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Study\Data BI\ФАЙЛЫ КУРСОВОГО ПРОЕКТА-20241201\"/>
    </mc:Choice>
  </mc:AlternateContent>
  <xr:revisionPtr revIDLastSave="0" documentId="13_ncr:1_{BA3872DC-2A1F-4D20-BC38-CB4EF6B5B300}" xr6:coauthVersionLast="47" xr6:coauthVersionMax="47" xr10:uidLastSave="{00000000-0000-0000-0000-000000000000}"/>
  <bookViews>
    <workbookView showHorizontalScroll="0" showVerticalScroll="0" showSheetTabs="0" xWindow="-120" yWindow="-120" windowWidth="29040" windowHeight="15720" tabRatio="768" xr2:uid="{00000000-000D-0000-FFFF-FFFF00000000}"/>
  </bookViews>
  <sheets>
    <sheet name="Лист1" sheetId="8" r:id="rId1"/>
    <sheet name="Лист2" sheetId="9" r:id="rId2"/>
    <sheet name="Лист3" sheetId="10" r:id="rId3"/>
    <sheet name="Лист4" sheetId="11" r:id="rId4"/>
    <sheet name="Параметри" sheetId="2" r:id="rId5"/>
    <sheet name="ОснПоказники" sheetId="7" r:id="rId6"/>
    <sheet name="Olap-cube" sheetId="15" r:id="rId7"/>
    <sheet name="АналізПоказників" sheetId="13" r:id="rId8"/>
    <sheet name="МЕНЕДЖЕРИ" sheetId="12" r:id="rId9"/>
    <sheet name="КореляціяПоказн" sheetId="14" r:id="rId10"/>
  </sheets>
  <definedNames>
    <definedName name="_xlcn.WorksheetConnection_OlapcubeA47C721" hidden="1">'Olap-cube'!$A$47:$C$72</definedName>
    <definedName name="ВременнаяШкала_Date">#N/A</definedName>
    <definedName name="ВременнаяШкала_Date1">#N/A</definedName>
    <definedName name="ВременнаяШкала_Date2">#N/A</definedName>
    <definedName name="Підписи1" localSheetId="9">OFFSET(КореляціяПоказн!$B$20,                 (КореляціяПоказн!$D$2-1)*12,                  (MATCH(КореляціяПоказн!$C$10,КореляціяПоказн!$D$19:$O$19,1)+1),                   12,1)</definedName>
    <definedName name="Підписи2" localSheetId="9">OFFSET(КореляціяПоказн!$B$20,                 (КореляціяПоказн!$D$4-1)*12,                  (MATCH(КореляціяПоказн!$C$10,КореляціяПоказн!$D$19:$O$19,1)+1),                   12,1)</definedName>
    <definedName name="РозмірПузирків" localSheetId="9">OFFSET(КореляціяПоказн!$B$20,                 (КореляціяПоказн!$D$6-1)*12,                  (MATCH(КореляціяПоказн!$C$10,КореляціяПоказн!$D$19:$O$19,1)+1),                   12,1)</definedName>
    <definedName name="Срез_Бренд">#N/A</definedName>
    <definedName name="Срез_Бренд1">#N/A</definedName>
    <definedName name="Срез_Бренд2">#N/A</definedName>
    <definedName name="Срез_КатТовару">#N/A</definedName>
    <definedName name="Срез_КатТовару1">#N/A</definedName>
    <definedName name="Срез_КатТовару2">#N/A</definedName>
    <definedName name="Срез_Область">#N/A</definedName>
    <definedName name="Срез_Область1">#N/A</definedName>
    <definedName name="Срез_Область2">#N/A</definedName>
    <definedName name="Срез_Регіон">#N/A</definedName>
    <definedName name="Срез_Регіон1">#N/A</definedName>
    <definedName name="Срез_Регіон2">#N/A</definedName>
    <definedName name="Срез_ТипКлієнту">#N/A</definedName>
    <definedName name="Срез_ТипКлієнту1">#N/A</definedName>
    <definedName name="Срез_ТипКлієнту2">#N/A</definedName>
    <definedName name="Срез_Формат">#N/A</definedName>
    <definedName name="Срез_Формат1">#N/A</definedName>
    <definedName name="Срез_Формат2">#N/A</definedName>
  </definedNames>
  <calcPr calcId="191029"/>
  <pivotCaches>
    <pivotCache cacheId="4998" r:id="rId11"/>
    <pivotCache cacheId="4999" r:id="rId12"/>
    <pivotCache cacheId="5000" r:id="rId13"/>
    <pivotCache cacheId="5001" r:id="rId14"/>
    <pivotCache cacheId="5002" r:id="rId15"/>
    <pivotCache cacheId="5003" r:id="rId16"/>
    <pivotCache cacheId="5004" r:id="rId17"/>
    <pivotCache cacheId="5005" r:id="rId18"/>
    <pivotCache cacheId="5006" r:id="rId19"/>
    <pivotCache cacheId="5007" r:id="rId20"/>
    <pivotCache cacheId="5008" r:id="rId21"/>
    <pivotCache cacheId="5009" r:id="rId22"/>
    <pivotCache cacheId="5010" r:id="rId23"/>
    <pivotCache cacheId="8075" r:id="rId24"/>
    <pivotCache cacheId="8078" r:id="rId25"/>
    <pivotCache cacheId="8081" r:id="rId26"/>
    <pivotCache cacheId="8084" r:id="rId27"/>
    <pivotCache cacheId="8087" r:id="rId28"/>
    <pivotCache cacheId="8090" r:id="rId29"/>
    <pivotCache cacheId="8093" r:id="rId30"/>
    <pivotCache cacheId="8096" r:id="rId31"/>
    <pivotCache cacheId="8099" r:id="rId32"/>
    <pivotCache cacheId="8102" r:id="rId33"/>
    <pivotCache cacheId="8105" r:id="rId34"/>
    <pivotCache cacheId="8108" r:id="rId35"/>
    <pivotCache cacheId="8111" r:id="rId36"/>
    <pivotCache cacheId="8114" r:id="rId37"/>
    <pivotCache cacheId="8117" r:id="rId38"/>
    <pivotCache cacheId="8120" r:id="rId39"/>
    <pivotCache cacheId="8123" r:id="rId40"/>
    <pivotCache cacheId="8126" r:id="rId41"/>
    <pivotCache cacheId="8129" r:id="rId42"/>
    <pivotCache cacheId="8216" r:id="rId43"/>
    <pivotCache cacheId="8219" r:id="rId44"/>
    <pivotCache cacheId="8222" r:id="rId45"/>
    <pivotCache cacheId="8225" r:id="rId46"/>
    <pivotCache cacheId="8228" r:id="rId47"/>
    <pivotCache cacheId="8231" r:id="rId48"/>
    <pivotCache cacheId="8234" r:id="rId49"/>
    <pivotCache cacheId="8237" r:id="rId50"/>
    <pivotCache cacheId="8240" r:id="rId51"/>
    <pivotCache cacheId="8243" r:id="rId52"/>
    <pivotCache cacheId="8246" r:id="rId53"/>
    <pivotCache cacheId="8249" r:id="rId54"/>
    <pivotCache cacheId="8252" r:id="rId55"/>
    <pivotCache cacheId="8255" r:id="rId56"/>
  </pivotCaches>
  <extLst>
    <ext xmlns:x14="http://schemas.microsoft.com/office/spreadsheetml/2009/9/main" uri="{876F7934-8845-4945-9796-88D515C7AA90}">
      <x14:pivotCaches>
        <pivotCache cacheId="38" r:id="rId57"/>
        <pivotCache cacheId="39" r:id="rId58"/>
        <pivotCache cacheId="40" r:id="rId59"/>
      </x14:pivotCaches>
    </ext>
    <ext xmlns:x14="http://schemas.microsoft.com/office/spreadsheetml/2009/9/main" uri="{BBE1A952-AA13-448e-AADC-164F8A28A991}">
      <x14:slicerCaches>
        <x14:slicerCache r:id="rId60"/>
        <x14:slicerCache r:id="rId61"/>
        <x14:slicerCache r:id="rId62"/>
        <x14:slicerCache r:id="rId63"/>
        <x14:slicerCache r:id="rId64"/>
        <x14:slicerCache r:id="rId65"/>
        <x14:slicerCache r:id="rId66"/>
        <x14:slicerCache r:id="rId67"/>
        <x14:slicerCache r:id="rId68"/>
        <x14:slicerCache r:id="rId69"/>
        <x14:slicerCache r:id="rId70"/>
        <x14:slicerCache r:id="rId71"/>
        <x14:slicerCache r:id="rId72"/>
        <x14:slicerCache r:id="rId73"/>
        <x14:slicerCache r:id="rId74"/>
        <x14:slicerCache r:id="rId75"/>
        <x14:slicerCache r:id="rId76"/>
        <x14:slicerCache r:id="rId7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41" r:id="rId78"/>
        <pivotCache cacheId="42" r:id="rId79"/>
        <pivotCache cacheId="43" r:id="rId80"/>
      </x15:timelineCachePivotCaches>
    </ext>
    <ext xmlns:x15="http://schemas.microsoft.com/office/spreadsheetml/2010/11/main" uri="{D0CA8CA8-9F24-4464-BF8E-62219DCF47F9}">
      <x15:timelineCacheRefs>
        <x15:timelineCacheRef r:id="rId81"/>
        <x15:timelineCacheRef r:id="rId82"/>
        <x15:timelineCacheRef r:id="rId8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_38884f91-a87c-4f1a-be5d-6b1f2bdc97dd" name="Calendar" connection="Запрос — Calendar"/>
          <x15:modelTable id="Managers_b3a33158-9d81-4181-a6f9-53996a1965d9" name="Managers" connection="Запрос — Managers"/>
          <x15:modelTable id="ProductPrices_187ea799-ffb1-4a45-9022-06ccafc68eb6" name="ProductPrices" connection="Запрос — ProductPrices"/>
          <x15:modelTable id="Customers_f30a686d-15de-4529-9887-7f4c999a0f92" name="Customers" connection="Запрос — Customers"/>
          <x15:modelTable id="Products_cc95e8aa-ba04-45eb-9eef-2993ff7fcd95" name="Products" connection="Запрос — Products"/>
          <x15:modelTable id="Sales_a4136106-019c-44e6-a2bc-f518ea2a21f6" name="Sales" connection="Запрос — Sales"/>
          <x15:modelTable id="Диапазон" name="Диапазон" connection="WorksheetConnection_Olap-cube!$A$47:$C$72"/>
        </x15:modelTables>
        <x15:modelRelationships>
          <x15:modelRelationship fromTable="Customers" fromColumn="Менеджер_ID" toTable="Managers" toColumn="Менеджер_ID"/>
          <x15:modelRelationship fromTable="ProductPrices" fromColumn="Товар_ID" toTable="Products" toColumn="Товар_ID"/>
          <x15:modelRelationship fromTable="ProductPrices" fromColumn="Календар_ID" toTable="Calendar" toColumn="Calendar_ID"/>
          <x15:modelRelationship fromTable="Sales" fromColumn="Клієнт_ID" toTable="Customers" toColumn="Клієнт_ID"/>
          <x15:modelRelationship fromTable="Sales" fromColumn="Календар_ID" toTable="Calendar" toColumn="Calendar_ID"/>
          <x15:modelRelationship fromTable="Sales" fromColumn="Товар_ID" toTable="Products" toColumn="Товар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alendar" columnName="Date" columnId="Date">
                <x16:calculatedTimeColumn columnName="Date (Год)" columnId="Date (Год)" contentType="years" isSelected="1"/>
                <x16:calculatedTimeColumn columnName="Date (Квартал)" columnId="Date (Квартал)" contentType="quarters" isSelected="1"/>
                <x16:calculatedTimeColumn columnName="Date (Индекс месяца)" columnId="Date (Индекс месяца)" contentType="monthsindex" isSelected="1"/>
                <x16:calculatedTimeColumn columnName="Date (Месяц)" columnId="Date (Месяц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8" i="11" l="1"/>
  <c r="C35" i="11"/>
  <c r="B17" i="11"/>
  <c r="C10" i="14"/>
  <c r="C13" i="14" l="1" a="1"/>
  <c r="C13" i="14" s="1"/>
  <c r="C12" i="14" a="1"/>
  <c r="C12" i="14" s="1"/>
  <c r="C11" i="14" a="1"/>
  <c r="C11" i="14" s="1"/>
  <c r="N14" i="11" l="1"/>
  <c r="E2" i="15"/>
  <c r="E46" i="15"/>
  <c r="C2" i="15"/>
  <c r="G46" i="15"/>
  <c r="C46" i="15"/>
  <c r="G17" i="15"/>
  <c r="G2" i="15"/>
  <c r="C17" i="15"/>
  <c r="E17" i="15"/>
  <c r="S19" i="8"/>
  <c r="L18" i="9"/>
  <c r="W19" i="8"/>
  <c r="P19" i="8"/>
  <c r="N19" i="8"/>
  <c r="I19" i="10"/>
  <c r="P19" i="10"/>
  <c r="W19" i="10"/>
  <c r="S19" i="10"/>
  <c r="N19" i="10"/>
  <c r="B19" i="10"/>
  <c r="B18" i="9"/>
  <c r="S18" i="9"/>
  <c r="W18" i="9"/>
  <c r="I18" i="9"/>
  <c r="N18" i="9"/>
  <c r="P18" i="9"/>
  <c r="C3" i="2" l="1"/>
  <c r="B39" i="15"/>
  <c r="B20" i="15"/>
  <c r="F21" i="15"/>
  <c r="D6" i="15"/>
  <c r="D64" i="15"/>
  <c r="D50" i="15"/>
  <c r="F44" i="15"/>
  <c r="F67" i="15"/>
  <c r="B50" i="15"/>
  <c r="F12" i="15"/>
  <c r="B66" i="15"/>
  <c r="F68" i="15"/>
  <c r="B54" i="15"/>
  <c r="D5" i="15"/>
  <c r="D32" i="15"/>
  <c r="D44" i="15"/>
  <c r="F55" i="15"/>
  <c r="D62" i="15"/>
  <c r="D10" i="15"/>
  <c r="D35" i="15"/>
  <c r="B33" i="15"/>
  <c r="F9" i="15"/>
  <c r="B37" i="15"/>
  <c r="F24" i="15"/>
  <c r="B70" i="15"/>
  <c r="B62" i="15"/>
  <c r="B31" i="15"/>
  <c r="D57" i="15"/>
  <c r="B53" i="15"/>
  <c r="B12" i="15"/>
  <c r="D67" i="15"/>
  <c r="F14" i="15"/>
  <c r="D12" i="15"/>
  <c r="F62" i="15"/>
  <c r="F49" i="15"/>
  <c r="F42" i="15"/>
  <c r="F52" i="15"/>
  <c r="D25" i="15"/>
  <c r="D71" i="15"/>
  <c r="D58" i="15"/>
  <c r="D63" i="15"/>
  <c r="B56" i="15"/>
  <c r="B59" i="15"/>
  <c r="B42" i="15"/>
  <c r="F37" i="15"/>
  <c r="F50" i="15"/>
  <c r="F7" i="15"/>
  <c r="D28" i="15"/>
  <c r="D66" i="15"/>
  <c r="D7" i="15"/>
  <c r="B60" i="15"/>
  <c r="F27" i="15"/>
  <c r="F31" i="15"/>
  <c r="D4" i="15"/>
  <c r="F61" i="15"/>
  <c r="B49" i="15"/>
  <c r="D20" i="15"/>
  <c r="D37" i="15"/>
  <c r="F54" i="15"/>
  <c r="B27" i="15"/>
  <c r="B11" i="15"/>
  <c r="D53" i="15"/>
  <c r="F64" i="15"/>
  <c r="D38" i="15"/>
  <c r="B9" i="15"/>
  <c r="B13" i="15"/>
  <c r="D55" i="15"/>
  <c r="D39" i="15"/>
  <c r="B69" i="15"/>
  <c r="B24" i="15"/>
  <c r="B7" i="15"/>
  <c r="B5" i="15"/>
  <c r="D14" i="15"/>
  <c r="F30" i="15"/>
  <c r="F56" i="15"/>
  <c r="D51" i="15"/>
  <c r="D36" i="15"/>
  <c r="F51" i="15"/>
  <c r="D52" i="15"/>
  <c r="B68" i="15"/>
  <c r="D8" i="15"/>
  <c r="F23" i="15"/>
  <c r="F4" i="15"/>
  <c r="D65" i="15"/>
  <c r="B44" i="15"/>
  <c r="F59" i="15"/>
  <c r="B19" i="15"/>
  <c r="F41" i="15"/>
  <c r="F70" i="15"/>
  <c r="F71" i="15"/>
  <c r="F20" i="15"/>
  <c r="D59" i="15"/>
  <c r="D43" i="15"/>
  <c r="F6" i="15"/>
  <c r="F63" i="15"/>
  <c r="D26" i="15"/>
  <c r="D40" i="15"/>
  <c r="D61" i="15"/>
  <c r="D68" i="15"/>
  <c r="F26" i="15"/>
  <c r="D23" i="15"/>
  <c r="B72" i="15"/>
  <c r="D42" i="15"/>
  <c r="F11" i="15"/>
  <c r="B55" i="15"/>
  <c r="D56" i="15"/>
  <c r="B40" i="15"/>
  <c r="F19" i="15"/>
  <c r="B4" i="15"/>
  <c r="F40" i="15"/>
  <c r="B67" i="15"/>
  <c r="B15" i="15"/>
  <c r="F8" i="15"/>
  <c r="B57" i="15"/>
  <c r="B48" i="15"/>
  <c r="B26" i="15"/>
  <c r="F57" i="15"/>
  <c r="F38" i="15"/>
  <c r="B43" i="15"/>
  <c r="D29" i="15"/>
  <c r="D15" i="15"/>
  <c r="D27" i="15"/>
  <c r="D48" i="15"/>
  <c r="B52" i="15"/>
  <c r="B36" i="15"/>
  <c r="D69" i="15"/>
  <c r="B51" i="15"/>
  <c r="D31" i="15"/>
  <c r="B34" i="15"/>
  <c r="F34" i="15"/>
  <c r="F69" i="15"/>
  <c r="B30" i="15"/>
  <c r="D24" i="15"/>
  <c r="D54" i="15"/>
  <c r="D21" i="15"/>
  <c r="B29" i="15"/>
  <c r="F22" i="15"/>
  <c r="D33" i="15"/>
  <c r="F13" i="15"/>
  <c r="F66" i="15"/>
  <c r="D34" i="15"/>
  <c r="D19" i="15"/>
  <c r="B32" i="15"/>
  <c r="B38" i="15"/>
  <c r="B35" i="15"/>
  <c r="F33" i="15"/>
  <c r="B28" i="15"/>
  <c r="D70" i="15"/>
  <c r="F43" i="15"/>
  <c r="B64" i="15"/>
  <c r="B58" i="15"/>
  <c r="F53" i="15"/>
  <c r="B8" i="15"/>
  <c r="B22" i="15"/>
  <c r="F48" i="15"/>
  <c r="B61" i="15"/>
  <c r="F36" i="15"/>
  <c r="D22" i="15"/>
  <c r="B71" i="15"/>
  <c r="F25" i="15"/>
  <c r="F65" i="15"/>
  <c r="F29" i="15"/>
  <c r="B23" i="15"/>
  <c r="B21" i="15"/>
  <c r="F28" i="15"/>
  <c r="F58" i="15"/>
  <c r="D41" i="15"/>
  <c r="B63" i="15"/>
  <c r="D11" i="15"/>
  <c r="F32" i="15"/>
  <c r="D72" i="15"/>
  <c r="F15" i="15"/>
  <c r="F60" i="15"/>
  <c r="B41" i="15"/>
  <c r="B25" i="15"/>
  <c r="F35" i="15"/>
  <c r="D30" i="15"/>
  <c r="D60" i="15"/>
  <c r="B10" i="15"/>
  <c r="F10" i="15"/>
  <c r="F39" i="15"/>
  <c r="B14" i="15"/>
  <c r="B6" i="15"/>
  <c r="D13" i="15"/>
  <c r="D9" i="15"/>
  <c r="D49" i="15"/>
  <c r="F72" i="15"/>
  <c r="B65" i="15"/>
  <c r="E6" i="15"/>
  <c r="G68" i="15"/>
  <c r="G9" i="15"/>
  <c r="I19" i="8"/>
  <c r="C41" i="15"/>
  <c r="C56" i="15"/>
  <c r="E11" i="15"/>
  <c r="C57" i="15"/>
  <c r="C53" i="15"/>
  <c r="C68" i="15"/>
  <c r="G22" i="15"/>
  <c r="G37" i="15"/>
  <c r="G21" i="15"/>
  <c r="G24" i="15"/>
  <c r="E38" i="15"/>
  <c r="G50" i="15"/>
  <c r="E69" i="15"/>
  <c r="E52" i="15"/>
  <c r="C72" i="15"/>
  <c r="G61" i="15"/>
  <c r="E12" i="15"/>
  <c r="G36" i="15"/>
  <c r="E43" i="15"/>
  <c r="C55" i="15"/>
  <c r="G34" i="15"/>
  <c r="C28" i="15"/>
  <c r="F5" i="15"/>
  <c r="C62" i="15"/>
  <c r="E59" i="15"/>
  <c r="C15" i="15"/>
  <c r="E23" i="15"/>
  <c r="E55" i="15"/>
  <c r="C67" i="15"/>
  <c r="B19" i="8"/>
  <c r="C38" i="15"/>
  <c r="G54" i="15"/>
  <c r="G31" i="15"/>
  <c r="C26" i="15"/>
  <c r="C14" i="15"/>
  <c r="E62" i="15"/>
  <c r="E8" i="15"/>
  <c r="C37" i="15"/>
  <c r="G67" i="15"/>
  <c r="C27" i="15"/>
  <c r="G8" i="15"/>
  <c r="C70" i="15"/>
  <c r="E51" i="15"/>
  <c r="G59" i="15"/>
  <c r="G58" i="15"/>
  <c r="E5" i="15"/>
  <c r="G30" i="15"/>
  <c r="G40" i="15"/>
  <c r="C11" i="15"/>
  <c r="C52" i="15"/>
  <c r="G66" i="15"/>
  <c r="G12" i="15"/>
  <c r="E63" i="15"/>
  <c r="E44" i="15"/>
  <c r="G52" i="15"/>
  <c r="C39" i="15"/>
  <c r="C63" i="15"/>
  <c r="G23" i="15"/>
  <c r="G63" i="15"/>
  <c r="E64" i="15"/>
  <c r="G51" i="15"/>
  <c r="G33" i="15"/>
  <c r="E26" i="15"/>
  <c r="C61" i="15"/>
  <c r="G41" i="15"/>
  <c r="G7" i="15"/>
  <c r="G57" i="15"/>
  <c r="E71" i="15"/>
  <c r="G15" i="15"/>
  <c r="E50" i="15"/>
  <c r="E32" i="15"/>
  <c r="G27" i="15"/>
  <c r="G49" i="15"/>
  <c r="C13" i="15"/>
  <c r="C64" i="15"/>
  <c r="G55" i="15"/>
  <c r="E58" i="15"/>
  <c r="E41" i="15"/>
  <c r="G14" i="15"/>
  <c r="C7" i="15"/>
  <c r="C29" i="15"/>
  <c r="E40" i="15"/>
  <c r="E14" i="15"/>
  <c r="E15" i="15"/>
  <c r="C51" i="15"/>
  <c r="E10" i="15"/>
  <c r="C36" i="15"/>
  <c r="G29" i="15"/>
  <c r="G32" i="15"/>
  <c r="C49" i="15"/>
  <c r="G53" i="15"/>
  <c r="G11" i="15"/>
  <c r="C50" i="15"/>
  <c r="E56" i="15"/>
  <c r="C24" i="15"/>
  <c r="E61" i="15"/>
  <c r="G26" i="15"/>
  <c r="E57" i="15"/>
  <c r="C32" i="15"/>
  <c r="G6" i="15"/>
  <c r="G56" i="15"/>
  <c r="E27" i="15"/>
  <c r="C20" i="15"/>
  <c r="C6" i="15"/>
  <c r="C34" i="15"/>
  <c r="E24" i="15"/>
  <c r="G65" i="15"/>
  <c r="C71" i="15"/>
  <c r="C21" i="15"/>
  <c r="E54" i="15"/>
  <c r="E13" i="15"/>
  <c r="C5" i="15"/>
  <c r="G28" i="15"/>
  <c r="E25" i="15"/>
  <c r="E35" i="15"/>
  <c r="C12" i="15"/>
  <c r="C60" i="15"/>
  <c r="G70" i="15"/>
  <c r="G13" i="15"/>
  <c r="C58" i="15"/>
  <c r="E53" i="15"/>
  <c r="G64" i="15"/>
  <c r="G25" i="15"/>
  <c r="C40" i="15"/>
  <c r="C35" i="15"/>
  <c r="C66" i="15"/>
  <c r="G42" i="15"/>
  <c r="E33" i="15"/>
  <c r="C43" i="15"/>
  <c r="E39" i="15"/>
  <c r="G62" i="15"/>
  <c r="G10" i="15"/>
  <c r="E20" i="15"/>
  <c r="C10" i="15"/>
  <c r="C25" i="15"/>
  <c r="G35" i="15"/>
  <c r="C44" i="15"/>
  <c r="C54" i="15"/>
  <c r="E9" i="15"/>
  <c r="E68" i="15"/>
  <c r="C65" i="15"/>
  <c r="E21" i="15"/>
  <c r="C8" i="15"/>
  <c r="G38" i="15"/>
  <c r="C22" i="15"/>
  <c r="C42" i="15"/>
  <c r="E36" i="15"/>
  <c r="G71" i="15"/>
  <c r="E66" i="15"/>
  <c r="G39" i="15"/>
  <c r="E42" i="15"/>
  <c r="C33" i="15"/>
  <c r="E67" i="15"/>
  <c r="G60" i="15"/>
  <c r="C23" i="15"/>
  <c r="G44" i="15"/>
  <c r="E30" i="15"/>
  <c r="E37" i="15"/>
  <c r="E22" i="15"/>
  <c r="C59" i="15"/>
  <c r="C31" i="15"/>
  <c r="E29" i="15"/>
  <c r="E72" i="15"/>
  <c r="G20" i="15"/>
  <c r="G72" i="15"/>
  <c r="E60" i="15"/>
  <c r="E70" i="15"/>
  <c r="C9" i="15"/>
  <c r="G5" i="15"/>
  <c r="C69" i="15"/>
  <c r="E49" i="15"/>
  <c r="G43" i="15"/>
  <c r="E7" i="15"/>
  <c r="E31" i="15"/>
  <c r="G69" i="15"/>
  <c r="E34" i="15"/>
  <c r="E28" i="15"/>
  <c r="C30" i="15"/>
  <c r="E6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2B49B0-FA2C-4610-89AE-B3CFD7DF882C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BF96C45-F91D-4163-8533-8348C044C375}" name="WorksheetConnection_Olap-cube!$A$47:$C$72" type="102" refreshedVersion="7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OlapcubeA47C721"/>
        </x15:connection>
      </ext>
    </extLst>
  </connection>
  <connection id="3" xr16:uid="{89FD2AEE-D29C-46C0-B7DB-709A14E311B8}" name="Запрос — Calendar" description="Соединение с запросом &quot;Calendar&quot; в книге." type="100" refreshedVersion="7" minRefreshableVersion="5">
    <extLst>
      <ext xmlns:x15="http://schemas.microsoft.com/office/spreadsheetml/2010/11/main" uri="{DE250136-89BD-433C-8126-D09CA5730AF9}">
        <x15:connection id="8014ade2-db0d-41a6-92dd-caf76bba3859"/>
      </ext>
    </extLst>
  </connection>
  <connection id="4" xr16:uid="{BB17BCBF-A57B-4745-AEFA-77F2AA617D31}" name="Запрос — Customers" description="Соединение с запросом &quot;Customers&quot; в книге." type="100" refreshedVersion="7" minRefreshableVersion="5">
    <extLst>
      <ext xmlns:x15="http://schemas.microsoft.com/office/spreadsheetml/2010/11/main" uri="{DE250136-89BD-433C-8126-D09CA5730AF9}">
        <x15:connection id="f98ec0a3-8551-454b-8d05-337d9b6cd3ba"/>
      </ext>
    </extLst>
  </connection>
  <connection id="5" xr16:uid="{A08F10C2-7FC8-481F-8117-96F746EBD2A1}" keepAlive="1" name="Запрос — fnGetParameter" description="Соединение с запросом &quot;fnGetParameter&quot; в книге." type="5" refreshedVersion="0" background="1">
    <dbPr connection="Provider=Microsoft.Mashup.OleDb.1;Data Source=$Workbook$;Location=fnGetParameter;Extended Properties=&quot;&quot;" command="SELECT * FROM [fnGetParameter]"/>
  </connection>
  <connection id="6" xr16:uid="{DE5686B3-E8D2-4A1B-A114-FAFAD30EFEEA}" keepAlive="1" name="Запрос — FunctionList" description="Соединение с запросом &quot;FunctionList&quot; в книге." type="5" refreshedVersion="0" background="1">
    <dbPr connection="Provider=Microsoft.Mashup.OleDb.1;Data Source=$Workbook$;Location=FunctionList;Extended Properties=&quot;&quot;" command="SELECT * FROM [FunctionList]"/>
  </connection>
  <connection id="7" xr16:uid="{174DF821-E0AE-4FBE-A923-3A8EAEE70186}" name="Запрос — Managers" description="Соединение с запросом &quot;Managers&quot; в книге." type="100" refreshedVersion="7" minRefreshableVersion="5">
    <extLst>
      <ext xmlns:x15="http://schemas.microsoft.com/office/spreadsheetml/2010/11/main" uri="{DE250136-89BD-433C-8126-D09CA5730AF9}">
        <x15:connection id="961c1715-3b18-4159-a01a-837a8f53fc82"/>
      </ext>
    </extLst>
  </connection>
  <connection id="8" xr16:uid="{C9C77904-64EF-474B-9DF5-95782DA482BA}" keepAlive="1" name="Запрос — PriceList" description="Соединение с запросом &quot;PriceList&quot; в книге." type="5" refreshedVersion="0" background="1">
    <dbPr connection="Provider=Microsoft.Mashup.OleDb.1;Data Source=$Workbook$;Location=PriceList;Extended Properties=&quot;&quot;" command="SELECT * FROM [PriceList]"/>
  </connection>
  <connection id="9" xr16:uid="{0B3A9848-923D-4360-9999-BEEB24253915}" keepAlive="1" name="Запрос — PriceList_2014 xlsx" description="Соединение с запросом &quot;PriceList_2014 xlsx&quot; в книге." type="5" refreshedVersion="7" background="1" saveData="1">
    <dbPr connection="Provider=Microsoft.Mashup.OleDb.1;Data Source=$Workbook$;Location=&quot;PriceList_2014 xlsx&quot;;Extended Properties=&quot;&quot;" command="SELECT * FROM [PriceList_2014 xlsx]"/>
  </connection>
  <connection id="10" xr16:uid="{164E113D-FE29-407A-867D-5024F2150A65}" name="Запрос — ProductPrices" description="Соединение с запросом &quot;ProductPrices&quot; в книге." type="100" refreshedVersion="7" minRefreshableVersion="5">
    <extLst>
      <ext xmlns:x15="http://schemas.microsoft.com/office/spreadsheetml/2010/11/main" uri="{DE250136-89BD-433C-8126-D09CA5730AF9}">
        <x15:connection id="1fcf8b08-6911-478d-a528-f75a9ffde959"/>
      </ext>
    </extLst>
  </connection>
  <connection id="11" xr16:uid="{88B5BBB9-61F8-41C4-BD25-47B3611E4DD2}" name="Запрос — Products" description="Соединение с запросом &quot;Products&quot; в книге." type="100" refreshedVersion="7" minRefreshableVersion="5">
    <extLst>
      <ext xmlns:x15="http://schemas.microsoft.com/office/spreadsheetml/2010/11/main" uri="{DE250136-89BD-433C-8126-D09CA5730AF9}">
        <x15:connection id="d9c9f62f-554e-4c99-9fcd-cbf3fbedc2fe"/>
      </ext>
    </extLst>
  </connection>
  <connection id="12" xr16:uid="{39645973-96EF-493D-9B5C-F1AF8344944C}" keepAlive="1" name="Запрос — Salary" description="Соединение с запросом &quot;Salary&quot; в книге." type="5" refreshedVersion="0" background="1">
    <dbPr connection="Provider=Microsoft.Mashup.OleDb.1;Data Source=$Workbook$;Location=Salary;Extended Properties=&quot;&quot;" command="SELECT * FROM [Salary]"/>
  </connection>
  <connection id="13" xr16:uid="{88DA3553-E39B-4C4B-881E-B38B7D8C9BAA}" name="Запрос — Sales" description="Соединение с запросом &quot;Sales&quot; в книге." type="100" refreshedVersion="7" minRefreshableVersion="5">
    <extLst>
      <ext xmlns:x15="http://schemas.microsoft.com/office/spreadsheetml/2010/11/main" uri="{DE250136-89BD-433C-8126-D09CA5730AF9}">
        <x15:connection id="1f93bd6a-a8ca-4776-bec4-2e930d6430ff"/>
      </ext>
    </extLst>
  </connection>
  <connection id="14" xr16:uid="{98679401-1CA6-4EAB-83A3-70A554BC1A2D}" keepAlive="1" name="Запрос — SalesМенТипКлієнтівДляПлана" description="Соединение с запросом &quot;SalesМенТипКлієнтівДляПлана&quot; в книге." type="5" refreshedVersion="7" background="1" saveData="1">
    <dbPr connection="Provider=Microsoft.Mashup.OleDb.1;Data Source=$Workbook$;Location=SalesМенТипКлієнтівДляПлана;Extended Properties=&quot;&quot;" command="SELECT * FROM [SalesМенТипКлієнтівДляПлана]"/>
  </connection>
  <connection id="15" xr16:uid="{592B37F9-ADFB-45A0-8C48-6347876FE32E}" keepAlive="1" name="Запрос — SalesПоКлієнтам" description="Соединение с запросом &quot;SalesПоКлієнтам&quot; в книге." type="5" refreshedVersion="0" background="1" saveData="1">
    <dbPr connection="Provider=Microsoft.Mashup.OleDb.1;Data Source=$Workbook$;Location=SalesПоКлієнтам;Extended Properties=&quot;&quot;" command="SELECT * FROM [SalesПоКлієнтам]"/>
  </connection>
  <connection id="16" xr16:uid="{312E6B32-1953-49B0-A54C-7BBF81EB3785}" keepAlive="1" name="Запрос — Дебіторка" description="Соединение с запросом &quot;Дебіторка&quot; в книге." type="5" refreshedVersion="0" background="1">
    <dbPr connection="Provider=Microsoft.Mashup.OleDb.1;Data Source=$Workbook$;Location=Дебіторка;Extended Properties=&quot;&quot;" command="SELECT * FROM [Дебіторка]"/>
  </connection>
  <connection id="17" xr16:uid="{5A5D339C-D84D-464E-9C55-42B95BA189C4}" keepAlive="1" name="Запрос — Закупка_Ціна" description="Соединение с запросом &quot;Закупка_Ціна&quot; в книге." type="5" refreshedVersion="7" background="1" saveData="1">
    <dbPr connection="Provider=Microsoft.Mashup.OleDb.1;Data Source=$Workbook$;Location=Закупка_Ціна;Extended Properties=&quot;&quot;" command="SELECT * FROM [Закупка_Ціна]"/>
  </connection>
  <connection id="18" xr16:uid="{6602AB7C-58E9-4285-B365-B658232A988E}" keepAlive="1" name="Запрос — Клієнти" description="Соединение с запросом &quot;Клієнти&quot; в книге." type="5" refreshedVersion="7" background="1" saveData="1">
    <dbPr connection="Provider=Microsoft.Mashup.OleDb.1;Data Source=$Workbook$;Location=Клієнти;Extended Properties=&quot;&quot;" command="SELECT * FROM [Клієнти]"/>
  </connection>
  <connection id="19" xr16:uid="{833283BC-1BA6-456F-A5F7-677C3D7800DF}" keepAlive="1" name="Запрос — ОтгрузкиКлиентам" description="Соединение с запросом &quot;ОтгрузкиКлиентам&quot; в книге." type="5" refreshedVersion="7" background="1" saveData="1">
    <dbPr connection="Provider=Microsoft.Mashup.OleDb.1;Data Source=$Workbook$;Location=ОтгрузкиКлиентам;Extended Properties=&quot;&quot;" command="SELECT * FROM [ОтгрузкиКлиентам]"/>
  </connection>
  <connection id="20" xr16:uid="{1E99FFC2-6B89-4057-9C9D-25E5CBC6B2D9}" keepAlive="1" name="Запрос — План_Продаж" description="Соединение с запросом &quot;План_Продаж&quot; в книге." type="5" refreshedVersion="0" background="1">
    <dbPr connection="Provider=Microsoft.Mashup.OleDb.1;Data Source=$Workbook$;Location=План_Продаж;Extended Properties=&quot;&quot;" command="SELECT * FROM [План_Продаж]"/>
  </connection>
  <connection id="21" xr16:uid="{0470FDDC-F35A-420D-91AE-8662062B5322}" keepAlive="1" name="Запрос — ПродажіМенеджери" description="Соединение с запросом &quot;ПродажіМенеджери&quot; в книге." type="5" refreshedVersion="0" background="1">
    <dbPr connection="Provider=Microsoft.Mashup.OleDb.1;Data Source=$Workbook$;Location=ПродажіМенеджери;Extended Properties=&quot;&quot;" command="SELECT * FROM [ПродажіМенеджери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3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metadataStrings count="131">
    <s v="ThisWorkbookDataModel"/>
    <s v="[Managers].[Менеджер].[All]"/>
    <s v="[Managers].[Менеджер].&amp;[Елькин Виктор]"/>
    <s v="[Managers].[Менеджер].&amp;[Черняев Антон]"/>
    <s v="[Managers].[Менеджер].&amp;[Гудошин Остап]"/>
    <s v="[Managers].[Менеджер].&amp;[Мельникова Елизавета]"/>
    <s v="[Managers].[Менеджер].&amp;[Белоусов Михаил]"/>
    <s v="[Managers].[Менеджер].&amp;[Кравченко Илья]"/>
    <s v="[Managers].[Менеджер].&amp;[Кобур Анатолий]"/>
    <s v="[Managers].[Менеджер].&amp;[Вдовицкая Алена]"/>
    <s v="[Managers].[Менеджер].&amp;[Безкровный Вадим]"/>
    <s v="[Managers].[Менеджер].&amp;[Рокитов Семен]"/>
    <s v="[Managers].[Менеджер].&amp;[Лесков Станислав]"/>
    <s v="#,0"/>
    <s v="Order([Customers].[Клієнт].Members,[Measures].[ПродажіГрн],DESC)"/>
    <s v="Order([Products].[Товар].Members,[Measures].[ПродажіГрн],DESC)"/>
    <s v="Order([Managers].[Менеджер].Members,[Measures].[ПродажіГрн],DESC)"/>
    <s v="[Customers].[Клієнт].[All]"/>
    <s v="[Customers].[Клієнт].&amp;[Харьковская-Супермаркет-8]"/>
    <s v="[Customers].[Клієнт].&amp;[Львовская-Рынок-5]"/>
    <s v="[Customers].[Клієнт].&amp;[Житомирская-Смешанный-3]"/>
    <s v="[Customers].[Клієнт].&amp;[Львовская-Смешанный-3]"/>
    <s v="[Customers].[Клієнт].&amp;[Хмельницкая-Смешанный-3]"/>
    <s v="[Customers].[Клієнт].&amp;[Крым-Рынок-5]"/>
    <s v="[Customers].[Клієнт].&amp;[Крым-Супермаркет-8]"/>
    <s v="[Customers].[Клієнт].&amp;[Одесская-Супермаркет-6]"/>
    <s v="[Customers].[Клієнт].&amp;[Киевская-Опт-3]"/>
    <s v="[Customers].[Клієнт].&amp;[Крым-Опт-3]"/>
    <s v="[Customers].[Клієнт].&amp;[Крым-Смешанный-3]"/>
    <s v="[Customers].[Клієнт].&amp;[Одесская-Супермаркет-8]"/>
    <s v="[Customers].[Клієнт].&amp;[Харьковская-Супермаркет-7]"/>
    <s v="[Customers].[Клієнт].&amp;[Херсонская-Супермаркет-8]"/>
    <s v="[Customers].[Клієнт].&amp;[Винницкая-Супермаркет-8]"/>
    <s v="[Customers].[Клієнт].&amp;[Винницкая-Смешанный-3]"/>
    <s v="[Customers].[Клієнт].&amp;[Одесская-Смешанный-3]"/>
    <s v="[Customers].[Клієнт].&amp;[Киевская-Супермаркет-6]"/>
    <s v="[Customers].[Клієнт].&amp;[Закарпатская-Смешанный-2]"/>
    <s v="[Customers].[Клієнт].&amp;[Одесская-Рынок-5]"/>
    <s v="[Customers].[Клієнт].&amp;[Харьковская-Рынок-5]"/>
    <s v="[Customers].[Клієнт].&amp;[Запорожская-Супермаркет-8]"/>
    <s v="[Customers].[Клієнт].&amp;[Харьковская-Супермаркет-6]"/>
    <s v="[Customers].[Клієнт].&amp;[Днепропетровская-Парфюмерия-3]"/>
    <s v="[Customers].[Клієнт].&amp;[Днепропетровская-Супермаркет-8]"/>
    <s v="[Products].[Товар].[All]"/>
    <s v="[Products].[Товар].&amp;[EASE UNI DEO - в стекле нежный 50г]"/>
    <s v="[Products].[Товар].&amp;[EASE UNI DEO - твердый нежный 50г]"/>
    <s v="[Products].[Товар].&amp;[EASE EXTREME GEL - два продукта]"/>
    <s v="[Products].[Товар].&amp;[SHAKE POWDER - особый 250г]"/>
    <s v="[Products].[Товар].&amp;[EASE UNI DEO - в пластике особый 50г]"/>
    <s v="[Products].[Товар].&amp;[PALE POWDER - особый 100г]"/>
    <s v="[Products].[Товар].&amp;[EASE EXTREME DEO - твердый 50г]"/>
    <s v="[Products].[Товар].&amp;[EASE UNI GEL - особый 100мл]"/>
    <s v="[Products].[Товар].&amp;[EASE UNI GEL - нежный 100мл]"/>
    <s v="[Products].[Товар].&amp;[EASE UNI DEO - в пластике нежный 50г]"/>
    <s v="[Products].[Товар].&amp;[BRIGHT POWDER - порошок 200г]"/>
    <s v="[Products].[Товар].&amp;[EASE UNI GEL - детский 100мл]"/>
    <s v="[Products].[Товар].&amp;[EASE EXTREME DEO - распылитель 70г]"/>
    <s v="[Products].[Товар].&amp;[EASE UNI DEO - распылитель нежный 70г]"/>
    <s v="[Products].[Товар].&amp;[EASE EXTREME GEL - особый 100мл]"/>
    <s v="[Products].[Товар].&amp;[EASE EXTREME DEO - два продукта]"/>
    <s v="[Products].[Товар].&amp;[EASE UNI DEO - распылитель особый 70г]"/>
    <s v="[Products].[Товар].&amp;[PALE POWDER - универсальный 100г]"/>
    <s v="[Products].[Товар].&amp;[PALE POWDER - натуральный 100г]"/>
    <s v="[Products].[Товар].&amp;[EASE EXTREME DEO - в стекле 50г]"/>
    <s v="[Products].[Товар].&amp;[SHAKE POWDER - натуральный 250г]"/>
    <s v="[Products].[Товар].&amp;[EASE UNI DEO - в стекле особый 50г]"/>
    <s v="[Products].[Товар].&amp;[SHAKE POWDER - универсальный 250г]"/>
    <s v="[Products].[Товар].&amp;[EASE UNI DEO - твердый особый 50г]"/>
    <s v="[Measures].[ПродажіГрн]"/>
    <s v="{[Products].[Бренд].[All]}"/>
    <s v="{[Products].[КатТовару].[All]}"/>
    <s v="{[Customers].[Область].[All]}"/>
    <s v="{[Customers].[Регіон].[All]}"/>
    <s v="{[Customers].[ТипКлієнту].[All]}"/>
    <s v="{[Customers].[Формат].[All]}"/>
    <s v="Filter({[Calendar].[Date].Levels(1).Members}, ([Calendar].[Date].CurrentMember.MemberValue&gt;=CDate(&quot;2015-01-01&quot;) AND [Calendar].[Date].CurrentMember.MemberValue&lt;CDate(&quot;2016-01-01&quot;)))"/>
    <s v="Order([Managers].[Менеджер].Members,[Measures].[Націнка],DESC)"/>
    <s v="Order([Products].[Товар].Members,[Measures].[Націнка],DESC)"/>
    <s v="Order([Customers].[Клієнт].Members,[Measures].[Націнка],DESC)"/>
    <s v="Order([Managers].[Менеджер].Members,[Measures].[AvgDebtDays],DESC)"/>
    <s v="Order([Customers].[Клієнт].Members,[Measures].[AvgDebtDays],DESC)"/>
    <s v="Order([Products].[Товар].Members,[Measures].[AvgDebtDays],DESC)"/>
    <s v="[Measures].[Націнка]"/>
    <s v="0.0%;-0.0%;0.0%"/>
    <s v="[Managers].[Менеджер].&amp;[Маличенко Владимир]"/>
    <s v="[Measures].[AvgDebtDays]"/>
    <s v="0.00"/>
    <s v="[Customers].[Клієнт].&amp;[Крым-Парфюмерия-1]"/>
    <s v="[Customers].[Клієнт].&amp;[Крым-Рынок-4]"/>
    <s v="[Customers].[Клієнт].&amp;[Ровенская-Рынок-4]"/>
    <s v="[Customers].[Клієнт].&amp;[Кировоградская-Аптека-3]"/>
    <s v="[Customers].[Клієнт].&amp;[Ровенская-Рынок-2]"/>
    <s v="[Customers].[Клієнт].&amp;[Крым-Супермаркет-9]"/>
    <s v="[Customers].[Клієнт].&amp;[Херсонская-Аптека-4]"/>
    <s v="[Customers].[Клієнт].&amp;[Крым-Супермаркет-5]"/>
    <s v="[Customers].[Клієнт].&amp;[Ивано-Франковская-Супермаркет-12]"/>
    <s v="[Customers].[Клієнт].&amp;[Черкасская-Смешанный-2]"/>
    <s v="[Customers].[Клієнт].&amp;[Черкасская-Аптека-4]"/>
    <s v="[Customers].[Клієнт].&amp;[Черкасская-Парфюмерия-1]"/>
    <s v="[Customers].[Клієнт].&amp;[Тернопольская-Рынок-4]"/>
    <s v="[Customers].[Клієнт].&amp;[Днепропетровская-Смешанный-4]"/>
    <s v="[Customers].[Клієнт].&amp;[Ивано-Франковская-Супермаркет-9]"/>
    <s v="[Customers].[Клієнт].&amp;[Черкасская-Рынок-1]"/>
    <s v="[Customers].[Клієнт].&amp;[Крым-Смешанный-2]"/>
    <s v="[Customers].[Клієнт].&amp;[Черкасская-Смешанный-4]"/>
    <s v="[Customers].[Клієнт].&amp;[Волынская-Рынок-3]"/>
    <s v="[Customers].[Клієнт].&amp;[Крым-Супермаркет-7]"/>
    <s v="[Customers].[Клієнт].&amp;[Ровенская-Аптека-4]"/>
    <s v="[Customers].[Клієнт].&amp;[Одесская-Рынок-4]"/>
    <s v="[Customers].[Клієнт].&amp;[Киевская-Супермаркет-2]"/>
    <s v="[Customers].[Клієнт].&amp;[Ровенская-Супермаркет-12]"/>
    <s v="[Customers].[Клієнт].&amp;[Хмельницкая-Парфюмерия-2]"/>
    <s v="[Customers].[Клієнт].&amp;[Ровенская-Смешанный-2]"/>
    <s v="[Customers].[Клієнт].&amp;[Тернопольская-Аптека-3]"/>
    <s v="[Customers].[Клієнт].&amp;[Крым-Супермаркет-12]"/>
    <s v="[Customers].[Клієнт].&amp;[Житомирская-Аптека-3]"/>
    <s v="[Customers].[Клієнт].&amp;[Тернопольская-Супермаркет-12]"/>
    <s v="[Customers].[Клієнт].&amp;[Хмельницкая-Супермаркет-12]"/>
    <s v="[Customers].[Клієнт].&amp;[Житомирская-Супермаркет-6]"/>
    <s v="[Customers].[Клієнт].&amp;[Винницкая-Супермаркет-2]"/>
    <s v="[Customers].[Клієнт].&amp;[Львовская-Супермаркет-9]"/>
    <s v="[Customers].[Клієнт].&amp;[Житомирская-Супермаркет-9]"/>
    <s v="[Customers].[Клієнт].&amp;[Днепропетровская-Супермаркет-11]"/>
    <s v="[Customers].[Клієнт].&amp;[Львовская-Парфюмерия-3]"/>
    <s v="[Customers].[Клієнт].&amp;[Винницкая-Парфюмерия-5]"/>
    <s v="[Customers].[Клієнт].&amp;[Хмельницкая-Парфюмерия-5]"/>
    <s v="[Customers].[Клієнт].&amp;[Винницкая-Аптека-3]"/>
    <s v="[Customers].[Клієнт].&amp;[Запорожская-Супермаркет-12]"/>
    <s v="[Customers].[Клієнт].&amp;[Одесская-Супермаркет-11]"/>
    <s v="[Customers].[Клієнт].&amp;[Крым-Парфюмерия-4]"/>
    <s v="[Customers].[Клієнт].&amp;[Львовская-Супермаркет-12]"/>
  </metadataStrings>
  <mdxMetadata count="273">
    <mdx n="0" f="s">
      <ms ns="14" c="0"/>
    </mdx>
    <mdx n="0" f="s">
      <ms ns="15" c="0"/>
    </mdx>
    <mdx n="0" f="s">
      <ms ns="16" c="0"/>
    </mdx>
    <mdx n="0" f="r">
      <t c="1">
        <n x="1"/>
      </t>
    </mdx>
    <mdx n="0" f="r">
      <t c="1">
        <n x="9"/>
      </t>
    </mdx>
    <mdx n="0" f="r">
      <t c="1">
        <n x="11"/>
      </t>
    </mdx>
    <mdx n="0" f="r">
      <t c="1">
        <n x="4"/>
      </t>
    </mdx>
    <mdx n="0" f="r">
      <t c="1">
        <n x="3"/>
      </t>
    </mdx>
    <mdx n="0" f="r">
      <t c="1">
        <n x="7"/>
      </t>
    </mdx>
    <mdx n="0" f="r">
      <t c="1">
        <n x="8"/>
      </t>
    </mdx>
    <mdx n="0" f="r">
      <t c="1">
        <n x="5"/>
      </t>
    </mdx>
    <mdx n="0" f="r">
      <t c="1">
        <n x="12"/>
      </t>
    </mdx>
    <mdx n="0" f="r">
      <t c="1">
        <n x="10"/>
      </t>
    </mdx>
    <mdx n="0" f="r">
      <t c="1">
        <n x="2"/>
      </t>
    </mdx>
    <mdx n="0" f="r">
      <t c="1">
        <n x="6"/>
      </t>
    </mdx>
    <mdx n="0" f="r">
      <t c="1">
        <n x="17"/>
      </t>
    </mdx>
    <mdx n="0" f="r">
      <t c="1">
        <n x="18"/>
      </t>
    </mdx>
    <mdx n="0" f="r">
      <t c="1">
        <n x="19"/>
      </t>
    </mdx>
    <mdx n="0" f="r">
      <t c="1">
        <n x="20"/>
      </t>
    </mdx>
    <mdx n="0" f="r">
      <t c="1">
        <n x="21"/>
      </t>
    </mdx>
    <mdx n="0" f="r">
      <t c="1">
        <n x="22"/>
      </t>
    </mdx>
    <mdx n="0" f="r">
      <t c="1">
        <n x="23"/>
      </t>
    </mdx>
    <mdx n="0" f="r">
      <t c="1">
        <n x="24"/>
      </t>
    </mdx>
    <mdx n="0" f="r">
      <t c="1">
        <n x="25"/>
      </t>
    </mdx>
    <mdx n="0" f="r">
      <t c="1">
        <n x="26"/>
      </t>
    </mdx>
    <mdx n="0" f="r">
      <t c="1">
        <n x="27"/>
      </t>
    </mdx>
    <mdx n="0" f="r">
      <t c="1">
        <n x="28"/>
      </t>
    </mdx>
    <mdx n="0" f="r">
      <t c="1">
        <n x="29"/>
      </t>
    </mdx>
    <mdx n="0" f="r">
      <t c="1">
        <n x="30"/>
      </t>
    </mdx>
    <mdx n="0" f="r">
      <t c="1">
        <n x="31"/>
      </t>
    </mdx>
    <mdx n="0" f="r">
      <t c="1">
        <n x="32"/>
      </t>
    </mdx>
    <mdx n="0" f="r">
      <t c="1">
        <n x="33"/>
      </t>
    </mdx>
    <mdx n="0" f="r">
      <t c="1">
        <n x="34"/>
      </t>
    </mdx>
    <mdx n="0" f="r">
      <t c="1">
        <n x="35"/>
      </t>
    </mdx>
    <mdx n="0" f="r">
      <t c="1">
        <n x="36"/>
      </t>
    </mdx>
    <mdx n="0" f="r">
      <t c="1">
        <n x="37"/>
      </t>
    </mdx>
    <mdx n="0" f="r">
      <t c="1">
        <n x="38"/>
      </t>
    </mdx>
    <mdx n="0" f="r">
      <t c="1">
        <n x="39"/>
      </t>
    </mdx>
    <mdx n="0" f="r">
      <t c="1">
        <n x="40"/>
      </t>
    </mdx>
    <mdx n="0" f="r">
      <t c="1">
        <n x="41"/>
      </t>
    </mdx>
    <mdx n="0" f="r">
      <t c="1">
        <n x="42"/>
      </t>
    </mdx>
    <mdx n="0" f="r">
      <t c="1">
        <n x="43"/>
      </t>
    </mdx>
    <mdx n="0" f="r">
      <t c="1">
        <n x="44"/>
      </t>
    </mdx>
    <mdx n="0" f="r">
      <t c="1">
        <n x="45"/>
      </t>
    </mdx>
    <mdx n="0" f="r">
      <t c="1">
        <n x="46"/>
      </t>
    </mdx>
    <mdx n="0" f="r">
      <t c="1">
        <n x="47"/>
      </t>
    </mdx>
    <mdx n="0" f="r">
      <t c="1">
        <n x="48"/>
      </t>
    </mdx>
    <mdx n="0" f="r">
      <t c="1">
        <n x="49"/>
      </t>
    </mdx>
    <mdx n="0" f="r">
      <t c="1">
        <n x="50"/>
      </t>
    </mdx>
    <mdx n="0" f="r">
      <t c="1">
        <n x="51"/>
      </t>
    </mdx>
    <mdx n="0" f="r">
      <t c="1">
        <n x="52"/>
      </t>
    </mdx>
    <mdx n="0" f="r">
      <t c="1">
        <n x="53"/>
      </t>
    </mdx>
    <mdx n="0" f="r">
      <t c="1">
        <n x="54"/>
      </t>
    </mdx>
    <mdx n="0" f="r">
      <t c="1">
        <n x="55"/>
      </t>
    </mdx>
    <mdx n="0" f="r">
      <t c="1">
        <n x="56"/>
      </t>
    </mdx>
    <mdx n="0" f="r">
      <t c="1">
        <n x="57"/>
      </t>
    </mdx>
    <mdx n="0" f="r">
      <t c="1">
        <n x="58"/>
      </t>
    </mdx>
    <mdx n="0" f="r">
      <t c="1">
        <n x="59"/>
      </t>
    </mdx>
    <mdx n="0" f="r">
      <t c="1">
        <n x="60"/>
      </t>
    </mdx>
    <mdx n="0" f="r">
      <t c="1">
        <n x="61"/>
      </t>
    </mdx>
    <mdx n="0" f="r">
      <t c="1">
        <n x="62"/>
      </t>
    </mdx>
    <mdx n="0" f="r">
      <t c="1">
        <n x="63"/>
      </t>
    </mdx>
    <mdx n="0" f="r">
      <t c="1">
        <n x="64"/>
      </t>
    </mdx>
    <mdx n="0" f="r">
      <t c="1">
        <n x="65"/>
      </t>
    </mdx>
    <mdx n="0" f="r">
      <t c="1">
        <n x="66"/>
      </t>
    </mdx>
    <mdx n="0" f="r">
      <t c="1">
        <n x="67"/>
      </t>
    </mdx>
    <mdx n="0" f="v">
      <t c="9" si="13">
        <n x="10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8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18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7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9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3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7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11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5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3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3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1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6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0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5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1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6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2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4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7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2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4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9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0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2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6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8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7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2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0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4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8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9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8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6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9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7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1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6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8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2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19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0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4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9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3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7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1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24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35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1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45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65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50"/>
        <n x="75" s="1"/>
        <n x="69" s="1"/>
        <n x="70" s="1"/>
        <n x="71" s="1"/>
        <n x="72" s="1"/>
        <n x="73" s="1"/>
        <n x="74" s="1"/>
        <n x="68"/>
      </t>
    </mdx>
    <mdx n="0" f="v">
      <t c="9" si="13">
        <n x="12"/>
        <n x="75" s="1"/>
        <n x="69" s="1"/>
        <n x="70" s="1"/>
        <n x="71" s="1"/>
        <n x="72" s="1"/>
        <n x="73" s="1"/>
        <n x="74" s="1"/>
        <n x="68"/>
      </t>
    </mdx>
    <mdx n="0" f="s">
      <ms ns="76" c="0"/>
    </mdx>
    <mdx n="0" f="s">
      <ms ns="77" c="0"/>
    </mdx>
    <mdx n="0" f="s">
      <ms ns="78" c="0"/>
    </mdx>
    <mdx n="0" f="s">
      <ms ns="79" c="0"/>
    </mdx>
    <mdx n="0" f="s">
      <ms ns="80" c="0"/>
    </mdx>
    <mdx n="0" f="s">
      <ms ns="81" c="0"/>
    </mdx>
    <mdx n="0" f="v">
      <t c="9" si="83">
        <n x="10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3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8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2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2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28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23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9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4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5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5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6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6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4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5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6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8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9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0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48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1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0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2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1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3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2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64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53"/>
        <n x="75" s="1"/>
        <n x="69" s="1"/>
        <n x="70" s="1"/>
        <n x="71" s="1"/>
        <n x="72" s="1"/>
        <n x="73" s="1"/>
        <n x="74" s="1"/>
        <n x="82"/>
      </t>
    </mdx>
    <mdx n="0" f="r">
      <t c="1">
        <n x="84"/>
      </t>
    </mdx>
    <mdx n="0" f="v">
      <t c="9" si="83">
        <n x="84"/>
        <n x="75" s="1"/>
        <n x="69" s="1"/>
        <n x="70" s="1"/>
        <n x="71" s="1"/>
        <n x="72" s="1"/>
        <n x="73" s="1"/>
        <n x="74" s="1"/>
        <n x="82"/>
      </t>
    </mdx>
    <mdx n="0" f="r">
      <t c="1">
        <n x="87"/>
      </t>
    </mdx>
    <mdx n="0" f="r">
      <t c="1">
        <n x="88"/>
      </t>
    </mdx>
    <mdx n="0" f="r">
      <t c="1">
        <n x="89"/>
      </t>
    </mdx>
    <mdx n="0" f="r">
      <t c="1">
        <n x="90"/>
      </t>
    </mdx>
    <mdx n="0" f="r">
      <t c="1">
        <n x="91"/>
      </t>
    </mdx>
    <mdx n="0" f="r">
      <t c="1">
        <n x="92"/>
      </t>
    </mdx>
    <mdx n="0" f="r">
      <t c="1">
        <n x="93"/>
      </t>
    </mdx>
    <mdx n="0" f="r">
      <t c="1">
        <n x="94"/>
      </t>
    </mdx>
    <mdx n="0" f="r">
      <t c="1">
        <n x="95"/>
      </t>
    </mdx>
    <mdx n="0" f="r">
      <t c="1">
        <n x="96"/>
      </t>
    </mdx>
    <mdx n="0" f="r">
      <t c="1">
        <n x="97"/>
      </t>
    </mdx>
    <mdx n="0" f="r">
      <t c="1">
        <n x="98"/>
      </t>
    </mdx>
    <mdx n="0" f="r">
      <t c="1">
        <n x="99"/>
      </t>
    </mdx>
    <mdx n="0" f="r">
      <t c="1">
        <n x="100"/>
      </t>
    </mdx>
    <mdx n="0" f="r">
      <t c="1">
        <n x="101"/>
      </t>
    </mdx>
    <mdx n="0" f="r">
      <t c="1">
        <n x="102"/>
      </t>
    </mdx>
    <mdx n="0" f="r">
      <t c="1">
        <n x="103"/>
      </t>
    </mdx>
    <mdx n="0" f="r">
      <t c="1">
        <n x="104"/>
      </t>
    </mdx>
    <mdx n="0" f="r">
      <t c="1">
        <n x="105"/>
      </t>
    </mdx>
    <mdx n="0" f="r">
      <t c="1">
        <n x="106"/>
      </t>
    </mdx>
    <mdx n="0" f="r">
      <t c="1">
        <n x="107"/>
      </t>
    </mdx>
    <mdx n="0" f="r">
      <t c="1">
        <n x="108"/>
      </t>
    </mdx>
    <mdx n="0" f="r">
      <t c="1">
        <n x="109"/>
      </t>
    </mdx>
    <mdx n="0" f="r">
      <t c="1">
        <n x="110"/>
      </t>
    </mdx>
    <mdx n="0" f="r">
      <t c="1">
        <n x="111"/>
      </t>
    </mdx>
    <mdx n="0" f="r">
      <t c="1">
        <n x="112"/>
      </t>
    </mdx>
    <mdx n="0" f="r">
      <t c="1">
        <n x="113"/>
      </t>
    </mdx>
    <mdx n="0" f="r">
      <t c="1">
        <n x="114"/>
      </t>
    </mdx>
    <mdx n="0" f="r">
      <t c="1">
        <n x="115"/>
      </t>
    </mdx>
    <mdx n="0" f="r">
      <t c="1">
        <n x="116"/>
      </t>
    </mdx>
    <mdx n="0" f="r">
      <t c="1">
        <n x="117"/>
      </t>
    </mdx>
    <mdx n="0" f="r">
      <t c="1">
        <n x="118"/>
      </t>
    </mdx>
    <mdx n="0" f="r">
      <t c="1">
        <n x="119"/>
      </t>
    </mdx>
    <mdx n="0" f="r">
      <t c="1">
        <n x="120"/>
      </t>
    </mdx>
    <mdx n="0" f="r">
      <t c="1">
        <n x="121"/>
      </t>
    </mdx>
    <mdx n="0" f="r">
      <t c="1">
        <n x="122"/>
      </t>
    </mdx>
    <mdx n="0" f="r">
      <t c="1">
        <n x="123"/>
      </t>
    </mdx>
    <mdx n="0" f="r">
      <t c="1">
        <n x="124"/>
      </t>
    </mdx>
    <mdx n="0" f="r">
      <t c="1">
        <n x="125"/>
      </t>
    </mdx>
    <mdx n="0" f="r">
      <t c="1">
        <n x="126"/>
      </t>
    </mdx>
    <mdx n="0" f="r">
      <t c="1">
        <n x="127"/>
      </t>
    </mdx>
    <mdx n="0" f="r">
      <t c="1">
        <n x="128"/>
      </t>
    </mdx>
    <mdx n="0" f="r">
      <t c="1">
        <n x="129"/>
      </t>
    </mdx>
    <mdx n="0" f="r">
      <t c="1">
        <n x="130"/>
      </t>
    </mdx>
    <mdx n="0" f="v">
      <t c="9" si="86">
        <n x="2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9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0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5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6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7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3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8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84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109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8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0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8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18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2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9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5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92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3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5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8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10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6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4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1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09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94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01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101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89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4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16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3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2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0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88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7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5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24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9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11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7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96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3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6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30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87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92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102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23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5"/>
        <n x="75" s="1"/>
        <n x="69" s="1"/>
        <n x="70" s="1"/>
        <n x="71" s="1"/>
        <n x="72" s="1"/>
        <n x="73" s="1"/>
        <n x="74" s="1"/>
        <n x="85"/>
      </t>
    </mdx>
    <mdx n="0" f="v">
      <t c="9" si="83">
        <n x="99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100"/>
        <n x="75" s="1"/>
        <n x="69" s="1"/>
        <n x="70" s="1"/>
        <n x="71" s="1"/>
        <n x="72" s="1"/>
        <n x="73" s="1"/>
        <n x="74" s="1"/>
        <n x="82"/>
      </t>
    </mdx>
    <mdx n="0" f="v">
      <t c="9" si="83">
        <n x="91"/>
        <n x="75" s="1"/>
        <n x="69" s="1"/>
        <n x="70" s="1"/>
        <n x="71" s="1"/>
        <n x="72" s="1"/>
        <n x="73" s="1"/>
        <n x="74" s="1"/>
        <n x="82"/>
      </t>
    </mdx>
    <mdx n="0" f="v">
      <t c="9" si="86">
        <n x="117"/>
        <n x="75" s="1"/>
        <n x="69" s="1"/>
        <n x="70" s="1"/>
        <n x="71" s="1"/>
        <n x="72" s="1"/>
        <n x="73" s="1"/>
        <n x="74" s="1"/>
        <n x="85"/>
      </t>
    </mdx>
    <mdx n="0" f="v">
      <t c="9" si="86">
        <n x="128"/>
        <n x="75" s="1"/>
        <n x="69" s="1"/>
        <n x="70" s="1"/>
        <n x="71" s="1"/>
        <n x="72" s="1"/>
        <n x="73" s="1"/>
        <n x="74" s="1"/>
        <n x="85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2" v="0"/>
    </bk>
  </cellMetadata>
  <valueMetadata count="27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3" v="0"/>
    </bk>
  </valueMetadata>
</metadata>
</file>

<file path=xl/sharedStrings.xml><?xml version="1.0" encoding="utf-8"?>
<sst xmlns="http://schemas.openxmlformats.org/spreadsheetml/2006/main" count="649" uniqueCount="196">
  <si>
    <t>File Path</t>
  </si>
  <si>
    <t>Start Date</t>
  </si>
  <si>
    <t>End Date</t>
  </si>
  <si>
    <t>Значення</t>
  </si>
  <si>
    <t>Параметри</t>
  </si>
  <si>
    <t>ПродажіШт</t>
  </si>
  <si>
    <t>ПродажіГрн</t>
  </si>
  <si>
    <t>ЗнижкаКлієнтам</t>
  </si>
  <si>
    <t>Общий итог</t>
  </si>
  <si>
    <t>Названия строк</t>
  </si>
  <si>
    <t>ВІДВАНТАЖЕНО, ГРН</t>
  </si>
  <si>
    <t>ВІДВАНТАЖЕНО, ШТ</t>
  </si>
  <si>
    <t xml:space="preserve">  Гели</t>
  </si>
  <si>
    <t xml:space="preserve">  Дезодоранты</t>
  </si>
  <si>
    <t xml:space="preserve">  Порошки</t>
  </si>
  <si>
    <t>Аптека</t>
  </si>
  <si>
    <t>Опт</t>
  </si>
  <si>
    <t>Парфюмерия</t>
  </si>
  <si>
    <t>Рынок</t>
  </si>
  <si>
    <t>Смешанный</t>
  </si>
  <si>
    <t>Супермаркет</t>
  </si>
  <si>
    <t>ДИНАМІКА І СТРУКТУРА ПРОДАЖІВ</t>
  </si>
  <si>
    <t>Основні показники</t>
  </si>
  <si>
    <t>Аналіз змін</t>
  </si>
  <si>
    <t>Менеджери</t>
  </si>
  <si>
    <t>Кореляція показників</t>
  </si>
  <si>
    <t>ЗНИЖКА КЛІЄНТАМ</t>
  </si>
  <si>
    <t>МаржаГрн</t>
  </si>
  <si>
    <t>Націнка</t>
  </si>
  <si>
    <t>AvgDebtDays</t>
  </si>
  <si>
    <t>НАЦІНКА</t>
  </si>
  <si>
    <t>ДЕБІТОРКА В ДНЯХ</t>
  </si>
  <si>
    <t>МАРЖА, НАЦІНКА І ДЕБІТОРСЬКА ЗАБОРГОВАНІСТЬ</t>
  </si>
  <si>
    <t>ТОП 5 МЕНЕДЖЕРІВ, ПРОДУКТІВ ТА КЛІЄНТІВ</t>
  </si>
  <si>
    <t>ПРОДАЖІ, ГРН</t>
  </si>
  <si>
    <t>МЕНЕДЖЕРИ</t>
  </si>
  <si>
    <t>КЛІЄНТИ</t>
  </si>
  <si>
    <t>ПРОДУКТИ</t>
  </si>
  <si>
    <t>ДЕБІТОРСЬКА ЗАБОРГОВАНІСТЬ, ДНІ</t>
  </si>
  <si>
    <t>ДЕБІТОРКА</t>
  </si>
  <si>
    <t>МАРЖА</t>
  </si>
  <si>
    <t>ВИКОНАННЯ ПЛАНУ</t>
  </si>
  <si>
    <t xml:space="preserve">ЧАСТКА ЗП МЕНЕДЖЕРІВ </t>
  </si>
  <si>
    <t>В ОБОРОТІ</t>
  </si>
  <si>
    <t xml:space="preserve">ЗМІНИ ЗАГАЛЬНИХ </t>
  </si>
  <si>
    <t>ЗП МЕНЕДЖЕРІВ</t>
  </si>
  <si>
    <t>ЗМІНА</t>
  </si>
  <si>
    <t>ОКЛАДІВ</t>
  </si>
  <si>
    <t>ЗМІНА БОНУСА</t>
  </si>
  <si>
    <t>ЗА ОБОРОТ</t>
  </si>
  <si>
    <t>ЗМІНА БОНУСА ЗА НИЗЬКУ</t>
  </si>
  <si>
    <t>ДЕБІТОР.ЗАБОРГОВАНІСТЬ</t>
  </si>
  <si>
    <t>ОСНОВНІ ПОКАЗНИКИ</t>
  </si>
  <si>
    <t>ПродажіГрн_ДоМинРоку</t>
  </si>
  <si>
    <t>ПродажіШт_ДоМинРоку</t>
  </si>
  <si>
    <t>ДебіторкаДні_ДоМинРоку</t>
  </si>
  <si>
    <t>ЗПОклад_ДоМинРоку</t>
  </si>
  <si>
    <t>ЗПОборот_ДоМинРоку</t>
  </si>
  <si>
    <t>ЗПБорги_ДоМинРоку</t>
  </si>
  <si>
    <t>ЗПЗагальна_ДоМинРоку</t>
  </si>
  <si>
    <t>ЧасткаЗПвОбороті</t>
  </si>
  <si>
    <t>Значения</t>
  </si>
  <si>
    <t>Названия столбцов</t>
  </si>
  <si>
    <t>ВІДВАНТАЖЕНЯ, ГРН</t>
  </si>
  <si>
    <t>ЗМІНИ  %</t>
  </si>
  <si>
    <t>ВІДВАНТАЖЕНЯ, ШТ</t>
  </si>
  <si>
    <t>ЗНИЖКА КЛІЄНТАМ %</t>
  </si>
  <si>
    <t>LFL</t>
  </si>
  <si>
    <t>НАЦІНКА %</t>
  </si>
  <si>
    <t>МАРЖА ГРН</t>
  </si>
  <si>
    <t>LFL %</t>
  </si>
  <si>
    <t>ДЕБІТОРКА ДНІ</t>
  </si>
  <si>
    <t>ПродажіЗакупГрн</t>
  </si>
  <si>
    <t>ПродажіПрайсГрн</t>
  </si>
  <si>
    <t>ДебіторкаДні</t>
  </si>
  <si>
    <t>Продукти</t>
  </si>
  <si>
    <t>Клієнти</t>
  </si>
  <si>
    <t>№</t>
  </si>
  <si>
    <t/>
  </si>
  <si>
    <t>Всього</t>
  </si>
  <si>
    <t>Знижка_до МинРоку</t>
  </si>
  <si>
    <t>Націнка_до МинРоку</t>
  </si>
  <si>
    <t>МаржаГрн_ДоМинРоку</t>
  </si>
  <si>
    <t>Січ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</si>
  <si>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</si>
  <si>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</si>
  <si>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</si>
  <si>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</si>
  <si>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</si>
  <si>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</si>
  <si>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</si>
  <si>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</si>
  <si>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</si>
  <si>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</si>
  <si>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</si>
  <si>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ПРОДАЖІ ГРН, ЗМІНИ ДО МИНУЛОГО РОКУ</t>
  </si>
  <si>
    <t>Q1</t>
  </si>
  <si>
    <t>Q2</t>
  </si>
  <si>
    <t>Q3</t>
  </si>
  <si>
    <t>Q4</t>
  </si>
  <si>
    <t>ПРОДАЖІ ШТ, ЗМІНИ ДО МИНУЛОГО РОКУ</t>
  </si>
  <si>
    <t xml:space="preserve"> </t>
  </si>
  <si>
    <t>ЗНИЖКА КЛІЄНТАМ, ЗМІНИ ДО МИНУЛОГО РОКУ</t>
  </si>
  <si>
    <t>НАЦІНКА, ЗМІНИ ДО МИНУЛОГО РОКУ</t>
  </si>
  <si>
    <t>ПРОДАЖІ, ГРН: ПЛАН / ФАКТ</t>
  </si>
  <si>
    <t>ПланПродажівГрн</t>
  </si>
  <si>
    <t>ВикПлану%</t>
  </si>
  <si>
    <t>ЗП Оклад</t>
  </si>
  <si>
    <t xml:space="preserve"> ЗП Оборот</t>
  </si>
  <si>
    <t>ЗП Борги</t>
  </si>
  <si>
    <t>КОРЕЛЯЦІЯ ПОКАЗНИКІВ ТА ЗАРПЛАТ МЕНЕДЖЕРІВ ПО ПРОДАЖАХ</t>
  </si>
  <si>
    <t>ДИНАМІКА І СТРУКТУРА ЗАРПЛАТ МЕНЕДЖЕРІВ ПО ПРОДАЖАХ</t>
  </si>
  <si>
    <t>Частка ЗП в Обороті</t>
  </si>
  <si>
    <t>ЗП Оборот Грн</t>
  </si>
  <si>
    <t>ЗП Борги Грн</t>
  </si>
  <si>
    <t>ЗП Оклад Грн</t>
  </si>
  <si>
    <t>ЗП Загальна_ДоМинРоку</t>
  </si>
  <si>
    <t>По осі Х</t>
  </si>
  <si>
    <t>По осі Y</t>
  </si>
  <si>
    <t>Розмір Пузирків</t>
  </si>
  <si>
    <t>Полоса прокрутки</t>
  </si>
  <si>
    <t>Дата</t>
  </si>
  <si>
    <t>Безкровный Вадим</t>
  </si>
  <si>
    <t>Белоусов Михаил</t>
  </si>
  <si>
    <t>Вдовицкая Алена</t>
  </si>
  <si>
    <t>Гудошин Остап</t>
  </si>
  <si>
    <t>Елькин Виктор</t>
  </si>
  <si>
    <t>Кобур Анатолий</t>
  </si>
  <si>
    <t>Кравченко Илья</t>
  </si>
  <si>
    <t>Лесков Станислав</t>
  </si>
  <si>
    <t>Маличенко Владимир</t>
  </si>
  <si>
    <t>Мельникова Елизавета</t>
  </si>
  <si>
    <t>Рокитов Семен</t>
  </si>
  <si>
    <t>Черняев Антон</t>
  </si>
  <si>
    <t>2014 - Q1</t>
  </si>
  <si>
    <t>2014 - Q2</t>
  </si>
  <si>
    <t>2014 - Q3</t>
  </si>
  <si>
    <t>2014 - Q4</t>
  </si>
  <si>
    <t>2015 - Q1</t>
  </si>
  <si>
    <t>2015 - Q2</t>
  </si>
  <si>
    <t>2015 - Q3</t>
  </si>
  <si>
    <t>2015 - Q4</t>
  </si>
  <si>
    <t>2016 - Q1</t>
  </si>
  <si>
    <t>2016 - Q2</t>
  </si>
  <si>
    <t>2016 - Q3</t>
  </si>
  <si>
    <t>2016 - Q4</t>
  </si>
  <si>
    <t>Year-Quarter</t>
  </si>
  <si>
    <t>Менеджер</t>
  </si>
  <si>
    <t>Відвантажено, Шт</t>
  </si>
  <si>
    <t>Відвантажено, Грн</t>
  </si>
  <si>
    <t>Відвантажено в цінах Закупки, Грн</t>
  </si>
  <si>
    <t>Відвантажено в цінах Прайс-листа, Грн</t>
  </si>
  <si>
    <t>% Виконання плану в Грн</t>
  </si>
  <si>
    <t>Знижка Клієнтам, %</t>
  </si>
  <si>
    <t>Націнка, %</t>
  </si>
  <si>
    <t>Маржа, Грн</t>
  </si>
  <si>
    <t>Деб.Заборгованість, Дні</t>
  </si>
  <si>
    <t>Зарплата.Оклад, Грн</t>
  </si>
  <si>
    <t>Зарплата.Бонус за низьку деб., Грн</t>
  </si>
  <si>
    <t>Зарплата.Загальний бонус, Грн</t>
  </si>
  <si>
    <t>Зарплата.Бонус за оборот, Грн</t>
  </si>
  <si>
    <t>План Продажів, Грн</t>
  </si>
  <si>
    <t>Підписи_X</t>
  </si>
  <si>
    <t>Підписи_Y</t>
  </si>
  <si>
    <t>Підписи1</t>
  </si>
  <si>
    <t>Підписи2</t>
  </si>
  <si>
    <t>РозмірПузирків</t>
  </si>
  <si>
    <t>Перемикач</t>
  </si>
  <si>
    <t>Зарплата Всього, Грн</t>
  </si>
  <si>
    <t>BRIGHT POWDER - порошок 200г</t>
  </si>
  <si>
    <t>EASE EXTREME DEO - два продукта</t>
  </si>
  <si>
    <t>EASE UNI DEO - в пластике особый 50г</t>
  </si>
  <si>
    <t>EASE UNI DEO - в стекле нежный 50г</t>
  </si>
  <si>
    <t>EASE UNI DEO - в стекле особый 50г</t>
  </si>
  <si>
    <t>EASE UNI DEO - твердый нежный 50г</t>
  </si>
  <si>
    <t>EASE UNI GEL - нежный 100мл</t>
  </si>
  <si>
    <t>PALE POWDER - натуральный 100г</t>
  </si>
  <si>
    <t>PALE POWDER - особый 100г</t>
  </si>
  <si>
    <t>PALE POWDER - универсальный 100г</t>
  </si>
  <si>
    <t>SHAKE POWDER - натуральный 250г</t>
  </si>
  <si>
    <t>SHAKE POWDER - универсальный 250г</t>
  </si>
  <si>
    <t>Житомирская-Аптека-3</t>
  </si>
  <si>
    <t>Запорожская-Супермаркет-8</t>
  </si>
  <si>
    <t>Кировоградская-Аптека-3</t>
  </si>
  <si>
    <t>Крым-Супермаркет-8</t>
  </si>
  <si>
    <t>Одесская-Рынок-5</t>
  </si>
  <si>
    <t>Одесская-Супермаркет-6</t>
  </si>
  <si>
    <t>Ровенская-Аптека-4</t>
  </si>
  <si>
    <t>Тернопольская-Рынок-4</t>
  </si>
  <si>
    <t>Харьковская-Супермаркет-6</t>
  </si>
  <si>
    <t>Херсонская-Аптека-4</t>
  </si>
  <si>
    <t>Херсонская-Опт-3</t>
  </si>
  <si>
    <t>Черниговская-Рынок-3</t>
  </si>
  <si>
    <t>Черновицкая-Рынок-2</t>
  </si>
  <si>
    <t>Черновицкая-Рынок-5</t>
  </si>
  <si>
    <t>Черновицкая-Смешанный-2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</si>
</sst>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,,&quot; М&quot;"/>
    <numFmt numFmtId="166" formatCode="#,##0.0,,&quot; М&quot;"/>
    <numFmt numFmtId="167" formatCode="0.0%;\-0.0%;0.0%"/>
    <numFmt numFmtId="168" formatCode="0.00%;\-0.00%;0.00%"/>
  </numFmts>
  <fonts count="41" x14ac:knownFonts="1">
    <font>
      <sz val="11"/>
      <color theme="1"/>
      <name val="Calibri"/>
      <family val="2"/>
      <scheme val="minor"/>
    </font>
    <font>
      <b/>
      <sz val="16"/>
      <color theme="4" tint="-0.249977111117893"/>
      <name val="Calibri"/>
      <family val="2"/>
      <charset val="204"/>
      <scheme val="minor"/>
    </font>
    <font>
      <b/>
      <sz val="24"/>
      <color theme="4" tint="-0.249977111117893"/>
      <name val="Calibri"/>
      <family val="2"/>
      <charset val="204"/>
      <scheme val="minor"/>
    </font>
    <font>
      <b/>
      <sz val="16"/>
      <color theme="5" tint="-0.249977111117893"/>
      <name val="Calibri"/>
      <family val="2"/>
      <charset val="204"/>
      <scheme val="minor"/>
    </font>
    <font>
      <b/>
      <sz val="24"/>
      <color theme="5" tint="-0.249977111117893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6"/>
      <color theme="8" tint="-0.249977111117893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8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9" tint="-0.249977111117893"/>
      <name val="Calibri"/>
      <family val="2"/>
      <charset val="204"/>
      <scheme val="minor"/>
    </font>
    <font>
      <sz val="18"/>
      <color theme="5" tint="-0.249977111117893"/>
      <name val="Calibri"/>
      <family val="2"/>
      <charset val="204"/>
      <scheme val="minor"/>
    </font>
    <font>
      <b/>
      <sz val="24"/>
      <color theme="7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b/>
      <sz val="16"/>
      <color theme="7" tint="-0.249977111117893"/>
      <name val="Calibri"/>
      <family val="2"/>
      <scheme val="minor"/>
    </font>
    <font>
      <sz val="16"/>
      <color theme="9" tint="-0.249977111117893"/>
      <name val="Calibri"/>
      <family val="2"/>
      <scheme val="minor"/>
    </font>
    <font>
      <sz val="24"/>
      <color theme="9" tint="-0.249977111117893"/>
      <name val="Calibri"/>
      <family val="2"/>
      <scheme val="minor"/>
    </font>
    <font>
      <sz val="16"/>
      <color theme="5" tint="-0.249977111117893"/>
      <name val="Calibri"/>
      <family val="2"/>
      <scheme val="minor"/>
    </font>
    <font>
      <sz val="20"/>
      <color theme="5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b/>
      <sz val="16"/>
      <color theme="7" tint="-0.249977111117893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9" tint="0.39997558519241921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24"/>
      <color rgb="FFC00000"/>
      <name val="Calibri"/>
      <family val="2"/>
      <charset val="204"/>
      <scheme val="minor"/>
    </font>
    <font>
      <b/>
      <sz val="24"/>
      <color theme="7" tint="-0.249977111117893"/>
      <name val="Calibri"/>
      <family val="2"/>
      <charset val="204"/>
      <scheme val="minor"/>
    </font>
    <font>
      <b/>
      <sz val="20"/>
      <color rgb="FFC00000"/>
      <name val="Calibri"/>
      <family val="2"/>
      <charset val="204"/>
      <scheme val="minor"/>
    </font>
    <font>
      <b/>
      <sz val="16"/>
      <color theme="9" tint="0.39997558519241921"/>
      <name val="Calibri"/>
      <family val="2"/>
      <charset val="204"/>
      <scheme val="minor"/>
    </font>
    <font>
      <b/>
      <sz val="24"/>
      <color theme="9" tint="-0.249977111117893"/>
      <name val="Calibri"/>
      <family val="2"/>
      <charset val="204"/>
      <scheme val="minor"/>
    </font>
    <font>
      <b/>
      <sz val="20"/>
      <color theme="5" tint="-0.249977111117893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8"/>
      <color theme="9" tint="-0.249977111117893"/>
      <name val="Calibri"/>
      <family val="2"/>
      <charset val="204"/>
      <scheme val="minor"/>
    </font>
    <font>
      <sz val="8"/>
      <color rgb="FF000000"/>
      <name val="Segoe UI"/>
      <family val="2"/>
      <charset val="204"/>
    </font>
    <font>
      <sz val="18"/>
      <color theme="1"/>
      <name val="Calibri"/>
      <family val="2"/>
      <scheme val="minor"/>
    </font>
    <font>
      <u/>
      <sz val="18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59">
    <border>
      <left/>
      <right/>
      <top/>
      <bottom/>
      <diagonal/>
    </border>
    <border>
      <left style="medium">
        <color theme="4" tint="-0.24994659260841701"/>
      </left>
      <right/>
      <top style="medium">
        <color theme="4" tint="-0.24994659260841701"/>
      </top>
      <bottom/>
      <diagonal/>
    </border>
    <border>
      <left/>
      <right/>
      <top style="medium">
        <color theme="4" tint="-0.24994659260841701"/>
      </top>
      <bottom/>
      <diagonal/>
    </border>
    <border>
      <left/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/>
      <top/>
      <bottom style="medium">
        <color theme="4" tint="-0.24994659260841701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medium">
        <color theme="4" tint="-0.24994659260841701"/>
      </right>
      <top/>
      <bottom style="medium">
        <color theme="4" tint="-0.24994659260841701"/>
      </bottom>
      <diagonal/>
    </border>
    <border>
      <left/>
      <right/>
      <top style="double">
        <color theme="4" tint="-0.24994659260841701"/>
      </top>
      <bottom/>
      <diagonal/>
    </border>
    <border>
      <left/>
      <right/>
      <top/>
      <bottom style="double">
        <color theme="8" tint="-0.24994659260841701"/>
      </bottom>
      <diagonal/>
    </border>
    <border>
      <left/>
      <right/>
      <top style="double">
        <color theme="8" tint="-0.24994659260841701"/>
      </top>
      <bottom/>
      <diagonal/>
    </border>
    <border>
      <left/>
      <right/>
      <top/>
      <bottom style="thin">
        <color theme="8" tint="-0.24994659260841701"/>
      </bottom>
      <diagonal/>
    </border>
    <border>
      <left/>
      <right/>
      <top style="thin">
        <color theme="8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 style="medium">
        <color theme="4" tint="-0.24994659260841701"/>
      </bottom>
      <diagonal/>
    </border>
    <border>
      <left style="medium">
        <color theme="7" tint="-0.24994659260841701"/>
      </left>
      <right style="medium">
        <color theme="7" tint="-0.24994659260841701"/>
      </right>
      <top style="medium">
        <color theme="7" tint="-0.24994659260841701"/>
      </top>
      <bottom/>
      <diagonal/>
    </border>
    <border>
      <left style="medium">
        <color theme="7" tint="-0.24994659260841701"/>
      </left>
      <right style="medium">
        <color theme="7" tint="-0.24994659260841701"/>
      </right>
      <top/>
      <bottom style="medium">
        <color theme="7" tint="-0.24994659260841701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/>
      <right/>
      <top style="thin">
        <color theme="9" tint="-0.24994659260841701"/>
      </top>
      <bottom/>
      <diagonal/>
    </border>
    <border>
      <left/>
      <right/>
      <top/>
      <bottom style="thin">
        <color theme="9" tint="-0.24994659260841701"/>
      </bottom>
      <diagonal/>
    </border>
    <border>
      <left style="thin">
        <color theme="5" tint="-0.24994659260841701"/>
      </left>
      <right/>
      <top style="thin">
        <color theme="5" tint="-0.24994659260841701"/>
      </top>
      <bottom/>
      <diagonal/>
    </border>
    <border>
      <left/>
      <right/>
      <top style="thin">
        <color theme="5" tint="-0.24994659260841701"/>
      </top>
      <bottom/>
      <diagonal/>
    </border>
    <border>
      <left/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/>
      <top/>
      <bottom style="thin">
        <color theme="5" tint="-0.24994659260841701"/>
      </bottom>
      <diagonal/>
    </border>
    <border>
      <left/>
      <right/>
      <top/>
      <bottom style="thin">
        <color theme="5" tint="-0.24994659260841701"/>
      </bottom>
      <diagonal/>
    </border>
    <border>
      <left/>
      <right style="thin">
        <color theme="5" tint="-0.24994659260841701"/>
      </right>
      <top/>
      <bottom style="thin">
        <color theme="5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7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9" tint="-0.24994659260841701"/>
      </left>
      <right/>
      <top style="medium">
        <color theme="9" tint="-0.24994659260841701"/>
      </top>
      <bottom/>
      <diagonal/>
    </border>
    <border>
      <left/>
      <right/>
      <top style="medium">
        <color theme="9" tint="-0.24994659260841701"/>
      </top>
      <bottom/>
      <diagonal/>
    </border>
    <border>
      <left/>
      <right style="medium">
        <color theme="9" tint="-0.24994659260841701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/>
      <top/>
      <bottom style="medium">
        <color theme="9" tint="-0.24994659260841701"/>
      </bottom>
      <diagonal/>
    </border>
    <border>
      <left/>
      <right/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18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167" fontId="0" fillId="0" borderId="0" xfId="0" applyNumberFormat="1"/>
    <xf numFmtId="2" fontId="0" fillId="0" borderId="0" xfId="0" applyNumberFormat="1"/>
    <xf numFmtId="0" fontId="9" fillId="4" borderId="0" xfId="0" applyFont="1" applyFill="1" applyBorder="1" applyAlignment="1">
      <alignment horizontal="left"/>
    </xf>
    <xf numFmtId="3" fontId="9" fillId="4" borderId="0" xfId="0" applyNumberFormat="1" applyFont="1" applyFill="1" applyBorder="1"/>
    <xf numFmtId="0" fontId="12" fillId="3" borderId="0" xfId="0" applyFont="1" applyFill="1"/>
    <xf numFmtId="0" fontId="0" fillId="4" borderId="0" xfId="0" applyFill="1"/>
    <xf numFmtId="0" fontId="0" fillId="4" borderId="7" xfId="0" applyFill="1" applyBorder="1"/>
    <xf numFmtId="0" fontId="0" fillId="4" borderId="0" xfId="0" applyFill="1" applyBorder="1"/>
    <xf numFmtId="165" fontId="2" fillId="4" borderId="0" xfId="0" applyNumberFormat="1" applyFont="1" applyFill="1" applyBorder="1" applyAlignment="1">
      <alignment vertical="center"/>
    </xf>
    <xf numFmtId="164" fontId="4" fillId="4" borderId="0" xfId="0" applyNumberFormat="1" applyFont="1" applyFill="1" applyBorder="1" applyAlignment="1">
      <alignment vertical="center"/>
    </xf>
    <xf numFmtId="0" fontId="1" fillId="4" borderId="0" xfId="0" applyFont="1" applyFill="1" applyAlignment="1"/>
    <xf numFmtId="0" fontId="3" fillId="4" borderId="0" xfId="0" applyFont="1" applyFill="1" applyAlignment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8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12" fillId="4" borderId="0" xfId="0" applyFont="1" applyFill="1"/>
    <xf numFmtId="0" fontId="9" fillId="4" borderId="0" xfId="0" applyFont="1" applyFill="1"/>
    <xf numFmtId="0" fontId="0" fillId="4" borderId="11" xfId="0" applyFill="1" applyBorder="1"/>
    <xf numFmtId="0" fontId="13" fillId="4" borderId="0" xfId="0" applyFont="1" applyFill="1" applyAlignment="1">
      <alignment horizontal="center"/>
    </xf>
    <xf numFmtId="0" fontId="16" fillId="4" borderId="0" xfId="0" applyFont="1" applyFill="1"/>
    <xf numFmtId="0" fontId="17" fillId="4" borderId="0" xfId="0" applyFont="1" applyFill="1" applyAlignment="1">
      <alignment horizontal="center"/>
    </xf>
    <xf numFmtId="0" fontId="10" fillId="4" borderId="0" xfId="0" applyFont="1" applyFill="1" applyBorder="1" applyAlignment="1">
      <alignment horizontal="center"/>
    </xf>
    <xf numFmtId="0" fontId="12" fillId="4" borderId="0" xfId="0" applyFont="1" applyFill="1" applyBorder="1"/>
    <xf numFmtId="0" fontId="0" fillId="5" borderId="0" xfId="0" applyFill="1"/>
    <xf numFmtId="0" fontId="22" fillId="4" borderId="0" xfId="0" applyFont="1" applyFill="1"/>
    <xf numFmtId="14" fontId="0" fillId="3" borderId="0" xfId="0" applyNumberFormat="1" applyFill="1" applyAlignment="1">
      <alignment horizontal="left"/>
    </xf>
    <xf numFmtId="3" fontId="0" fillId="3" borderId="34" xfId="0" applyNumberFormat="1" applyFill="1" applyBorder="1"/>
    <xf numFmtId="167" fontId="0" fillId="3" borderId="35" xfId="0" applyNumberFormat="1" applyFill="1" applyBorder="1"/>
    <xf numFmtId="3" fontId="0" fillId="0" borderId="36" xfId="0" applyNumberFormat="1" applyBorder="1"/>
    <xf numFmtId="167" fontId="0" fillId="0" borderId="37" xfId="0" applyNumberFormat="1" applyBorder="1"/>
    <xf numFmtId="3" fontId="0" fillId="3" borderId="32" xfId="0" applyNumberFormat="1" applyFill="1" applyBorder="1"/>
    <xf numFmtId="167" fontId="0" fillId="3" borderId="33" xfId="0" applyNumberFormat="1" applyFill="1" applyBorder="1"/>
    <xf numFmtId="0" fontId="0" fillId="0" borderId="38" xfId="0" applyBorder="1"/>
    <xf numFmtId="0" fontId="0" fillId="0" borderId="39" xfId="0" applyBorder="1"/>
    <xf numFmtId="3" fontId="0" fillId="3" borderId="40" xfId="0" applyNumberFormat="1" applyFill="1" applyBorder="1"/>
    <xf numFmtId="3" fontId="0" fillId="3" borderId="0" xfId="0" applyNumberFormat="1" applyFill="1" applyBorder="1"/>
    <xf numFmtId="3" fontId="0" fillId="0" borderId="41" xfId="0" applyNumberFormat="1" applyBorder="1"/>
    <xf numFmtId="0" fontId="0" fillId="0" borderId="42" xfId="0" applyBorder="1"/>
    <xf numFmtId="2" fontId="0" fillId="0" borderId="41" xfId="0" applyNumberFormat="1" applyBorder="1"/>
    <xf numFmtId="2" fontId="0" fillId="3" borderId="40" xfId="0" applyNumberFormat="1" applyFill="1" applyBorder="1"/>
    <xf numFmtId="2" fontId="0" fillId="3" borderId="0" xfId="0" applyNumberFormat="1" applyFill="1" applyBorder="1"/>
    <xf numFmtId="17" fontId="0" fillId="0" borderId="0" xfId="0" applyNumberFormat="1" applyAlignment="1">
      <alignment horizontal="left"/>
    </xf>
    <xf numFmtId="0" fontId="13" fillId="4" borderId="0" xfId="0" applyFont="1" applyFill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0" xfId="0" applyBorder="1"/>
    <xf numFmtId="0" fontId="0" fillId="0" borderId="46" xfId="0" applyBorder="1"/>
    <xf numFmtId="0" fontId="23" fillId="4" borderId="0" xfId="0" applyFont="1" applyFill="1"/>
    <xf numFmtId="0" fontId="0" fillId="2" borderId="43" xfId="0" applyFill="1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43" xfId="0" applyFill="1" applyBorder="1"/>
    <xf numFmtId="0" fontId="0" fillId="5" borderId="47" xfId="0" applyFill="1" applyBorder="1"/>
    <xf numFmtId="0" fontId="0" fillId="0" borderId="47" xfId="0" applyFill="1" applyBorder="1"/>
    <xf numFmtId="0" fontId="0" fillId="7" borderId="47" xfId="0" applyFill="1" applyBorder="1"/>
    <xf numFmtId="3" fontId="0" fillId="0" borderId="35" xfId="0" applyNumberFormat="1" applyBorder="1"/>
    <xf numFmtId="3" fontId="0" fillId="0" borderId="37" xfId="0" applyNumberFormat="1" applyBorder="1"/>
    <xf numFmtId="0" fontId="0" fillId="0" borderId="40" xfId="0" applyBorder="1"/>
    <xf numFmtId="0" fontId="0" fillId="0" borderId="41" xfId="0" applyBorder="1"/>
    <xf numFmtId="1" fontId="0" fillId="0" borderId="35" xfId="0" applyNumberFormat="1" applyBorder="1"/>
    <xf numFmtId="1" fontId="0" fillId="0" borderId="37" xfId="0" applyNumberFormat="1" applyBorder="1"/>
    <xf numFmtId="0" fontId="0" fillId="2" borderId="48" xfId="0" applyFill="1" applyBorder="1"/>
    <xf numFmtId="0" fontId="0" fillId="0" borderId="48" xfId="0" applyFill="1" applyBorder="1"/>
    <xf numFmtId="0" fontId="0" fillId="5" borderId="49" xfId="0" applyFill="1" applyBorder="1"/>
    <xf numFmtId="0" fontId="0" fillId="0" borderId="49" xfId="0" applyFill="1" applyBorder="1"/>
    <xf numFmtId="0" fontId="0" fillId="7" borderId="50" xfId="0" applyFill="1" applyBorder="1"/>
    <xf numFmtId="0" fontId="0" fillId="6" borderId="44" xfId="0" applyFill="1" applyBorder="1"/>
    <xf numFmtId="0" fontId="0" fillId="6" borderId="40" xfId="0" applyFill="1" applyBorder="1"/>
    <xf numFmtId="0" fontId="1" fillId="4" borderId="0" xfId="0" applyFont="1" applyFill="1" applyAlignment="1">
      <alignment horizontal="center"/>
    </xf>
    <xf numFmtId="0" fontId="13" fillId="4" borderId="0" xfId="0" applyFont="1" applyFill="1" applyAlignment="1">
      <alignment horizontal="center"/>
    </xf>
    <xf numFmtId="168" fontId="0" fillId="0" borderId="0" xfId="0" applyNumberFormat="1"/>
    <xf numFmtId="167" fontId="0" fillId="3" borderId="0" xfId="0" applyNumberFormat="1" applyFill="1"/>
    <xf numFmtId="168" fontId="0" fillId="3" borderId="0" xfId="0" applyNumberFormat="1" applyFill="1"/>
    <xf numFmtId="0" fontId="24" fillId="4" borderId="0" xfId="0" applyFont="1" applyFill="1"/>
    <xf numFmtId="0" fontId="25" fillId="4" borderId="0" xfId="0" applyFont="1" applyFill="1"/>
    <xf numFmtId="0" fontId="26" fillId="4" borderId="0" xfId="0" applyFont="1" applyFill="1" applyAlignment="1">
      <alignment horizontal="center"/>
    </xf>
    <xf numFmtId="0" fontId="27" fillId="4" borderId="0" xfId="0" applyFont="1" applyFill="1"/>
    <xf numFmtId="0" fontId="28" fillId="4" borderId="0" xfId="0" applyFont="1" applyFill="1"/>
    <xf numFmtId="0" fontId="24" fillId="4" borderId="0" xfId="0" applyFont="1" applyFill="1" applyBorder="1"/>
    <xf numFmtId="0" fontId="25" fillId="4" borderId="0" xfId="0" applyFont="1" applyFill="1" applyBorder="1"/>
    <xf numFmtId="0" fontId="27" fillId="4" borderId="0" xfId="0" applyFont="1" applyFill="1" applyBorder="1"/>
    <xf numFmtId="0" fontId="28" fillId="4" borderId="0" xfId="0" applyFont="1" applyFill="1" applyBorder="1"/>
    <xf numFmtId="0" fontId="29" fillId="4" borderId="0" xfId="0" applyFont="1" applyFill="1" applyBorder="1"/>
    <xf numFmtId="165" fontId="31" fillId="4" borderId="0" xfId="0" applyNumberFormat="1" applyFont="1" applyFill="1" applyBorder="1" applyAlignment="1">
      <alignment vertical="center"/>
    </xf>
    <xf numFmtId="0" fontId="33" fillId="4" borderId="0" xfId="0" applyFont="1" applyFill="1" applyAlignment="1"/>
    <xf numFmtId="0" fontId="24" fillId="3" borderId="0" xfId="0" applyFont="1" applyFill="1"/>
    <xf numFmtId="0" fontId="0" fillId="0" borderId="0" xfId="0" applyNumberFormat="1"/>
    <xf numFmtId="4" fontId="0" fillId="0" borderId="0" xfId="0" applyNumberFormat="1"/>
    <xf numFmtId="0" fontId="0" fillId="2" borderId="51" xfId="0" applyFill="1" applyBorder="1"/>
    <xf numFmtId="0" fontId="24" fillId="7" borderId="0" xfId="0" applyFont="1" applyFill="1"/>
    <xf numFmtId="0" fontId="5" fillId="4" borderId="0" xfId="0" applyFont="1" applyFill="1" applyBorder="1" applyAlignment="1"/>
    <xf numFmtId="0" fontId="0" fillId="0" borderId="52" xfId="0" applyBorder="1"/>
    <xf numFmtId="1" fontId="0" fillId="0" borderId="52" xfId="0" applyNumberFormat="1" applyBorder="1"/>
    <xf numFmtId="0" fontId="36" fillId="4" borderId="0" xfId="0" applyFont="1" applyFill="1" applyBorder="1"/>
    <xf numFmtId="0" fontId="0" fillId="4" borderId="0" xfId="0" applyFill="1" applyBorder="1" applyAlignment="1">
      <alignment horizontal="centerContinuous"/>
    </xf>
    <xf numFmtId="0" fontId="3" fillId="4" borderId="0" xfId="0" applyFont="1" applyFill="1" applyAlignment="1" applyProtection="1">
      <alignment horizontal="center"/>
      <protection hidden="1"/>
    </xf>
    <xf numFmtId="0" fontId="11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13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4" borderId="2" xfId="0" applyNumberFormat="1" applyFont="1" applyFill="1" applyBorder="1" applyAlignment="1">
      <alignment horizontal="center" vertical="center"/>
    </xf>
    <xf numFmtId="166" fontId="2" fillId="4" borderId="3" xfId="0" applyNumberFormat="1" applyFont="1" applyFill="1" applyBorder="1" applyAlignment="1">
      <alignment horizontal="center" vertical="center"/>
    </xf>
    <xf numFmtId="166" fontId="2" fillId="4" borderId="4" xfId="0" applyNumberFormat="1" applyFont="1" applyFill="1" applyBorder="1" applyAlignment="1">
      <alignment horizontal="center" vertical="center"/>
    </xf>
    <xf numFmtId="166" fontId="2" fillId="4" borderId="5" xfId="0" applyNumberFormat="1" applyFont="1" applyFill="1" applyBorder="1" applyAlignment="1">
      <alignment horizontal="center" vertical="center"/>
    </xf>
    <xf numFmtId="166" fontId="2" fillId="4" borderId="6" xfId="0" applyNumberFormat="1" applyFont="1" applyFill="1" applyBorder="1" applyAlignment="1">
      <alignment horizontal="center" vertical="center"/>
    </xf>
    <xf numFmtId="1" fontId="21" fillId="0" borderId="22" xfId="0" applyNumberFormat="1" applyFont="1" applyFill="1" applyBorder="1" applyAlignment="1">
      <alignment horizontal="center" vertical="center"/>
    </xf>
    <xf numFmtId="1" fontId="21" fillId="0" borderId="23" xfId="0" applyNumberFormat="1" applyFont="1" applyFill="1" applyBorder="1" applyAlignment="1">
      <alignment horizontal="center" vertical="center"/>
    </xf>
    <xf numFmtId="1" fontId="21" fillId="0" borderId="24" xfId="0" applyNumberFormat="1" applyFont="1" applyFill="1" applyBorder="1" applyAlignment="1">
      <alignment horizontal="center" vertical="center"/>
    </xf>
    <xf numFmtId="1" fontId="21" fillId="0" borderId="25" xfId="0" applyNumberFormat="1" applyFont="1" applyFill="1" applyBorder="1" applyAlignment="1">
      <alignment horizontal="center" vertical="center"/>
    </xf>
    <xf numFmtId="1" fontId="21" fillId="0" borderId="26" xfId="0" applyNumberFormat="1" applyFont="1" applyFill="1" applyBorder="1" applyAlignment="1">
      <alignment horizontal="center" vertical="center"/>
    </xf>
    <xf numFmtId="1" fontId="21" fillId="0" borderId="27" xfId="0" applyNumberFormat="1" applyFont="1" applyFill="1" applyBorder="1" applyAlignment="1">
      <alignment horizontal="center" vertical="center"/>
    </xf>
    <xf numFmtId="0" fontId="20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5" fillId="0" borderId="14" xfId="0" applyNumberFormat="1" applyFont="1" applyFill="1" applyBorder="1" applyAlignment="1">
      <alignment horizontal="center" vertical="center"/>
    </xf>
    <xf numFmtId="164" fontId="15" fillId="0" borderId="15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/>
    </xf>
    <xf numFmtId="164" fontId="19" fillId="0" borderId="16" xfId="0" applyNumberFormat="1" applyFont="1" applyFill="1" applyBorder="1" applyAlignment="1">
      <alignment horizontal="center" vertical="center"/>
    </xf>
    <xf numFmtId="164" fontId="19" fillId="0" borderId="17" xfId="0" applyNumberFormat="1" applyFont="1" applyFill="1" applyBorder="1" applyAlignment="1">
      <alignment horizontal="center" vertical="center"/>
    </xf>
    <xf numFmtId="164" fontId="19" fillId="0" borderId="18" xfId="0" applyNumberFormat="1" applyFont="1" applyFill="1" applyBorder="1" applyAlignment="1">
      <alignment horizontal="center" vertical="center"/>
    </xf>
    <xf numFmtId="164" fontId="19" fillId="0" borderId="19" xfId="0" applyNumberFormat="1" applyFont="1" applyFill="1" applyBorder="1" applyAlignment="1">
      <alignment horizontal="center" vertical="center"/>
    </xf>
    <xf numFmtId="166" fontId="19" fillId="0" borderId="16" xfId="0" applyNumberFormat="1" applyFont="1" applyFill="1" applyBorder="1" applyAlignment="1">
      <alignment horizontal="center"/>
    </xf>
    <xf numFmtId="166" fontId="19" fillId="0" borderId="20" xfId="0" applyNumberFormat="1" applyFont="1" applyFill="1" applyBorder="1" applyAlignment="1">
      <alignment horizontal="center"/>
    </xf>
    <xf numFmtId="166" fontId="19" fillId="0" borderId="17" xfId="0" applyNumberFormat="1" applyFont="1" applyFill="1" applyBorder="1" applyAlignment="1">
      <alignment horizontal="center"/>
    </xf>
    <xf numFmtId="166" fontId="19" fillId="0" borderId="18" xfId="0" applyNumberFormat="1" applyFont="1" applyFill="1" applyBorder="1" applyAlignment="1">
      <alignment horizontal="center"/>
    </xf>
    <xf numFmtId="166" fontId="19" fillId="0" borderId="21" xfId="0" applyNumberFormat="1" applyFont="1" applyFill="1" applyBorder="1" applyAlignment="1">
      <alignment horizontal="center"/>
    </xf>
    <xf numFmtId="166" fontId="19" fillId="0" borderId="19" xfId="0" applyNumberFormat="1" applyFont="1" applyFill="1" applyBorder="1" applyAlignment="1">
      <alignment horizontal="center"/>
    </xf>
    <xf numFmtId="164" fontId="30" fillId="4" borderId="1" xfId="0" applyNumberFormat="1" applyFont="1" applyFill="1" applyBorder="1" applyAlignment="1">
      <alignment horizontal="center" vertical="center"/>
    </xf>
    <xf numFmtId="164" fontId="30" fillId="4" borderId="2" xfId="0" applyNumberFormat="1" applyFont="1" applyFill="1" applyBorder="1" applyAlignment="1">
      <alignment horizontal="center" vertical="center"/>
    </xf>
    <xf numFmtId="164" fontId="30" fillId="4" borderId="3" xfId="0" applyNumberFormat="1" applyFont="1" applyFill="1" applyBorder="1" applyAlignment="1">
      <alignment horizontal="center" vertical="center"/>
    </xf>
    <xf numFmtId="164" fontId="30" fillId="4" borderId="4" xfId="0" applyNumberFormat="1" applyFont="1" applyFill="1" applyBorder="1" applyAlignment="1">
      <alignment horizontal="center" vertical="center"/>
    </xf>
    <xf numFmtId="164" fontId="30" fillId="4" borderId="5" xfId="0" applyNumberFormat="1" applyFont="1" applyFill="1" applyBorder="1" applyAlignment="1">
      <alignment horizontal="center" vertical="center"/>
    </xf>
    <xf numFmtId="164" fontId="30" fillId="4" borderId="6" xfId="0" applyNumberFormat="1" applyFont="1" applyFill="1" applyBorder="1" applyAlignment="1">
      <alignment horizontal="center" vertical="center"/>
    </xf>
    <xf numFmtId="164" fontId="30" fillId="4" borderId="12" xfId="0" applyNumberFormat="1" applyFont="1" applyFill="1" applyBorder="1" applyAlignment="1">
      <alignment horizontal="center" vertical="center"/>
    </xf>
    <xf numFmtId="164" fontId="30" fillId="4" borderId="13" xfId="0" applyNumberFormat="1" applyFont="1" applyFill="1" applyBorder="1" applyAlignment="1">
      <alignment horizontal="center" vertical="center"/>
    </xf>
    <xf numFmtId="164" fontId="30" fillId="0" borderId="30" xfId="0" applyNumberFormat="1" applyFont="1" applyFill="1" applyBorder="1" applyAlignment="1">
      <alignment horizontal="center" vertical="center"/>
    </xf>
    <xf numFmtId="164" fontId="30" fillId="0" borderId="31" xfId="0" applyNumberFormat="1" applyFont="1" applyFill="1" applyBorder="1" applyAlignment="1">
      <alignment horizontal="center" vertical="center"/>
    </xf>
    <xf numFmtId="164" fontId="30" fillId="0" borderId="16" xfId="0" applyNumberFormat="1" applyFont="1" applyFill="1" applyBorder="1" applyAlignment="1">
      <alignment horizontal="center" vertical="center"/>
    </xf>
    <xf numFmtId="164" fontId="30" fillId="0" borderId="17" xfId="0" applyNumberFormat="1" applyFont="1" applyFill="1" applyBorder="1" applyAlignment="1">
      <alignment horizontal="center" vertical="center"/>
    </xf>
    <xf numFmtId="164" fontId="30" fillId="0" borderId="18" xfId="0" applyNumberFormat="1" applyFont="1" applyFill="1" applyBorder="1" applyAlignment="1">
      <alignment horizontal="center" vertical="center"/>
    </xf>
    <xf numFmtId="164" fontId="30" fillId="0" borderId="19" xfId="0" applyNumberFormat="1" applyFont="1" applyFill="1" applyBorder="1" applyAlignment="1">
      <alignment horizontal="center" vertical="center"/>
    </xf>
    <xf numFmtId="164" fontId="30" fillId="0" borderId="16" xfId="0" applyNumberFormat="1" applyFont="1" applyFill="1" applyBorder="1" applyAlignment="1">
      <alignment horizontal="center"/>
    </xf>
    <xf numFmtId="164" fontId="30" fillId="0" borderId="20" xfId="0" applyNumberFormat="1" applyFont="1" applyFill="1" applyBorder="1" applyAlignment="1">
      <alignment horizontal="center"/>
    </xf>
    <xf numFmtId="164" fontId="30" fillId="0" borderId="17" xfId="0" applyNumberFormat="1" applyFont="1" applyFill="1" applyBorder="1" applyAlignment="1">
      <alignment horizontal="center"/>
    </xf>
    <xf numFmtId="164" fontId="30" fillId="0" borderId="18" xfId="0" applyNumberFormat="1" applyFont="1" applyFill="1" applyBorder="1" applyAlignment="1">
      <alignment horizontal="center"/>
    </xf>
    <xf numFmtId="164" fontId="30" fillId="0" borderId="21" xfId="0" applyNumberFormat="1" applyFont="1" applyFill="1" applyBorder="1" applyAlignment="1">
      <alignment horizontal="center"/>
    </xf>
    <xf numFmtId="164" fontId="30" fillId="0" borderId="19" xfId="0" applyNumberFormat="1" applyFont="1" applyFill="1" applyBorder="1" applyAlignment="1">
      <alignment horizontal="center"/>
    </xf>
    <xf numFmtId="164" fontId="32" fillId="0" borderId="22" xfId="0" applyNumberFormat="1" applyFont="1" applyFill="1" applyBorder="1" applyAlignment="1">
      <alignment horizontal="center" vertical="center"/>
    </xf>
    <xf numFmtId="164" fontId="32" fillId="0" borderId="23" xfId="0" applyNumberFormat="1" applyFont="1" applyFill="1" applyBorder="1" applyAlignment="1">
      <alignment horizontal="center" vertical="center"/>
    </xf>
    <xf numFmtId="164" fontId="32" fillId="0" borderId="24" xfId="0" applyNumberFormat="1" applyFont="1" applyFill="1" applyBorder="1" applyAlignment="1">
      <alignment horizontal="center" vertical="center"/>
    </xf>
    <xf numFmtId="164" fontId="32" fillId="0" borderId="25" xfId="0" applyNumberFormat="1" applyFont="1" applyFill="1" applyBorder="1" applyAlignment="1">
      <alignment horizontal="center" vertical="center"/>
    </xf>
    <xf numFmtId="164" fontId="32" fillId="0" borderId="26" xfId="0" applyNumberFormat="1" applyFont="1" applyFill="1" applyBorder="1" applyAlignment="1">
      <alignment horizontal="center" vertical="center"/>
    </xf>
    <xf numFmtId="164" fontId="32" fillId="0" borderId="27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  <xf numFmtId="164" fontId="2" fillId="4" borderId="3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31" fillId="4" borderId="14" xfId="0" applyNumberFormat="1" applyFont="1" applyFill="1" applyBorder="1" applyAlignment="1">
      <alignment horizontal="center" vertical="center"/>
    </xf>
    <xf numFmtId="164" fontId="31" fillId="4" borderId="15" xfId="0" applyNumberFormat="1" applyFont="1" applyFill="1" applyBorder="1" applyAlignment="1">
      <alignment horizontal="center" vertical="center"/>
    </xf>
    <xf numFmtId="164" fontId="31" fillId="4" borderId="28" xfId="0" applyNumberFormat="1" applyFont="1" applyFill="1" applyBorder="1" applyAlignment="1">
      <alignment horizontal="center" vertical="center"/>
    </xf>
    <xf numFmtId="164" fontId="31" fillId="4" borderId="29" xfId="0" applyNumberFormat="1" applyFont="1" applyFill="1" applyBorder="1" applyAlignment="1">
      <alignment horizontal="center" vertical="center"/>
    </xf>
    <xf numFmtId="164" fontId="34" fillId="4" borderId="16" xfId="0" applyNumberFormat="1" applyFont="1" applyFill="1" applyBorder="1" applyAlignment="1">
      <alignment horizontal="center" vertical="center"/>
    </xf>
    <xf numFmtId="164" fontId="34" fillId="4" borderId="17" xfId="0" applyNumberFormat="1" applyFont="1" applyFill="1" applyBorder="1" applyAlignment="1">
      <alignment horizontal="center" vertical="center"/>
    </xf>
    <xf numFmtId="164" fontId="34" fillId="4" borderId="18" xfId="0" applyNumberFormat="1" applyFont="1" applyFill="1" applyBorder="1" applyAlignment="1">
      <alignment horizontal="center" vertical="center"/>
    </xf>
    <xf numFmtId="164" fontId="34" fillId="4" borderId="19" xfId="0" applyNumberFormat="1" applyFont="1" applyFill="1" applyBorder="1" applyAlignment="1">
      <alignment horizontal="center" vertical="center"/>
    </xf>
    <xf numFmtId="164" fontId="34" fillId="4" borderId="16" xfId="0" applyNumberFormat="1" applyFont="1" applyFill="1" applyBorder="1" applyAlignment="1">
      <alignment horizontal="center"/>
    </xf>
    <xf numFmtId="164" fontId="34" fillId="4" borderId="20" xfId="0" applyNumberFormat="1" applyFont="1" applyFill="1" applyBorder="1" applyAlignment="1">
      <alignment horizontal="center"/>
    </xf>
    <xf numFmtId="164" fontId="34" fillId="4" borderId="17" xfId="0" applyNumberFormat="1" applyFont="1" applyFill="1" applyBorder="1" applyAlignment="1">
      <alignment horizontal="center"/>
    </xf>
    <xf numFmtId="164" fontId="34" fillId="4" borderId="18" xfId="0" applyNumberFormat="1" applyFont="1" applyFill="1" applyBorder="1" applyAlignment="1">
      <alignment horizontal="center"/>
    </xf>
    <xf numFmtId="164" fontId="34" fillId="4" borderId="21" xfId="0" applyNumberFormat="1" applyFont="1" applyFill="1" applyBorder="1" applyAlignment="1">
      <alignment horizontal="center"/>
    </xf>
    <xf numFmtId="164" fontId="34" fillId="4" borderId="19" xfId="0" applyNumberFormat="1" applyFont="1" applyFill="1" applyBorder="1" applyAlignment="1">
      <alignment horizontal="center"/>
    </xf>
    <xf numFmtId="164" fontId="35" fillId="4" borderId="16" xfId="0" applyNumberFormat="1" applyFont="1" applyFill="1" applyBorder="1" applyAlignment="1">
      <alignment horizontal="center" vertical="center"/>
    </xf>
    <xf numFmtId="164" fontId="35" fillId="4" borderId="20" xfId="0" applyNumberFormat="1" applyFont="1" applyFill="1" applyBorder="1" applyAlignment="1">
      <alignment horizontal="center" vertical="center"/>
    </xf>
    <xf numFmtId="164" fontId="35" fillId="4" borderId="17" xfId="0" applyNumberFormat="1" applyFont="1" applyFill="1" applyBorder="1" applyAlignment="1">
      <alignment horizontal="center" vertical="center"/>
    </xf>
    <xf numFmtId="164" fontId="35" fillId="4" borderId="18" xfId="0" applyNumberFormat="1" applyFont="1" applyFill="1" applyBorder="1" applyAlignment="1">
      <alignment horizontal="center" vertical="center"/>
    </xf>
    <xf numFmtId="164" fontId="35" fillId="4" borderId="21" xfId="0" applyNumberFormat="1" applyFont="1" applyFill="1" applyBorder="1" applyAlignment="1">
      <alignment horizontal="center" vertical="center"/>
    </xf>
    <xf numFmtId="164" fontId="35" fillId="4" borderId="19" xfId="0" applyNumberFormat="1" applyFont="1" applyFill="1" applyBorder="1" applyAlignment="1">
      <alignment horizontal="center" vertical="center"/>
    </xf>
    <xf numFmtId="0" fontId="11" fillId="4" borderId="0" xfId="0" applyFont="1" applyFill="1" applyBorder="1" applyAlignment="1">
      <alignment horizontal="center"/>
    </xf>
    <xf numFmtId="0" fontId="33" fillId="4" borderId="0" xfId="0" applyFont="1" applyFill="1" applyAlignment="1">
      <alignment horizontal="center"/>
    </xf>
    <xf numFmtId="0" fontId="36" fillId="4" borderId="0" xfId="0" applyFont="1" applyFill="1" applyBorder="1" applyAlignment="1">
      <alignment horizontal="center" vertical="center" textRotation="90"/>
    </xf>
    <xf numFmtId="0" fontId="36" fillId="4" borderId="0" xfId="0" applyFont="1" applyFill="1" applyBorder="1" applyAlignment="1">
      <alignment horizontal="center"/>
    </xf>
    <xf numFmtId="0" fontId="37" fillId="4" borderId="53" xfId="0" applyFont="1" applyFill="1" applyBorder="1" applyAlignment="1">
      <alignment horizontal="center" vertical="center"/>
    </xf>
    <xf numFmtId="0" fontId="37" fillId="4" borderId="54" xfId="0" applyFont="1" applyFill="1" applyBorder="1" applyAlignment="1">
      <alignment horizontal="center" vertical="center"/>
    </xf>
    <xf numFmtId="0" fontId="37" fillId="4" borderId="55" xfId="0" applyFont="1" applyFill="1" applyBorder="1" applyAlignment="1">
      <alignment horizontal="center" vertical="center"/>
    </xf>
    <xf numFmtId="0" fontId="37" fillId="4" borderId="56" xfId="0" applyFont="1" applyFill="1" applyBorder="1" applyAlignment="1">
      <alignment horizontal="center" vertical="center"/>
    </xf>
    <xf numFmtId="0" fontId="37" fillId="4" borderId="57" xfId="0" applyFont="1" applyFill="1" applyBorder="1" applyAlignment="1">
      <alignment horizontal="center" vertical="center"/>
    </xf>
    <xf numFmtId="0" fontId="37" fillId="4" borderId="58" xfId="0" applyFont="1" applyFill="1" applyBorder="1" applyAlignment="1">
      <alignment horizontal="center" vertical="center"/>
    </xf>
    <xf numFmtId="0" fontId="39" fillId="3" borderId="0" xfId="0" applyFont="1" applyFill="1"/>
    <xf numFmtId="0" fontId="40" fillId="3" borderId="0" xfId="1" applyFont="1" applyFill="1" applyAlignment="1">
      <alignment horizontal="center"/>
    </xf>
    <xf numFmtId="0" fontId="40" fillId="5" borderId="0" xfId="1" applyFont="1" applyFill="1" applyAlignment="1">
      <alignment horizontal="center"/>
    </xf>
    <xf numFmtId="0" fontId="0" fillId="0" borderId="0" xfId="0" applyFont="1"/>
    <xf numFmtId="0" fontId="0" fillId="4" borderId="0" xfId="0" applyFont="1" applyFill="1"/>
    <xf numFmtId="0" fontId="0" fillId="0" borderId="0" xfId="0" applyFont="1" applyAlignment="1">
      <alignment horizontal="left"/>
    </xf>
    <xf numFmtId="3" fontId="0" fillId="0" borderId="0" xfId="0" applyNumberFormat="1" applyFont="1"/>
    <xf numFmtId="1" fontId="0" fillId="0" borderId="0" xfId="0" applyNumberFormat="1"/>
  </cellXfs>
  <cellStyles count="2">
    <cellStyle name="Гиперссылка" xfId="1" builtinId="8"/>
    <cellStyle name="Обычный" xfId="0" builtinId="0"/>
  </cellStyles>
  <dxfs count="33">
    <dxf>
      <font>
        <color rgb="FFFF0000"/>
      </font>
    </dxf>
    <dxf>
      <font>
        <color rgb="FFFF0000"/>
      </font>
    </dxf>
    <dxf>
      <font>
        <color rgb="FFFF0000"/>
      </font>
    </dxf>
    <dxf>
      <numFmt numFmtId="1" formatCode="0"/>
    </dxf>
    <dxf>
      <numFmt numFmtId="1" formatCode="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3" formatCode="#,##0"/>
    </dxf>
    <dxf>
      <numFmt numFmtId="3" formatCode="#,##0"/>
    </dxf>
    <dxf>
      <numFmt numFmtId="22" formatCode="mmm/yy"/>
    </dxf>
    <dxf>
      <numFmt numFmtId="3" formatCode="#,##0"/>
    </dxf>
    <dxf>
      <numFmt numFmtId="3" formatCode="#,##0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numFmt numFmtId="167" formatCode="0.0%;\-0.0%;0.0%"/>
    </dxf>
    <dxf>
      <numFmt numFmtId="167" formatCode="0.0%;\-0.0%;0.0%"/>
    </dxf>
    <dxf>
      <numFmt numFmtId="167" formatCode="0.0%;\-0.0%;0.0%"/>
    </dxf>
    <dxf>
      <numFmt numFmtId="167" formatCode="0.0%;\-0.0%;0.0%"/>
    </dxf>
    <dxf>
      <numFmt numFmtId="167" formatCode="0.0%;\-0.0%;0.0%"/>
    </dxf>
    <dxf>
      <numFmt numFmtId="167" formatCode="0.0%;\-0.0%;0.0%"/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E65" s="15"/>
        <tr r="E65" s="15"/>
        <tr r="E65" s="15"/>
        <tr r="E65" s="15"/>
        <tr r="E65" s="15"/>
        <tr r="E65" s="15"/>
        <tr r="E65" s="15"/>
        <tr r="E65" s="15"/>
        <tr r="C30" s="15"/>
        <tr r="C30" s="15"/>
        <tr r="C30" s="15"/>
        <tr r="C30" s="15"/>
        <tr r="C30" s="15"/>
        <tr r="C30" s="15"/>
        <tr r="C30" s="15"/>
        <tr r="C30" s="15"/>
        <tr r="E28" s="15"/>
        <tr r="E28" s="15"/>
        <tr r="E28" s="15"/>
        <tr r="E28" s="15"/>
        <tr r="E28" s="15"/>
        <tr r="E28" s="15"/>
        <tr r="E28" s="15"/>
        <tr r="E28" s="15"/>
        <tr r="E34" s="15"/>
        <tr r="E34" s="15"/>
        <tr r="E34" s="15"/>
        <tr r="E34" s="15"/>
        <tr r="E34" s="15"/>
        <tr r="E34" s="15"/>
        <tr r="E34" s="15"/>
        <tr r="E34" s="15"/>
        <tr r="G69" s="15"/>
        <tr r="G69" s="15"/>
        <tr r="G69" s="15"/>
        <tr r="G69" s="15"/>
        <tr r="G69" s="15"/>
        <tr r="G69" s="15"/>
        <tr r="G69" s="15"/>
        <tr r="G69" s="15"/>
        <tr r="E31" s="15"/>
        <tr r="E31" s="15"/>
        <tr r="E31" s="15"/>
        <tr r="E31" s="15"/>
        <tr r="E31" s="15"/>
        <tr r="E31" s="15"/>
        <tr r="E31" s="15"/>
        <tr r="E31" s="15"/>
        <tr r="E7" s="15"/>
        <tr r="E7" s="15"/>
        <tr r="E7" s="15"/>
        <tr r="E7" s="15"/>
        <tr r="E7" s="15"/>
        <tr r="E7" s="15"/>
        <tr r="E7" s="15"/>
        <tr r="E7" s="15"/>
        <tr r="G43" s="15"/>
        <tr r="G43" s="15"/>
        <tr r="G43" s="15"/>
        <tr r="G43" s="15"/>
        <tr r="G43" s="15"/>
        <tr r="G43" s="15"/>
        <tr r="G43" s="15"/>
        <tr r="G43" s="15"/>
        <tr r="E49" s="15"/>
        <tr r="E49" s="15"/>
        <tr r="E49" s="15"/>
        <tr r="E49" s="15"/>
        <tr r="E49" s="15"/>
        <tr r="E49" s="15"/>
        <tr r="E49" s="15"/>
        <tr r="E49" s="15"/>
        <tr r="C69" s="15"/>
        <tr r="C69" s="15"/>
        <tr r="C69" s="15"/>
        <tr r="C69" s="15"/>
        <tr r="C69" s="15"/>
        <tr r="C69" s="15"/>
        <tr r="C69" s="15"/>
        <tr r="C69" s="15"/>
        <tr r="G5" s="15"/>
        <tr r="G5" s="15"/>
        <tr r="G5" s="15"/>
        <tr r="G5" s="15"/>
        <tr r="G5" s="15"/>
        <tr r="G5" s="15"/>
        <tr r="G5" s="15"/>
        <tr r="G5" s="15"/>
        <tr r="C9" s="15"/>
        <tr r="C9" s="15"/>
        <tr r="C9" s="15"/>
        <tr r="C9" s="15"/>
        <tr r="C9" s="15"/>
        <tr r="C9" s="15"/>
        <tr r="C9" s="15"/>
        <tr r="C9" s="15"/>
        <tr r="E70" s="15"/>
        <tr r="E70" s="15"/>
        <tr r="E70" s="15"/>
        <tr r="E70" s="15"/>
        <tr r="E70" s="15"/>
        <tr r="E70" s="15"/>
        <tr r="E70" s="15"/>
        <tr r="E70" s="15"/>
        <tr r="E60" s="15"/>
        <tr r="E60" s="15"/>
        <tr r="E60" s="15"/>
        <tr r="E60" s="15"/>
        <tr r="E60" s="15"/>
        <tr r="E60" s="15"/>
        <tr r="E60" s="15"/>
        <tr r="E60" s="15"/>
        <tr r="G72" s="15"/>
        <tr r="G72" s="15"/>
        <tr r="G72" s="15"/>
        <tr r="G72" s="15"/>
        <tr r="G72" s="15"/>
        <tr r="G72" s="15"/>
        <tr r="G72" s="15"/>
        <tr r="G72" s="15"/>
        <tr r="G20" s="15"/>
        <tr r="G20" s="15"/>
        <tr r="G20" s="15"/>
        <tr r="G20" s="15"/>
        <tr r="G20" s="15"/>
        <tr r="G20" s="15"/>
        <tr r="G20" s="15"/>
        <tr r="G20" s="15"/>
        <tr r="E72" s="15"/>
        <tr r="E72" s="15"/>
        <tr r="E72" s="15"/>
        <tr r="E72" s="15"/>
        <tr r="E72" s="15"/>
        <tr r="E72" s="15"/>
        <tr r="E72" s="15"/>
        <tr r="E72" s="15"/>
        <tr r="E29" s="15"/>
        <tr r="E29" s="15"/>
        <tr r="E29" s="15"/>
        <tr r="E29" s="15"/>
        <tr r="E29" s="15"/>
        <tr r="E29" s="15"/>
        <tr r="E29" s="15"/>
        <tr r="E29" s="15"/>
        <tr r="C31" s="15"/>
        <tr r="C31" s="15"/>
        <tr r="C31" s="15"/>
        <tr r="C31" s="15"/>
        <tr r="C31" s="15"/>
        <tr r="C31" s="15"/>
        <tr r="C31" s="15"/>
        <tr r="C31" s="15"/>
        <tr r="C59" s="15"/>
        <tr r="C59" s="15"/>
        <tr r="C59" s="15"/>
        <tr r="C59" s="15"/>
        <tr r="C59" s="15"/>
        <tr r="C59" s="15"/>
        <tr r="C59" s="15"/>
        <tr r="C59" s="15"/>
        <tr r="E22" s="15"/>
        <tr r="E22" s="15"/>
        <tr r="E22" s="15"/>
        <tr r="E22" s="15"/>
        <tr r="E22" s="15"/>
        <tr r="E22" s="15"/>
        <tr r="E22" s="15"/>
        <tr r="E22" s="15"/>
        <tr r="E37" s="15"/>
        <tr r="E37" s="15"/>
        <tr r="E37" s="15"/>
        <tr r="E37" s="15"/>
        <tr r="E37" s="15"/>
        <tr r="E37" s="15"/>
        <tr r="E37" s="15"/>
        <tr r="E37" s="15"/>
        <tr r="E30" s="15"/>
        <tr r="E30" s="15"/>
        <tr r="E30" s="15"/>
        <tr r="E30" s="15"/>
        <tr r="E30" s="15"/>
        <tr r="E30" s="15"/>
        <tr r="E30" s="15"/>
        <tr r="E30" s="15"/>
        <tr r="G44" s="15"/>
        <tr r="G44" s="15"/>
        <tr r="G44" s="15"/>
        <tr r="G44" s="15"/>
        <tr r="G44" s="15"/>
        <tr r="G44" s="15"/>
        <tr r="G44" s="15"/>
        <tr r="G44" s="15"/>
        <tr r="C23" s="15"/>
        <tr r="C23" s="15"/>
        <tr r="C23" s="15"/>
        <tr r="C23" s="15"/>
        <tr r="C23" s="15"/>
        <tr r="C23" s="15"/>
        <tr r="C23" s="15"/>
        <tr r="C23" s="15"/>
        <tr r="G60" s="15"/>
        <tr r="G60" s="15"/>
        <tr r="G60" s="15"/>
        <tr r="G60" s="15"/>
        <tr r="G60" s="15"/>
        <tr r="G60" s="15"/>
        <tr r="G60" s="15"/>
        <tr r="G60" s="15"/>
        <tr r="E67" s="15"/>
        <tr r="E67" s="15"/>
        <tr r="E67" s="15"/>
        <tr r="E67" s="15"/>
        <tr r="E67" s="15"/>
        <tr r="E67" s="15"/>
        <tr r="E67" s="15"/>
        <tr r="E67" s="15"/>
        <tr r="C33" s="15"/>
        <tr r="C33" s="15"/>
        <tr r="C33" s="15"/>
        <tr r="C33" s="15"/>
        <tr r="C33" s="15"/>
        <tr r="C33" s="15"/>
        <tr r="C33" s="15"/>
        <tr r="C33" s="15"/>
        <tr r="E42" s="15"/>
        <tr r="E42" s="15"/>
        <tr r="E42" s="15"/>
        <tr r="E42" s="15"/>
        <tr r="E42" s="15"/>
        <tr r="E42" s="15"/>
        <tr r="E42" s="15"/>
        <tr r="E42" s="15"/>
        <tr r="G39" s="15"/>
        <tr r="G39" s="15"/>
        <tr r="G39" s="15"/>
        <tr r="G39" s="15"/>
        <tr r="G39" s="15"/>
        <tr r="G39" s="15"/>
        <tr r="G39" s="15"/>
        <tr r="G39" s="15"/>
        <tr r="E66" s="15"/>
        <tr r="E66" s="15"/>
        <tr r="E66" s="15"/>
        <tr r="E66" s="15"/>
        <tr r="E66" s="15"/>
        <tr r="E66" s="15"/>
        <tr r="E66" s="15"/>
        <tr r="E66" s="15"/>
        <tr r="G71" s="15"/>
        <tr r="G71" s="15"/>
        <tr r="G71" s="15"/>
        <tr r="G71" s="15"/>
        <tr r="G71" s="15"/>
        <tr r="G71" s="15"/>
        <tr r="G71" s="15"/>
        <tr r="G71" s="15"/>
        <tr r="E36" s="15"/>
        <tr r="E36" s="15"/>
        <tr r="E36" s="15"/>
        <tr r="E36" s="15"/>
        <tr r="E36" s="15"/>
        <tr r="E36" s="15"/>
        <tr r="E36" s="15"/>
        <tr r="E36" s="15"/>
        <tr r="C42" s="15"/>
        <tr r="C42" s="15"/>
        <tr r="C42" s="15"/>
        <tr r="C42" s="15"/>
        <tr r="C42" s="15"/>
        <tr r="C42" s="15"/>
        <tr r="C42" s="15"/>
        <tr r="C42" s="15"/>
        <tr r="C22" s="15"/>
        <tr r="C22" s="15"/>
        <tr r="C22" s="15"/>
        <tr r="C22" s="15"/>
        <tr r="C22" s="15"/>
        <tr r="C22" s="15"/>
        <tr r="C22" s="15"/>
        <tr r="C22" s="15"/>
        <tr r="G38" s="15"/>
        <tr r="G38" s="15"/>
        <tr r="G38" s="15"/>
        <tr r="G38" s="15"/>
        <tr r="G38" s="15"/>
        <tr r="G38" s="15"/>
        <tr r="G38" s="15"/>
        <tr r="G38" s="15"/>
        <tr r="C8" s="15"/>
        <tr r="C8" s="15"/>
        <tr r="C8" s="15"/>
        <tr r="C8" s="15"/>
        <tr r="C8" s="15"/>
        <tr r="C8" s="15"/>
        <tr r="C8" s="15"/>
        <tr r="C8" s="15"/>
        <tr r="E21" s="15"/>
        <tr r="E21" s="15"/>
        <tr r="E21" s="15"/>
        <tr r="E21" s="15"/>
        <tr r="E21" s="15"/>
        <tr r="E21" s="15"/>
        <tr r="E21" s="15"/>
        <tr r="E21" s="15"/>
        <tr r="C65" s="15"/>
        <tr r="C65" s="15"/>
        <tr r="C65" s="15"/>
        <tr r="C65" s="15"/>
        <tr r="C65" s="15"/>
        <tr r="C65" s="15"/>
        <tr r="C65" s="15"/>
        <tr r="C65" s="15"/>
        <tr r="E68" s="15"/>
        <tr r="E68" s="15"/>
        <tr r="E68" s="15"/>
        <tr r="E68" s="15"/>
        <tr r="E68" s="15"/>
        <tr r="E68" s="15"/>
        <tr r="E68" s="15"/>
        <tr r="E68" s="15"/>
        <tr r="E9" s="15"/>
        <tr r="E9" s="15"/>
        <tr r="E9" s="15"/>
        <tr r="E9" s="15"/>
        <tr r="E9" s="15"/>
        <tr r="E9" s="15"/>
        <tr r="E9" s="15"/>
        <tr r="E9" s="15"/>
        <tr r="C54" s="15"/>
        <tr r="C54" s="15"/>
        <tr r="C54" s="15"/>
        <tr r="C54" s="15"/>
        <tr r="C54" s="15"/>
        <tr r="C54" s="15"/>
        <tr r="C54" s="15"/>
        <tr r="C54" s="15"/>
        <tr r="C44" s="15"/>
        <tr r="C44" s="15"/>
        <tr r="C44" s="15"/>
        <tr r="C44" s="15"/>
        <tr r="C44" s="15"/>
        <tr r="C44" s="15"/>
        <tr r="C44" s="15"/>
        <tr r="C44" s="15"/>
        <tr r="G35" s="15"/>
        <tr r="G35" s="15"/>
        <tr r="G35" s="15"/>
        <tr r="G35" s="15"/>
        <tr r="G35" s="15"/>
        <tr r="G35" s="15"/>
        <tr r="G35" s="15"/>
        <tr r="G35" s="15"/>
        <tr r="C25" s="15"/>
        <tr r="C25" s="15"/>
        <tr r="C25" s="15"/>
        <tr r="C25" s="15"/>
        <tr r="C25" s="15"/>
        <tr r="C25" s="15"/>
        <tr r="C25" s="15"/>
        <tr r="C25" s="15"/>
        <tr r="C10" s="15"/>
        <tr r="C10" s="15"/>
        <tr r="C10" s="15"/>
        <tr r="C10" s="15"/>
        <tr r="C10" s="15"/>
        <tr r="C10" s="15"/>
        <tr r="C10" s="15"/>
        <tr r="C10" s="15"/>
        <tr r="E20" s="15"/>
        <tr r="E20" s="15"/>
        <tr r="E20" s="15"/>
        <tr r="E20" s="15"/>
        <tr r="E20" s="15"/>
        <tr r="E20" s="15"/>
        <tr r="E20" s="15"/>
        <tr r="E20" s="15"/>
        <tr r="G10" s="15"/>
        <tr r="G10" s="15"/>
        <tr r="G10" s="15"/>
        <tr r="G10" s="15"/>
        <tr r="G10" s="15"/>
        <tr r="G10" s="15"/>
        <tr r="G10" s="15"/>
        <tr r="G10" s="15"/>
        <tr r="G62" s="15"/>
        <tr r="G62" s="15"/>
        <tr r="G62" s="15"/>
        <tr r="G62" s="15"/>
        <tr r="G62" s="15"/>
        <tr r="G62" s="15"/>
        <tr r="G62" s="15"/>
        <tr r="G62" s="15"/>
        <tr r="E39" s="15"/>
        <tr r="E39" s="15"/>
        <tr r="E39" s="15"/>
        <tr r="E39" s="15"/>
        <tr r="E39" s="15"/>
        <tr r="E39" s="15"/>
        <tr r="E39" s="15"/>
        <tr r="E39" s="15"/>
        <tr r="C43" s="15"/>
        <tr r="C43" s="15"/>
        <tr r="C43" s="15"/>
        <tr r="C43" s="15"/>
        <tr r="C43" s="15"/>
        <tr r="C43" s="15"/>
        <tr r="C43" s="15"/>
        <tr r="C43" s="15"/>
        <tr r="E33" s="15"/>
        <tr r="E33" s="15"/>
        <tr r="E33" s="15"/>
        <tr r="E33" s="15"/>
        <tr r="E33" s="15"/>
        <tr r="E33" s="15"/>
        <tr r="E33" s="15"/>
        <tr r="E33" s="15"/>
        <tr r="G42" s="15"/>
        <tr r="G42" s="15"/>
        <tr r="G42" s="15"/>
        <tr r="G42" s="15"/>
        <tr r="G42" s="15"/>
        <tr r="G42" s="15"/>
        <tr r="G42" s="15"/>
        <tr r="G42" s="15"/>
        <tr r="C66" s="15"/>
        <tr r="C66" s="15"/>
        <tr r="C66" s="15"/>
        <tr r="C66" s="15"/>
        <tr r="C66" s="15"/>
        <tr r="C66" s="15"/>
        <tr r="C66" s="15"/>
        <tr r="C66" s="15"/>
        <tr r="C35" s="15"/>
        <tr r="C35" s="15"/>
        <tr r="C35" s="15"/>
        <tr r="C35" s="15"/>
        <tr r="C35" s="15"/>
        <tr r="C35" s="15"/>
        <tr r="C35" s="15"/>
        <tr r="C35" s="15"/>
        <tr r="C40" s="15"/>
        <tr r="C40" s="15"/>
        <tr r="C40" s="15"/>
        <tr r="C40" s="15"/>
        <tr r="C40" s="15"/>
        <tr r="C40" s="15"/>
        <tr r="C40" s="15"/>
        <tr r="C40" s="15"/>
        <tr r="G25" s="15"/>
        <tr r="G25" s="15"/>
        <tr r="G25" s="15"/>
        <tr r="G25" s="15"/>
        <tr r="G25" s="15"/>
        <tr r="G25" s="15"/>
        <tr r="G25" s="15"/>
        <tr r="G25" s="15"/>
        <tr r="G64" s="15"/>
        <tr r="G64" s="15"/>
        <tr r="G64" s="15"/>
        <tr r="G64" s="15"/>
        <tr r="G64" s="15"/>
        <tr r="G64" s="15"/>
        <tr r="G64" s="15"/>
        <tr r="G64" s="15"/>
        <tr r="E53" s="15"/>
        <tr r="E53" s="15"/>
        <tr r="E53" s="15"/>
        <tr r="E53" s="15"/>
        <tr r="E53" s="15"/>
        <tr r="E53" s="15"/>
        <tr r="E53" s="15"/>
        <tr r="E53" s="15"/>
        <tr r="C58" s="15"/>
        <tr r="C58" s="15"/>
        <tr r="C58" s="15"/>
        <tr r="C58" s="15"/>
        <tr r="C58" s="15"/>
        <tr r="C58" s="15"/>
        <tr r="C58" s="15"/>
        <tr r="C58" s="15"/>
        <tr r="G13" s="15"/>
        <tr r="G13" s="15"/>
        <tr r="G13" s="15"/>
        <tr r="G13" s="15"/>
        <tr r="G13" s="15"/>
        <tr r="G13" s="15"/>
        <tr r="G13" s="15"/>
        <tr r="G13" s="15"/>
        <tr r="G70" s="15"/>
        <tr r="G70" s="15"/>
        <tr r="G70" s="15"/>
        <tr r="G70" s="15"/>
        <tr r="G70" s="15"/>
        <tr r="G70" s="15"/>
        <tr r="G70" s="15"/>
        <tr r="G70" s="15"/>
        <tr r="C60" s="15"/>
        <tr r="C60" s="15"/>
        <tr r="C60" s="15"/>
        <tr r="C60" s="15"/>
        <tr r="C60" s="15"/>
        <tr r="C60" s="15"/>
        <tr r="C60" s="15"/>
        <tr r="C60" s="15"/>
        <tr r="C12" s="15"/>
        <tr r="C12" s="15"/>
        <tr r="C12" s="15"/>
        <tr r="C12" s="15"/>
        <tr r="C12" s="15"/>
        <tr r="C12" s="15"/>
        <tr r="C12" s="15"/>
        <tr r="C12" s="15"/>
        <tr r="E35" s="15"/>
        <tr r="E35" s="15"/>
        <tr r="E35" s="15"/>
        <tr r="E35" s="15"/>
        <tr r="E35" s="15"/>
        <tr r="E35" s="15"/>
        <tr r="E35" s="15"/>
        <tr r="E35" s="15"/>
        <tr r="E25" s="15"/>
        <tr r="E25" s="15"/>
        <tr r="E25" s="15"/>
        <tr r="E25" s="15"/>
        <tr r="E25" s="15"/>
        <tr r="E25" s="15"/>
        <tr r="E25" s="15"/>
        <tr r="E25" s="15"/>
        <tr r="G28" s="15"/>
        <tr r="G28" s="15"/>
        <tr r="G28" s="15"/>
        <tr r="G28" s="15"/>
        <tr r="G28" s="15"/>
        <tr r="G28" s="15"/>
        <tr r="G28" s="15"/>
        <tr r="G28" s="15"/>
        <tr r="C5" s="15"/>
        <tr r="C5" s="15"/>
        <tr r="C5" s="15"/>
        <tr r="C5" s="15"/>
        <tr r="C5" s="15"/>
        <tr r="C5" s="15"/>
        <tr r="C5" s="15"/>
        <tr r="C5" s="15"/>
        <tr r="E13" s="15"/>
        <tr r="E13" s="15"/>
        <tr r="E13" s="15"/>
        <tr r="E13" s="15"/>
        <tr r="E13" s="15"/>
        <tr r="E13" s="15"/>
        <tr r="E13" s="15"/>
        <tr r="E13" s="15"/>
        <tr r="E54" s="15"/>
        <tr r="E54" s="15"/>
        <tr r="E54" s="15"/>
        <tr r="E54" s="15"/>
        <tr r="E54" s="15"/>
        <tr r="E54" s="15"/>
        <tr r="E54" s="15"/>
        <tr r="E54" s="15"/>
        <tr r="C21" s="15"/>
        <tr r="C21" s="15"/>
        <tr r="C21" s="15"/>
        <tr r="C21" s="15"/>
        <tr r="C21" s="15"/>
        <tr r="C21" s="15"/>
        <tr r="C21" s="15"/>
        <tr r="C21" s="15"/>
        <tr r="C71" s="15"/>
        <tr r="C71" s="15"/>
        <tr r="C71" s="15"/>
        <tr r="C71" s="15"/>
        <tr r="C71" s="15"/>
        <tr r="C71" s="15"/>
        <tr r="C71" s="15"/>
        <tr r="C71" s="15"/>
        <tr r="G65" s="15"/>
        <tr r="G65" s="15"/>
        <tr r="G65" s="15"/>
        <tr r="G65" s="15"/>
        <tr r="G65" s="15"/>
        <tr r="G65" s="15"/>
        <tr r="G65" s="15"/>
        <tr r="G65" s="15"/>
        <tr r="E24" s="15"/>
        <tr r="E24" s="15"/>
        <tr r="E24" s="15"/>
        <tr r="E24" s="15"/>
        <tr r="E24" s="15"/>
        <tr r="E24" s="15"/>
        <tr r="E24" s="15"/>
        <tr r="E24" s="15"/>
        <tr r="C34" s="15"/>
        <tr r="C34" s="15"/>
        <tr r="C34" s="15"/>
        <tr r="C34" s="15"/>
        <tr r="C34" s="15"/>
        <tr r="C34" s="15"/>
        <tr r="C34" s="15"/>
        <tr r="C34" s="15"/>
        <tr r="C6" s="15"/>
        <tr r="C6" s="15"/>
        <tr r="C6" s="15"/>
        <tr r="C6" s="15"/>
        <tr r="C6" s="15"/>
        <tr r="C6" s="15"/>
        <tr r="C6" s="15"/>
        <tr r="C6" s="15"/>
        <tr r="C20" s="15"/>
        <tr r="C20" s="15"/>
        <tr r="C20" s="15"/>
        <tr r="C20" s="15"/>
        <tr r="C20" s="15"/>
        <tr r="C20" s="15"/>
        <tr r="C20" s="15"/>
        <tr r="C20" s="15"/>
        <tr r="E27" s="15"/>
        <tr r="E27" s="15"/>
        <tr r="E27" s="15"/>
        <tr r="E27" s="15"/>
        <tr r="E27" s="15"/>
        <tr r="E27" s="15"/>
        <tr r="E27" s="15"/>
        <tr r="E27" s="15"/>
        <tr r="G56" s="15"/>
        <tr r="G56" s="15"/>
        <tr r="G56" s="15"/>
        <tr r="G56" s="15"/>
        <tr r="G56" s="15"/>
        <tr r="G56" s="15"/>
        <tr r="G56" s="15"/>
        <tr r="G56" s="15"/>
        <tr r="G6" s="15"/>
        <tr r="G6" s="15"/>
        <tr r="G6" s="15"/>
        <tr r="G6" s="15"/>
        <tr r="G6" s="15"/>
        <tr r="G6" s="15"/>
        <tr r="G6" s="15"/>
        <tr r="G6" s="15"/>
        <tr r="C32" s="15"/>
        <tr r="C32" s="15"/>
        <tr r="C32" s="15"/>
        <tr r="C32" s="15"/>
        <tr r="C32" s="15"/>
        <tr r="C32" s="15"/>
        <tr r="C32" s="15"/>
        <tr r="C32" s="15"/>
        <tr r="E57" s="15"/>
        <tr r="E57" s="15"/>
        <tr r="E57" s="15"/>
        <tr r="E57" s="15"/>
        <tr r="E57" s="15"/>
        <tr r="E57" s="15"/>
        <tr r="E57" s="15"/>
        <tr r="E57" s="15"/>
        <tr r="G26" s="15"/>
        <tr r="G26" s="15"/>
        <tr r="G26" s="15"/>
        <tr r="G26" s="15"/>
        <tr r="G26" s="15"/>
        <tr r="G26" s="15"/>
        <tr r="G26" s="15"/>
        <tr r="G26" s="15"/>
        <tr r="E61" s="15"/>
        <tr r="E61" s="15"/>
        <tr r="E61" s="15"/>
        <tr r="E61" s="15"/>
        <tr r="E61" s="15"/>
        <tr r="E61" s="15"/>
        <tr r="E61" s="15"/>
        <tr r="E61" s="15"/>
        <tr r="C24" s="15"/>
        <tr r="C24" s="15"/>
        <tr r="C24" s="15"/>
        <tr r="C24" s="15"/>
        <tr r="C24" s="15"/>
        <tr r="C24" s="15"/>
        <tr r="C24" s="15"/>
        <tr r="C24" s="15"/>
        <tr r="E56" s="15"/>
        <tr r="E56" s="15"/>
        <tr r="E56" s="15"/>
        <tr r="E56" s="15"/>
        <tr r="E56" s="15"/>
        <tr r="E56" s="15"/>
        <tr r="E56" s="15"/>
        <tr r="E56" s="15"/>
        <tr r="C50" s="15"/>
        <tr r="C50" s="15"/>
        <tr r="C50" s="15"/>
        <tr r="C50" s="15"/>
        <tr r="C50" s="15"/>
        <tr r="C50" s="15"/>
        <tr r="C50" s="15"/>
        <tr r="C50" s="15"/>
        <tr r="G11" s="15"/>
        <tr r="G11" s="15"/>
        <tr r="G11" s="15"/>
        <tr r="G11" s="15"/>
        <tr r="G11" s="15"/>
        <tr r="G11" s="15"/>
        <tr r="G11" s="15"/>
        <tr r="G11" s="15"/>
        <tr r="G53" s="15"/>
        <tr r="G53" s="15"/>
        <tr r="G53" s="15"/>
        <tr r="G53" s="15"/>
        <tr r="G53" s="15"/>
        <tr r="G53" s="15"/>
        <tr r="G53" s="15"/>
        <tr r="G53" s="15"/>
        <tr r="C49" s="15"/>
        <tr r="C49" s="15"/>
        <tr r="C49" s="15"/>
        <tr r="C49" s="15"/>
        <tr r="C49" s="15"/>
        <tr r="C49" s="15"/>
        <tr r="C49" s="15"/>
        <tr r="C49" s="15"/>
        <tr r="G32" s="15"/>
        <tr r="G32" s="15"/>
        <tr r="G32" s="15"/>
        <tr r="G32" s="15"/>
        <tr r="G32" s="15"/>
        <tr r="G32" s="15"/>
        <tr r="G32" s="15"/>
        <tr r="G32" s="15"/>
        <tr r="G29" s="15"/>
        <tr r="G29" s="15"/>
        <tr r="G29" s="15"/>
        <tr r="G29" s="15"/>
        <tr r="G29" s="15"/>
        <tr r="G29" s="15"/>
        <tr r="G29" s="15"/>
        <tr r="G29" s="15"/>
        <tr r="C36" s="15"/>
        <tr r="C36" s="15"/>
        <tr r="C36" s="15"/>
        <tr r="C36" s="15"/>
        <tr r="C36" s="15"/>
        <tr r="C36" s="15"/>
        <tr r="C36" s="15"/>
        <tr r="C36" s="15"/>
        <tr r="E10" s="15"/>
        <tr r="E10" s="15"/>
        <tr r="E10" s="15"/>
        <tr r="E10" s="15"/>
        <tr r="E10" s="15"/>
        <tr r="E10" s="15"/>
        <tr r="E10" s="15"/>
        <tr r="E10" s="15"/>
        <tr r="C51" s="15"/>
        <tr r="C51" s="15"/>
        <tr r="C51" s="15"/>
        <tr r="C51" s="15"/>
        <tr r="C51" s="15"/>
        <tr r="C51" s="15"/>
        <tr r="C51" s="15"/>
        <tr r="C51" s="15"/>
        <tr r="E15" s="15"/>
        <tr r="E15" s="15"/>
        <tr r="E15" s="15"/>
        <tr r="E15" s="15"/>
        <tr r="E15" s="15"/>
        <tr r="E15" s="15"/>
        <tr r="E15" s="15"/>
        <tr r="E15" s="15"/>
        <tr r="E14" s="15"/>
        <tr r="E14" s="15"/>
        <tr r="E14" s="15"/>
        <tr r="E14" s="15"/>
        <tr r="E14" s="15"/>
        <tr r="E14" s="15"/>
        <tr r="E14" s="15"/>
        <tr r="E14" s="15"/>
        <tr r="E40" s="15"/>
        <tr r="E40" s="15"/>
        <tr r="E40" s="15"/>
        <tr r="E40" s="15"/>
        <tr r="E40" s="15"/>
        <tr r="E40" s="15"/>
        <tr r="E40" s="15"/>
        <tr r="E40" s="15"/>
        <tr r="C29" s="15"/>
        <tr r="C29" s="15"/>
        <tr r="C29" s="15"/>
        <tr r="C29" s="15"/>
        <tr r="C29" s="15"/>
        <tr r="C29" s="15"/>
        <tr r="C29" s="15"/>
        <tr r="C29" s="15"/>
        <tr r="C7" s="15"/>
        <tr r="C7" s="15"/>
        <tr r="C7" s="15"/>
        <tr r="C7" s="15"/>
        <tr r="C7" s="15"/>
        <tr r="C7" s="15"/>
        <tr r="C7" s="15"/>
        <tr r="C7" s="15"/>
        <tr r="G14" s="15"/>
        <tr r="G14" s="15"/>
        <tr r="G14" s="15"/>
        <tr r="G14" s="15"/>
        <tr r="G14" s="15"/>
        <tr r="G14" s="15"/>
        <tr r="G14" s="15"/>
        <tr r="G14" s="15"/>
        <tr r="E41" s="15"/>
        <tr r="E41" s="15"/>
        <tr r="E41" s="15"/>
        <tr r="E41" s="15"/>
        <tr r="E41" s="15"/>
        <tr r="E41" s="15"/>
        <tr r="E41" s="15"/>
        <tr r="E41" s="15"/>
        <tr r="E58" s="15"/>
        <tr r="E58" s="15"/>
        <tr r="E58" s="15"/>
        <tr r="E58" s="15"/>
        <tr r="E58" s="15"/>
        <tr r="E58" s="15"/>
        <tr r="E58" s="15"/>
        <tr r="E58" s="15"/>
        <tr r="G55" s="15"/>
        <tr r="G55" s="15"/>
        <tr r="G55" s="15"/>
        <tr r="G55" s="15"/>
        <tr r="G55" s="15"/>
        <tr r="G55" s="15"/>
        <tr r="G55" s="15"/>
        <tr r="G55" s="15"/>
        <tr r="C64" s="15"/>
        <tr r="C64" s="15"/>
        <tr r="C64" s="15"/>
        <tr r="C64" s="15"/>
        <tr r="C64" s="15"/>
        <tr r="C64" s="15"/>
        <tr r="C64" s="15"/>
        <tr r="C64" s="15"/>
        <tr r="C13" s="15"/>
        <tr r="C13" s="15"/>
        <tr r="C13" s="15"/>
        <tr r="C13" s="15"/>
        <tr r="C13" s="15"/>
        <tr r="C13" s="15"/>
        <tr r="C13" s="15"/>
        <tr r="C13" s="15"/>
        <tr r="G49" s="15"/>
        <tr r="G49" s="15"/>
        <tr r="G49" s="15"/>
        <tr r="G49" s="15"/>
        <tr r="G49" s="15"/>
        <tr r="G49" s="15"/>
        <tr r="G49" s="15"/>
        <tr r="G49" s="15"/>
        <tr r="G27" s="15"/>
        <tr r="G27" s="15"/>
        <tr r="G27" s="15"/>
        <tr r="G27" s="15"/>
        <tr r="G27" s="15"/>
        <tr r="G27" s="15"/>
        <tr r="G27" s="15"/>
        <tr r="G27" s="15"/>
        <tr r="E32" s="15"/>
        <tr r="E32" s="15"/>
        <tr r="E32" s="15"/>
        <tr r="E32" s="15"/>
        <tr r="E32" s="15"/>
        <tr r="E32" s="15"/>
        <tr r="E32" s="15"/>
        <tr r="E32" s="15"/>
        <tr r="E50" s="15"/>
        <tr r="E50" s="15"/>
        <tr r="E50" s="15"/>
        <tr r="E50" s="15"/>
        <tr r="E50" s="15"/>
        <tr r="E50" s="15"/>
        <tr r="E50" s="15"/>
        <tr r="E50" s="15"/>
        <tr r="G15" s="15"/>
        <tr r="G15" s="15"/>
        <tr r="G15" s="15"/>
        <tr r="G15" s="15"/>
        <tr r="G15" s="15"/>
        <tr r="G15" s="15"/>
        <tr r="G15" s="15"/>
        <tr r="G15" s="15"/>
        <tr r="E71" s="15"/>
        <tr r="E71" s="15"/>
        <tr r="E71" s="15"/>
        <tr r="E71" s="15"/>
        <tr r="E71" s="15"/>
        <tr r="E71" s="15"/>
        <tr r="E71" s="15"/>
        <tr r="E71" s="15"/>
        <tr r="G57" s="15"/>
        <tr r="G57" s="15"/>
        <tr r="G57" s="15"/>
        <tr r="G57" s="15"/>
        <tr r="G57" s="15"/>
        <tr r="G57" s="15"/>
        <tr r="G57" s="15"/>
        <tr r="G57" s="15"/>
        <tr r="G7" s="15"/>
        <tr r="G7" s="15"/>
        <tr r="G7" s="15"/>
        <tr r="G7" s="15"/>
        <tr r="G7" s="15"/>
        <tr r="G7" s="15"/>
        <tr r="G7" s="15"/>
        <tr r="G7" s="15"/>
        <tr r="G41" s="15"/>
        <tr r="G41" s="15"/>
        <tr r="G41" s="15"/>
        <tr r="G41" s="15"/>
        <tr r="G41" s="15"/>
        <tr r="G41" s="15"/>
        <tr r="G41" s="15"/>
        <tr r="G41" s="15"/>
        <tr r="C61" s="15"/>
        <tr r="C61" s="15"/>
        <tr r="C61" s="15"/>
        <tr r="C61" s="15"/>
        <tr r="C61" s="15"/>
        <tr r="C61" s="15"/>
        <tr r="C61" s="15"/>
        <tr r="C61" s="15"/>
        <tr r="E26" s="15"/>
        <tr r="E26" s="15"/>
        <tr r="E26" s="15"/>
        <tr r="E26" s="15"/>
        <tr r="E26" s="15"/>
        <tr r="E26" s="15"/>
        <tr r="E26" s="15"/>
        <tr r="E26" s="15"/>
        <tr r="G33" s="15"/>
        <tr r="G33" s="15"/>
        <tr r="G33" s="15"/>
        <tr r="G33" s="15"/>
        <tr r="G33" s="15"/>
        <tr r="G33" s="15"/>
        <tr r="G33" s="15"/>
        <tr r="G33" s="15"/>
        <tr r="G51" s="15"/>
        <tr r="G51" s="15"/>
        <tr r="G51" s="15"/>
        <tr r="G51" s="15"/>
        <tr r="G51" s="15"/>
        <tr r="G51" s="15"/>
        <tr r="G51" s="15"/>
        <tr r="G51" s="15"/>
        <tr r="E64" s="15"/>
        <tr r="E64" s="15"/>
        <tr r="E64" s="15"/>
        <tr r="E64" s="15"/>
        <tr r="E64" s="15"/>
        <tr r="E64" s="15"/>
        <tr r="E64" s="15"/>
        <tr r="E64" s="15"/>
        <tr r="G63" s="15"/>
        <tr r="G63" s="15"/>
        <tr r="G63" s="15"/>
        <tr r="G63" s="15"/>
        <tr r="G63" s="15"/>
        <tr r="G63" s="15"/>
        <tr r="G63" s="15"/>
        <tr r="G63" s="15"/>
        <tr r="G23" s="15"/>
        <tr r="G23" s="15"/>
        <tr r="G23" s="15"/>
        <tr r="G23" s="15"/>
        <tr r="G23" s="15"/>
        <tr r="G23" s="15"/>
        <tr r="G23" s="15"/>
        <tr r="G23" s="15"/>
        <tr r="C63" s="15"/>
        <tr r="C63" s="15"/>
        <tr r="C63" s="15"/>
        <tr r="C63" s="15"/>
        <tr r="C63" s="15"/>
        <tr r="C63" s="15"/>
        <tr r="C63" s="15"/>
        <tr r="C63" s="15"/>
        <tr r="C39" s="15"/>
        <tr r="C39" s="15"/>
        <tr r="C39" s="15"/>
        <tr r="C39" s="15"/>
        <tr r="C39" s="15"/>
        <tr r="C39" s="15"/>
        <tr r="C39" s="15"/>
        <tr r="C39" s="15"/>
        <tr r="G52" s="15"/>
        <tr r="G52" s="15"/>
        <tr r="G52" s="15"/>
        <tr r="G52" s="15"/>
        <tr r="G52" s="15"/>
        <tr r="G52" s="15"/>
        <tr r="G52" s="15"/>
        <tr r="G52" s="15"/>
        <tr r="E44" s="15"/>
        <tr r="E44" s="15"/>
        <tr r="E44" s="15"/>
        <tr r="E44" s="15"/>
        <tr r="E44" s="15"/>
        <tr r="E44" s="15"/>
        <tr r="E44" s="15"/>
        <tr r="E44" s="15"/>
        <tr r="E63" s="15"/>
        <tr r="E63" s="15"/>
        <tr r="E63" s="15"/>
        <tr r="E63" s="15"/>
        <tr r="E63" s="15"/>
        <tr r="E63" s="15"/>
        <tr r="E63" s="15"/>
        <tr r="E63" s="15"/>
        <tr r="G12" s="15"/>
        <tr r="G12" s="15"/>
        <tr r="G12" s="15"/>
        <tr r="G12" s="15"/>
        <tr r="G12" s="15"/>
        <tr r="G12" s="15"/>
        <tr r="G12" s="15"/>
        <tr r="G12" s="15"/>
        <tr r="G66" s="15"/>
        <tr r="G66" s="15"/>
        <tr r="G66" s="15"/>
        <tr r="G66" s="15"/>
        <tr r="G66" s="15"/>
        <tr r="G66" s="15"/>
        <tr r="G66" s="15"/>
        <tr r="G66" s="15"/>
        <tr r="C52" s="15"/>
        <tr r="C52" s="15"/>
        <tr r="C52" s="15"/>
        <tr r="C52" s="15"/>
        <tr r="C52" s="15"/>
        <tr r="C52" s="15"/>
        <tr r="C52" s="15"/>
        <tr r="C52" s="15"/>
        <tr r="C11" s="15"/>
        <tr r="C11" s="15"/>
        <tr r="C11" s="15"/>
        <tr r="C11" s="15"/>
        <tr r="C11" s="15"/>
        <tr r="C11" s="15"/>
        <tr r="C11" s="15"/>
        <tr r="C11" s="15"/>
        <tr r="G40" s="15"/>
        <tr r="G40" s="15"/>
        <tr r="G40" s="15"/>
        <tr r="G40" s="15"/>
        <tr r="G40" s="15"/>
        <tr r="G40" s="15"/>
        <tr r="G40" s="15"/>
        <tr r="G40" s="15"/>
        <tr r="G30" s="15"/>
        <tr r="G30" s="15"/>
        <tr r="G30" s="15"/>
        <tr r="G30" s="15"/>
        <tr r="G30" s="15"/>
        <tr r="G30" s="15"/>
        <tr r="G30" s="15"/>
        <tr r="G30" s="15"/>
        <tr r="E5" s="15"/>
        <tr r="E5" s="15"/>
        <tr r="E5" s="15"/>
        <tr r="E5" s="15"/>
        <tr r="E5" s="15"/>
        <tr r="E5" s="15"/>
        <tr r="E5" s="15"/>
        <tr r="E5" s="15"/>
        <tr r="G58" s="15"/>
        <tr r="G58" s="15"/>
        <tr r="G58" s="15"/>
        <tr r="G58" s="15"/>
        <tr r="G58" s="15"/>
        <tr r="G58" s="15"/>
        <tr r="G58" s="15"/>
        <tr r="G58" s="15"/>
        <tr r="G59" s="15"/>
        <tr r="G59" s="15"/>
        <tr r="G59" s="15"/>
        <tr r="G59" s="15"/>
        <tr r="G59" s="15"/>
        <tr r="G59" s="15"/>
        <tr r="G59" s="15"/>
        <tr r="G59" s="15"/>
        <tr r="E51" s="15"/>
        <tr r="E51" s="15"/>
        <tr r="E51" s="15"/>
        <tr r="E51" s="15"/>
        <tr r="E51" s="15"/>
        <tr r="E51" s="15"/>
        <tr r="E51" s="15"/>
        <tr r="E51" s="15"/>
        <tr r="C70" s="15"/>
        <tr r="C70" s="15"/>
        <tr r="C70" s="15"/>
        <tr r="C70" s="15"/>
        <tr r="C70" s="15"/>
        <tr r="C70" s="15"/>
        <tr r="C70" s="15"/>
        <tr r="C70" s="15"/>
        <tr r="G8" s="15"/>
        <tr r="G8" s="15"/>
        <tr r="G8" s="15"/>
        <tr r="G8" s="15"/>
        <tr r="G8" s="15"/>
        <tr r="G8" s="15"/>
        <tr r="G8" s="15"/>
        <tr r="G8" s="15"/>
        <tr r="C27" s="15"/>
        <tr r="C27" s="15"/>
        <tr r="C27" s="15"/>
        <tr r="C27" s="15"/>
        <tr r="C27" s="15"/>
        <tr r="C27" s="15"/>
        <tr r="C27" s="15"/>
        <tr r="C27" s="15"/>
        <tr r="G67" s="15"/>
        <tr r="G67" s="15"/>
        <tr r="G67" s="15"/>
        <tr r="G67" s="15"/>
        <tr r="G67" s="15"/>
        <tr r="G67" s="15"/>
        <tr r="G67" s="15"/>
        <tr r="G67" s="15"/>
        <tr r="C37" s="15"/>
        <tr r="C37" s="15"/>
        <tr r="C37" s="15"/>
        <tr r="C37" s="15"/>
        <tr r="C37" s="15"/>
        <tr r="C37" s="15"/>
        <tr r="C37" s="15"/>
        <tr r="C37" s="15"/>
        <tr r="E8" s="15"/>
        <tr r="E8" s="15"/>
        <tr r="E8" s="15"/>
        <tr r="E8" s="15"/>
        <tr r="E8" s="15"/>
        <tr r="E8" s="15"/>
        <tr r="E8" s="15"/>
        <tr r="E8" s="15"/>
        <tr r="E62" s="15"/>
        <tr r="E62" s="15"/>
        <tr r="E62" s="15"/>
        <tr r="E62" s="15"/>
        <tr r="E62" s="15"/>
        <tr r="E62" s="15"/>
        <tr r="E62" s="15"/>
        <tr r="E62" s="15"/>
        <tr r="C14" s="15"/>
        <tr r="C14" s="15"/>
        <tr r="C14" s="15"/>
        <tr r="C14" s="15"/>
        <tr r="C14" s="15"/>
        <tr r="C14" s="15"/>
        <tr r="C14" s="15"/>
        <tr r="C14" s="15"/>
        <tr r="C26" s="15"/>
        <tr r="C26" s="15"/>
        <tr r="C26" s="15"/>
        <tr r="C26" s="15"/>
        <tr r="C26" s="15"/>
        <tr r="C26" s="15"/>
        <tr r="C26" s="15"/>
        <tr r="C26" s="15"/>
        <tr r="G31" s="15"/>
        <tr r="G31" s="15"/>
        <tr r="G31" s="15"/>
        <tr r="G31" s="15"/>
        <tr r="G31" s="15"/>
        <tr r="G31" s="15"/>
        <tr r="G31" s="15"/>
        <tr r="G31" s="15"/>
        <tr r="G54" s="15"/>
        <tr r="G54" s="15"/>
        <tr r="G54" s="15"/>
        <tr r="G54" s="15"/>
        <tr r="G54" s="15"/>
        <tr r="G54" s="15"/>
        <tr r="G54" s="15"/>
        <tr r="G54" s="15"/>
        <tr r="C38" s="15"/>
        <tr r="C38" s="15"/>
        <tr r="C38" s="15"/>
        <tr r="C38" s="15"/>
        <tr r="C38" s="15"/>
        <tr r="C38" s="15"/>
        <tr r="C38" s="15"/>
        <tr r="C38" s="15"/>
        <tr r="C67" s="15"/>
        <tr r="C67" s="15"/>
        <tr r="C67" s="15"/>
        <tr r="C67" s="15"/>
        <tr r="C67" s="15"/>
        <tr r="C67" s="15"/>
        <tr r="C67" s="15"/>
        <tr r="C67" s="15"/>
        <tr r="E55" s="15"/>
        <tr r="E55" s="15"/>
        <tr r="E55" s="15"/>
        <tr r="E55" s="15"/>
        <tr r="E55" s="15"/>
        <tr r="E55" s="15"/>
        <tr r="E55" s="15"/>
        <tr r="E55" s="15"/>
        <tr r="E23" s="15"/>
        <tr r="E23" s="15"/>
        <tr r="E23" s="15"/>
        <tr r="E23" s="15"/>
        <tr r="E23" s="15"/>
        <tr r="E23" s="15"/>
        <tr r="E23" s="15"/>
        <tr r="E23" s="15"/>
        <tr r="C15" s="15"/>
        <tr r="C15" s="15"/>
        <tr r="C15" s="15"/>
        <tr r="C15" s="15"/>
        <tr r="C15" s="15"/>
        <tr r="C15" s="15"/>
        <tr r="C15" s="15"/>
        <tr r="C15" s="15"/>
        <tr r="E59" s="15"/>
        <tr r="E59" s="15"/>
        <tr r="E59" s="15"/>
        <tr r="E59" s="15"/>
        <tr r="E59" s="15"/>
        <tr r="E59" s="15"/>
        <tr r="E59" s="15"/>
        <tr r="E59" s="15"/>
        <tr r="C62" s="15"/>
        <tr r="C62" s="15"/>
        <tr r="C62" s="15"/>
        <tr r="C62" s="15"/>
        <tr r="C62" s="15"/>
        <tr r="C62" s="15"/>
        <tr r="C62" s="15"/>
        <tr r="C62" s="15"/>
        <tr r="F5" s="15"/>
        <tr r="C28" s="15"/>
        <tr r="C28" s="15"/>
        <tr r="C28" s="15"/>
        <tr r="C28" s="15"/>
        <tr r="C28" s="15"/>
        <tr r="C28" s="15"/>
        <tr r="C28" s="15"/>
        <tr r="C28" s="15"/>
        <tr r="G34" s="15"/>
        <tr r="G34" s="15"/>
        <tr r="G34" s="15"/>
        <tr r="G34" s="15"/>
        <tr r="G34" s="15"/>
        <tr r="G34" s="15"/>
        <tr r="G34" s="15"/>
        <tr r="G34" s="15"/>
        <tr r="C55" s="15"/>
        <tr r="C55" s="15"/>
        <tr r="C55" s="15"/>
        <tr r="C55" s="15"/>
        <tr r="C55" s="15"/>
        <tr r="C55" s="15"/>
        <tr r="C55" s="15"/>
        <tr r="C55" s="15"/>
        <tr r="E43" s="15"/>
        <tr r="E43" s="15"/>
        <tr r="E43" s="15"/>
        <tr r="E43" s="15"/>
        <tr r="E43" s="15"/>
        <tr r="E43" s="15"/>
        <tr r="E43" s="15"/>
        <tr r="E43" s="15"/>
        <tr r="G36" s="15"/>
        <tr r="G36" s="15"/>
        <tr r="G36" s="15"/>
        <tr r="G36" s="15"/>
        <tr r="G36" s="15"/>
        <tr r="G36" s="15"/>
        <tr r="G36" s="15"/>
        <tr r="G36" s="15"/>
        <tr r="E12" s="15"/>
        <tr r="E12" s="15"/>
        <tr r="E12" s="15"/>
        <tr r="E12" s="15"/>
        <tr r="E12" s="15"/>
        <tr r="E12" s="15"/>
        <tr r="E12" s="15"/>
        <tr r="E12" s="15"/>
        <tr r="G61" s="15"/>
        <tr r="G61" s="15"/>
        <tr r="G61" s="15"/>
        <tr r="G61" s="15"/>
        <tr r="G61" s="15"/>
        <tr r="G61" s="15"/>
        <tr r="G61" s="15"/>
        <tr r="G61" s="15"/>
        <tr r="C72" s="15"/>
        <tr r="C72" s="15"/>
        <tr r="C72" s="15"/>
        <tr r="C72" s="15"/>
        <tr r="C72" s="15"/>
        <tr r="C72" s="15"/>
        <tr r="C72" s="15"/>
        <tr r="C72" s="15"/>
        <tr r="E52" s="15"/>
        <tr r="E52" s="15"/>
        <tr r="E52" s="15"/>
        <tr r="E52" s="15"/>
        <tr r="E52" s="15"/>
        <tr r="E52" s="15"/>
        <tr r="E52" s="15"/>
        <tr r="E52" s="15"/>
        <tr r="E69" s="15"/>
        <tr r="E69" s="15"/>
        <tr r="E69" s="15"/>
        <tr r="E69" s="15"/>
        <tr r="E69" s="15"/>
        <tr r="E69" s="15"/>
        <tr r="E69" s="15"/>
        <tr r="E69" s="15"/>
        <tr r="G50" s="15"/>
        <tr r="G50" s="15"/>
        <tr r="G50" s="15"/>
        <tr r="G50" s="15"/>
        <tr r="G50" s="15"/>
        <tr r="G50" s="15"/>
        <tr r="G50" s="15"/>
        <tr r="G50" s="15"/>
        <tr r="E38" s="15"/>
        <tr r="E38" s="15"/>
        <tr r="E38" s="15"/>
        <tr r="E38" s="15"/>
        <tr r="E38" s="15"/>
        <tr r="E38" s="15"/>
        <tr r="E38" s="15"/>
        <tr r="E38" s="15"/>
        <tr r="G24" s="15"/>
        <tr r="G24" s="15"/>
        <tr r="G24" s="15"/>
        <tr r="G24" s="15"/>
        <tr r="G24" s="15"/>
        <tr r="G24" s="15"/>
        <tr r="G24" s="15"/>
        <tr r="G24" s="15"/>
        <tr r="G21" s="15"/>
        <tr r="G21" s="15"/>
        <tr r="G21" s="15"/>
        <tr r="G21" s="15"/>
        <tr r="G21" s="15"/>
        <tr r="G21" s="15"/>
        <tr r="G21" s="15"/>
        <tr r="G21" s="15"/>
        <tr r="G37" s="15"/>
        <tr r="G37" s="15"/>
        <tr r="G37" s="15"/>
        <tr r="G37" s="15"/>
        <tr r="G37" s="15"/>
        <tr r="G37" s="15"/>
        <tr r="G37" s="15"/>
        <tr r="G37" s="15"/>
        <tr r="G22" s="15"/>
        <tr r="G22" s="15"/>
        <tr r="G22" s="15"/>
        <tr r="G22" s="15"/>
        <tr r="G22" s="15"/>
        <tr r="G22" s="15"/>
        <tr r="G22" s="15"/>
        <tr r="G22" s="15"/>
        <tr r="C68" s="15"/>
        <tr r="C68" s="15"/>
        <tr r="C68" s="15"/>
        <tr r="C68" s="15"/>
        <tr r="C68" s="15"/>
        <tr r="C68" s="15"/>
        <tr r="C68" s="15"/>
        <tr r="C68" s="15"/>
        <tr r="C53" s="15"/>
        <tr r="C53" s="15"/>
        <tr r="C53" s="15"/>
        <tr r="C53" s="15"/>
        <tr r="C53" s="15"/>
        <tr r="C53" s="15"/>
        <tr r="C53" s="15"/>
        <tr r="C53" s="15"/>
        <tr r="C57" s="15"/>
        <tr r="C57" s="15"/>
        <tr r="C57" s="15"/>
        <tr r="C57" s="15"/>
        <tr r="C57" s="15"/>
        <tr r="C57" s="15"/>
        <tr r="C57" s="15"/>
        <tr r="C57" s="15"/>
        <tr r="E11" s="15"/>
        <tr r="E11" s="15"/>
        <tr r="E11" s="15"/>
        <tr r="E11" s="15"/>
        <tr r="E11" s="15"/>
        <tr r="E11" s="15"/>
        <tr r="E11" s="15"/>
        <tr r="E11" s="15"/>
        <tr r="C56" s="15"/>
        <tr r="C56" s="15"/>
        <tr r="C56" s="15"/>
        <tr r="C56" s="15"/>
        <tr r="C56" s="15"/>
        <tr r="C56" s="15"/>
        <tr r="C56" s="15"/>
        <tr r="C56" s="15"/>
        <tr r="C41" s="15"/>
        <tr r="C41" s="15"/>
        <tr r="C41" s="15"/>
        <tr r="C41" s="15"/>
        <tr r="C41" s="15"/>
        <tr r="C41" s="15"/>
        <tr r="C41" s="15"/>
        <tr r="C41" s="15"/>
        <tr r="G9" s="15"/>
        <tr r="G9" s="15"/>
        <tr r="G9" s="15"/>
        <tr r="G9" s="15"/>
        <tr r="G9" s="15"/>
        <tr r="G9" s="15"/>
        <tr r="G9" s="15"/>
        <tr r="G9" s="15"/>
        <tr r="G68" s="15"/>
        <tr r="G68" s="15"/>
        <tr r="G68" s="15"/>
        <tr r="G68" s="15"/>
        <tr r="G68" s="15"/>
        <tr r="G68" s="15"/>
        <tr r="G68" s="15"/>
        <tr r="G68" s="15"/>
        <tr r="E6" s="15"/>
        <tr r="E6" s="15"/>
        <tr r="E6" s="15"/>
        <tr r="E6" s="15"/>
        <tr r="E6" s="15"/>
        <tr r="E6" s="15"/>
        <tr r="E6" s="15"/>
        <tr r="E6" s="15"/>
        <tr r="B65" s="15"/>
        <tr r="F72" s="15"/>
        <tr r="D49" s="15"/>
        <tr r="D9" s="15"/>
        <tr r="D13" s="15"/>
        <tr r="B6" s="15"/>
        <tr r="B14" s="15"/>
        <tr r="F39" s="15"/>
        <tr r="F10" s="15"/>
        <tr r="B10" s="15"/>
        <tr r="D60" s="15"/>
        <tr r="D30" s="15"/>
        <tr r="F35" s="15"/>
        <tr r="B25" s="15"/>
        <tr r="B41" s="15"/>
        <tr r="F60" s="15"/>
        <tr r="F15" s="15"/>
        <tr r="D72" s="15"/>
        <tr r="F32" s="15"/>
        <tr r="D11" s="15"/>
        <tr r="B63" s="15"/>
        <tr r="D41" s="15"/>
        <tr r="F58" s="15"/>
        <tr r="F28" s="15"/>
        <tr r="B21" s="15"/>
        <tr r="B23" s="15"/>
        <tr r="F29" s="15"/>
        <tr r="F65" s="15"/>
        <tr r="F25" s="15"/>
        <tr r="B71" s="15"/>
        <tr r="D22" s="15"/>
        <tr r="F36" s="15"/>
        <tr r="B61" s="15"/>
        <tr r="F48" s="15"/>
        <tr r="B22" s="15"/>
        <tr r="B8" s="15"/>
        <tr r="F53" s="15"/>
        <tr r="B58" s="15"/>
        <tr r="B64" s="15"/>
        <tr r="F43" s="15"/>
        <tr r="D70" s="15"/>
        <tr r="B28" s="15"/>
        <tr r="F33" s="15"/>
        <tr r="B35" s="15"/>
        <tr r="B38" s="15"/>
        <tr r="B32" s="15"/>
        <tr r="D19" s="15"/>
        <tr r="D34" s="15"/>
        <tr r="F66" s="15"/>
        <tr r="F13" s="15"/>
        <tr r="D33" s="15"/>
        <tr r="F22" s="15"/>
        <tr r="B29" s="15"/>
        <tr r="D21" s="15"/>
        <tr r="D54" s="15"/>
        <tr r="D24" s="15"/>
        <tr r="B30" s="15"/>
        <tr r="F69" s="15"/>
        <tr r="F34" s="15"/>
        <tr r="B34" s="15"/>
        <tr r="D31" s="15"/>
        <tr r="B51" s="15"/>
        <tr r="D69" s="15"/>
        <tr r="B36" s="15"/>
        <tr r="B52" s="15"/>
        <tr r="D48" s="15"/>
        <tr r="D27" s="15"/>
        <tr r="D15" s="15"/>
        <tr r="D29" s="15"/>
        <tr r="B43" s="15"/>
        <tr r="F38" s="15"/>
        <tr r="F57" s="15"/>
        <tr r="B26" s="15"/>
        <tr r="B48" s="15"/>
        <tr r="B57" s="15"/>
        <tr r="F8" s="15"/>
        <tr r="B15" s="15"/>
        <tr r="B67" s="15"/>
        <tr r="F40" s="15"/>
        <tr r="B4" s="15"/>
        <tr r="F19" s="15"/>
        <tr r="B40" s="15"/>
        <tr r="D56" s="15"/>
        <tr r="B55" s="15"/>
        <tr r="F11" s="15"/>
        <tr r="D42" s="15"/>
        <tr r="B72" s="15"/>
        <tr r="D23" s="15"/>
        <tr r="F26" s="15"/>
        <tr r="D68" s="15"/>
        <tr r="D61" s="15"/>
        <tr r="D40" s="15"/>
        <tr r="D26" s="15"/>
        <tr r="F63" s="15"/>
        <tr r="F6" s="15"/>
        <tr r="D43" s="15"/>
        <tr r="D59" s="15"/>
        <tr r="F20" s="15"/>
        <tr r="F71" s="15"/>
        <tr r="F70" s="15"/>
        <tr r="F41" s="15"/>
        <tr r="B19" s="15"/>
        <tr r="F59" s="15"/>
        <tr r="B44" s="15"/>
        <tr r="D65" s="15"/>
        <tr r="F4" s="15"/>
        <tr r="F23" s="15"/>
        <tr r="D8" s="15"/>
        <tr r="B68" s="15"/>
        <tr r="D52" s="15"/>
        <tr r="F51" s="15"/>
        <tr r="D36" s="15"/>
        <tr r="D51" s="15"/>
        <tr r="F56" s="15"/>
        <tr r="F30" s="15"/>
        <tr r="D14" s="15"/>
        <tr r="B5" s="15"/>
        <tr r="B7" s="15"/>
        <tr r="B24" s="15"/>
        <tr r="B69" s="15"/>
        <tr r="D39" s="15"/>
        <tr r="D55" s="15"/>
        <tr r="B13" s="15"/>
        <tr r="B9" s="15"/>
        <tr r="D38" s="15"/>
        <tr r="F64" s="15"/>
        <tr r="D53" s="15"/>
        <tr r="B11" s="15"/>
        <tr r="B27" s="15"/>
        <tr r="F54" s="15"/>
        <tr r="D37" s="15"/>
        <tr r="D20" s="15"/>
        <tr r="B49" s="15"/>
        <tr r="F61" s="15"/>
        <tr r="D4" s="15"/>
        <tr r="F31" s="15"/>
        <tr r="F27" s="15"/>
        <tr r="B60" s="15"/>
        <tr r="D7" s="15"/>
        <tr r="D66" s="15"/>
        <tr r="D28" s="15"/>
        <tr r="F7" s="15"/>
        <tr r="F50" s="15"/>
        <tr r="F37" s="15"/>
        <tr r="B42" s="15"/>
        <tr r="B59" s="15"/>
        <tr r="B56" s="15"/>
        <tr r="D63" s="15"/>
        <tr r="D58" s="15"/>
        <tr r="D71" s="15"/>
        <tr r="D25" s="15"/>
        <tr r="F52" s="15"/>
        <tr r="F42" s="15"/>
        <tr r="F49" s="15"/>
        <tr r="F62" s="15"/>
        <tr r="D12" s="15"/>
        <tr r="F14" s="15"/>
        <tr r="D67" s="15"/>
        <tr r="B12" s="15"/>
        <tr r="B53" s="15"/>
        <tr r="D57" s="15"/>
        <tr r="B31" s="15"/>
        <tr r="B62" s="15"/>
        <tr r="B70" s="15"/>
        <tr r="F24" s="15"/>
        <tr r="B37" s="15"/>
        <tr r="F9" s="15"/>
        <tr r="B33" s="15"/>
        <tr r="D35" s="15"/>
        <tr r="D10" s="15"/>
        <tr r="D62" s="15"/>
        <tr r="F55" s="15"/>
        <tr r="D44" s="15"/>
        <tr r="D32" s="15"/>
        <tr r="D5" s="15"/>
        <tr r="B54" s="15"/>
        <tr r="F68" s="15"/>
        <tr r="B66" s="15"/>
        <tr r="F12" s="15"/>
        <tr r="B50" s="15"/>
        <tr r="F67" s="15"/>
        <tr r="F44" s="15"/>
        <tr r="D50" s="15"/>
        <tr r="D64" s="15"/>
        <tr r="D6" s="15"/>
        <tr r="F21" s="15"/>
        <tr r="B20" s="15"/>
        <tr r="B39" s="15"/>
        <tr r="E17" s="15"/>
        <tr r="C17" s="15"/>
        <tr r="G2" s="15"/>
        <tr r="G17" s="15"/>
        <tr r="C46" s="15"/>
        <tr r="G46" s="15"/>
        <tr r="C2" s="15"/>
        <tr r="E46" s="15"/>
        <tr r="E2" s="15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24.xml"/><Relationship Id="rId21" Type="http://schemas.openxmlformats.org/officeDocument/2006/relationships/pivotCacheDefinition" Target="pivotCache/pivotCacheDefinition11.xml"/><Relationship Id="rId42" Type="http://schemas.openxmlformats.org/officeDocument/2006/relationships/pivotCacheDefinition" Target="pivotCache/pivotCacheDefinition32.xml"/><Relationship Id="rId63" Type="http://schemas.microsoft.com/office/2007/relationships/slicerCache" Target="slicerCaches/slicerCache4.xml"/><Relationship Id="rId84" Type="http://schemas.openxmlformats.org/officeDocument/2006/relationships/theme" Target="theme/theme1.xml"/><Relationship Id="rId138" Type="http://schemas.openxmlformats.org/officeDocument/2006/relationships/customXml" Target="../customXml/item45.xml"/><Relationship Id="rId159" Type="http://schemas.openxmlformats.org/officeDocument/2006/relationships/customXml" Target="../customXml/item66.xml"/><Relationship Id="rId170" Type="http://schemas.openxmlformats.org/officeDocument/2006/relationships/customXml" Target="../customXml/item77.xml"/><Relationship Id="rId107" Type="http://schemas.openxmlformats.org/officeDocument/2006/relationships/customXml" Target="../customXml/item14.xml"/><Relationship Id="rId11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22.xml"/><Relationship Id="rId53" Type="http://schemas.openxmlformats.org/officeDocument/2006/relationships/pivotCacheDefinition" Target="pivotCache/pivotCacheDefinition43.xml"/><Relationship Id="rId74" Type="http://schemas.microsoft.com/office/2007/relationships/slicerCache" Target="slicerCaches/slicerCache15.xml"/><Relationship Id="rId128" Type="http://schemas.openxmlformats.org/officeDocument/2006/relationships/customXml" Target="../customXml/item35.xml"/><Relationship Id="rId149" Type="http://schemas.openxmlformats.org/officeDocument/2006/relationships/customXml" Target="../customXml/item56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2.xml"/><Relationship Id="rId160" Type="http://schemas.openxmlformats.org/officeDocument/2006/relationships/customXml" Target="../customXml/item67.xml"/><Relationship Id="rId181" Type="http://schemas.openxmlformats.org/officeDocument/2006/relationships/customXml" Target="../customXml/item88.xml"/><Relationship Id="rId22" Type="http://schemas.openxmlformats.org/officeDocument/2006/relationships/pivotCacheDefinition" Target="pivotCache/pivotCacheDefinition12.xml"/><Relationship Id="rId43" Type="http://schemas.openxmlformats.org/officeDocument/2006/relationships/pivotCacheDefinition" Target="pivotCache/pivotCacheDefinition33.xml"/><Relationship Id="rId64" Type="http://schemas.microsoft.com/office/2007/relationships/slicerCache" Target="slicerCaches/slicerCache5.xml"/><Relationship Id="rId118" Type="http://schemas.openxmlformats.org/officeDocument/2006/relationships/customXml" Target="../customXml/item25.xml"/><Relationship Id="rId139" Type="http://schemas.openxmlformats.org/officeDocument/2006/relationships/customXml" Target="../customXml/item46.xml"/><Relationship Id="rId85" Type="http://schemas.openxmlformats.org/officeDocument/2006/relationships/connections" Target="connections.xml"/><Relationship Id="rId150" Type="http://schemas.openxmlformats.org/officeDocument/2006/relationships/customXml" Target="../customXml/item57.xml"/><Relationship Id="rId171" Type="http://schemas.openxmlformats.org/officeDocument/2006/relationships/customXml" Target="../customXml/item78.xml"/><Relationship Id="rId12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23.xml"/><Relationship Id="rId108" Type="http://schemas.openxmlformats.org/officeDocument/2006/relationships/customXml" Target="../customXml/item15.xml"/><Relationship Id="rId129" Type="http://schemas.openxmlformats.org/officeDocument/2006/relationships/customXml" Target="../customXml/item36.xml"/><Relationship Id="rId54" Type="http://schemas.openxmlformats.org/officeDocument/2006/relationships/pivotCacheDefinition" Target="pivotCache/pivotCacheDefinition44.xml"/><Relationship Id="rId75" Type="http://schemas.microsoft.com/office/2007/relationships/slicerCache" Target="slicerCaches/slicerCache16.xml"/><Relationship Id="rId96" Type="http://schemas.openxmlformats.org/officeDocument/2006/relationships/customXml" Target="../customXml/item3.xml"/><Relationship Id="rId140" Type="http://schemas.openxmlformats.org/officeDocument/2006/relationships/customXml" Target="../customXml/item47.xml"/><Relationship Id="rId161" Type="http://schemas.openxmlformats.org/officeDocument/2006/relationships/customXml" Target="../customXml/item68.xml"/><Relationship Id="rId182" Type="http://schemas.openxmlformats.org/officeDocument/2006/relationships/volatileDependencies" Target="volatileDependencies.xml"/><Relationship Id="rId6" Type="http://schemas.openxmlformats.org/officeDocument/2006/relationships/worksheet" Target="worksheets/sheet6.xml"/><Relationship Id="rId23" Type="http://schemas.openxmlformats.org/officeDocument/2006/relationships/pivotCacheDefinition" Target="pivotCache/pivotCacheDefinition13.xml"/><Relationship Id="rId119" Type="http://schemas.openxmlformats.org/officeDocument/2006/relationships/customXml" Target="../customXml/item26.xml"/><Relationship Id="rId44" Type="http://schemas.openxmlformats.org/officeDocument/2006/relationships/pivotCacheDefinition" Target="pivotCache/pivotCacheDefinition34.xml"/><Relationship Id="rId60" Type="http://schemas.microsoft.com/office/2007/relationships/slicerCache" Target="slicerCaches/slicerCache1.xml"/><Relationship Id="rId65" Type="http://schemas.microsoft.com/office/2007/relationships/slicerCache" Target="slicerCaches/slicerCache6.xml"/><Relationship Id="rId81" Type="http://schemas.microsoft.com/office/2011/relationships/timelineCache" Target="timelineCaches/timelineCache1.xml"/><Relationship Id="rId86" Type="http://schemas.openxmlformats.org/officeDocument/2006/relationships/styles" Target="styles.xml"/><Relationship Id="rId130" Type="http://schemas.openxmlformats.org/officeDocument/2006/relationships/customXml" Target="../customXml/item37.xml"/><Relationship Id="rId135" Type="http://schemas.openxmlformats.org/officeDocument/2006/relationships/customXml" Target="../customXml/item42.xml"/><Relationship Id="rId151" Type="http://schemas.openxmlformats.org/officeDocument/2006/relationships/customXml" Target="../customXml/item58.xml"/><Relationship Id="rId156" Type="http://schemas.openxmlformats.org/officeDocument/2006/relationships/customXml" Target="../customXml/item63.xml"/><Relationship Id="rId177" Type="http://schemas.openxmlformats.org/officeDocument/2006/relationships/customXml" Target="../customXml/item84.xml"/><Relationship Id="rId172" Type="http://schemas.openxmlformats.org/officeDocument/2006/relationships/customXml" Target="../customXml/item79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9" Type="http://schemas.openxmlformats.org/officeDocument/2006/relationships/pivotCacheDefinition" Target="pivotCache/pivotCacheDefinition29.xml"/><Relationship Id="rId109" Type="http://schemas.openxmlformats.org/officeDocument/2006/relationships/customXml" Target="../customXml/item16.xml"/><Relationship Id="rId34" Type="http://schemas.openxmlformats.org/officeDocument/2006/relationships/pivotCacheDefinition" Target="pivotCache/pivotCacheDefinition24.xml"/><Relationship Id="rId50" Type="http://schemas.openxmlformats.org/officeDocument/2006/relationships/pivotCacheDefinition" Target="pivotCache/pivotCacheDefinition40.xml"/><Relationship Id="rId55" Type="http://schemas.openxmlformats.org/officeDocument/2006/relationships/pivotCacheDefinition" Target="pivotCache/pivotCacheDefinition45.xml"/><Relationship Id="rId76" Type="http://schemas.microsoft.com/office/2007/relationships/slicerCache" Target="slicerCaches/slicerCache17.xml"/><Relationship Id="rId97" Type="http://schemas.openxmlformats.org/officeDocument/2006/relationships/customXml" Target="../customXml/item4.xml"/><Relationship Id="rId104" Type="http://schemas.openxmlformats.org/officeDocument/2006/relationships/customXml" Target="../customXml/item11.xml"/><Relationship Id="rId120" Type="http://schemas.openxmlformats.org/officeDocument/2006/relationships/customXml" Target="../customXml/item27.xml"/><Relationship Id="rId125" Type="http://schemas.openxmlformats.org/officeDocument/2006/relationships/customXml" Target="../customXml/item32.xml"/><Relationship Id="rId141" Type="http://schemas.openxmlformats.org/officeDocument/2006/relationships/customXml" Target="../customXml/item48.xml"/><Relationship Id="rId146" Type="http://schemas.openxmlformats.org/officeDocument/2006/relationships/customXml" Target="../customXml/item53.xml"/><Relationship Id="rId167" Type="http://schemas.openxmlformats.org/officeDocument/2006/relationships/customXml" Target="../customXml/item74.xml"/><Relationship Id="rId7" Type="http://schemas.openxmlformats.org/officeDocument/2006/relationships/worksheet" Target="worksheets/sheet7.xml"/><Relationship Id="rId71" Type="http://schemas.microsoft.com/office/2007/relationships/slicerCache" Target="slicerCaches/slicerCache12.xml"/><Relationship Id="rId92" Type="http://schemas.openxmlformats.org/officeDocument/2006/relationships/powerPivotData" Target="model/item.data"/><Relationship Id="rId162" Type="http://schemas.openxmlformats.org/officeDocument/2006/relationships/customXml" Target="../customXml/item69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9.xml"/><Relationship Id="rId24" Type="http://schemas.openxmlformats.org/officeDocument/2006/relationships/pivotCacheDefinition" Target="pivotCache/pivotCacheDefinition14.xml"/><Relationship Id="rId40" Type="http://schemas.openxmlformats.org/officeDocument/2006/relationships/pivotCacheDefinition" Target="pivotCache/pivotCacheDefinition30.xml"/><Relationship Id="rId45" Type="http://schemas.openxmlformats.org/officeDocument/2006/relationships/pivotCacheDefinition" Target="pivotCache/pivotCacheDefinition35.xml"/><Relationship Id="rId66" Type="http://schemas.microsoft.com/office/2007/relationships/slicerCache" Target="slicerCaches/slicerCache7.xml"/><Relationship Id="rId87" Type="http://schemas.openxmlformats.org/officeDocument/2006/relationships/sharedStrings" Target="sharedStrings.xml"/><Relationship Id="rId110" Type="http://schemas.openxmlformats.org/officeDocument/2006/relationships/customXml" Target="../customXml/item17.xml"/><Relationship Id="rId115" Type="http://schemas.openxmlformats.org/officeDocument/2006/relationships/customXml" Target="../customXml/item22.xml"/><Relationship Id="rId131" Type="http://schemas.openxmlformats.org/officeDocument/2006/relationships/customXml" Target="../customXml/item38.xml"/><Relationship Id="rId136" Type="http://schemas.openxmlformats.org/officeDocument/2006/relationships/customXml" Target="../customXml/item43.xml"/><Relationship Id="rId157" Type="http://schemas.openxmlformats.org/officeDocument/2006/relationships/customXml" Target="../customXml/item64.xml"/><Relationship Id="rId178" Type="http://schemas.openxmlformats.org/officeDocument/2006/relationships/customXml" Target="../customXml/item85.xml"/><Relationship Id="rId61" Type="http://schemas.microsoft.com/office/2007/relationships/slicerCache" Target="slicerCaches/slicerCache2.xml"/><Relationship Id="rId82" Type="http://schemas.microsoft.com/office/2011/relationships/timelineCache" Target="timelineCaches/timelineCache2.xml"/><Relationship Id="rId152" Type="http://schemas.openxmlformats.org/officeDocument/2006/relationships/customXml" Target="../customXml/item59.xml"/><Relationship Id="rId173" Type="http://schemas.openxmlformats.org/officeDocument/2006/relationships/customXml" Target="../customXml/item80.xml"/><Relationship Id="rId19" Type="http://schemas.openxmlformats.org/officeDocument/2006/relationships/pivotCacheDefinition" Target="pivotCache/pivotCacheDefinition9.xml"/><Relationship Id="rId14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20.xml"/><Relationship Id="rId35" Type="http://schemas.openxmlformats.org/officeDocument/2006/relationships/pivotCacheDefinition" Target="pivotCache/pivotCacheDefinition25.xml"/><Relationship Id="rId56" Type="http://schemas.openxmlformats.org/officeDocument/2006/relationships/pivotCacheDefinition" Target="pivotCache/pivotCacheDefinition46.xml"/><Relationship Id="rId77" Type="http://schemas.microsoft.com/office/2007/relationships/slicerCache" Target="slicerCaches/slicerCache18.xml"/><Relationship Id="rId100" Type="http://schemas.openxmlformats.org/officeDocument/2006/relationships/customXml" Target="../customXml/item7.xml"/><Relationship Id="rId105" Type="http://schemas.openxmlformats.org/officeDocument/2006/relationships/customXml" Target="../customXml/item12.xml"/><Relationship Id="rId126" Type="http://schemas.openxmlformats.org/officeDocument/2006/relationships/customXml" Target="../customXml/item33.xml"/><Relationship Id="rId147" Type="http://schemas.openxmlformats.org/officeDocument/2006/relationships/customXml" Target="../customXml/item54.xml"/><Relationship Id="rId168" Type="http://schemas.openxmlformats.org/officeDocument/2006/relationships/customXml" Target="../customXml/item7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41.xml"/><Relationship Id="rId72" Type="http://schemas.microsoft.com/office/2007/relationships/slicerCache" Target="slicerCaches/slicerCache13.xml"/><Relationship Id="rId93" Type="http://schemas.openxmlformats.org/officeDocument/2006/relationships/calcChain" Target="calcChain.xml"/><Relationship Id="rId98" Type="http://schemas.openxmlformats.org/officeDocument/2006/relationships/customXml" Target="../customXml/item5.xml"/><Relationship Id="rId121" Type="http://schemas.openxmlformats.org/officeDocument/2006/relationships/customXml" Target="../customXml/item28.xml"/><Relationship Id="rId142" Type="http://schemas.openxmlformats.org/officeDocument/2006/relationships/customXml" Target="../customXml/item49.xml"/><Relationship Id="rId163" Type="http://schemas.openxmlformats.org/officeDocument/2006/relationships/customXml" Target="../customXml/item70.xml"/><Relationship Id="rId3" Type="http://schemas.openxmlformats.org/officeDocument/2006/relationships/worksheet" Target="worksheets/sheet3.xml"/><Relationship Id="rId25" Type="http://schemas.openxmlformats.org/officeDocument/2006/relationships/pivotCacheDefinition" Target="pivotCache/pivotCacheDefinition15.xml"/><Relationship Id="rId46" Type="http://schemas.openxmlformats.org/officeDocument/2006/relationships/pivotCacheDefinition" Target="pivotCache/pivotCacheDefinition36.xml"/><Relationship Id="rId67" Type="http://schemas.microsoft.com/office/2007/relationships/slicerCache" Target="slicerCaches/slicerCache8.xml"/><Relationship Id="rId116" Type="http://schemas.openxmlformats.org/officeDocument/2006/relationships/customXml" Target="../customXml/item23.xml"/><Relationship Id="rId137" Type="http://schemas.openxmlformats.org/officeDocument/2006/relationships/customXml" Target="../customXml/item44.xml"/><Relationship Id="rId158" Type="http://schemas.openxmlformats.org/officeDocument/2006/relationships/customXml" Target="../customXml/item65.xml"/><Relationship Id="rId20" Type="http://schemas.openxmlformats.org/officeDocument/2006/relationships/pivotCacheDefinition" Target="pivotCache/pivotCacheDefinition10.xml"/><Relationship Id="rId41" Type="http://schemas.openxmlformats.org/officeDocument/2006/relationships/pivotCacheDefinition" Target="pivotCache/pivotCacheDefinition31.xml"/><Relationship Id="rId62" Type="http://schemas.microsoft.com/office/2007/relationships/slicerCache" Target="slicerCaches/slicerCache3.xml"/><Relationship Id="rId83" Type="http://schemas.microsoft.com/office/2011/relationships/timelineCache" Target="timelineCaches/timelineCache3.xml"/><Relationship Id="rId88" Type="http://schemas.openxmlformats.org/officeDocument/2006/relationships/sheetMetadata" Target="metadata.xml"/><Relationship Id="rId111" Type="http://schemas.openxmlformats.org/officeDocument/2006/relationships/customXml" Target="../customXml/item18.xml"/><Relationship Id="rId132" Type="http://schemas.openxmlformats.org/officeDocument/2006/relationships/customXml" Target="../customXml/item39.xml"/><Relationship Id="rId153" Type="http://schemas.openxmlformats.org/officeDocument/2006/relationships/customXml" Target="../customXml/item60.xml"/><Relationship Id="rId174" Type="http://schemas.openxmlformats.org/officeDocument/2006/relationships/customXml" Target="../customXml/item81.xml"/><Relationship Id="rId179" Type="http://schemas.openxmlformats.org/officeDocument/2006/relationships/customXml" Target="../customXml/item86.xml"/><Relationship Id="rId15" Type="http://schemas.openxmlformats.org/officeDocument/2006/relationships/pivotCacheDefinition" Target="pivotCache/pivotCacheDefinition5.xml"/><Relationship Id="rId36" Type="http://schemas.openxmlformats.org/officeDocument/2006/relationships/pivotCacheDefinition" Target="pivotCache/pivotCacheDefinition26.xml"/><Relationship Id="rId57" Type="http://schemas.openxmlformats.org/officeDocument/2006/relationships/pivotCacheDefinition" Target="pivotCache/pivotCacheDefinition47.xml"/><Relationship Id="rId106" Type="http://schemas.openxmlformats.org/officeDocument/2006/relationships/customXml" Target="../customXml/item13.xml"/><Relationship Id="rId127" Type="http://schemas.openxmlformats.org/officeDocument/2006/relationships/customXml" Target="../customXml/item34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21.xml"/><Relationship Id="rId52" Type="http://schemas.openxmlformats.org/officeDocument/2006/relationships/pivotCacheDefinition" Target="pivotCache/pivotCacheDefinition42.xml"/><Relationship Id="rId73" Type="http://schemas.microsoft.com/office/2007/relationships/slicerCache" Target="slicerCaches/slicerCache14.xml"/><Relationship Id="rId78" Type="http://schemas.openxmlformats.org/officeDocument/2006/relationships/pivotCacheDefinition" Target="pivotCache/pivotCacheDefinition50.xml"/><Relationship Id="rId94" Type="http://schemas.openxmlformats.org/officeDocument/2006/relationships/customXml" Target="../customXml/item1.xml"/><Relationship Id="rId99" Type="http://schemas.openxmlformats.org/officeDocument/2006/relationships/customXml" Target="../customXml/item6.xml"/><Relationship Id="rId101" Type="http://schemas.openxmlformats.org/officeDocument/2006/relationships/customXml" Target="../customXml/item8.xml"/><Relationship Id="rId122" Type="http://schemas.openxmlformats.org/officeDocument/2006/relationships/customXml" Target="../customXml/item29.xml"/><Relationship Id="rId143" Type="http://schemas.openxmlformats.org/officeDocument/2006/relationships/customXml" Target="../customXml/item50.xml"/><Relationship Id="rId148" Type="http://schemas.openxmlformats.org/officeDocument/2006/relationships/customXml" Target="../customXml/item55.xml"/><Relationship Id="rId164" Type="http://schemas.openxmlformats.org/officeDocument/2006/relationships/customXml" Target="../customXml/item71.xml"/><Relationship Id="rId169" Type="http://schemas.openxmlformats.org/officeDocument/2006/relationships/customXml" Target="../customXml/item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customXml" Target="../customXml/item87.xml"/><Relationship Id="rId26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37.xml"/><Relationship Id="rId68" Type="http://schemas.microsoft.com/office/2007/relationships/slicerCache" Target="slicerCaches/slicerCache9.xml"/><Relationship Id="rId89" Type="http://schemas.microsoft.com/office/2017/06/relationships/rdRichValue" Target="richData/rdrichvalue.xml"/><Relationship Id="rId112" Type="http://schemas.openxmlformats.org/officeDocument/2006/relationships/customXml" Target="../customXml/item19.xml"/><Relationship Id="rId133" Type="http://schemas.openxmlformats.org/officeDocument/2006/relationships/customXml" Target="../customXml/item40.xml"/><Relationship Id="rId154" Type="http://schemas.openxmlformats.org/officeDocument/2006/relationships/customXml" Target="../customXml/item61.xml"/><Relationship Id="rId175" Type="http://schemas.openxmlformats.org/officeDocument/2006/relationships/customXml" Target="../customXml/item82.xml"/><Relationship Id="rId16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27.xml"/><Relationship Id="rId58" Type="http://schemas.openxmlformats.org/officeDocument/2006/relationships/pivotCacheDefinition" Target="pivotCache/pivotCacheDefinition48.xml"/><Relationship Id="rId79" Type="http://schemas.openxmlformats.org/officeDocument/2006/relationships/pivotCacheDefinition" Target="pivotCache/pivotCacheDefinition51.xml"/><Relationship Id="rId102" Type="http://schemas.openxmlformats.org/officeDocument/2006/relationships/customXml" Target="../customXml/item9.xml"/><Relationship Id="rId123" Type="http://schemas.openxmlformats.org/officeDocument/2006/relationships/customXml" Target="../customXml/item30.xml"/><Relationship Id="rId144" Type="http://schemas.openxmlformats.org/officeDocument/2006/relationships/customXml" Target="../customXml/item51.xml"/><Relationship Id="rId90" Type="http://schemas.microsoft.com/office/2017/06/relationships/rdRichValueStructure" Target="richData/rdrichvaluestructure.xml"/><Relationship Id="rId165" Type="http://schemas.openxmlformats.org/officeDocument/2006/relationships/customXml" Target="../customXml/item72.xml"/><Relationship Id="rId27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38.xml"/><Relationship Id="rId69" Type="http://schemas.microsoft.com/office/2007/relationships/slicerCache" Target="slicerCaches/slicerCache10.xml"/><Relationship Id="rId113" Type="http://schemas.openxmlformats.org/officeDocument/2006/relationships/customXml" Target="../customXml/item20.xml"/><Relationship Id="rId134" Type="http://schemas.openxmlformats.org/officeDocument/2006/relationships/customXml" Target="../customXml/item41.xml"/><Relationship Id="rId80" Type="http://schemas.openxmlformats.org/officeDocument/2006/relationships/pivotCacheDefinition" Target="pivotCache/pivotCacheDefinition52.xml"/><Relationship Id="rId155" Type="http://schemas.openxmlformats.org/officeDocument/2006/relationships/customXml" Target="../customXml/item62.xml"/><Relationship Id="rId176" Type="http://schemas.openxmlformats.org/officeDocument/2006/relationships/customXml" Target="../customXml/item83.xml"/><Relationship Id="rId17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28.xml"/><Relationship Id="rId59" Type="http://schemas.openxmlformats.org/officeDocument/2006/relationships/pivotCacheDefinition" Target="pivotCache/pivotCacheDefinition49.xml"/><Relationship Id="rId103" Type="http://schemas.openxmlformats.org/officeDocument/2006/relationships/customXml" Target="../customXml/item10.xml"/><Relationship Id="rId124" Type="http://schemas.openxmlformats.org/officeDocument/2006/relationships/customXml" Target="../customXml/item31.xml"/><Relationship Id="rId70" Type="http://schemas.microsoft.com/office/2007/relationships/slicerCache" Target="slicerCaches/slicerCache11.xml"/><Relationship Id="rId91" Type="http://schemas.microsoft.com/office/2017/06/relationships/rdRichValueTypes" Target="richData/rdRichValueTypes.xml"/><Relationship Id="rId145" Type="http://schemas.openxmlformats.org/officeDocument/2006/relationships/customXml" Target="../customXml/item52.xml"/><Relationship Id="rId166" Type="http://schemas.openxmlformats.org/officeDocument/2006/relationships/customXml" Target="../customXml/item73.xml"/><Relationship Id="rId1" Type="http://schemas.openxmlformats.org/officeDocument/2006/relationships/worksheet" Target="worksheets/sheet1.xml"/><Relationship Id="rId28" Type="http://schemas.openxmlformats.org/officeDocument/2006/relationships/pivotCacheDefinition" Target="pivotCache/pivotCacheDefinition18.xml"/><Relationship Id="rId49" Type="http://schemas.openxmlformats.org/officeDocument/2006/relationships/pivotCacheDefinition" Target="pivotCache/pivotCacheDefinition39.xml"/><Relationship Id="rId114" Type="http://schemas.openxmlformats.org/officeDocument/2006/relationships/customXml" Target="../customXml/item2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22225">
            <a:solidFill>
              <a:schemeClr val="l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2225">
            <a:solidFill>
              <a:schemeClr val="lt1"/>
            </a:solidFill>
            <a:bevel/>
          </a:ln>
          <a:effectLst/>
        </c:spPr>
        <c:dLbl>
          <c:idx val="0"/>
          <c:layout>
            <c:manualLayout>
              <c:x val="0.14880786654535527"/>
              <c:y val="-8.7383359298661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18193656256282909"/>
                  <c:h val="0.1785326155245886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22225">
            <a:solidFill>
              <a:schemeClr val="lt1"/>
            </a:solidFill>
            <a:bevel/>
          </a:ln>
          <a:effectLst/>
        </c:spPr>
        <c:dLbl>
          <c:idx val="0"/>
          <c:layout>
            <c:manualLayout>
              <c:x val="0.21804461953041243"/>
              <c:y val="9.61794993699428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7146131591677169"/>
                  <c:h val="0.33752499585859846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2225">
            <a:solidFill>
              <a:schemeClr val="lt1"/>
            </a:solidFill>
            <a:bevel/>
          </a:ln>
          <a:effectLst/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-0.25689036264021481"/>
              <c:y val="-0.1135743454808945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7436590228165064"/>
                  <c:h val="0.17853261552458866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ОснПоказники!$Q$7</c:f>
              <c:strCache>
                <c:ptCount val="1"/>
                <c:pt idx="0">
                  <c:v>Итог</c:v>
                </c:pt>
              </c:strCache>
            </c:strRef>
          </c:tx>
          <c:spPr>
            <a:ln w="22225">
              <a:bevel/>
            </a:ln>
          </c:spPr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beve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lt1"/>
                </a:solidFill>
                <a:beve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lt1"/>
                </a:solidFill>
                <a:bevel/>
              </a:ln>
              <a:effectLst/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dLbl>
              <c:idx val="0"/>
              <c:layout>
                <c:manualLayout>
                  <c:x val="0.14880786654535527"/>
                  <c:y val="-8.73833592986619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193656256282909"/>
                      <c:h val="0.178532615524588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21804461953041243"/>
                  <c:y val="9.61794993699428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146131591677169"/>
                      <c:h val="0.3375249958585984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5689036264021481"/>
                  <c:y val="-0.113574345480894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436590228165064"/>
                      <c:h val="0.17853261552458866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ОснПоказники!$P$8:$P$11</c:f>
              <c:strCache>
                <c:ptCount val="3"/>
                <c:pt idx="0">
                  <c:v>  Гели</c:v>
                </c:pt>
                <c:pt idx="1">
                  <c:v>  Дезодоранты</c:v>
                </c:pt>
                <c:pt idx="2">
                  <c:v>  Порошки</c:v>
                </c:pt>
              </c:strCache>
            </c:strRef>
          </c:cat>
          <c:val>
            <c:numRef>
              <c:f>ОснПоказники!$Q$8:$Q$11</c:f>
              <c:numCache>
                <c:formatCode>#,##0</c:formatCode>
                <c:ptCount val="3"/>
                <c:pt idx="0">
                  <c:v>10059725.82</c:v>
                </c:pt>
                <c:pt idx="1">
                  <c:v>13532139.99</c:v>
                </c:pt>
                <c:pt idx="2">
                  <c:v>73103667.150000006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1C-49B6-BFBD-DF86555460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9"/>
      </c:doughnutChart>
      <c:spPr>
        <a:noFill/>
        <a:ln w="25400">
          <a:solidFill>
            <a:schemeClr val="lt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9178855137736518E-2"/>
              <c:y val="-0.1516120718050885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3963309140270458"/>
                  <c:h val="0.18584527414525215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94021308293775"/>
              <c:y val="-0.138479911494663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13594576517006987"/>
                  <c:h val="0.1965475145201315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782409159811244"/>
              <c:y val="2.909034437097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5847077286770204"/>
                  <c:h val="0.25033212689585993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68414223879057"/>
              <c:y val="0.1578777373972138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17327700277923053"/>
                  <c:h val="0.26073428377535823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201296100827032"/>
              <c:y val="0.10159566378630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9578300830289783"/>
                  <c:h val="0.25033212689585993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038978045360698"/>
              <c:y val="9.4503163042212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7924586074155916"/>
                  <c:h val="0.25033212689585993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ОснПоказники!$Q$13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8.9178855137736518E-2"/>
                  <c:y val="-0.1516120718050885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3963309140270458"/>
                      <c:h val="0.18584527414525215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1694021308293775"/>
                  <c:y val="-0.138479911494663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3594576517006987"/>
                      <c:h val="0.1965475145201315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.23782409159811244"/>
                  <c:y val="2.909034437097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847077286770204"/>
                      <c:h val="0.25033212689585993"/>
                    </c:manualLayout>
                  </c15:layout>
                </c:ext>
              </c:extLst>
            </c:dLbl>
            <c:dLbl>
              <c:idx val="3"/>
              <c:layout>
                <c:manualLayout>
                  <c:x val="0.21468414223879057"/>
                  <c:y val="0.1578777373972138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7327700277923053"/>
                      <c:h val="0.26073428377535823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0.14201296100827032"/>
                  <c:y val="0.101595663786302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9578300830289783"/>
                      <c:h val="0.25033212689585993"/>
                    </c:manualLayout>
                  </c15:layout>
                </c:ext>
              </c:extLst>
            </c:dLbl>
            <c:dLbl>
              <c:idx val="5"/>
              <c:layout>
                <c:manualLayout>
                  <c:x val="-0.18038978045360698"/>
                  <c:y val="9.4503163042212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7924586074155916"/>
                      <c:h val="0.25033212689585993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ОснПоказники!$P$14:$P$20</c:f>
              <c:strCache>
                <c:ptCount val="6"/>
                <c:pt idx="0">
                  <c:v>Аптека</c:v>
                </c:pt>
                <c:pt idx="1">
                  <c:v>Опт</c:v>
                </c:pt>
                <c:pt idx="2">
                  <c:v>Парфюмерия</c:v>
                </c:pt>
                <c:pt idx="3">
                  <c:v>Рынок</c:v>
                </c:pt>
                <c:pt idx="4">
                  <c:v>Смешанный</c:v>
                </c:pt>
                <c:pt idx="5">
                  <c:v>Супермаркет</c:v>
                </c:pt>
              </c:strCache>
            </c:strRef>
          </c:cat>
          <c:val>
            <c:numRef>
              <c:f>ОснПоказники!$Q$14:$Q$20</c:f>
              <c:numCache>
                <c:formatCode>#,##0</c:formatCode>
                <c:ptCount val="6"/>
                <c:pt idx="0">
                  <c:v>1982773.45</c:v>
                </c:pt>
                <c:pt idx="1">
                  <c:v>7608431.6799999997</c:v>
                </c:pt>
                <c:pt idx="2">
                  <c:v>7123471.8899999997</c:v>
                </c:pt>
                <c:pt idx="3">
                  <c:v>14431892.98</c:v>
                </c:pt>
                <c:pt idx="4">
                  <c:v>24388183.010000002</c:v>
                </c:pt>
                <c:pt idx="5">
                  <c:v>41160779.950000003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47A-4B69-BA67-1027C34A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36673182366949525"/>
              <c:y val="1.694326786206152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43331194112865273"/>
              <c:y val="6.2900875132553193E-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28439509713484951"/>
              <c:y val="-6.6957730691789346E-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180145342153085"/>
                  <c:h val="0.1523594164449241"/>
                </c:manualLayout>
              </c15:layout>
            </c:ext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28742450631684918"/>
              <c:y val="-3.0571624396032197E-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925339334151992"/>
                  <c:h val="0.10387493276357067"/>
                </c:manualLayout>
              </c15:layout>
            </c:ext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29134774433740168"/>
              <c:y val="4.8154804212197037E-7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25949654947901324"/>
              <c:y val="2.5127923835819917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726929280394936"/>
                  <c:h val="0.15440380019691255"/>
                </c:manualLayout>
              </c15:layout>
            </c:ext>
          </c:extLst>
        </c:dLbl>
      </c:pivotFmt>
      <c:pivotFmt>
        <c:idx val="9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dLbl>
          <c:idx val="0"/>
          <c:layout>
            <c:manualLayout>
              <c:x val="0.35199488557345909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dLbl>
          <c:idx val="0"/>
          <c:layout>
            <c:manualLayout>
              <c:x val="0.33622574039168168"/>
              <c:y val="-2.91889161473030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dLbl>
          <c:idx val="0"/>
          <c:layout>
            <c:manualLayout>
              <c:x val="0.3305989285693846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255870464153061"/>
                  <c:h val="0.12090744520276606"/>
                </c:manualLayout>
              </c15:layout>
            </c:ext>
          </c:extLst>
        </c:dLbl>
      </c:pivotFmt>
      <c:pivotFmt>
        <c:idx val="13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dLbl>
          <c:idx val="0"/>
          <c:layout>
            <c:manualLayout>
              <c:x val="0.345207295531508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dLbl>
          <c:idx val="0"/>
          <c:layout>
            <c:manualLayout>
              <c:x val="0.2720934170610832"/>
              <c:y val="-6.36856436512433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flip="none" rotWithShape="1">
            <a:gsLst>
              <a:gs pos="0">
                <a:schemeClr val="accent6">
                  <a:lumMod val="67000"/>
                </a:schemeClr>
              </a:gs>
              <a:gs pos="48000">
                <a:schemeClr val="accent6">
                  <a:lumMod val="97000"/>
                  <a:lumOff val="3000"/>
                </a:schemeClr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softEdge rad="0"/>
          </a:effectLst>
        </c:spPr>
        <c:dLbl>
          <c:idx val="0"/>
          <c:layout>
            <c:manualLayout>
              <c:x val="0.33327582184478222"/>
              <c:y val="9.5528465476865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47299187556242"/>
                  <c:h val="9.5433187742268707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074273140580724E-3"/>
          <c:y val="7.2045477869867411E-2"/>
          <c:w val="0.9462146363677274"/>
          <c:h val="0.8559090442602651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ОснПоказники!$T$4</c:f>
              <c:strCache>
                <c:ptCount val="1"/>
                <c:pt idx="0">
                  <c:v>Итог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7000"/>
                  </a:schemeClr>
                </a:gs>
                <a:gs pos="48000">
                  <a:schemeClr val="accent6">
                    <a:lumMod val="97000"/>
                    <a:lumOff val="3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softEdge rad="0"/>
            </a:effectLst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Pt>
            <c:idx val="4"/>
            <c:invertIfNegative val="0"/>
            <c:bubble3D val="0"/>
          </c:dPt>
          <c:dPt>
            <c:idx val="5"/>
            <c:invertIfNegative val="0"/>
            <c:bubble3D val="0"/>
          </c:dPt>
          <c:dLbls>
            <c:dLbl>
              <c:idx val="0"/>
              <c:layout>
                <c:manualLayout>
                  <c:x val="0.33327582184478222"/>
                  <c:y val="9.55284654768650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47299187556242"/>
                      <c:h val="9.5433187742268707E-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2720934170610832"/>
                  <c:y val="-6.368564365124337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3452072955315087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0.33059892856938461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accent6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255870464153061"/>
                      <c:h val="0.12090744520276606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0.33622574039168168"/>
                  <c:y val="-2.91889161473030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0.35199488557345909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ОснПоказники!$S$5:$S$11</c:f>
              <c:strCache>
                <c:ptCount val="6"/>
                <c:pt idx="0">
                  <c:v>Аптека</c:v>
                </c:pt>
                <c:pt idx="1">
                  <c:v>Опт</c:v>
                </c:pt>
                <c:pt idx="2">
                  <c:v>Парфюмерия</c:v>
                </c:pt>
                <c:pt idx="3">
                  <c:v>Рынок</c:v>
                </c:pt>
                <c:pt idx="4">
                  <c:v>Смешанный</c:v>
                </c:pt>
                <c:pt idx="5">
                  <c:v>Супермаркет</c:v>
                </c:pt>
              </c:strCache>
            </c:strRef>
          </c:cat>
          <c:val>
            <c:numRef>
              <c:f>ОснПоказники!$T$5:$T$11</c:f>
              <c:numCache>
                <c:formatCode>0.0%;\-0.0%;0.0%</c:formatCode>
                <c:ptCount val="6"/>
                <c:pt idx="0">
                  <c:v>0.50678481351224836</c:v>
                </c:pt>
                <c:pt idx="1">
                  <c:v>0.30084878747648008</c:v>
                </c:pt>
                <c:pt idx="2">
                  <c:v>0.4820153189372266</c:v>
                </c:pt>
                <c:pt idx="3">
                  <c:v>0.39338894317882778</c:v>
                </c:pt>
                <c:pt idx="4">
                  <c:v>0.44520071847080001</c:v>
                </c:pt>
                <c:pt idx="5">
                  <c:v>0.48625607578032087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7F-4A55-924E-A9955815E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990913536"/>
        <c:axId val="990913952"/>
      </c:barChart>
      <c:catAx>
        <c:axId val="990913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1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90913952"/>
        <c:crosses val="autoZero"/>
        <c:auto val="1"/>
        <c:lblAlgn val="ctr"/>
        <c:lblOffset val="100"/>
        <c:noMultiLvlLbl val="0"/>
      </c:catAx>
      <c:valAx>
        <c:axId val="990913952"/>
        <c:scaling>
          <c:orientation val="minMax"/>
        </c:scaling>
        <c:delete val="1"/>
        <c:axPos val="b"/>
        <c:numFmt formatCode="0.0%;\-0.0%;0.0%" sourceLinked="1"/>
        <c:majorTickMark val="out"/>
        <c:minorTickMark val="none"/>
        <c:tickLblPos val="nextTo"/>
        <c:crossAx val="99091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таблица7</c:name>
    <c:fmtId val="26"/>
  </c:pivotSource>
  <c:chart>
    <c:autoTitleDeleted val="1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46111111111111114"/>
              <c:y val="9.25925925925934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236111111111111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031955380577429"/>
                  <c:h val="0.11567147856517936"/>
                </c:manualLayout>
              </c15:layout>
            </c:ext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3972222222222222"/>
              <c:y val="-4.62962962962960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46111111111111114"/>
              <c:y val="9.25925925925934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2361111111111112"/>
              <c:y val="-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031955380577429"/>
                  <c:h val="0.11567147856517936"/>
                </c:manualLayout>
              </c15:layout>
            </c:ext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3972222222222222"/>
              <c:y val="-4.62962962962960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2700"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 w="1270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44144737114176402"/>
              <c:y val="1.48207039477718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21178899153236"/>
                  <c:h val="0.13259761348101409"/>
                </c:manualLayout>
              </c15:layout>
            </c:ext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 w="1270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24361186373612231"/>
              <c:y val="2.57676017590527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168473313980846"/>
                  <c:h val="0.12504325878812786"/>
                </c:manualLayout>
              </c15:layout>
            </c:ext>
          </c:extLst>
        </c:dLbl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 w="12700">
            <a:solidFill>
              <a:schemeClr val="accent6">
                <a:lumMod val="75000"/>
              </a:schemeClr>
            </a:solidFill>
          </a:ln>
          <a:effectLst/>
        </c:spPr>
        <c:dLbl>
          <c:idx val="0"/>
          <c:layout>
            <c:manualLayout>
              <c:x val="-0.446991429999388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887671642324439"/>
                  <c:h val="0.11031932956269351"/>
                </c:manualLayout>
              </c15:layout>
            </c:ext>
          </c:extLst>
        </c:dLbl>
      </c:pivotFmt>
      <c:pivotFmt>
        <c:idx val="12"/>
        <c:spPr>
          <a:gradFill flip="none" rotWithShape="1">
            <a:gsLst>
              <a:gs pos="0">
                <a:schemeClr val="accent6">
                  <a:lumMod val="89000"/>
                </a:schemeClr>
              </a:gs>
              <a:gs pos="23000">
                <a:schemeClr val="accent6">
                  <a:lumMod val="89000"/>
                </a:schemeClr>
              </a:gs>
              <a:gs pos="69000">
                <a:schemeClr val="accent6">
                  <a:lumMod val="75000"/>
                </a:schemeClr>
              </a:gs>
              <a:gs pos="97000">
                <a:schemeClr val="accent6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flip="none" rotWithShape="1">
            <a:gsLst>
              <a:gs pos="0">
                <a:schemeClr val="accent6">
                  <a:lumMod val="89000"/>
                </a:schemeClr>
              </a:gs>
              <a:gs pos="23000">
                <a:schemeClr val="accent6">
                  <a:lumMod val="89000"/>
                </a:schemeClr>
              </a:gs>
              <a:gs pos="69000">
                <a:schemeClr val="accent6">
                  <a:lumMod val="75000"/>
                </a:schemeClr>
              </a:gs>
              <a:gs pos="97000">
                <a:schemeClr val="accent6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dLbl>
          <c:idx val="0"/>
          <c:layout>
            <c:manualLayout>
              <c:x val="0.190815930449790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flip="none" rotWithShape="1">
            <a:gsLst>
              <a:gs pos="0">
                <a:schemeClr val="accent6">
                  <a:lumMod val="89000"/>
                </a:schemeClr>
              </a:gs>
              <a:gs pos="23000">
                <a:schemeClr val="accent6">
                  <a:lumMod val="89000"/>
                </a:schemeClr>
              </a:gs>
              <a:gs pos="69000">
                <a:schemeClr val="accent6">
                  <a:lumMod val="75000"/>
                </a:schemeClr>
              </a:gs>
              <a:gs pos="97000">
                <a:schemeClr val="accent6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dLbl>
          <c:idx val="0"/>
          <c:layout>
            <c:manualLayout>
              <c:x val="0.38155307406828365"/>
              <c:y val="-6.387227958154159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flip="none" rotWithShape="1">
            <a:gsLst>
              <a:gs pos="0">
                <a:schemeClr val="accent6">
                  <a:lumMod val="89000"/>
                </a:schemeClr>
              </a:gs>
              <a:gs pos="23000">
                <a:schemeClr val="accent6">
                  <a:lumMod val="89000"/>
                </a:schemeClr>
              </a:gs>
              <a:gs pos="69000">
                <a:schemeClr val="accent6">
                  <a:lumMod val="75000"/>
                </a:schemeClr>
              </a:gs>
              <a:gs pos="97000">
                <a:schemeClr val="accent6">
                  <a:lumMod val="70000"/>
                </a:schemeClr>
              </a:gs>
            </a:gsLst>
            <a:path path="circle">
              <a:fillToRect l="50000" t="50000" r="50000" b="50000"/>
            </a:path>
            <a:tileRect/>
          </a:gradFill>
          <a:ln>
            <a:noFill/>
          </a:ln>
          <a:effectLst/>
        </c:spPr>
        <c:dLbl>
          <c:idx val="0"/>
          <c:layout>
            <c:manualLayout>
              <c:x val="0.3789137152198420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455558921850046E-2"/>
          <c:y val="8.1511100271489723E-2"/>
          <c:w val="0.93070924972142488"/>
          <c:h val="0.836977799457020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ОснПоказники!$T$13</c:f>
              <c:strCache>
                <c:ptCount val="1"/>
                <c:pt idx="0">
                  <c:v>Итог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89000"/>
                  </a:schemeClr>
                </a:gs>
                <a:gs pos="23000">
                  <a:schemeClr val="accent6">
                    <a:lumMod val="89000"/>
                  </a:schemeClr>
                </a:gs>
                <a:gs pos="69000">
                  <a:schemeClr val="accent6">
                    <a:lumMod val="75000"/>
                  </a:schemeClr>
                </a:gs>
                <a:gs pos="97000">
                  <a:schemeClr val="accent6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Lbls>
            <c:dLbl>
              <c:idx val="0"/>
              <c:layout>
                <c:manualLayout>
                  <c:x val="0.37891371521984207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0.38155307406828365"/>
                  <c:y val="-6.3872279581541598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190815930449790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ОснПоказники!$S$14:$S$17</c:f>
              <c:strCache>
                <c:ptCount val="3"/>
                <c:pt idx="0">
                  <c:v>  Гели</c:v>
                </c:pt>
                <c:pt idx="1">
                  <c:v>  Дезодоранты</c:v>
                </c:pt>
                <c:pt idx="2">
                  <c:v>  Порошки</c:v>
                </c:pt>
              </c:strCache>
            </c:strRef>
          </c:cat>
          <c:val>
            <c:numRef>
              <c:f>ОснПоказники!$T$14:$T$17</c:f>
              <c:numCache>
                <c:formatCode>0.0%;\-0.0%;0.0%</c:formatCode>
                <c:ptCount val="3"/>
                <c:pt idx="0">
                  <c:v>0.46802935647823229</c:v>
                </c:pt>
                <c:pt idx="1">
                  <c:v>0.4683968320788014</c:v>
                </c:pt>
                <c:pt idx="2">
                  <c:v>0.43819436795280997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BA-45B7-B37C-B7AC5214AA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33412304"/>
        <c:axId val="1133413552"/>
      </c:barChart>
      <c:catAx>
        <c:axId val="113341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33413552"/>
        <c:crosses val="autoZero"/>
        <c:auto val="1"/>
        <c:lblAlgn val="ctr"/>
        <c:lblOffset val="100"/>
        <c:noMultiLvlLbl val="0"/>
      </c:catAx>
      <c:valAx>
        <c:axId val="1133413552"/>
        <c:scaling>
          <c:orientation val="minMax"/>
        </c:scaling>
        <c:delete val="1"/>
        <c:axPos val="b"/>
        <c:numFmt formatCode="0.0%;\-0.0%;0.0%" sourceLinked="1"/>
        <c:majorTickMark val="out"/>
        <c:minorTickMark val="none"/>
        <c:tickLblPos val="nextTo"/>
        <c:crossAx val="113341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5833333333333323"/>
              <c:y val="-1.06094453400166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2499999999999989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222222222222222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458223972003497E-2"/>
                  <c:h val="7.4004811898512685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833333333333334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1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805555555555554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805555555555554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1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833333333333334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222222222222222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458223972003497E-2"/>
                  <c:h val="7.4004811898512685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2499999999999989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5833333333333323"/>
              <c:y val="-1.060944534001666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303829827955078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591489575002791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28936174090959838"/>
              <c:y val="-6.349206349206349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83262435909412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299663397893071"/>
                  <c:h val="6.7453722187661519E-2"/>
                </c:manualLayout>
              </c15:layout>
            </c:ext>
          </c:extLst>
        </c:dLbl>
      </c:pivotFmt>
      <c:pivotFmt>
        <c:idx val="1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24595747977315863"/>
              <c:y val="-2.910019293261712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3134752193187315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ОснПоказники!$T$19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Pt>
            <c:idx val="4"/>
            <c:invertIfNegative val="0"/>
            <c:bubble3D val="0"/>
          </c:dPt>
          <c:dPt>
            <c:idx val="5"/>
            <c:invertIfNegative val="0"/>
            <c:bubble3D val="0"/>
          </c:dPt>
          <c:dLbls>
            <c:dLbl>
              <c:idx val="0"/>
              <c:layout>
                <c:manualLayout>
                  <c:x val="0.3038298279550781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0.1591489575002791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28936174090959838"/>
                  <c:y val="-6.349206349206349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0.1832624359094123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99663397893071"/>
                      <c:h val="6.7453722187661519E-2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0.24595747977315863"/>
                  <c:y val="-2.910019293261712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0.31347521931873157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ОснПоказники!$S$20:$S$26</c:f>
              <c:strCache>
                <c:ptCount val="6"/>
                <c:pt idx="0">
                  <c:v>Аптека</c:v>
                </c:pt>
                <c:pt idx="1">
                  <c:v>Опт</c:v>
                </c:pt>
                <c:pt idx="2">
                  <c:v>Парфюмерия</c:v>
                </c:pt>
                <c:pt idx="3">
                  <c:v>Рынок</c:v>
                </c:pt>
                <c:pt idx="4">
                  <c:v>Смешанный</c:v>
                </c:pt>
                <c:pt idx="5">
                  <c:v>Супермаркет</c:v>
                </c:pt>
              </c:strCache>
            </c:strRef>
          </c:cat>
          <c:val>
            <c:numRef>
              <c:f>ОснПоказники!$T$20:$T$26</c:f>
              <c:numCache>
                <c:formatCode>0.00</c:formatCode>
                <c:ptCount val="6"/>
                <c:pt idx="0">
                  <c:v>18.17425349325714</c:v>
                </c:pt>
                <c:pt idx="1">
                  <c:v>4.6509085430862394</c:v>
                </c:pt>
                <c:pt idx="2">
                  <c:v>20.648456591298476</c:v>
                </c:pt>
                <c:pt idx="3">
                  <c:v>6.0059030592950089</c:v>
                </c:pt>
                <c:pt idx="4">
                  <c:v>14.715918363120407</c:v>
                </c:pt>
                <c:pt idx="5">
                  <c:v>21.734063280304778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5C-40DD-BF83-2FAE5C713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454063"/>
        <c:axId val="90454479"/>
      </c:barChart>
      <c:catAx>
        <c:axId val="90454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0454479"/>
        <c:crosses val="autoZero"/>
        <c:auto val="1"/>
        <c:lblAlgn val="ctr"/>
        <c:lblOffset val="100"/>
        <c:noMultiLvlLbl val="0"/>
      </c:catAx>
      <c:valAx>
        <c:axId val="90454479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90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таблица9</c:name>
    <c:fmtId val="7"/>
  </c:pivotSource>
  <c:chart>
    <c:autoTitleDeleted val="1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666666666666665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38333333333333336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35833333333333334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6458223972003502E-2"/>
                  <c:h val="6.9375182268883062E-2"/>
                </c:manualLayout>
              </c15:layout>
            </c:ext>
          </c:extLst>
        </c:dLbl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35833333333333334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6458223972003502E-2"/>
                  <c:h val="6.9375182268883062E-2"/>
                </c:manualLayout>
              </c15:layout>
            </c:ext>
          </c:extLst>
        </c:dLbl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666666666666665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38333333333333336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28770333466356457"/>
              <c:y val="-1.37688663791362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232755200264972"/>
                  <c:h val="0.13513948666394393"/>
                </c:manualLayout>
              </c15:layout>
            </c:ext>
          </c:extLst>
        </c:dLbl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24900273665840889"/>
              <c:y val="7.064020606916111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9444423257630294"/>
              <c:y val="1.43672167146964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ОснПоказники!$T$28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Lbls>
            <c:dLbl>
              <c:idx val="0"/>
              <c:layout>
                <c:manualLayout>
                  <c:x val="0.28770333466356457"/>
                  <c:y val="-1.37688663791362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32755200264972"/>
                      <c:h val="0.13513948666394393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24900273665840889"/>
                  <c:y val="7.064020606916111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0.19444423257630294"/>
                  <c:y val="1.43672167146964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ОснПоказники!$S$29:$S$32</c:f>
              <c:strCache>
                <c:ptCount val="3"/>
                <c:pt idx="0">
                  <c:v>  Гели</c:v>
                </c:pt>
                <c:pt idx="1">
                  <c:v>  Дезодоранты</c:v>
                </c:pt>
                <c:pt idx="2">
                  <c:v>  Порошки</c:v>
                </c:pt>
              </c:strCache>
            </c:strRef>
          </c:cat>
          <c:val>
            <c:numRef>
              <c:f>ОснПоказники!$T$29:$T$32</c:f>
              <c:numCache>
                <c:formatCode>0.00</c:formatCode>
                <c:ptCount val="3"/>
                <c:pt idx="0">
                  <c:v>17.940685514349376</c:v>
                </c:pt>
                <c:pt idx="1">
                  <c:v>16.715145265560292</c:v>
                </c:pt>
                <c:pt idx="2">
                  <c:v>15.758474037318614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F7-491F-8632-23EC1320F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07695"/>
        <c:axId val="213404783"/>
      </c:barChart>
      <c:catAx>
        <c:axId val="21340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404783"/>
        <c:crosses val="autoZero"/>
        <c:auto val="1"/>
        <c:lblAlgn val="ctr"/>
        <c:lblOffset val="100"/>
        <c:noMultiLvlLbl val="0"/>
      </c:catAx>
      <c:valAx>
        <c:axId val="213404783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21340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таблица1</c:name>
    <c:fmtId val="4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noFill/>
            <a:round/>
          </a:ln>
          <a:effectLst/>
        </c:spPr>
        <c:marker>
          <c:symbol val="triangle"/>
          <c:size val="12"/>
          <c:spPr>
            <a:solidFill>
              <a:srgbClr val="FF0000"/>
            </a:solidFill>
            <a:ln w="222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2">
                  <a:lumMod val="67000"/>
                  <a:alpha val="30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2">
                <a:lumMod val="60000"/>
                <a:lumOff val="40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noFill/>
            <a:round/>
          </a:ln>
          <a:effectLst/>
        </c:spPr>
        <c:marker>
          <c:symbol val="triangle"/>
          <c:size val="12"/>
          <c:spPr>
            <a:solidFill>
              <a:srgbClr val="FF0000"/>
            </a:solidFill>
            <a:ln w="22225">
              <a:solidFill>
                <a:schemeClr val="accent6">
                  <a:lumMod val="75000"/>
                </a:schemeClr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tx2">
                <a:lumMod val="60000"/>
                <a:lumOff val="40000"/>
              </a:schemeClr>
            </a:solidFill>
            <a:prstDash val="sysDash"/>
            <a:round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2"/>
          <c:order val="2"/>
          <c:tx>
            <c:strRef>
              <c:f>ОснПоказники!$E$4</c:f>
              <c:strCache>
                <c:ptCount val="1"/>
                <c:pt idx="0">
                  <c:v>ПродажіЗакупГрн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7000"/>
                    <a:alpha val="30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ОснПоказники!$B$5:$B$17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ОснПоказники!$E$5:$E$17</c:f>
              <c:numCache>
                <c:formatCode>#,##0</c:formatCode>
                <c:ptCount val="12"/>
                <c:pt idx="0">
                  <c:v>3992747.7099999995</c:v>
                </c:pt>
                <c:pt idx="1">
                  <c:v>5457677.5100000007</c:v>
                </c:pt>
                <c:pt idx="2">
                  <c:v>7454801.2099999888</c:v>
                </c:pt>
                <c:pt idx="3">
                  <c:v>4430385.330000015</c:v>
                </c:pt>
                <c:pt idx="4">
                  <c:v>8167052.6699999813</c:v>
                </c:pt>
                <c:pt idx="5">
                  <c:v>3636107.56</c:v>
                </c:pt>
                <c:pt idx="6">
                  <c:v>8746521.3699999936</c:v>
                </c:pt>
                <c:pt idx="7">
                  <c:v>4096170.9300000127</c:v>
                </c:pt>
                <c:pt idx="8">
                  <c:v>4419315.3699999889</c:v>
                </c:pt>
                <c:pt idx="9">
                  <c:v>7721803.299999997</c:v>
                </c:pt>
                <c:pt idx="10">
                  <c:v>3740026.8800000036</c:v>
                </c:pt>
                <c:pt idx="11">
                  <c:v>5035687.2700000023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9D8-4287-A5E0-A995C15A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315056"/>
        <c:axId val="1811325040"/>
      </c:areaChart>
      <c:lineChart>
        <c:grouping val="standard"/>
        <c:varyColors val="0"/>
        <c:ser>
          <c:idx val="3"/>
          <c:order val="3"/>
          <c:tx>
            <c:strRef>
              <c:f>ОснПоказники!$F$4</c:f>
              <c:strCache>
                <c:ptCount val="1"/>
                <c:pt idx="0">
                  <c:v>ПродажіПрайсГрн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ОснПоказники!$B$5:$B$17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ОснПоказники!$F$5:$F$17</c:f>
              <c:numCache>
                <c:formatCode>#,##0</c:formatCode>
                <c:ptCount val="12"/>
                <c:pt idx="0">
                  <c:v>7468340</c:v>
                </c:pt>
                <c:pt idx="1">
                  <c:v>10475020</c:v>
                </c:pt>
                <c:pt idx="2">
                  <c:v>22834084</c:v>
                </c:pt>
                <c:pt idx="3">
                  <c:v>10159867</c:v>
                </c:pt>
                <c:pt idx="4">
                  <c:v>15766522</c:v>
                </c:pt>
                <c:pt idx="5">
                  <c:v>11656581</c:v>
                </c:pt>
                <c:pt idx="6">
                  <c:v>16606850</c:v>
                </c:pt>
                <c:pt idx="7">
                  <c:v>7622049</c:v>
                </c:pt>
                <c:pt idx="8">
                  <c:v>8293623</c:v>
                </c:pt>
                <c:pt idx="9">
                  <c:v>14077350</c:v>
                </c:pt>
                <c:pt idx="10">
                  <c:v>7349244</c:v>
                </c:pt>
                <c:pt idx="11">
                  <c:v>9431490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D8-4287-A5E0-A995C15A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315056"/>
        <c:axId val="1811325040"/>
      </c:lineChar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315056"/>
        <c:axId val="1811325040"/>
      </c:lineChar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315056"/>
        <c:axId val="1811325040"/>
      </c:lineChar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315056"/>
        <c:axId val="1811325040"/>
      </c:lineChart>
      <c:lineChart>
        <c:grouping val="standard"/>
        <c:varyColors val="0"/>
        <c:ser>
          <c:idx val="0"/>
          <c:order val="0"/>
          <c:tx>
            <c:strRef>
              <c:f>ОснПоказники!$C$4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ОснПоказники!$B$5:$B$17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ОснПоказники!$C$5:$C$17</c:f>
              <c:numCache>
                <c:formatCode>#,##0</c:formatCode>
                <c:ptCount val="12"/>
                <c:pt idx="0">
                  <c:v>6041842.8600000003</c:v>
                </c:pt>
                <c:pt idx="1">
                  <c:v>8318241.7000000002</c:v>
                </c:pt>
                <c:pt idx="2">
                  <c:v>10358821.42</c:v>
                </c:pt>
                <c:pt idx="3">
                  <c:v>6752932.1699999999</c:v>
                </c:pt>
                <c:pt idx="4">
                  <c:v>11138786.050000001</c:v>
                </c:pt>
                <c:pt idx="5">
                  <c:v>5596190.4800000004</c:v>
                </c:pt>
                <c:pt idx="6">
                  <c:v>12013055.76</c:v>
                </c:pt>
                <c:pt idx="7">
                  <c:v>6317421.7300000004</c:v>
                </c:pt>
                <c:pt idx="8">
                  <c:v>6495663.7400000002</c:v>
                </c:pt>
                <c:pt idx="9">
                  <c:v>10718833.52</c:v>
                </c:pt>
                <c:pt idx="10">
                  <c:v>5458515.7699999996</c:v>
                </c:pt>
                <c:pt idx="11">
                  <c:v>7485227.7599999998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D8-4287-A5E0-A995C15A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315056"/>
        <c:axId val="1811325040"/>
      </c:lineChart>
      <c:lineChart>
        <c:grouping val="standard"/>
        <c:varyColors val="0"/>
        <c:ser>
          <c:idx val="1"/>
          <c:order val="1"/>
          <c:tx>
            <c:strRef>
              <c:f>ОснПоказники!$D$4</c:f>
              <c:strCache>
                <c:ptCount val="1"/>
                <c:pt idx="0">
                  <c:v>ЗнижкаКлієнтам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12"/>
            <c:spPr>
              <a:solidFill>
                <a:srgbClr val="FF0000"/>
              </a:solidFill>
              <a:ln w="222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ОснПоказники!$B$5:$B$17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ОснПоказники!$D$5:$D$17</c:f>
              <c:numCache>
                <c:formatCode>#,##0</c:formatCode>
                <c:ptCount val="12"/>
                <c:pt idx="0">
                  <c:v>0.19100591831652008</c:v>
                </c:pt>
                <c:pt idx="1">
                  <c:v>0.20589729661614009</c:v>
                </c:pt>
                <c:pt idx="2">
                  <c:v>0.54634390326320947</c:v>
                </c:pt>
                <c:pt idx="3">
                  <c:v>0.33533262098805033</c:v>
                </c:pt>
                <c:pt idx="4">
                  <c:v>0.29351660118826456</c:v>
                </c:pt>
                <c:pt idx="5">
                  <c:v>0.51991150063642155</c:v>
                </c:pt>
                <c:pt idx="6">
                  <c:v>0.27662044517774292</c:v>
                </c:pt>
                <c:pt idx="7">
                  <c:v>0.17116490198370538</c:v>
                </c:pt>
                <c:pt idx="8">
                  <c:v>0.21678815880586805</c:v>
                </c:pt>
                <c:pt idx="9">
                  <c:v>0.23857590242481722</c:v>
                </c:pt>
                <c:pt idx="10">
                  <c:v>0.25726839794678208</c:v>
                </c:pt>
                <c:pt idx="11">
                  <c:v>0.20635787558487578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D8-4287-A5E0-A995C15A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187567"/>
        <c:axId val="244192143"/>
      </c:lineChart>
      <c:catAx>
        <c:axId val="1811315056"/>
        <c:scaling>
          <c:orientation val="minMax"/>
        </c:scaling>
        <c:delete val="0"/>
        <c:axPos val="b"/>
        <c:numFmt formatCode="[$-409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11325040"/>
        <c:crosses val="autoZero"/>
        <c:auto val="1"/>
        <c:lblAlgn val="ctr"/>
        <c:lblOffset val="100"/>
        <c:noMultiLvlLbl val="0"/>
      </c:catAx>
      <c:valAx>
        <c:axId val="18113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\ ###\ 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1131505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24419214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44187567"/>
        <c:crosses val="max"/>
        <c:crossBetween val="between"/>
      </c:valAx>
      <c:catAx>
        <c:axId val="244187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419214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6">
          <a:lumMod val="75000"/>
        </a:schemeClr>
      </a:solidFill>
      <a:prstDash val="dash"/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[Project_Sibikovska.xlsx]ОснПоказники!Сводная таблица5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chemeClr val="accent6">
                <a:lumMod val="75000"/>
              </a:schemeClr>
            </a:solidFill>
            <a:ln w="1587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ОснПоказники!$I$4</c:f>
              <c:strCache>
                <c:ptCount val="1"/>
                <c:pt idx="0">
                  <c:v>МаржаГрн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ОснПоказники!$H$5:$H$17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ОснПоказники!$I$5:$I$17</c:f>
              <c:numCache>
                <c:formatCode>#,##0</c:formatCode>
                <c:ptCount val="12"/>
                <c:pt idx="0">
                  <c:v>2049095.1500000008</c:v>
                </c:pt>
                <c:pt idx="1">
                  <c:v>2860564.1899999995</c:v>
                </c:pt>
                <c:pt idx="2">
                  <c:v>2904020.2100000111</c:v>
                </c:pt>
                <c:pt idx="3">
                  <c:v>2322546.8399999849</c:v>
                </c:pt>
                <c:pt idx="4">
                  <c:v>2971733.3800000194</c:v>
                </c:pt>
                <c:pt idx="5">
                  <c:v>1960082.9200000004</c:v>
                </c:pt>
                <c:pt idx="6">
                  <c:v>3266534.3900000062</c:v>
                </c:pt>
                <c:pt idx="7">
                  <c:v>2221250.7999999877</c:v>
                </c:pt>
                <c:pt idx="8">
                  <c:v>2076348.3700000113</c:v>
                </c:pt>
                <c:pt idx="9">
                  <c:v>2997030.2200000025</c:v>
                </c:pt>
                <c:pt idx="10">
                  <c:v>1718488.8899999959</c:v>
                </c:pt>
                <c:pt idx="11">
                  <c:v>2449540.4899999974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00-4F87-8BAF-C3D5CA6810D9}"/>
            </c:ext>
          </c:extLst>
        </c:ser>
        <c:ser>
          <c:idx val="2"/>
          <c:order val="2"/>
          <c:tx>
            <c:strRef>
              <c:f>ОснПоказники!$K$4</c:f>
              <c:strCache>
                <c:ptCount val="1"/>
                <c:pt idx="0">
                  <c:v>ДебіторкаДні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ОснПоказники!$H$5:$H$17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ОснПоказники!$K$5:$K$17</c:f>
              <c:numCache>
                <c:formatCode>#,##0</c:formatCode>
                <c:ptCount val="12"/>
                <c:pt idx="0">
                  <c:v>1387804.5447875145</c:v>
                </c:pt>
                <c:pt idx="1">
                  <c:v>1839025.6597136362</c:v>
                </c:pt>
                <c:pt idx="2">
                  <c:v>1719740.2897211034</c:v>
                </c:pt>
                <c:pt idx="3">
                  <c:v>1672565.2273210997</c:v>
                </c:pt>
                <c:pt idx="4">
                  <c:v>1663475.6136643786</c:v>
                </c:pt>
                <c:pt idx="5">
                  <c:v>1821288.2703735244</c:v>
                </c:pt>
                <c:pt idx="6">
                  <c:v>1474474.5411886801</c:v>
                </c:pt>
                <c:pt idx="7">
                  <c:v>1494562.2159690766</c:v>
                </c:pt>
                <c:pt idx="8">
                  <c:v>1382194.7870719046</c:v>
                </c:pt>
                <c:pt idx="9">
                  <c:v>1466844.5564214708</c:v>
                </c:pt>
                <c:pt idx="10">
                  <c:v>1674428.6167006902</c:v>
                </c:pt>
                <c:pt idx="11">
                  <c:v>1784653.9755792292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00-4F87-8BAF-C3D5CA681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950864"/>
        <c:axId val="523940880"/>
      </c:lineChart>
      <c:lineChart>
        <c:grouping val="stacked"/>
        <c:varyColors val="0"/>
        <c:ser>
          <c:idx val="1"/>
          <c:order val="1"/>
          <c:tx>
            <c:strRef>
              <c:f>ОснПоказники!$J$4</c:f>
              <c:strCache>
                <c:ptCount val="1"/>
                <c:pt idx="0">
                  <c:v>Націнка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accent6">
                  <a:lumMod val="75000"/>
                </a:schemeClr>
              </a:solidFill>
              <a:ln w="1587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ОснПоказники!$H$5:$H$17</c:f>
              <c:strCache>
                <c:ptCount val="12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</c:strCache>
            </c:strRef>
          </c:cat>
          <c:val>
            <c:numRef>
              <c:f>ОснПоказники!$J$5:$J$17</c:f>
              <c:numCache>
                <c:formatCode>0.0%;\-0.0%;0.0%</c:formatCode>
                <c:ptCount val="12"/>
                <c:pt idx="0">
                  <c:v>0.51320426403801034</c:v>
                </c:pt>
                <c:pt idx="1">
                  <c:v>0.52413580405926163</c:v>
                </c:pt>
                <c:pt idx="2">
                  <c:v>0.38955032175834714</c:v>
                </c:pt>
                <c:pt idx="3">
                  <c:v>0.52423134039223107</c:v>
                </c:pt>
                <c:pt idx="4">
                  <c:v>0.36386852149442872</c:v>
                </c:pt>
                <c:pt idx="5">
                  <c:v>0.53906076419807569</c:v>
                </c:pt>
                <c:pt idx="6">
                  <c:v>0.37346669056386339</c:v>
                </c:pt>
                <c:pt idx="7">
                  <c:v>0.54227492894198648</c:v>
                </c:pt>
                <c:pt idx="8">
                  <c:v>0.46983484910243384</c:v>
                </c:pt>
                <c:pt idx="9">
                  <c:v>0.38812568820550036</c:v>
                </c:pt>
                <c:pt idx="10">
                  <c:v>0.45948570562145113</c:v>
                </c:pt>
                <c:pt idx="11">
                  <c:v>0.48643618212613832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00-4F87-8BAF-C3D5CA681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281168"/>
        <c:axId val="641282000"/>
      </c:lineChart>
      <c:catAx>
        <c:axId val="523950864"/>
        <c:scaling>
          <c:orientation val="minMax"/>
        </c:scaling>
        <c:delete val="0"/>
        <c:axPos val="b"/>
        <c:numFmt formatCode="dd\.mm\.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23940880"/>
        <c:crosses val="autoZero"/>
        <c:auto val="1"/>
        <c:lblAlgn val="ctr"/>
        <c:lblOffset val="100"/>
        <c:noMultiLvlLbl val="0"/>
      </c:catAx>
      <c:valAx>
        <c:axId val="523940880"/>
        <c:scaling>
          <c:orientation val="minMax"/>
          <c:min val="500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2395086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641282000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41281168"/>
        <c:crosses val="max"/>
        <c:crossBetween val="between"/>
      </c:valAx>
      <c:catAx>
        <c:axId val="64128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12820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[Project_Sibikovska.xlsx]АналізПоказників!ПродажіГрнЗміни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 w="0">
            <a:solidFill>
              <a:schemeClr val="tx2">
                <a:lumMod val="40000"/>
                <a:lumOff val="60000"/>
              </a:schemeClr>
            </a:solidFill>
          </a:ln>
          <a:effectLst>
            <a:glow>
              <a:schemeClr val="accent1">
                <a:alpha val="40000"/>
              </a:schemeClr>
            </a:glow>
            <a:softEdge rad="0"/>
          </a:effectLst>
          <a:scene3d>
            <a:camera prst="orthographicFront"/>
            <a:lightRig rig="threePt" dir="t"/>
          </a:scene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accent5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АналізПоказників!$O$6</c:f>
              <c:strCache>
                <c:ptCount val="1"/>
                <c:pt idx="0">
                  <c:v>ПродажіГрн_ДоМинРоку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0">
              <a:solidFill>
                <a:schemeClr val="tx2">
                  <a:lumMod val="40000"/>
                  <a:lumOff val="60000"/>
                </a:schemeClr>
              </a:solidFill>
            </a:ln>
            <a:effectLst>
              <a:glow>
                <a:schemeClr val="accent1">
                  <a:alpha val="40000"/>
                </a:schemeClr>
              </a:glow>
              <a:softEdge rad="0"/>
            </a:effectLst>
            <a:scene3d>
              <a:camera prst="orthographicFront"/>
              <a:lightRig rig="threePt" dir="t"/>
            </a:scene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АналізПоказників!$M$7:$M$19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АналізПоказників!$O$7:$O$19</c:f>
              <c:numCache>
                <c:formatCode>0.0%;\-0.0%;0.0%</c:formatCode>
                <c:ptCount val="12"/>
                <c:pt idx="0">
                  <c:v>0.20208017804778589</c:v>
                </c:pt>
                <c:pt idx="1">
                  <c:v>0.12455286313364344</c:v>
                </c:pt>
                <c:pt idx="2">
                  <c:v>-2.8353153153991451E-2</c:v>
                </c:pt>
                <c:pt idx="3">
                  <c:v>-0.23745746446626481</c:v>
                </c:pt>
                <c:pt idx="4">
                  <c:v>7.457048359330698E-2</c:v>
                </c:pt>
                <c:pt idx="5">
                  <c:v>-0.44588609525409284</c:v>
                </c:pt>
                <c:pt idx="6">
                  <c:v>0.23408119792939619</c:v>
                </c:pt>
                <c:pt idx="7">
                  <c:v>-0.389453071093257</c:v>
                </c:pt>
                <c:pt idx="8">
                  <c:v>-0.20104106147278156</c:v>
                </c:pt>
                <c:pt idx="9">
                  <c:v>0.24160518341692705</c:v>
                </c:pt>
                <c:pt idx="10">
                  <c:v>-0.23955695541808164</c:v>
                </c:pt>
                <c:pt idx="11">
                  <c:v>-0.19014880720290306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7-43DE-9109-9DBBBB7C8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100"/>
        <c:axId val="2038181871"/>
        <c:axId val="2038177711"/>
      </c:barChart>
      <c:lineChart>
        <c:grouping val="stacked"/>
        <c:varyColors val="0"/>
        <c:ser>
          <c:idx val="0"/>
          <c:order val="0"/>
          <c:tx>
            <c:strRef>
              <c:f>АналізПоказників!$N$6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АналізПоказників!$M$7:$M$19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АналізПоказників!$N$7:$N$19</c:f>
              <c:numCache>
                <c:formatCode>#,##0</c:formatCode>
                <c:ptCount val="12"/>
                <c:pt idx="0">
                  <c:v>6041842.8600000003</c:v>
                </c:pt>
                <c:pt idx="1">
                  <c:v>8318241.7000000002</c:v>
                </c:pt>
                <c:pt idx="2">
                  <c:v>10358821.42</c:v>
                </c:pt>
                <c:pt idx="3">
                  <c:v>6752932.1699999999</c:v>
                </c:pt>
                <c:pt idx="4">
                  <c:v>11138786.050000001</c:v>
                </c:pt>
                <c:pt idx="5">
                  <c:v>5596190.4800000004</c:v>
                </c:pt>
                <c:pt idx="6">
                  <c:v>12013055.76</c:v>
                </c:pt>
                <c:pt idx="7">
                  <c:v>6317421.7300000004</c:v>
                </c:pt>
                <c:pt idx="8">
                  <c:v>6495663.7400000002</c:v>
                </c:pt>
                <c:pt idx="9">
                  <c:v>10718833.52</c:v>
                </c:pt>
                <c:pt idx="10">
                  <c:v>5458515.7699999996</c:v>
                </c:pt>
                <c:pt idx="11">
                  <c:v>7485227.7599999998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7-43DE-9109-9DBBBB7C8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187087"/>
        <c:axId val="677175439"/>
      </c:lineChart>
      <c:catAx>
        <c:axId val="67718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77175439"/>
        <c:crosses val="autoZero"/>
        <c:auto val="1"/>
        <c:lblAlgn val="ctr"/>
        <c:lblOffset val="100"/>
        <c:noMultiLvlLbl val="0"/>
      </c:catAx>
      <c:valAx>
        <c:axId val="67717543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7718708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2038177711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38181871"/>
        <c:crosses val="max"/>
        <c:crossBetween val="between"/>
      </c:valAx>
      <c:catAx>
        <c:axId val="203818187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038177711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17055054483127"/>
          <c:y val="0.91921340601655566"/>
          <c:w val="0.29279143727502493"/>
          <c:h val="7.6684029880880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[Project_Sibikovska.xlsx]АналізПоказників!ПродажіГрнКварталЗміни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80336832895888"/>
          <c:y val="3.6585365853658534E-2"/>
          <c:w val="0.78764107611548562"/>
          <c:h val="0.7806578639208560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АналізПоказників!$S$6</c:f>
              <c:strCache>
                <c:ptCount val="1"/>
                <c:pt idx="0">
                  <c:v>ПродажіГрн_ДоМинРоку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АналізПоказників!$Q$7:$Q$11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АналізПоказників!$S$7:$S$11</c:f>
              <c:numCache>
                <c:formatCode>0.0%;\-0.0%;0.0%</c:formatCode>
                <c:ptCount val="4"/>
                <c:pt idx="0">
                  <c:v>7.0815577785235506E-2</c:v>
                </c:pt>
                <c:pt idx="1">
                  <c:v>-0.19893804541888604</c:v>
                </c:pt>
                <c:pt idx="2">
                  <c:v>-0.12000624056859532</c:v>
                </c:pt>
                <c:pt idx="3">
                  <c:v>-5.5530855725030914E-2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059-4218-9C9F-61D954164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axId val="903877759"/>
        <c:axId val="903871935"/>
      </c:barChart>
      <c:lineChart>
        <c:grouping val="stacked"/>
        <c:varyColors val="0"/>
        <c:ser>
          <c:idx val="0"/>
          <c:order val="0"/>
          <c:tx>
            <c:strRef>
              <c:f>АналізПоказників!$R$6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АналізПоказників!$Q$7:$Q$11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АналізПоказників!$R$7:$R$11</c:f>
              <c:numCache>
                <c:formatCode>#,##0</c:formatCode>
                <c:ptCount val="4"/>
                <c:pt idx="0">
                  <c:v>24718905.98</c:v>
                </c:pt>
                <c:pt idx="1">
                  <c:v>23487908.699999999</c:v>
                </c:pt>
                <c:pt idx="2">
                  <c:v>24826141.23</c:v>
                </c:pt>
                <c:pt idx="3">
                  <c:v>23662577.050000001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059-4218-9C9F-61D954164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182927"/>
        <c:axId val="677182095"/>
      </c:lineChart>
      <c:valAx>
        <c:axId val="903871935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03877759"/>
        <c:crosses val="max"/>
        <c:crossBetween val="between"/>
      </c:valAx>
      <c:catAx>
        <c:axId val="903877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03871935"/>
        <c:crosses val="autoZero"/>
        <c:auto val="1"/>
        <c:lblAlgn val="ctr"/>
        <c:lblOffset val="100"/>
        <c:noMultiLvlLbl val="0"/>
      </c:catAx>
      <c:valAx>
        <c:axId val="677182095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7718292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catAx>
        <c:axId val="6771829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71820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340435237646129"/>
          <c:y val="0.92171112457096704"/>
          <c:w val="0.78801712669191226"/>
          <c:h val="7.82888754290329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[Project_Sibikovska.xlsx]АналізПоказників!ПродажіГрнРікЗміна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Рік</a:t>
            </a:r>
          </a:p>
        </c:rich>
      </c:tx>
      <c:layout>
        <c:manualLayout>
          <c:xMode val="edge"/>
          <c:yMode val="edge"/>
          <c:x val="0.56163757046866236"/>
          <c:y val="0.676524050085198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chemeClr val="accent1">
                <a:lumMod val="75000"/>
              </a:schemeClr>
            </a:solidFill>
            <a:ln w="1587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60000"/>
              <a:lumOff val="40000"/>
            </a:schemeClr>
          </a:solidFill>
          <a:ln w="104775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4.5584037403317871E-3"/>
              <c:y val="0.12451362885003649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7509458445255056"/>
                  <c:h val="5.665370112676664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9816189605719851"/>
          <c:y val="6.2630355311568409E-2"/>
          <c:w val="0.65172625803331985"/>
          <c:h val="0.702839564352630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АналізПоказників!$V$6</c:f>
              <c:strCache>
                <c:ptCount val="1"/>
                <c:pt idx="0">
                  <c:v>ПродажіГрн_ДоМинРоку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0477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12-4C19-9C6B-14456328EC25}"/>
              </c:ext>
            </c:extLst>
          </c:dPt>
          <c:dLbls>
            <c:dLbl>
              <c:idx val="0"/>
              <c:layout>
                <c:manualLayout>
                  <c:x val="4.5584037403317871E-3"/>
                  <c:y val="0.1245136288500364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509458445255056"/>
                      <c:h val="5.66537011267666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412-4C19-9C6B-14456328EC2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АналізПоказників!$U$7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АналізПоказників!$V$7</c:f>
              <c:numCache>
                <c:formatCode>0.0%;\-0.0%;0.0%</c:formatCode>
                <c:ptCount val="1"/>
                <c:pt idx="0">
                  <c:v>-8.4935353669407521E-2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2-4C19-9C6B-14456328E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1906647295"/>
        <c:axId val="1906649375"/>
      </c:barChart>
      <c:lineChart>
        <c:grouping val="stacked"/>
        <c:varyColors val="0"/>
        <c:ser>
          <c:idx val="0"/>
          <c:order val="0"/>
          <c:tx>
            <c:strRef>
              <c:f>АналізПоказників!$U$6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chemeClr val="accent1">
                  <a:lumMod val="75000"/>
                </a:schemeClr>
              </a:solidFill>
              <a:ln w="15875">
                <a:solidFill>
                  <a:srgbClr val="0070C0"/>
                </a:solidFill>
              </a:ln>
              <a:effectLst/>
            </c:spPr>
          </c:marker>
          <c:cat>
            <c:strRef>
              <c:f>АналізПоказників!$U$7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АналізПоказників!$U$7</c:f>
              <c:numCache>
                <c:formatCode>#,##0</c:formatCode>
                <c:ptCount val="1"/>
                <c:pt idx="0">
                  <c:v>96695532.959999993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2-4C19-9C6B-14456328E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25215"/>
        <c:axId val="2130521471"/>
      </c:lineChart>
      <c:catAx>
        <c:axId val="2130525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0521471"/>
        <c:crosses val="autoZero"/>
        <c:auto val="1"/>
        <c:lblAlgn val="ctr"/>
        <c:lblOffset val="100"/>
        <c:noMultiLvlLbl val="0"/>
      </c:catAx>
      <c:valAx>
        <c:axId val="213052147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525215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1906649375"/>
        <c:scaling>
          <c:orientation val="minMax"/>
          <c:max val="5"/>
          <c:min val="-5"/>
        </c:scaling>
        <c:delete val="0"/>
        <c:axPos val="r"/>
        <c:numFmt formatCode="0.0%;\-0.0%;0.0%" sourceLinked="1"/>
        <c:majorTickMark val="none"/>
        <c:minorTickMark val="none"/>
        <c:tickLblPos val="none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06647295"/>
        <c:crosses val="max"/>
        <c:crossBetween val="between"/>
      </c:valAx>
      <c:catAx>
        <c:axId val="19066472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6649375"/>
        <c:crossesAt val="-9.0000000000000024E-2"/>
        <c:auto val="1"/>
        <c:lblAlgn val="ctr"/>
        <c:lblOffset val="100"/>
        <c:noMultiLvlLbl val="0"/>
      </c:catAx>
      <c:spPr>
        <a:noFill/>
        <a:ln>
          <a:solidFill>
            <a:schemeClr val="tx2">
              <a:lumMod val="40000"/>
              <a:lumOff val="60000"/>
            </a:schemeClr>
          </a:solidFill>
        </a:ln>
        <a:effectLst>
          <a:outerShdw blurRad="50800" dist="25400" dir="5400000" algn="ctr" rotWithShape="0">
            <a:srgbClr val="000000">
              <a:alpha val="43137"/>
            </a:srgb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[Project_Sibikovska.xlsx]АналізПоказників!ПродШтЗміни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АналізПоказників!$Z$6</c:f>
              <c:strCache>
                <c:ptCount val="1"/>
                <c:pt idx="0">
                  <c:v>ПродажіШт_ДоМинРоку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АналізПоказників!$X$7:$X$19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АналізПоказників!$Z$7:$Z$19</c:f>
              <c:numCache>
                <c:formatCode>0.0%;\-0.0%;0.0%</c:formatCode>
                <c:ptCount val="12"/>
                <c:pt idx="0">
                  <c:v>0.21659491403053721</c:v>
                </c:pt>
                <c:pt idx="1">
                  <c:v>0.13374455113960315</c:v>
                </c:pt>
                <c:pt idx="2">
                  <c:v>0.12340178225494003</c:v>
                </c:pt>
                <c:pt idx="3">
                  <c:v>-0.25463902771553071</c:v>
                </c:pt>
                <c:pt idx="4">
                  <c:v>0.23982400287950156</c:v>
                </c:pt>
                <c:pt idx="5">
                  <c:v>-0.4532400624513101</c:v>
                </c:pt>
                <c:pt idx="6">
                  <c:v>0.44103236165716253</c:v>
                </c:pt>
                <c:pt idx="7">
                  <c:v>-0.39764226849758133</c:v>
                </c:pt>
                <c:pt idx="8">
                  <c:v>-0.12809672571724318</c:v>
                </c:pt>
                <c:pt idx="9">
                  <c:v>0.41020755943445764</c:v>
                </c:pt>
                <c:pt idx="10">
                  <c:v>-0.15246702863065409</c:v>
                </c:pt>
                <c:pt idx="11">
                  <c:v>-0.14789705893024307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0-4BA4-989E-D50B9CDE3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axId val="677180431"/>
        <c:axId val="677178767"/>
      </c:barChart>
      <c:lineChart>
        <c:grouping val="stacked"/>
        <c:varyColors val="0"/>
        <c:ser>
          <c:idx val="0"/>
          <c:order val="0"/>
          <c:tx>
            <c:strRef>
              <c:f>АналізПоказників!$Y$6</c:f>
              <c:strCache>
                <c:ptCount val="1"/>
                <c:pt idx="0">
                  <c:v>ПродажіШт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АналізПоказників!$X$7:$X$19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АналізПоказників!$Y$7:$Y$19</c:f>
              <c:numCache>
                <c:formatCode>#,##0</c:formatCode>
                <c:ptCount val="12"/>
                <c:pt idx="0">
                  <c:v>363976</c:v>
                </c:pt>
                <c:pt idx="1">
                  <c:v>505090</c:v>
                </c:pt>
                <c:pt idx="2">
                  <c:v>695880</c:v>
                </c:pt>
                <c:pt idx="3">
                  <c:v>395815</c:v>
                </c:pt>
                <c:pt idx="4">
                  <c:v>799136</c:v>
                </c:pt>
                <c:pt idx="5">
                  <c:v>341094</c:v>
                </c:pt>
                <c:pt idx="6">
                  <c:v>854378</c:v>
                </c:pt>
                <c:pt idx="7">
                  <c:v>376938</c:v>
                </c:pt>
                <c:pt idx="8">
                  <c:v>419484</c:v>
                </c:pt>
                <c:pt idx="9">
                  <c:v>722431</c:v>
                </c:pt>
                <c:pt idx="10">
                  <c:v>356530</c:v>
                </c:pt>
                <c:pt idx="11">
                  <c:v>469703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0-4BA4-989E-D50B9CDE3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436559"/>
        <c:axId val="1331431983"/>
      </c:lineChart>
      <c:catAx>
        <c:axId val="133143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31431983"/>
        <c:crosses val="autoZero"/>
        <c:auto val="1"/>
        <c:lblAlgn val="ctr"/>
        <c:lblOffset val="100"/>
        <c:noMultiLvlLbl val="0"/>
      </c:catAx>
      <c:valAx>
        <c:axId val="1331431983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31436559"/>
        <c:crosses val="autoZero"/>
        <c:crossBetween val="between"/>
      </c:valAx>
      <c:valAx>
        <c:axId val="677178767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677180431"/>
        <c:crosses val="max"/>
        <c:crossBetween val="between"/>
      </c:valAx>
      <c:catAx>
        <c:axId val="6771804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71787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[Project_Sibikovska.xlsx]АналізПоказників!ПродШтКварталЗміни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АналізПоказників!$AD$6</c:f>
              <c:strCache>
                <c:ptCount val="1"/>
                <c:pt idx="0">
                  <c:v>ПродажіШт_ДоМинРоку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АналізПоказників!$AB$7:$AB$11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АналізПоказників!$AD$7:$AD$11</c:f>
              <c:numCache>
                <c:formatCode>0.0%;\-0.0%;0.0%</c:formatCode>
                <c:ptCount val="4"/>
                <c:pt idx="0">
                  <c:v>0.14721850391680502</c:v>
                </c:pt>
                <c:pt idx="1">
                  <c:v>-0.14637609478504421</c:v>
                </c:pt>
                <c:pt idx="2">
                  <c:v>-2.8813779689924046E-2</c:v>
                </c:pt>
                <c:pt idx="3">
                  <c:v>4.3445451133721447E-2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5-4174-8DD4-92AC26AC5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7"/>
        <c:axId val="2130513567"/>
        <c:axId val="2130517311"/>
      </c:barChart>
      <c:lineChart>
        <c:grouping val="stacked"/>
        <c:varyColors val="0"/>
        <c:ser>
          <c:idx val="0"/>
          <c:order val="0"/>
          <c:tx>
            <c:strRef>
              <c:f>АналізПоказників!$AC$6</c:f>
              <c:strCache>
                <c:ptCount val="1"/>
                <c:pt idx="0">
                  <c:v>ПродажіШт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АналізПоказників!$AB$7:$AB$11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АналізПоказників!$AC$7:$AC$11</c:f>
              <c:numCache>
                <c:formatCode>#,##0</c:formatCode>
                <c:ptCount val="4"/>
                <c:pt idx="0">
                  <c:v>1564946</c:v>
                </c:pt>
                <c:pt idx="1">
                  <c:v>1536045</c:v>
                </c:pt>
                <c:pt idx="2">
                  <c:v>1650800</c:v>
                </c:pt>
                <c:pt idx="3">
                  <c:v>1548664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5-4174-8DD4-92AC26AC5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78015"/>
        <c:axId val="1978778431"/>
      </c:lineChart>
      <c:catAx>
        <c:axId val="197877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78778431"/>
        <c:crosses val="autoZero"/>
        <c:auto val="1"/>
        <c:lblAlgn val="ctr"/>
        <c:lblOffset val="100"/>
        <c:noMultiLvlLbl val="0"/>
      </c:catAx>
      <c:valAx>
        <c:axId val="197877843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78778015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2130517311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513567"/>
        <c:crosses val="max"/>
        <c:crossBetween val="between"/>
      </c:valAx>
      <c:catAx>
        <c:axId val="2130513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0517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[Project_Sibikovska.xlsx]АналізПоказників!ПродажіШтРікЗміни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Рік</a:t>
            </a:r>
          </a:p>
        </c:rich>
      </c:tx>
      <c:layout>
        <c:manualLayout>
          <c:xMode val="edge"/>
          <c:yMode val="edge"/>
          <c:x val="0.55124444444444443"/>
          <c:y val="0.72305626343276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 w="92075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40000"/>
              <a:lumOff val="60000"/>
            </a:schemeClr>
          </a:solidFill>
          <a:ln w="92075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8202229850488242"/>
                  <c:h val="0.2272093635960401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819667541557304"/>
          <c:y val="4.0579688253879545E-2"/>
          <c:w val="0.71291443569553803"/>
          <c:h val="0.7509621336608368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АналізПоказників!$AG$6</c:f>
              <c:strCache>
                <c:ptCount val="1"/>
                <c:pt idx="0">
                  <c:v>ПродажіШт_ДоМинРоку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92075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14A-4C03-B68A-249EF3293D0F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202229850488242"/>
                      <c:h val="0.22720936359604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614A-4C03-B68A-249EF3293D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АналізПоказників!$AF$7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АналізПоказників!$AG$7</c:f>
              <c:numCache>
                <c:formatCode>0.0%;\-0.0%;0.0%</c:formatCode>
                <c:ptCount val="1"/>
                <c:pt idx="0">
                  <c:v>-7.4150195934729046E-3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9-403A-A0D5-D748C72F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882345087"/>
        <c:axId val="882349247"/>
      </c:barChart>
      <c:lineChart>
        <c:grouping val="stacked"/>
        <c:varyColors val="0"/>
        <c:ser>
          <c:idx val="0"/>
          <c:order val="0"/>
          <c:tx>
            <c:strRef>
              <c:f>АналізПоказників!$AF$6</c:f>
              <c:strCache>
                <c:ptCount val="1"/>
                <c:pt idx="0">
                  <c:v>ПродажіШт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АналізПоказників!$AF$7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АналізПоказників!$AF$7</c:f>
              <c:numCache>
                <c:formatCode>#,##0</c:formatCode>
                <c:ptCount val="1"/>
                <c:pt idx="0">
                  <c:v>6300455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9-403A-A0D5-D748C72F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452703"/>
        <c:axId val="1331455615"/>
      </c:lineChart>
      <c:catAx>
        <c:axId val="133145270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31455615"/>
        <c:crosses val="autoZero"/>
        <c:auto val="1"/>
        <c:lblAlgn val="ctr"/>
        <c:lblOffset val="100"/>
        <c:noMultiLvlLbl val="0"/>
      </c:catAx>
      <c:valAx>
        <c:axId val="133145561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31452703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882349247"/>
        <c:scaling>
          <c:orientation val="minMax"/>
          <c:max val="5"/>
          <c:min val="-5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82345087"/>
        <c:crosses val="max"/>
        <c:crossBetween val="between"/>
      </c:valAx>
      <c:catAx>
        <c:axId val="8823450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2349247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2">
              <a:lumMod val="40000"/>
              <a:lumOff val="60000"/>
            </a:schemeClr>
          </a:solidFill>
        </a:ln>
        <a:effectLst>
          <a:outerShdw blurRad="50800" dist="50800" dir="5400000" algn="ctr" rotWithShape="0">
            <a:srgbClr val="000000">
              <a:alpha val="43137"/>
            </a:srgb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[Project_Sibikovska.xlsx]АналізПоказників!Сводная таблица9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АналізПоказників!$AK$6</c:f>
              <c:strCache>
                <c:ptCount val="1"/>
                <c:pt idx="0">
                  <c:v>Знижка_до 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АналізПоказників!$AI$7:$AI$19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АналізПоказників!$AK$7:$AK$19</c:f>
              <c:numCache>
                <c:formatCode>0.0%;\-0.0%;0.0%</c:formatCode>
                <c:ptCount val="12"/>
                <c:pt idx="0">
                  <c:v>4.2473103459642059E-2</c:v>
                </c:pt>
                <c:pt idx="1">
                  <c:v>1.2081129567485388E-2</c:v>
                </c:pt>
                <c:pt idx="2">
                  <c:v>0.34222375568972141</c:v>
                </c:pt>
                <c:pt idx="3">
                  <c:v>0.12686434362353563</c:v>
                </c:pt>
                <c:pt idx="4">
                  <c:v>5.0719154308135644E-2</c:v>
                </c:pt>
                <c:pt idx="5">
                  <c:v>0.22372782356310317</c:v>
                </c:pt>
                <c:pt idx="6">
                  <c:v>1.2587742216186082E-2</c:v>
                </c:pt>
                <c:pt idx="7">
                  <c:v>-3.6853917301193667E-2</c:v>
                </c:pt>
                <c:pt idx="8">
                  <c:v>2.0087338597194193E-2</c:v>
                </c:pt>
                <c:pt idx="9">
                  <c:v>-2.7448198180962641E-2</c:v>
                </c:pt>
                <c:pt idx="10">
                  <c:v>8.8262952185123311E-3</c:v>
                </c:pt>
                <c:pt idx="11">
                  <c:v>1.9697858919832639E-2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A-4804-A632-FD66C5A00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880667967"/>
        <c:axId val="880666719"/>
      </c:barChart>
      <c:lineChart>
        <c:grouping val="stacked"/>
        <c:varyColors val="0"/>
        <c:ser>
          <c:idx val="0"/>
          <c:order val="0"/>
          <c:tx>
            <c:strRef>
              <c:f>АналізПоказників!$AJ$6</c:f>
              <c:strCache>
                <c:ptCount val="1"/>
                <c:pt idx="0">
                  <c:v>ЗнижкаКлієнтам</c:v>
                </c:pt>
              </c:strCache>
            </c:strRef>
          </c:tx>
          <c:spPr>
            <a:ln w="349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АналізПоказників!$AI$7:$AI$19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АналізПоказників!$AJ$7:$AJ$19</c:f>
              <c:numCache>
                <c:formatCode>0.0%;\-0.0%;0.0%</c:formatCode>
                <c:ptCount val="12"/>
                <c:pt idx="0">
                  <c:v>0.19100591831652008</c:v>
                </c:pt>
                <c:pt idx="1">
                  <c:v>0.20589729661614009</c:v>
                </c:pt>
                <c:pt idx="2">
                  <c:v>0.54634390326320947</c:v>
                </c:pt>
                <c:pt idx="3">
                  <c:v>0.33533262098805033</c:v>
                </c:pt>
                <c:pt idx="4">
                  <c:v>0.29351660118826456</c:v>
                </c:pt>
                <c:pt idx="5">
                  <c:v>0.51991150063642155</c:v>
                </c:pt>
                <c:pt idx="6">
                  <c:v>0.27662044517774292</c:v>
                </c:pt>
                <c:pt idx="7">
                  <c:v>0.17116490198370538</c:v>
                </c:pt>
                <c:pt idx="8">
                  <c:v>0.21678815880586805</c:v>
                </c:pt>
                <c:pt idx="9">
                  <c:v>0.23857590242481722</c:v>
                </c:pt>
                <c:pt idx="10">
                  <c:v>0.25726839794678208</c:v>
                </c:pt>
                <c:pt idx="11">
                  <c:v>0.20635787558487578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A-4804-A632-FD66C5A00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00671"/>
        <c:axId val="2130501919"/>
      </c:lineChart>
      <c:catAx>
        <c:axId val="213050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501919"/>
        <c:crosses val="autoZero"/>
        <c:auto val="1"/>
        <c:lblAlgn val="ctr"/>
        <c:lblOffset val="100"/>
        <c:noMultiLvlLbl val="0"/>
      </c:catAx>
      <c:valAx>
        <c:axId val="2130501919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500671"/>
        <c:crosses val="autoZero"/>
        <c:crossBetween val="between"/>
      </c:valAx>
      <c:valAx>
        <c:axId val="880666719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80667967"/>
        <c:crosses val="max"/>
        <c:crossBetween val="between"/>
      </c:valAx>
      <c:catAx>
        <c:axId val="8806679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0666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[Project_Sibikovska.xlsx]АналізПоказників!Сводная таблица10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 w="3492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492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56017997750281"/>
          <c:y val="5.7983936265649579E-2"/>
          <c:w val="0.85950784723338158"/>
          <c:h val="0.7611975572556647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АналізПоказників!$AO$6</c:f>
              <c:strCache>
                <c:ptCount val="1"/>
                <c:pt idx="0">
                  <c:v>Знижка_до 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АналізПоказників!$AM$7:$AM$11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АналізПоказників!$AO$7:$AO$11</c:f>
              <c:numCache>
                <c:formatCode>0.0%;\-0.0%;0.0%</c:formatCode>
                <c:ptCount val="4"/>
                <c:pt idx="0">
                  <c:v>0.20453349369691765</c:v>
                </c:pt>
                <c:pt idx="1">
                  <c:v>0.12250345078676683</c:v>
                </c:pt>
                <c:pt idx="2">
                  <c:v>1.1427983002765429E-2</c:v>
                </c:pt>
                <c:pt idx="3">
                  <c:v>-1.0440498276542698E-4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6-4939-9C4B-CD762CEB0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1386568687"/>
        <c:axId val="1386569935"/>
      </c:barChart>
      <c:lineChart>
        <c:grouping val="stacked"/>
        <c:varyColors val="0"/>
        <c:ser>
          <c:idx val="0"/>
          <c:order val="0"/>
          <c:tx>
            <c:strRef>
              <c:f>АналізПоказників!$AN$6</c:f>
              <c:strCache>
                <c:ptCount val="1"/>
                <c:pt idx="0">
                  <c:v>ЗнижкаКлієнтам</c:v>
                </c:pt>
              </c:strCache>
            </c:strRef>
          </c:tx>
          <c:spPr>
            <a:ln w="349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АналізПоказників!$AM$7:$AM$11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АналізПоказників!$AN$7:$AN$11</c:f>
              <c:numCache>
                <c:formatCode>0.0%;\-0.0%;0.0%</c:formatCode>
                <c:ptCount val="4"/>
                <c:pt idx="0">
                  <c:v>0.39380933292434905</c:v>
                </c:pt>
                <c:pt idx="1">
                  <c:v>0.37503851611514472</c:v>
                </c:pt>
                <c:pt idx="2">
                  <c:v>0.23664772276885537</c:v>
                </c:pt>
                <c:pt idx="3">
                  <c:v>0.23318061322277817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6-4939-9C4B-CD762CEB0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18559"/>
        <c:axId val="2130505247"/>
      </c:lineChart>
      <c:catAx>
        <c:axId val="138656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86569935"/>
        <c:crosses val="autoZero"/>
        <c:auto val="1"/>
        <c:lblAlgn val="ctr"/>
        <c:lblOffset val="100"/>
        <c:noMultiLvlLbl val="0"/>
      </c:catAx>
      <c:valAx>
        <c:axId val="1386569935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86568687"/>
        <c:crosses val="autoZero"/>
        <c:crossBetween val="between"/>
      </c:valAx>
      <c:valAx>
        <c:axId val="2130505247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518559"/>
        <c:crosses val="max"/>
        <c:crossBetween val="between"/>
      </c:valAx>
      <c:catAx>
        <c:axId val="21305185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05052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184487653329048"/>
          <c:y val="0.90336280412493963"/>
          <c:w val="0.77631024693341899"/>
          <c:h val="8.4302392401502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[Project_Sibikovska.xlsx]АналізПоказників!Сводная таблица11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Рік</a:t>
            </a:r>
          </a:p>
        </c:rich>
      </c:tx>
      <c:layout>
        <c:manualLayout>
          <c:xMode val="edge"/>
          <c:yMode val="edge"/>
          <c:x val="0.48747081836391121"/>
          <c:y val="0.67267283173082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11"/>
          <c:spPr>
            <a:solidFill>
              <a:schemeClr val="accent2">
                <a:lumMod val="60000"/>
                <a:lumOff val="40000"/>
              </a:schemeClr>
            </a:solidFill>
            <a:ln w="31750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40000"/>
              <a:lumOff val="60000"/>
            </a:schemeClr>
          </a:solidFill>
          <a:ln w="136525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 w="136525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11"/>
          <c:spPr>
            <a:solidFill>
              <a:schemeClr val="accent2">
                <a:lumMod val="60000"/>
                <a:lumOff val="40000"/>
              </a:schemeClr>
            </a:solidFill>
            <a:ln w="31750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 w="136525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circle"/>
          <c:size val="11"/>
          <c:spPr>
            <a:solidFill>
              <a:schemeClr val="accent2">
                <a:lumMod val="60000"/>
                <a:lumOff val="40000"/>
              </a:schemeClr>
            </a:solidFill>
            <a:ln w="31750">
              <a:solidFill>
                <a:schemeClr val="accent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 w="136525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45261940756033"/>
                  <c:h val="0.15631234927345045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874232889925571"/>
          <c:y val="3.4012020054389851E-2"/>
          <c:w val="0.75546058556984319"/>
          <c:h val="0.7284205926605170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АналізПоказників!$AR$6</c:f>
              <c:strCache>
                <c:ptCount val="1"/>
                <c:pt idx="0">
                  <c:v>Знижка_до 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136525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E8B-4E63-A873-28469AC1F8A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845261940756033"/>
                      <c:h val="0.156312349273450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E8B-4E63-A873-28469AC1F8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АналізПоказників!$AQ$7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АналізПоказників!$AR$7</c:f>
              <c:numCache>
                <c:formatCode>0.0%;\-0.0%;0.0%</c:formatCode>
                <c:ptCount val="1"/>
                <c:pt idx="0">
                  <c:v>9.0303651151761644E-2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B-4E63-A873-28469AC1F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axId val="1711124304"/>
        <c:axId val="1711127216"/>
      </c:barChart>
      <c:lineChart>
        <c:grouping val="stacked"/>
        <c:varyColors val="0"/>
        <c:ser>
          <c:idx val="0"/>
          <c:order val="0"/>
          <c:tx>
            <c:strRef>
              <c:f>АналізПоказників!$AQ$6</c:f>
              <c:strCache>
                <c:ptCount val="1"/>
                <c:pt idx="0">
                  <c:v>ЗнижкаКлієнтам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chemeClr val="accent2">
                  <a:lumMod val="60000"/>
                  <a:lumOff val="40000"/>
                </a:schemeClr>
              </a:solidFill>
              <a:ln w="31750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strRef>
              <c:f>АналізПоказників!$AQ$7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АналізПоказників!$AQ$7</c:f>
              <c:numCache>
                <c:formatCode>0.0%;\-0.0%;0.0%</c:formatCode>
                <c:ptCount val="1"/>
                <c:pt idx="0">
                  <c:v>0.31780134670965404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B-4E63-A873-28469AC1F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154463"/>
        <c:axId val="1357150719"/>
      </c:lineChart>
      <c:catAx>
        <c:axId val="135715446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57150719"/>
        <c:crosses val="autoZero"/>
        <c:auto val="1"/>
        <c:lblAlgn val="ctr"/>
        <c:lblOffset val="100"/>
        <c:noMultiLvlLbl val="0"/>
      </c:catAx>
      <c:valAx>
        <c:axId val="1357150719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57154463"/>
        <c:crosses val="autoZero"/>
        <c:crossBetween val="between"/>
      </c:valAx>
      <c:valAx>
        <c:axId val="1711127216"/>
        <c:scaling>
          <c:orientation val="minMax"/>
          <c:max val="5"/>
          <c:min val="-5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11124304"/>
        <c:crosses val="max"/>
        <c:crossBetween val="between"/>
      </c:valAx>
      <c:catAx>
        <c:axId val="1711124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11127216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2">
              <a:lumMod val="40000"/>
              <a:lumOff val="6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[Project_Sibikovska.xlsx]АналізПоказників!Сводная таблица14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АналізПоказників!$AV$6</c:f>
              <c:strCache>
                <c:ptCount val="1"/>
                <c:pt idx="0">
                  <c:v>Націнка_до 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АналізПоказників!$AT$7:$AT$19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АналізПоказників!$AV$7:$AV$19</c:f>
              <c:numCache>
                <c:formatCode>0.0%;\-0.0%;0.0%</c:formatCode>
                <c:ptCount val="12"/>
                <c:pt idx="0">
                  <c:v>1.9532455425870732E-2</c:v>
                </c:pt>
                <c:pt idx="1">
                  <c:v>2.3526764653692855E-2</c:v>
                </c:pt>
                <c:pt idx="2">
                  <c:v>-8.9389365305747759E-2</c:v>
                </c:pt>
                <c:pt idx="3">
                  <c:v>4.6464316314053067E-2</c:v>
                </c:pt>
                <c:pt idx="4">
                  <c:v>-0.11075749740226842</c:v>
                </c:pt>
                <c:pt idx="5">
                  <c:v>6.6791629815807219E-2</c:v>
                </c:pt>
                <c:pt idx="6">
                  <c:v>-0.12341198534264319</c:v>
                </c:pt>
                <c:pt idx="7">
                  <c:v>5.2241135955065299E-2</c:v>
                </c:pt>
                <c:pt idx="8">
                  <c:v>-1.3751513522759939E-2</c:v>
                </c:pt>
                <c:pt idx="9">
                  <c:v>-8.5578150159778876E-2</c:v>
                </c:pt>
                <c:pt idx="10">
                  <c:v>-8.9883704522707442E-3</c:v>
                </c:pt>
                <c:pt idx="11">
                  <c:v>2.0722640203425458E-2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7-4B5D-8B84-581C3A8D0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2130499423"/>
        <c:axId val="2130498591"/>
      </c:barChart>
      <c:lineChart>
        <c:grouping val="stacked"/>
        <c:varyColors val="0"/>
        <c:ser>
          <c:idx val="0"/>
          <c:order val="0"/>
          <c:tx>
            <c:strRef>
              <c:f>АналізПоказників!$AU$6</c:f>
              <c:strCache>
                <c:ptCount val="1"/>
                <c:pt idx="0">
                  <c:v>Націнка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АналізПоказників!$AT$7:$AT$19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АналізПоказників!$AU$7:$AU$19</c:f>
              <c:numCache>
                <c:formatCode>0.0%;\-0.0%;0.0%</c:formatCode>
                <c:ptCount val="12"/>
                <c:pt idx="0">
                  <c:v>0.51320426403801034</c:v>
                </c:pt>
                <c:pt idx="1">
                  <c:v>0.52413580405926163</c:v>
                </c:pt>
                <c:pt idx="2">
                  <c:v>0.38955032175834714</c:v>
                </c:pt>
                <c:pt idx="3">
                  <c:v>0.52423134039223107</c:v>
                </c:pt>
                <c:pt idx="4">
                  <c:v>0.36386852149442872</c:v>
                </c:pt>
                <c:pt idx="5">
                  <c:v>0.53906076419807569</c:v>
                </c:pt>
                <c:pt idx="6">
                  <c:v>0.37346669056386339</c:v>
                </c:pt>
                <c:pt idx="7">
                  <c:v>0.54227492894198648</c:v>
                </c:pt>
                <c:pt idx="8">
                  <c:v>0.46983484910243384</c:v>
                </c:pt>
                <c:pt idx="9">
                  <c:v>0.38812568820550036</c:v>
                </c:pt>
                <c:pt idx="10">
                  <c:v>0.45948570562145113</c:v>
                </c:pt>
                <c:pt idx="11">
                  <c:v>0.48643618212613832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7-4B5D-8B84-581C3A8D0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70047"/>
        <c:axId val="880664639"/>
      </c:lineChart>
      <c:catAx>
        <c:axId val="880670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80664639"/>
        <c:crosses val="autoZero"/>
        <c:auto val="1"/>
        <c:lblAlgn val="ctr"/>
        <c:lblOffset val="100"/>
        <c:noMultiLvlLbl val="0"/>
      </c:catAx>
      <c:valAx>
        <c:axId val="880664639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80670047"/>
        <c:crosses val="autoZero"/>
        <c:crossBetween val="between"/>
      </c:valAx>
      <c:valAx>
        <c:axId val="2130498591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499423"/>
        <c:crosses val="max"/>
        <c:crossBetween val="between"/>
      </c:valAx>
      <c:catAx>
        <c:axId val="2130499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04985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[Project_Sibikovska.xlsx]АналізПоказників!Сводная таблица13</c:name>
    <c:fmtId val="3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АналізПоказників!$AZ$6</c:f>
              <c:strCache>
                <c:ptCount val="1"/>
                <c:pt idx="0">
                  <c:v>Націнка_до 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АналізПоказників!$AX$7:$AX$11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АналізПоказників!$AZ$7:$AZ$11</c:f>
              <c:numCache>
                <c:formatCode>0.0%;\-0.0%;0.0%</c:formatCode>
                <c:ptCount val="4"/>
                <c:pt idx="0">
                  <c:v>-2.6822381455356259E-2</c:v>
                </c:pt>
                <c:pt idx="1">
                  <c:v>-2.7884740411757147E-2</c:v>
                </c:pt>
                <c:pt idx="2">
                  <c:v>-5.2323378285116018E-2</c:v>
                </c:pt>
                <c:pt idx="3">
                  <c:v>-3.4938460305986296E-2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7-45E9-8A68-91046BB1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1737334592"/>
        <c:axId val="1737340416"/>
      </c:barChart>
      <c:lineChart>
        <c:grouping val="stacked"/>
        <c:varyColors val="0"/>
        <c:ser>
          <c:idx val="0"/>
          <c:order val="0"/>
          <c:tx>
            <c:strRef>
              <c:f>АналізПоказників!$AY$6</c:f>
              <c:strCache>
                <c:ptCount val="1"/>
                <c:pt idx="0">
                  <c:v>Націнка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АналізПоказників!$AX$7:$AX$11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АналізПоказників!$AY$7:$AY$11</c:f>
              <c:numCache>
                <c:formatCode>0.0%;\-0.0%;0.0%</c:formatCode>
                <c:ptCount val="4"/>
                <c:pt idx="0">
                  <c:v>0.46220496261049288</c:v>
                </c:pt>
                <c:pt idx="1">
                  <c:v>0.44687484401898075</c:v>
                </c:pt>
                <c:pt idx="2">
                  <c:v>0.4381954697625291</c:v>
                </c:pt>
                <c:pt idx="3">
                  <c:v>0.43431138180126749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7-45E9-8A68-91046BB1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330848"/>
        <c:axId val="1737335008"/>
      </c:lineChart>
      <c:catAx>
        <c:axId val="173733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37335008"/>
        <c:crosses val="autoZero"/>
        <c:auto val="1"/>
        <c:lblAlgn val="ctr"/>
        <c:lblOffset val="0"/>
        <c:noMultiLvlLbl val="0"/>
      </c:catAx>
      <c:valAx>
        <c:axId val="1737335008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37330848"/>
        <c:crosses val="autoZero"/>
        <c:crossBetween val="between"/>
      </c:valAx>
      <c:valAx>
        <c:axId val="1737340416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37334592"/>
        <c:crosses val="max"/>
        <c:crossBetween val="between"/>
      </c:valAx>
      <c:catAx>
        <c:axId val="173733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37340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[Project_Sibikovska.xlsx]АналізПоказників!Сводная таблица12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Рік</a:t>
            </a:r>
          </a:p>
        </c:rich>
      </c:tx>
      <c:layout>
        <c:manualLayout>
          <c:xMode val="edge"/>
          <c:yMode val="edge"/>
          <c:x val="0.5178087992681113"/>
          <c:y val="0.75478233307047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 w="17780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40000"/>
              <a:lumOff val="60000"/>
            </a:schemeClr>
          </a:solidFill>
          <a:ln w="17780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115734521521042"/>
                  <c:h val="0.24993034351510907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772203646492722"/>
          <c:y val="4.90608516495806E-2"/>
          <c:w val="0.75678250268241298"/>
          <c:h val="0.7987509122443319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АналізПоказників!$BC$6</c:f>
              <c:strCache>
                <c:ptCount val="1"/>
                <c:pt idx="0">
                  <c:v>Націнка_до МинРоку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177800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7AB-4F34-9794-7EE5A56731A2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115734521521042"/>
                      <c:h val="0.249930343515109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7AB-4F34-9794-7EE5A56731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АналізПоказників!$BB$7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АналізПоказників!$BC$7</c:f>
              <c:numCache>
                <c:formatCode>0.0%;\-0.0%;0.0%</c:formatCode>
                <c:ptCount val="1"/>
                <c:pt idx="0">
                  <c:v>-3.5311266460880286E-2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B-4F34-9794-7EE5A5673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1711088528"/>
        <c:axId val="1711069392"/>
      </c:barChart>
      <c:lineChart>
        <c:grouping val="stacked"/>
        <c:varyColors val="0"/>
        <c:ser>
          <c:idx val="0"/>
          <c:order val="0"/>
          <c:tx>
            <c:strRef>
              <c:f>АналізПоказників!$BB$6</c:f>
              <c:strCache>
                <c:ptCount val="1"/>
                <c:pt idx="0">
                  <c:v>Націнка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АналізПоказників!$BB$7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АналізПоказників!$BB$7</c:f>
              <c:numCache>
                <c:formatCode>0.0%;\-0.0%;0.0%</c:formatCode>
                <c:ptCount val="1"/>
                <c:pt idx="0">
                  <c:v>0.44541097662029916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B-4F34-9794-7EE5A5673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506495"/>
        <c:axId val="2130502335"/>
      </c:lineChart>
      <c:catAx>
        <c:axId val="213050649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30502335"/>
        <c:crosses val="autoZero"/>
        <c:auto val="1"/>
        <c:lblAlgn val="ctr"/>
        <c:lblOffset val="100"/>
        <c:noMultiLvlLbl val="0"/>
      </c:catAx>
      <c:valAx>
        <c:axId val="2130502335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30506495"/>
        <c:crosses val="autoZero"/>
        <c:crossBetween val="between"/>
      </c:valAx>
      <c:valAx>
        <c:axId val="1711069392"/>
        <c:scaling>
          <c:orientation val="minMax"/>
          <c:max val="5"/>
          <c:min val="-5"/>
        </c:scaling>
        <c:delete val="0"/>
        <c:axPos val="r"/>
        <c:numFmt formatCode="0.0%;\-0.0%;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11088528"/>
        <c:crosses val="max"/>
        <c:crossBetween val="between"/>
      </c:valAx>
      <c:catAx>
        <c:axId val="1711088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1106939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2">
              <a:lumMod val="40000"/>
              <a:lumOff val="6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1558548505694342"/>
          <c:y val="0.8681016115570972"/>
          <c:w val="0.83441417728277223"/>
          <c:h val="0.10755057124708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таблица15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365304768215816E-2"/>
          <c:y val="0.10540185327995628"/>
          <c:w val="0.8510172386466468"/>
          <c:h val="0.6693887456050747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МЕНЕДЖЕРИ!$E$12</c:f>
              <c:strCache>
                <c:ptCount val="1"/>
                <c:pt idx="0">
                  <c:v>ВикПлану%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МЕНЕДЖЕРИ!$B$13:$B$25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МЕНЕДЖЕРИ!$E$13:$E$25</c:f>
              <c:numCache>
                <c:formatCode>0.0%;\-0.0%;0.0%</c:formatCode>
                <c:ptCount val="12"/>
                <c:pt idx="0">
                  <c:v>1.0002223243142139</c:v>
                </c:pt>
                <c:pt idx="1">
                  <c:v>0.99938029409271101</c:v>
                </c:pt>
                <c:pt idx="2">
                  <c:v>1.0072167424310288</c:v>
                </c:pt>
                <c:pt idx="3">
                  <c:v>1.0132387795754363</c:v>
                </c:pt>
                <c:pt idx="4">
                  <c:v>1.0041727311133486</c:v>
                </c:pt>
                <c:pt idx="5">
                  <c:v>1.0029554025036851</c:v>
                </c:pt>
                <c:pt idx="6">
                  <c:v>0.98076167627849731</c:v>
                </c:pt>
                <c:pt idx="7">
                  <c:v>0.99361776656315404</c:v>
                </c:pt>
                <c:pt idx="8">
                  <c:v>1.0026802818351079</c:v>
                </c:pt>
                <c:pt idx="9">
                  <c:v>1.015204478839935</c:v>
                </c:pt>
                <c:pt idx="10">
                  <c:v>0.95844147776755972</c:v>
                </c:pt>
                <c:pt idx="11">
                  <c:v>0.98736683774805978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1B-44ED-AC00-0C2D1F167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axId val="2038173135"/>
        <c:axId val="2038165647"/>
      </c:barChart>
      <c:lineChart>
        <c:grouping val="standard"/>
        <c:varyColors val="0"/>
        <c:ser>
          <c:idx val="0"/>
          <c:order val="0"/>
          <c:tx>
            <c:strRef>
              <c:f>МЕНЕДЖЕРИ!$C$12</c:f>
              <c:strCache>
                <c:ptCount val="1"/>
                <c:pt idx="0">
                  <c:v>ПланПродажівГрн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МЕНЕДЖЕРИ!$B$13:$B$25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МЕНЕДЖЕРИ!$C$13:$C$25</c:f>
              <c:numCache>
                <c:formatCode>#,##0</c:formatCode>
                <c:ptCount val="12"/>
                <c:pt idx="0">
                  <c:v>6040499.9100000001</c:v>
                </c:pt>
                <c:pt idx="1">
                  <c:v>8323399.7599999998</c:v>
                </c:pt>
                <c:pt idx="2">
                  <c:v>10284600.109999999</c:v>
                </c:pt>
                <c:pt idx="3">
                  <c:v>6664699.6799999997</c:v>
                </c:pt>
                <c:pt idx="4">
                  <c:v>11092500.029999999</c:v>
                </c:pt>
                <c:pt idx="5">
                  <c:v>5579700.2199999997</c:v>
                </c:pt>
                <c:pt idx="6">
                  <c:v>12248700.220000001</c:v>
                </c:pt>
                <c:pt idx="7">
                  <c:v>6357999.9699999997</c:v>
                </c:pt>
                <c:pt idx="8">
                  <c:v>6478300.0700000003</c:v>
                </c:pt>
                <c:pt idx="9">
                  <c:v>10558300.07</c:v>
                </c:pt>
                <c:pt idx="10">
                  <c:v>5695199.8600000003</c:v>
                </c:pt>
                <c:pt idx="11">
                  <c:v>7580999.7599999998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B-44ED-AC00-0C2D1F167A8A}"/>
            </c:ext>
          </c:extLst>
        </c:ser>
        <c:ser>
          <c:idx val="1"/>
          <c:order val="1"/>
          <c:tx>
            <c:strRef>
              <c:f>МЕНЕДЖЕРИ!$D$12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МЕНЕДЖЕРИ!$B$13:$B$25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МЕНЕДЖЕРИ!$D$13:$D$25</c:f>
              <c:numCache>
                <c:formatCode>#,##0</c:formatCode>
                <c:ptCount val="12"/>
                <c:pt idx="0">
                  <c:v>6041842.8600000003</c:v>
                </c:pt>
                <c:pt idx="1">
                  <c:v>8318241.7000000002</c:v>
                </c:pt>
                <c:pt idx="2">
                  <c:v>10358821.42</c:v>
                </c:pt>
                <c:pt idx="3">
                  <c:v>6752932.1699999999</c:v>
                </c:pt>
                <c:pt idx="4">
                  <c:v>11138786.050000001</c:v>
                </c:pt>
                <c:pt idx="5">
                  <c:v>5596190.4800000004</c:v>
                </c:pt>
                <c:pt idx="6">
                  <c:v>12013055.76</c:v>
                </c:pt>
                <c:pt idx="7">
                  <c:v>6317421.7300000004</c:v>
                </c:pt>
                <c:pt idx="8">
                  <c:v>6495663.7400000002</c:v>
                </c:pt>
                <c:pt idx="9">
                  <c:v>10718833.52</c:v>
                </c:pt>
                <c:pt idx="10">
                  <c:v>5458515.7699999996</c:v>
                </c:pt>
                <c:pt idx="11">
                  <c:v>7485227.7599999998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B-44ED-AC00-0C2D1F167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996991"/>
        <c:axId val="1986008639"/>
      </c:lineChart>
      <c:valAx>
        <c:axId val="2038165647"/>
        <c:scaling>
          <c:orientation val="minMax"/>
          <c:min val="0.92"/>
        </c:scaling>
        <c:delete val="0"/>
        <c:axPos val="r"/>
        <c:numFmt formatCode="0.0%;\-0.0%;0.0%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38173135"/>
        <c:crosses val="max"/>
        <c:crossBetween val="between"/>
      </c:valAx>
      <c:catAx>
        <c:axId val="203817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38165647"/>
        <c:crossesAt val="1"/>
        <c:auto val="1"/>
        <c:lblAlgn val="ctr"/>
        <c:lblOffset val="100"/>
        <c:noMultiLvlLbl val="0"/>
      </c:catAx>
      <c:valAx>
        <c:axId val="1986008639"/>
        <c:scaling>
          <c:orientation val="minMax"/>
          <c:max val="1400000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85996991"/>
        <c:crosses val="autoZero"/>
        <c:crossBetween val="between"/>
        <c:majorUnit val="2000000"/>
        <c:minorUnit val="20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catAx>
        <c:axId val="1985996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6008639"/>
        <c:crosses val="autoZero"/>
        <c:auto val="1"/>
        <c:lblAlgn val="ctr"/>
        <c:lblOffset val="100"/>
        <c:noMultiLvlLbl val="0"/>
      </c:catAx>
      <c:spPr>
        <a:noFill/>
        <a:ln w="0" cap="flat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таблица16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0964484667842"/>
          <c:y val="6.044753878564519E-2"/>
          <c:w val="0.76581238104789462"/>
          <c:h val="0.68255596065454693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МЕНЕДЖЕРИ!$J$12</c:f>
              <c:strCache>
                <c:ptCount val="1"/>
                <c:pt idx="0">
                  <c:v>ВикПлану%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МЕНЕДЖЕРИ!$G$13:$G$17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МЕНЕДЖЕРИ!$J$13:$J$17</c:f>
              <c:numCache>
                <c:formatCode>0.0%;\-0.0%;0.0%</c:formatCode>
                <c:ptCount val="4"/>
                <c:pt idx="0">
                  <c:v>1.0028564091376111</c:v>
                </c:pt>
                <c:pt idx="1">
                  <c:v>1.0064708153376394</c:v>
                </c:pt>
                <c:pt idx="2">
                  <c:v>0.98968072444421007</c:v>
                </c:pt>
                <c:pt idx="3">
                  <c:v>0.99278681565646065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15-428D-9297-549B43617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-2"/>
        <c:axId val="1032448096"/>
        <c:axId val="1032428960"/>
      </c:barChart>
      <c:lineChart>
        <c:grouping val="standard"/>
        <c:varyColors val="0"/>
        <c:ser>
          <c:idx val="0"/>
          <c:order val="0"/>
          <c:tx>
            <c:strRef>
              <c:f>МЕНЕДЖЕРИ!$H$12</c:f>
              <c:strCache>
                <c:ptCount val="1"/>
                <c:pt idx="0">
                  <c:v>ПланПродажівГрн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МЕНЕДЖЕРИ!$G$13:$G$17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МЕНЕДЖЕРИ!$H$13:$H$17</c:f>
              <c:numCache>
                <c:formatCode>#,##0</c:formatCode>
                <c:ptCount val="4"/>
                <c:pt idx="0">
                  <c:v>24648499.780000001</c:v>
                </c:pt>
                <c:pt idx="1">
                  <c:v>23336899.93</c:v>
                </c:pt>
                <c:pt idx="2">
                  <c:v>25085000.260000002</c:v>
                </c:pt>
                <c:pt idx="3">
                  <c:v>23834499.690000001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5-428D-9297-549B43617D7B}"/>
            </c:ext>
          </c:extLst>
        </c:ser>
        <c:ser>
          <c:idx val="1"/>
          <c:order val="1"/>
          <c:tx>
            <c:strRef>
              <c:f>МЕНЕДЖЕРИ!$I$12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МЕНЕДЖЕРИ!$G$13:$G$17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МЕНЕДЖЕРИ!$I$13:$I$17</c:f>
              <c:numCache>
                <c:formatCode>#,##0</c:formatCode>
                <c:ptCount val="4"/>
                <c:pt idx="0">
                  <c:v>24718905.98</c:v>
                </c:pt>
                <c:pt idx="1">
                  <c:v>23487908.699999999</c:v>
                </c:pt>
                <c:pt idx="2">
                  <c:v>24826141.23</c:v>
                </c:pt>
                <c:pt idx="3">
                  <c:v>23662577.050000001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5-428D-9297-549B43617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821599"/>
        <c:axId val="903832415"/>
      </c:lineChart>
      <c:catAx>
        <c:axId val="90382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03832415"/>
        <c:crossesAt val="0"/>
        <c:auto val="1"/>
        <c:lblAlgn val="ctr"/>
        <c:lblOffset val="100"/>
        <c:noMultiLvlLbl val="0"/>
      </c:catAx>
      <c:valAx>
        <c:axId val="90383241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03821599"/>
        <c:crosses val="autoZero"/>
        <c:crossBetween val="between"/>
        <c:minorUnit val="500"/>
        <c:dispUnits>
          <c:builtInUnit val="thousands"/>
        </c:dispUnits>
      </c:valAx>
      <c:valAx>
        <c:axId val="1032428960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32448096"/>
        <c:crosses val="max"/>
        <c:crossBetween val="between"/>
      </c:valAx>
      <c:catAx>
        <c:axId val="1032448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2428960"/>
        <c:crossesAt val="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таблица17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uk-UA"/>
              <a:t>Рік</a:t>
            </a:r>
          </a:p>
        </c:rich>
      </c:tx>
      <c:layout>
        <c:manualLayout>
          <c:xMode val="edge"/>
          <c:yMode val="edge"/>
          <c:x val="0.49835628403984572"/>
          <c:y val="0.75946679424114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noFill/>
            <a:round/>
          </a:ln>
          <a:effectLst/>
        </c:spPr>
        <c:marker>
          <c:symbol val="circle"/>
          <c:size val="12"/>
          <c:spPr>
            <a:solidFill>
              <a:schemeClr val="accent1"/>
            </a:solidFill>
            <a:ln w="19050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noFill/>
            <a:round/>
          </a:ln>
          <a:effectLst/>
        </c:spPr>
        <c:marker>
          <c:symbol val="triangle"/>
          <c:size val="12"/>
          <c:spPr>
            <a:solidFill>
              <a:schemeClr val="accent6">
                <a:lumMod val="60000"/>
                <a:lumOff val="40000"/>
              </a:schemeClr>
            </a:solidFill>
            <a:ln w="19050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0"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294589478565604"/>
          <c:y val="0.15825069324946028"/>
          <c:w val="0.64097597459496403"/>
          <c:h val="0.5862820932337374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МЕНЕДЖЕРИ!$N$12</c:f>
              <c:strCache>
                <c:ptCount val="1"/>
                <c:pt idx="0">
                  <c:v>ВикПлану%</c:v>
                </c:pt>
              </c:strCache>
            </c:strRef>
          </c:tx>
          <c:spPr>
            <a:solidFill>
              <a:schemeClr val="accent3"/>
            </a:solidFill>
            <a:ln w="0"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МЕНЕДЖЕРИ!$L$13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МЕНЕДЖЕРИ!$N$13</c:f>
              <c:numCache>
                <c:formatCode>0.0%;\-0.0%;0.0%</c:formatCode>
                <c:ptCount val="1"/>
                <c:pt idx="0">
                  <c:v>0.99783946218679775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4-4743-96E9-6EE3153F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axId val="1032463072"/>
        <c:axId val="1032461408"/>
      </c:barChart>
      <c:lineChart>
        <c:grouping val="standard"/>
        <c:varyColors val="0"/>
        <c:ser>
          <c:idx val="0"/>
          <c:order val="0"/>
          <c:tx>
            <c:strRef>
              <c:f>МЕНЕДЖЕРИ!$L$12</c:f>
              <c:strCache>
                <c:ptCount val="1"/>
                <c:pt idx="0">
                  <c:v>ПланПродажівГрн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chemeClr val="accent1"/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МЕНЕДЖЕРИ!$L$13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МЕНЕДЖЕРИ!$L$13</c:f>
              <c:numCache>
                <c:formatCode>#,##0</c:formatCode>
                <c:ptCount val="1"/>
                <c:pt idx="0">
                  <c:v>96904899.659999996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4-4743-96E9-6EE3153F0A05}"/>
            </c:ext>
          </c:extLst>
        </c:ser>
        <c:ser>
          <c:idx val="1"/>
          <c:order val="1"/>
          <c:tx>
            <c:strRef>
              <c:f>МЕНЕДЖЕРИ!$M$12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12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МЕНЕДЖЕРИ!$L$13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МЕНЕДЖЕРИ!$M$13</c:f>
              <c:numCache>
                <c:formatCode>#,##0</c:formatCode>
                <c:ptCount val="1"/>
                <c:pt idx="0">
                  <c:v>96695532.959999993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4-4743-96E9-6EE3153F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464320"/>
        <c:axId val="1032463904"/>
      </c:lineChart>
      <c:catAx>
        <c:axId val="1032464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32463904"/>
        <c:crosses val="autoZero"/>
        <c:auto val="1"/>
        <c:lblAlgn val="ctr"/>
        <c:lblOffset val="100"/>
        <c:noMultiLvlLbl val="0"/>
      </c:catAx>
      <c:valAx>
        <c:axId val="10324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3246432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1032461408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32463072"/>
        <c:crosses val="max"/>
        <c:crossBetween val="between"/>
      </c:valAx>
      <c:catAx>
        <c:axId val="103246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2461408"/>
        <c:crossesAt val="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344254539426328"/>
          <c:y val="0.83145152024382496"/>
          <c:w val="0.84404360184457483"/>
          <c:h val="0.142948475455911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lumMod val="40000"/>
              <a:lumOff val="60000"/>
            </a:schemeClr>
          </a:solidFill>
          <a:ln w="12700">
            <a:solidFill>
              <a:schemeClr val="accent5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60000"/>
              <a:lumOff val="40000"/>
            </a:schemeClr>
          </a:solidFill>
          <a:ln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2">
              <a:lumMod val="20000"/>
              <a:lumOff val="80000"/>
            </a:schemeClr>
          </a:solidFill>
          <a:ln w="12700"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 w="12700"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255597500358271E-2"/>
          <c:y val="3.1505545677758019E-2"/>
          <c:w val="0.87509356990158205"/>
          <c:h val="0.75182016764033532"/>
        </c:manualLayout>
      </c:layout>
      <c:areaChart>
        <c:grouping val="stacked"/>
        <c:varyColors val="0"/>
        <c:ser>
          <c:idx val="0"/>
          <c:order val="0"/>
          <c:tx>
            <c:strRef>
              <c:f>МЕНЕДЖЕРИ!$Q$12</c:f>
              <c:strCache>
                <c:ptCount val="1"/>
                <c:pt idx="0">
                  <c:v>ЗП Оклад Грн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  <c:cat>
            <c:strRef>
              <c:f>МЕНЕДЖЕРИ!$P$13:$P$25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МЕНЕДЖЕРИ!$Q$13:$Q$25</c:f>
              <c:numCache>
                <c:formatCode>#,##0.00</c:formatCode>
                <c:ptCount val="12"/>
                <c:pt idx="0">
                  <c:v>55400.01</c:v>
                </c:pt>
                <c:pt idx="1">
                  <c:v>55400.29</c:v>
                </c:pt>
                <c:pt idx="2">
                  <c:v>55400.17</c:v>
                </c:pt>
                <c:pt idx="3">
                  <c:v>55399.99</c:v>
                </c:pt>
                <c:pt idx="4">
                  <c:v>55399.839999999997</c:v>
                </c:pt>
                <c:pt idx="5">
                  <c:v>55400.02</c:v>
                </c:pt>
                <c:pt idx="6">
                  <c:v>55400.160000000003</c:v>
                </c:pt>
                <c:pt idx="7">
                  <c:v>55399.87</c:v>
                </c:pt>
                <c:pt idx="8">
                  <c:v>55400.08</c:v>
                </c:pt>
                <c:pt idx="9">
                  <c:v>55400.05</c:v>
                </c:pt>
                <c:pt idx="10">
                  <c:v>55400.15</c:v>
                </c:pt>
                <c:pt idx="11">
                  <c:v>55399.93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7-4567-AEDE-B6E1A5AAC915}"/>
            </c:ext>
          </c:extLst>
        </c:ser>
        <c:ser>
          <c:idx val="1"/>
          <c:order val="1"/>
          <c:tx>
            <c:strRef>
              <c:f>МЕНЕДЖЕРИ!$R$12</c:f>
              <c:strCache>
                <c:ptCount val="1"/>
                <c:pt idx="0">
                  <c:v>ЗП Оборот Грн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cat>
            <c:strRef>
              <c:f>МЕНЕДЖЕРИ!$P$13:$P$25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МЕНЕДЖЕРИ!$R$13:$R$25</c:f>
              <c:numCache>
                <c:formatCode>#,##0.00</c:formatCode>
                <c:ptCount val="12"/>
                <c:pt idx="0">
                  <c:v>18125.96</c:v>
                </c:pt>
                <c:pt idx="1">
                  <c:v>24954.12</c:v>
                </c:pt>
                <c:pt idx="2">
                  <c:v>31076.06</c:v>
                </c:pt>
                <c:pt idx="3">
                  <c:v>20259.21</c:v>
                </c:pt>
                <c:pt idx="4">
                  <c:v>33418.21</c:v>
                </c:pt>
                <c:pt idx="5">
                  <c:v>16788.89</c:v>
                </c:pt>
                <c:pt idx="6">
                  <c:v>36037.69</c:v>
                </c:pt>
                <c:pt idx="7">
                  <c:v>18951.72</c:v>
                </c:pt>
                <c:pt idx="8">
                  <c:v>19487.16</c:v>
                </c:pt>
                <c:pt idx="9">
                  <c:v>32156.19</c:v>
                </c:pt>
                <c:pt idx="10">
                  <c:v>16376.16</c:v>
                </c:pt>
                <c:pt idx="11">
                  <c:v>22455.06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7-4567-AEDE-B6E1A5AAC915}"/>
            </c:ext>
          </c:extLst>
        </c:ser>
        <c:ser>
          <c:idx val="2"/>
          <c:order val="2"/>
          <c:tx>
            <c:strRef>
              <c:f>МЕНЕДЖЕРИ!$S$12</c:f>
              <c:strCache>
                <c:ptCount val="1"/>
                <c:pt idx="0">
                  <c:v>ЗП Борги Грн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 w="12700"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cat>
            <c:strRef>
              <c:f>МЕНЕДЖЕРИ!$P$13:$P$25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МЕНЕДЖЕРИ!$S$13:$S$25</c:f>
              <c:numCache>
                <c:formatCode>#,##0.00</c:formatCode>
                <c:ptCount val="12"/>
                <c:pt idx="0">
                  <c:v>9409.9500000000407</c:v>
                </c:pt>
                <c:pt idx="1">
                  <c:v>4982.9700000000057</c:v>
                </c:pt>
                <c:pt idx="2">
                  <c:v>6893.8800000000374</c:v>
                </c:pt>
                <c:pt idx="3">
                  <c:v>4901.8500000000085</c:v>
                </c:pt>
                <c:pt idx="4">
                  <c:v>8103.0300000000088</c:v>
                </c:pt>
                <c:pt idx="5">
                  <c:v>3478.8500000000013</c:v>
                </c:pt>
                <c:pt idx="6">
                  <c:v>14629.030000000075</c:v>
                </c:pt>
                <c:pt idx="7">
                  <c:v>7394.0600000000159</c:v>
                </c:pt>
                <c:pt idx="8">
                  <c:v>9505.0400000000463</c:v>
                </c:pt>
                <c:pt idx="9">
                  <c:v>14369.130000000068</c:v>
                </c:pt>
                <c:pt idx="10">
                  <c:v>3095.9500000000021</c:v>
                </c:pt>
                <c:pt idx="11">
                  <c:v>5161.8500000000122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7-4567-AEDE-B6E1A5AA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634239"/>
        <c:axId val="1087632575"/>
      </c:areaChart>
      <c:barChart>
        <c:barDir val="col"/>
        <c:grouping val="clustered"/>
        <c:varyColors val="0"/>
        <c:ser>
          <c:idx val="3"/>
          <c:order val="3"/>
          <c:tx>
            <c:strRef>
              <c:f>МЕНЕДЖЕРИ!$T$12</c:f>
              <c:strCache>
                <c:ptCount val="1"/>
                <c:pt idx="0">
                  <c:v>ЗП Загальна_ДоМинРоку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12700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МЕНЕДЖЕРИ!$P$13:$P$25</c:f>
              <c:strCache>
                <c:ptCount val="12"/>
                <c:pt idx="0">
                  <c:v>Січ</c:v>
                </c:pt>
                <c:pt idx="1">
                  <c:v>Лют</c:v>
                </c:pt>
                <c:pt idx="2">
                  <c:v>Бер</c:v>
                </c:pt>
                <c:pt idx="3">
                  <c:v>Кві</c:v>
                </c:pt>
                <c:pt idx="4">
                  <c:v>Тра</c:v>
                </c:pt>
                <c:pt idx="5">
                  <c:v>Чер</c:v>
                </c:pt>
                <c:pt idx="6">
                  <c:v>Лип</c:v>
                </c:pt>
                <c:pt idx="7">
                  <c:v>Сер</c:v>
                </c:pt>
                <c:pt idx="8">
                  <c:v>Вер</c:v>
                </c:pt>
                <c:pt idx="9">
                  <c:v>Жов</c:v>
                </c:pt>
                <c:pt idx="10">
                  <c:v>Лис</c:v>
                </c:pt>
                <c:pt idx="11">
                  <c:v>Гру</c:v>
                </c:pt>
              </c:strCache>
            </c:strRef>
          </c:cat>
          <c:val>
            <c:numRef>
              <c:f>МЕНЕДЖЕРИ!$T$13:$T$25</c:f>
              <c:numCache>
                <c:formatCode>0.0%;\-0.0%;0.0%</c:formatCode>
                <c:ptCount val="12"/>
                <c:pt idx="0">
                  <c:v>0.23411148381306002</c:v>
                </c:pt>
                <c:pt idx="1">
                  <c:v>0.12371517383356667</c:v>
                </c:pt>
                <c:pt idx="2">
                  <c:v>4.02045202108261E-2</c:v>
                </c:pt>
                <c:pt idx="3">
                  <c:v>-2.6570085375795971E-2</c:v>
                </c:pt>
                <c:pt idx="4">
                  <c:v>6.3017409074197284E-2</c:v>
                </c:pt>
                <c:pt idx="5">
                  <c:v>-0.17587960058111662</c:v>
                </c:pt>
                <c:pt idx="6">
                  <c:v>0.20315850023531912</c:v>
                </c:pt>
                <c:pt idx="7">
                  <c:v>-0.13136075673289704</c:v>
                </c:pt>
                <c:pt idx="8">
                  <c:v>6.982222990123077E-3</c:v>
                </c:pt>
                <c:pt idx="9">
                  <c:v>0.19404296266375676</c:v>
                </c:pt>
                <c:pt idx="10">
                  <c:v>-5.2547301606584496E-2</c:v>
                </c:pt>
                <c:pt idx="11">
                  <c:v>-4.9136506183807827E-3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7-4567-AEDE-B6E1A5AA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060987407"/>
        <c:axId val="2060986991"/>
      </c:barChart>
      <c:catAx>
        <c:axId val="1087634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87632575"/>
        <c:crosses val="autoZero"/>
        <c:auto val="1"/>
        <c:lblAlgn val="ctr"/>
        <c:lblOffset val="100"/>
        <c:noMultiLvlLbl val="0"/>
      </c:catAx>
      <c:valAx>
        <c:axId val="108763257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8763423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2060986991"/>
        <c:scaling>
          <c:orientation val="minMax"/>
        </c:scaling>
        <c:delete val="0"/>
        <c:axPos val="r"/>
        <c:numFmt formatCode="0%;\-0%;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60987407"/>
        <c:crosses val="max"/>
        <c:crossBetween val="between"/>
      </c:valAx>
      <c:catAx>
        <c:axId val="20609874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0986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273716646380165"/>
          <c:y val="0.90321056642113284"/>
          <c:w val="0.64712803656365014"/>
          <c:h val="8.8187283041232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40000"/>
              <a:lumOff val="60000"/>
            </a:schemeClr>
          </a:solidFill>
          <a:ln w="12700">
            <a:solidFill>
              <a:schemeClr val="accent5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 w="12700"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20000"/>
              <a:lumOff val="80000"/>
            </a:schemeClr>
          </a:solidFill>
          <a:ln w="1270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2556712091731"/>
          <c:y val="5.6368592553746481E-2"/>
          <c:w val="0.868203117274153"/>
          <c:h val="0.7343291215649639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МЕНЕДЖЕРИ!$W$12</c:f>
              <c:strCache>
                <c:ptCount val="1"/>
                <c:pt idx="0">
                  <c:v>ЗП Оклад Грн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МЕНЕДЖЕРИ!$V$13:$V$17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МЕНЕДЖЕРИ!$W$13:$W$17</c:f>
              <c:numCache>
                <c:formatCode>#,##0.00</c:formatCode>
                <c:ptCount val="4"/>
                <c:pt idx="0">
                  <c:v>166200.47</c:v>
                </c:pt>
                <c:pt idx="1">
                  <c:v>166199.85</c:v>
                </c:pt>
                <c:pt idx="2">
                  <c:v>166200.10999999999</c:v>
                </c:pt>
                <c:pt idx="3">
                  <c:v>166200.13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A-4FC1-A68C-C58D433EDC44}"/>
            </c:ext>
          </c:extLst>
        </c:ser>
        <c:ser>
          <c:idx val="1"/>
          <c:order val="1"/>
          <c:tx>
            <c:strRef>
              <c:f>МЕНЕДЖЕРИ!$X$12</c:f>
              <c:strCache>
                <c:ptCount val="1"/>
                <c:pt idx="0">
                  <c:v>ЗП Оборот Грн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12700"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МЕНЕДЖЕРИ!$V$13:$V$17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МЕНЕДЖЕРИ!$X$13:$X$17</c:f>
              <c:numCache>
                <c:formatCode>#,##0.00</c:formatCode>
                <c:ptCount val="4"/>
                <c:pt idx="0">
                  <c:v>74156.14</c:v>
                </c:pt>
                <c:pt idx="1">
                  <c:v>70466.31</c:v>
                </c:pt>
                <c:pt idx="2">
                  <c:v>74476.570000000007</c:v>
                </c:pt>
                <c:pt idx="3">
                  <c:v>70987.41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A-4FC1-A68C-C58D433EDC44}"/>
            </c:ext>
          </c:extLst>
        </c:ser>
        <c:ser>
          <c:idx val="2"/>
          <c:order val="2"/>
          <c:tx>
            <c:strRef>
              <c:f>МЕНЕДЖЕРИ!$Y$12</c:f>
              <c:strCache>
                <c:ptCount val="1"/>
                <c:pt idx="0">
                  <c:v>ЗП Борги Грн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 w="12700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МЕНЕДЖЕРИ!$V$13:$V$17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МЕНЕДЖЕРИ!$Y$13:$Y$17</c:f>
              <c:numCache>
                <c:formatCode>#,##0.00</c:formatCode>
                <c:ptCount val="4"/>
                <c:pt idx="0">
                  <c:v>21286.80000000009</c:v>
                </c:pt>
                <c:pt idx="1">
                  <c:v>16483.730000000109</c:v>
                </c:pt>
                <c:pt idx="2">
                  <c:v>31528.130000000194</c:v>
                </c:pt>
                <c:pt idx="3">
                  <c:v>22626.930000000117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CA-4FC1-A68C-C58D433ED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320154495"/>
        <c:axId val="1320149087"/>
      </c:barChart>
      <c:catAx>
        <c:axId val="132015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20149087"/>
        <c:crosses val="autoZero"/>
        <c:auto val="1"/>
        <c:lblAlgn val="ctr"/>
        <c:lblOffset val="100"/>
        <c:noMultiLvlLbl val="0"/>
      </c:catAx>
      <c:valAx>
        <c:axId val="1320149087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32015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таблица3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  <a:effectLst/>
        </c:spPr>
      </c:pivotFmt>
      <c:pivotFmt>
        <c:idx val="23"/>
        <c:spPr>
          <a:solidFill>
            <a:schemeClr val="tx2">
              <a:lumMod val="60000"/>
              <a:lumOff val="40000"/>
            </a:schemeClr>
          </a:solidFill>
          <a:ln w="12700">
            <a:solidFill>
              <a:schemeClr val="tx2">
                <a:lumMod val="60000"/>
                <a:lumOff val="40000"/>
              </a:schemeClr>
            </a:solidFill>
          </a:ln>
          <a:effectLst/>
        </c:spPr>
      </c:pivotFmt>
      <c:pivotFmt>
        <c:idx val="24"/>
        <c:spPr>
          <a:solidFill>
            <a:schemeClr val="tx2">
              <a:lumMod val="20000"/>
              <a:lumOff val="80000"/>
            </a:schemeClr>
          </a:solidFill>
          <a:ln w="12700">
            <a:solidFill>
              <a:schemeClr val="tx2">
                <a:lumMod val="40000"/>
                <a:lumOff val="60000"/>
              </a:schemeClr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5875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>
              <a:lumMod val="60000"/>
              <a:lumOff val="40000"/>
            </a:schemeClr>
          </a:solidFill>
          <a:ln w="15875">
            <a:solidFill>
              <a:schemeClr val="accent5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4484581734975435"/>
              <c:y val="0.22639474863311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1427256208358569"/>
                  <c:h val="0.17545579735011388"/>
                </c:manualLayout>
              </c15:layout>
            </c:ext>
          </c:extLst>
        </c:dLbl>
      </c:pivotFmt>
      <c:pivotFmt>
        <c:idx val="53"/>
        <c:spPr>
          <a:solidFill>
            <a:schemeClr val="tx2">
              <a:lumMod val="60000"/>
              <a:lumOff val="40000"/>
            </a:schemeClr>
          </a:solidFill>
          <a:ln w="15875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2"/>
              <c:y val="-0.10448997628067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5593162393162394"/>
                  <c:h val="0.20440818078381748"/>
                </c:manualLayout>
              </c15:layout>
            </c:ext>
          </c:extLst>
        </c:dLbl>
      </c:pivotFmt>
      <c:pivotFmt>
        <c:idx val="54"/>
        <c:spPr>
          <a:solidFill>
            <a:schemeClr val="tx2">
              <a:lumMod val="20000"/>
              <a:lumOff val="80000"/>
            </a:schemeClr>
          </a:solidFill>
          <a:ln w="15875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15555555555555559"/>
              <c:y val="-0.187210728991224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4129914529914531"/>
                  <c:h val="0.14062586239227487"/>
                </c:manualLayout>
              </c15:layout>
            </c:ext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18974358974358974"/>
              <c:y val="-6.53061280459481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18071794871794872"/>
                  <c:h val="0.20440818078381748"/>
                </c:manualLayout>
              </c15:layout>
            </c:ext>
          </c:extLst>
        </c:dLbl>
      </c:pivotFmt>
      <c:pivotFmt>
        <c:idx val="57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20854700854700853"/>
              <c:y val="-0.152380965440545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0709603607241402"/>
              <c:y val="0.2742857377929819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1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17948717948717949"/>
              <c:y val="-6.53059566387878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2858119658119658"/>
                  <c:h val="0.20440818078381748"/>
                </c:manualLayout>
              </c15:layout>
            </c:ext>
          </c:extLst>
        </c:dLbl>
      </c:pivotFmt>
      <c:pivotFmt>
        <c:idx val="61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18461525001682488"/>
              <c:y val="-0.1262583428150060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3357264957264953"/>
                  <c:h val="0.14062586239227487"/>
                </c:manualLayout>
              </c15:layout>
            </c:ext>
          </c:extLst>
        </c:dLbl>
      </c:pivotFmt>
      <c:pivotFmt>
        <c:idx val="62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3504273504273506"/>
              <c:y val="0.2351022323725733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22885470085470086"/>
                  <c:h val="0.1493333461317346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6343845480853356"/>
          <c:y val="0.17714998572178356"/>
          <c:w val="0.575687462144155"/>
          <c:h val="0.73312042278604517"/>
        </c:manualLayout>
      </c:layout>
      <c:doughnutChart>
        <c:varyColors val="1"/>
        <c:ser>
          <c:idx val="0"/>
          <c:order val="0"/>
          <c:tx>
            <c:strRef>
              <c:f>МЕНЕДЖЕРИ!$W$19:$W$20</c:f>
              <c:strCache>
                <c:ptCount val="1"/>
                <c:pt idx="0">
                  <c:v>2015</c:v>
                </c:pt>
              </c:strCache>
            </c:strRef>
          </c:tx>
          <c:spPr>
            <a:ln w="15875">
              <a:solidFill>
                <a:schemeClr val="tx2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587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3D1-424D-BF04-51AF7F31B5BF}"/>
              </c:ext>
            </c:extLst>
          </c:dPt>
          <c:dPt>
            <c:idx val="1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587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F3D1-424D-BF04-51AF7F31B5BF}"/>
              </c:ext>
            </c:extLst>
          </c:dPt>
          <c:dPt>
            <c:idx val="2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587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3D1-424D-BF04-51AF7F31B5BF}"/>
              </c:ext>
            </c:extLst>
          </c:dPt>
          <c:dLbls>
            <c:dLbl>
              <c:idx val="0"/>
              <c:layout>
                <c:manualLayout>
                  <c:x val="0.14484581734975435"/>
                  <c:y val="0.226394748633113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1427256208358569"/>
                      <c:h val="0.175455797350113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F3D1-424D-BF04-51AF7F31B5BF}"/>
                </c:ext>
              </c:extLst>
            </c:dLbl>
            <c:dLbl>
              <c:idx val="1"/>
              <c:layout>
                <c:manualLayout>
                  <c:x val="-0.2"/>
                  <c:y val="-0.104489976280677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5593162393162394"/>
                      <c:h val="0.204408180783817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8-F3D1-424D-BF04-51AF7F31B5BF}"/>
                </c:ext>
              </c:extLst>
            </c:dLbl>
            <c:dLbl>
              <c:idx val="2"/>
              <c:layout>
                <c:manualLayout>
                  <c:x val="-0.15555555555555559"/>
                  <c:y val="-0.187210728991224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129914529914531"/>
                      <c:h val="0.140625862392274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9-F3D1-424D-BF04-51AF7F31B5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МЕНЕДЖЕРИ!$V$21:$V$23</c:f>
              <c:strCache>
                <c:ptCount val="3"/>
                <c:pt idx="0">
                  <c:v>ЗП Оклад</c:v>
                </c:pt>
                <c:pt idx="1">
                  <c:v> ЗП Оборот</c:v>
                </c:pt>
                <c:pt idx="2">
                  <c:v>ЗП Борги</c:v>
                </c:pt>
              </c:strCache>
            </c:strRef>
          </c:cat>
          <c:val>
            <c:numRef>
              <c:f>МЕНЕДЖЕРИ!$W$21:$W$23</c:f>
              <c:numCache>
                <c:formatCode>General</c:formatCode>
                <c:ptCount val="3"/>
                <c:pt idx="0">
                  <c:v>664800.56000000006</c:v>
                </c:pt>
                <c:pt idx="1">
                  <c:v>290086.43</c:v>
                </c:pt>
                <c:pt idx="2">
                  <c:v>91925.589999998832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3D1-424D-BF04-51AF7F31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40000"/>
              <a:lumOff val="60000"/>
            </a:schemeClr>
          </a:solidFill>
          <a:ln w="1270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09376881665398"/>
          <c:y val="4.5244117534105517E-2"/>
          <c:w val="0.80979101652641772"/>
          <c:h val="0.8044171612108351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МЕНЕДЖЕРИ!$AC$12</c:f>
              <c:strCache>
                <c:ptCount val="1"/>
                <c:pt idx="0">
                  <c:v>Частка ЗП в Обороті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12700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МЕНЕДЖЕРИ!$AA$13:$AA$17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МЕНЕДЖЕРИ!$AC$13:$AC$17</c:f>
              <c:numCache>
                <c:formatCode>0.0%;\-0.0%;0.0%</c:formatCode>
                <c:ptCount val="4"/>
                <c:pt idx="0">
                  <c:v>1.0584748783449198E-2</c:v>
                </c:pt>
                <c:pt idx="1">
                  <c:v>1.0777881216815192E-2</c:v>
                </c:pt>
                <c:pt idx="2">
                  <c:v>1.09644429828292E-2</c:v>
                </c:pt>
                <c:pt idx="3">
                  <c:v>1.0979973544343942E-2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0-4788-B99E-467C3886A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163416527"/>
        <c:axId val="163418607"/>
      </c:barChart>
      <c:lineChart>
        <c:grouping val="standard"/>
        <c:varyColors val="0"/>
        <c:ser>
          <c:idx val="0"/>
          <c:order val="0"/>
          <c:tx>
            <c:strRef>
              <c:f>МЕНЕДЖЕРИ!$AB$12</c:f>
              <c:strCache>
                <c:ptCount val="1"/>
                <c:pt idx="0">
                  <c:v>ПродажіГрн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МЕНЕДЖЕРИ!$AA$13:$AA$17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МЕНЕДЖЕРИ!$AB$13:$AB$17</c:f>
              <c:numCache>
                <c:formatCode>#,##0</c:formatCode>
                <c:ptCount val="4"/>
                <c:pt idx="0">
                  <c:v>24718905.98</c:v>
                </c:pt>
                <c:pt idx="1">
                  <c:v>23487908.699999999</c:v>
                </c:pt>
                <c:pt idx="2">
                  <c:v>24826141.23</c:v>
                </c:pt>
                <c:pt idx="3">
                  <c:v>23662577.050000001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0-4788-B99E-467C3886A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50432"/>
        <c:axId val="93346688"/>
      </c:lineChart>
      <c:catAx>
        <c:axId val="933504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3346688"/>
        <c:crosses val="autoZero"/>
        <c:auto val="1"/>
        <c:lblAlgn val="ctr"/>
        <c:lblOffset val="100"/>
        <c:noMultiLvlLbl val="0"/>
      </c:catAx>
      <c:valAx>
        <c:axId val="9334668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335043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</c:valAx>
      <c:valAx>
        <c:axId val="163418607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63416527"/>
        <c:crosses val="max"/>
        <c:crossBetween val="between"/>
      </c:valAx>
      <c:catAx>
        <c:axId val="1634165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34186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40000"/>
              <a:lumOff val="60000"/>
            </a:schemeClr>
          </a:solidFill>
          <a:ln w="1270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МЕНЕДЖЕРИ!$AG$12</c:f>
              <c:strCache>
                <c:ptCount val="1"/>
                <c:pt idx="0">
                  <c:v>ЗП Оборот Грн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12700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МЕНЕДЖЕРИ!$AE$13:$AE$17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МЕНЕДЖЕРИ!$AG$13:$AG$17</c:f>
              <c:numCache>
                <c:formatCode>#,##0</c:formatCode>
                <c:ptCount val="4"/>
                <c:pt idx="0">
                  <c:v>74156.14</c:v>
                </c:pt>
                <c:pt idx="1">
                  <c:v>70466.31</c:v>
                </c:pt>
                <c:pt idx="2">
                  <c:v>74476.570000000007</c:v>
                </c:pt>
                <c:pt idx="3">
                  <c:v>70987.41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3-48A8-B883-D95D0331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166403951"/>
        <c:axId val="166383983"/>
      </c:barChart>
      <c:lineChart>
        <c:grouping val="standard"/>
        <c:varyColors val="0"/>
        <c:ser>
          <c:idx val="0"/>
          <c:order val="0"/>
          <c:tx>
            <c:strRef>
              <c:f>МЕНЕДЖЕРИ!$AF$12</c:f>
              <c:strCache>
                <c:ptCount val="1"/>
                <c:pt idx="0">
                  <c:v>ВикПлану%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МЕНЕДЖЕРИ!$AE$13:$AE$17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МЕНЕДЖЕРИ!$AF$13:$AF$17</c:f>
              <c:numCache>
                <c:formatCode>0.0%;\-0.0%;0.0%</c:formatCode>
                <c:ptCount val="4"/>
                <c:pt idx="0">
                  <c:v>1.0028564091376111</c:v>
                </c:pt>
                <c:pt idx="1">
                  <c:v>1.0064708153376394</c:v>
                </c:pt>
                <c:pt idx="2">
                  <c:v>0.98968072444421007</c:v>
                </c:pt>
                <c:pt idx="3">
                  <c:v>0.99278681565646065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3-48A8-B883-D95D0331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70848"/>
        <c:axId val="101468352"/>
      </c:lineChart>
      <c:catAx>
        <c:axId val="10147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1468352"/>
        <c:crosses val="autoZero"/>
        <c:auto val="1"/>
        <c:lblAlgn val="ctr"/>
        <c:lblOffset val="100"/>
        <c:noMultiLvlLbl val="0"/>
      </c:catAx>
      <c:valAx>
        <c:axId val="101468352"/>
        <c:scaling>
          <c:orientation val="minMax"/>
        </c:scaling>
        <c:delete val="0"/>
        <c:axPos val="l"/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1470848"/>
        <c:crosses val="autoZero"/>
        <c:crossBetween val="between"/>
      </c:valAx>
      <c:valAx>
        <c:axId val="166383983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66403951"/>
        <c:crosses val="max"/>
        <c:crossBetween val="between"/>
      </c:valAx>
      <c:catAx>
        <c:axId val="166403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383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[Project_Sibikovska.xlsx]МЕНЕДЖЕРИ!Сводная таблица6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 w="1270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МЕНЕДЖЕРИ!$AJ$12</c:f>
              <c:strCache>
                <c:ptCount val="1"/>
                <c:pt idx="0">
                  <c:v>ЗП Борги Грн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12700">
              <a:solidFill>
                <a:schemeClr val="tx2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МЕНЕДЖЕРИ!$AI$13:$AI$17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МЕНЕДЖЕРИ!$AJ$13:$AJ$17</c:f>
              <c:numCache>
                <c:formatCode>#,##0</c:formatCode>
                <c:ptCount val="4"/>
                <c:pt idx="0">
                  <c:v>21286.80000000009</c:v>
                </c:pt>
                <c:pt idx="1">
                  <c:v>16483.730000000109</c:v>
                </c:pt>
                <c:pt idx="2">
                  <c:v>31528.130000000194</c:v>
                </c:pt>
                <c:pt idx="3">
                  <c:v>22626.930000000117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C-470D-995E-7496AA03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508994624"/>
        <c:axId val="508994208"/>
      </c:barChart>
      <c:lineChart>
        <c:grouping val="standard"/>
        <c:varyColors val="0"/>
        <c:ser>
          <c:idx val="1"/>
          <c:order val="1"/>
          <c:tx>
            <c:strRef>
              <c:f>МЕНЕДЖЕРИ!$AK$12</c:f>
              <c:strCache>
                <c:ptCount val="1"/>
                <c:pt idx="0">
                  <c:v>AvgDebtDays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МЕНЕДЖЕРИ!$AI$13:$AI$17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МЕНЕДЖЕРИ!$AK$13:$AK$17</c:f>
              <c:numCache>
                <c:formatCode>0.00</c:formatCode>
                <c:ptCount val="4"/>
                <c:pt idx="0">
                  <c:v>16.787490309471973</c:v>
                </c:pt>
                <c:pt idx="1">
                  <c:v>17.03689122820888</c:v>
                </c:pt>
                <c:pt idx="2">
                  <c:v>14.554415414481182</c:v>
                </c:pt>
                <c:pt idx="3">
                  <c:v>16.15263587276943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1C-470D-995E-7496AA03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983823"/>
        <c:axId val="1080990895"/>
      </c:lineChart>
      <c:catAx>
        <c:axId val="108098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80990895"/>
        <c:crosses val="autoZero"/>
        <c:auto val="1"/>
        <c:lblAlgn val="ctr"/>
        <c:lblOffset val="100"/>
        <c:noMultiLvlLbl val="0"/>
      </c:catAx>
      <c:valAx>
        <c:axId val="1080990895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080983823"/>
        <c:crosses val="autoZero"/>
        <c:crossBetween val="between"/>
      </c:valAx>
      <c:valAx>
        <c:axId val="508994208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8994624"/>
        <c:crosses val="max"/>
        <c:crossBetween val="between"/>
      </c:valAx>
      <c:catAx>
        <c:axId val="50899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8994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spPr>
            <a:ln w="25400">
              <a:noFill/>
            </a:ln>
          </c:spPr>
          <c:invertIfNegative val="0"/>
          <c:dPt>
            <c:idx val="0"/>
            <c:invertIfNegative val="0"/>
            <c:bubble3D val="1"/>
            <c:spPr>
              <a:solidFill>
                <a:schemeClr val="accent1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D1-47F4-8153-462140A8F67F}"/>
              </c:ext>
            </c:extLst>
          </c:dPt>
          <c:dPt>
            <c:idx val="1"/>
            <c:invertIfNegative val="0"/>
            <c:bubble3D val="1"/>
            <c:spPr>
              <a:solidFill>
                <a:schemeClr val="accent2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D1-47F4-8153-462140A8F67F}"/>
              </c:ext>
            </c:extLst>
          </c:dPt>
          <c:dPt>
            <c:idx val="2"/>
            <c:invertIfNegative val="0"/>
            <c:bubble3D val="1"/>
            <c:spPr>
              <a:solidFill>
                <a:schemeClr val="accent3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D1-47F4-8153-462140A8F67F}"/>
              </c:ext>
            </c:extLst>
          </c:dPt>
          <c:dPt>
            <c:idx val="3"/>
            <c:invertIfNegative val="0"/>
            <c:bubble3D val="1"/>
            <c:spPr>
              <a:solidFill>
                <a:schemeClr val="accent4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6D1-47F4-8153-462140A8F67F}"/>
              </c:ext>
            </c:extLst>
          </c:dPt>
          <c:dPt>
            <c:idx val="4"/>
            <c:invertIfNegative val="0"/>
            <c:bubble3D val="1"/>
            <c:spPr>
              <a:solidFill>
                <a:schemeClr val="accent5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6D1-47F4-8153-462140A8F67F}"/>
              </c:ext>
            </c:extLst>
          </c:dPt>
          <c:dPt>
            <c:idx val="5"/>
            <c:invertIfNegative val="0"/>
            <c:bubble3D val="1"/>
            <c:spPr>
              <a:solidFill>
                <a:schemeClr val="accent6"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6D1-47F4-8153-462140A8F67F}"/>
              </c:ext>
            </c:extLst>
          </c:dPt>
          <c:dPt>
            <c:idx val="6"/>
            <c:invertIfNegative val="0"/>
            <c:bubble3D val="1"/>
            <c:spPr>
              <a:solidFill>
                <a:schemeClr val="accent1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6D1-47F4-8153-462140A8F67F}"/>
              </c:ext>
            </c:extLst>
          </c:dPt>
          <c:dPt>
            <c:idx val="7"/>
            <c:invertIfNegative val="0"/>
            <c:bubble3D val="1"/>
            <c:spPr>
              <a:solidFill>
                <a:schemeClr val="accent2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6D1-47F4-8153-462140A8F67F}"/>
              </c:ext>
            </c:extLst>
          </c:dPt>
          <c:dPt>
            <c:idx val="8"/>
            <c:invertIfNegative val="0"/>
            <c:bubble3D val="1"/>
            <c:spPr>
              <a:solidFill>
                <a:schemeClr val="accent3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6D1-47F4-8153-462140A8F67F}"/>
              </c:ext>
            </c:extLst>
          </c:dPt>
          <c:dPt>
            <c:idx val="9"/>
            <c:invertIfNegative val="0"/>
            <c:bubble3D val="1"/>
            <c:spPr>
              <a:solidFill>
                <a:schemeClr val="accent4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6D1-47F4-8153-462140A8F67F}"/>
              </c:ext>
            </c:extLst>
          </c:dPt>
          <c:dPt>
            <c:idx val="10"/>
            <c:invertIfNegative val="0"/>
            <c:bubble3D val="1"/>
            <c:spPr>
              <a:solidFill>
                <a:schemeClr val="accent5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6D1-47F4-8153-462140A8F67F}"/>
              </c:ext>
            </c:extLst>
          </c:dPt>
          <c:dPt>
            <c:idx val="11"/>
            <c:invertIfNegative val="0"/>
            <c:bubble3D val="1"/>
            <c:spPr>
              <a:solidFill>
                <a:schemeClr val="accent6">
                  <a:lumMod val="60000"/>
                  <a:alpha val="7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6D1-47F4-8153-462140A8F67F}"/>
              </c:ext>
            </c:extLst>
          </c:dPt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КореляціяПоказн!Підписи1</c:f>
              <c:numCache>
                <c:formatCode>#,##0</c:formatCode>
                <c:ptCount val="12"/>
                <c:pt idx="0">
                  <c:v>3420100.14</c:v>
                </c:pt>
                <c:pt idx="1">
                  <c:v>2906099.94</c:v>
                </c:pt>
                <c:pt idx="2">
                  <c:v>2616699.86</c:v>
                </c:pt>
                <c:pt idx="3">
                  <c:v>2316400.0099999998</c:v>
                </c:pt>
                <c:pt idx="4">
                  <c:v>1498800.03</c:v>
                </c:pt>
                <c:pt idx="5">
                  <c:v>1554999.9</c:v>
                </c:pt>
                <c:pt idx="6">
                  <c:v>1650200.06</c:v>
                </c:pt>
                <c:pt idx="7">
                  <c:v>1341700.1100000001</c:v>
                </c:pt>
                <c:pt idx="8">
                  <c:v>1188799.95</c:v>
                </c:pt>
                <c:pt idx="9">
                  <c:v>1503300.04</c:v>
                </c:pt>
                <c:pt idx="10">
                  <c:v>1569899.98</c:v>
                </c:pt>
                <c:pt idx="11">
                  <c:v>1769899.91</c:v>
                </c:pt>
              </c:numCache>
            </c:numRef>
          </c:xVal>
          <c:yVal>
            <c:numRef>
              <c:f>КореляціяПоказн!Підписи2</c:f>
              <c:numCache>
                <c:formatCode>#,##0.00</c:formatCode>
                <c:ptCount val="12"/>
                <c:pt idx="0">
                  <c:v>29355.829999999994</c:v>
                </c:pt>
                <c:pt idx="1">
                  <c:v>24294</c:v>
                </c:pt>
                <c:pt idx="2">
                  <c:v>17582.900000000001</c:v>
                </c:pt>
                <c:pt idx="3">
                  <c:v>28202.080000000005</c:v>
                </c:pt>
                <c:pt idx="4">
                  <c:v>22660.98</c:v>
                </c:pt>
                <c:pt idx="5">
                  <c:v>16245.170000000002</c:v>
                </c:pt>
                <c:pt idx="6">
                  <c:v>19005.119999999995</c:v>
                </c:pt>
                <c:pt idx="7">
                  <c:v>19665.010000000002</c:v>
                </c:pt>
                <c:pt idx="8">
                  <c:v>17784.03</c:v>
                </c:pt>
                <c:pt idx="9">
                  <c:v>16356.88</c:v>
                </c:pt>
                <c:pt idx="10">
                  <c:v>22861.829999999998</c:v>
                </c:pt>
                <c:pt idx="11">
                  <c:v>19136.059999999998</c:v>
                </c:pt>
              </c:numCache>
            </c:numRef>
          </c:yVal>
          <c:bubbleSize>
            <c:numRef>
              <c:f>КореляціяПоказн!РозмірПузирків</c:f>
              <c:numCache>
                <c:formatCode>#,##0</c:formatCode>
                <c:ptCount val="12"/>
                <c:pt idx="0">
                  <c:v>208263</c:v>
                </c:pt>
                <c:pt idx="1">
                  <c:v>182855</c:v>
                </c:pt>
                <c:pt idx="2">
                  <c:v>166436</c:v>
                </c:pt>
                <c:pt idx="3">
                  <c:v>163813</c:v>
                </c:pt>
                <c:pt idx="4">
                  <c:v>92885</c:v>
                </c:pt>
                <c:pt idx="5">
                  <c:v>107145</c:v>
                </c:pt>
                <c:pt idx="6">
                  <c:v>114188</c:v>
                </c:pt>
                <c:pt idx="7">
                  <c:v>88431</c:v>
                </c:pt>
                <c:pt idx="8">
                  <c:v>77205</c:v>
                </c:pt>
                <c:pt idx="9">
                  <c:v>103318</c:v>
                </c:pt>
                <c:pt idx="10">
                  <c:v>106345</c:v>
                </c:pt>
                <c:pt idx="11">
                  <c:v>125161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3-387E-417C-96E4-02A783101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799094607"/>
        <c:axId val="799095023"/>
      </c:bubbleChart>
      <c:valAx>
        <c:axId val="79909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99095023"/>
        <c:crosses val="autoZero"/>
        <c:crossBetween val="midCat"/>
      </c:valAx>
      <c:valAx>
        <c:axId val="79909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9909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firstButton="1" fmlaLink="КореляціяПоказн!$D$4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ctrlProps/ctrlProp9.xml><?xml version="1.0" encoding="utf-8"?>
<formControlPr xmlns="http://schemas.microsoft.com/office/spreadsheetml/2009/9/main" objectType="Radio" lockText="1" noThreeD="1"/>
</file>

<file path=xl/ctrlProps/ctrlProp10.xml><?xml version="1.0" encoding="utf-8"?>
<formControlPr xmlns="http://schemas.microsoft.com/office/spreadsheetml/2009/9/main" objectType="Radio" lockText="1" noThreeD="1"/>
</file>

<file path=xl/ctrlProps/ctrlProp11.xml><?xml version="1.0" encoding="utf-8"?>
<formControlPr xmlns="http://schemas.microsoft.com/office/spreadsheetml/2009/9/main" objectType="Radio" lockText="1" noThreeD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Radio" lockText="1" noThreeD="1"/>
</file>

<file path=xl/ctrlProps/ctrlProp14.xml><?xml version="1.0" encoding="utf-8"?>
<formControlPr xmlns="http://schemas.microsoft.com/office/spreadsheetml/2009/9/main" objectType="Radio" lockText="1" noThreeD="1"/>
</file>

<file path=xl/ctrlProps/ctrlProp15.xml><?xml version="1.0" encoding="utf-8"?>
<formControlPr xmlns="http://schemas.microsoft.com/office/spreadsheetml/2009/9/main" objectType="Radio" lockText="1" noThreeD="1"/>
</file>

<file path=xl/ctrlProps/ctrlProp16.xml><?xml version="1.0" encoding="utf-8"?>
<formControlPr xmlns="http://schemas.microsoft.com/office/spreadsheetml/2009/9/main" objectType="Radio" checked="Checked" lockText="1" noThreeD="1"/>
</file>

<file path=xl/ctrlProps/ctrlProp17.xml><?xml version="1.0" encoding="utf-8"?>
<formControlPr xmlns="http://schemas.microsoft.com/office/spreadsheetml/2009/9/main" objectType="Radio" checked="Checked" firstButton="1" fmlaLink="КореляціяПоказн!$D$2" lockText="1" noThreeD="1"/>
</file>

<file path=xl/ctrlProps/ctrlProp18.xml><?xml version="1.0" encoding="utf-8"?>
<formControlPr xmlns="http://schemas.microsoft.com/office/spreadsheetml/2009/9/main" objectType="Radio" lockText="1" noThreeD="1"/>
</file>

<file path=xl/ctrlProps/ctrlProp19.xml><?xml version="1.0" encoding="utf-8"?>
<formControlPr xmlns="http://schemas.microsoft.com/office/spreadsheetml/2009/9/main" objectType="Radio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lockText="1" noThreeD="1"/>
</file>

<file path=xl/ctrlProps/ctrlProp23.xml><?xml version="1.0" encoding="utf-8"?>
<formControlPr xmlns="http://schemas.microsoft.com/office/spreadsheetml/2009/9/main" objectType="Radio" lockText="1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Radio" lockText="1" noThreeD="1"/>
</file>

<file path=xl/ctrlProps/ctrlProp26.xml><?xml version="1.0" encoding="utf-8"?>
<formControlPr xmlns="http://schemas.microsoft.com/office/spreadsheetml/2009/9/main" objectType="Radio" lockText="1" noThreeD="1"/>
</file>

<file path=xl/ctrlProps/ctrlProp27.xml><?xml version="1.0" encoding="utf-8"?>
<formControlPr xmlns="http://schemas.microsoft.com/office/spreadsheetml/2009/9/main" objectType="Radio" lockText="1" noThreeD="1"/>
</file>

<file path=xl/ctrlProps/ctrlProp28.xml><?xml version="1.0" encoding="utf-8"?>
<formControlPr xmlns="http://schemas.microsoft.com/office/spreadsheetml/2009/9/main" objectType="Radio" lockText="1" noThreeD="1"/>
</file>

<file path=xl/ctrlProps/ctrlProp29.xml><?xml version="1.0" encoding="utf-8"?>
<formControlPr xmlns="http://schemas.microsoft.com/office/spreadsheetml/2009/9/main" objectType="Radio" lockText="1" noThreeD="1"/>
</file>

<file path=xl/ctrlProps/ctrlProp30.xml><?xml version="1.0" encoding="utf-8"?>
<formControlPr xmlns="http://schemas.microsoft.com/office/spreadsheetml/2009/9/main" objectType="Radio" lockText="1" noThreeD="1"/>
</file>

<file path=xl/ctrlProps/ctrlProp31.xml><?xml version="1.0" encoding="utf-8"?>
<formControlPr xmlns="http://schemas.microsoft.com/office/spreadsheetml/2009/9/main" objectType="Radio" lockText="1" noThreeD="1"/>
</file>

<file path=xl/ctrlProps/ctrlProp32.xml><?xml version="1.0" encoding="utf-8"?>
<formControlPr xmlns="http://schemas.microsoft.com/office/spreadsheetml/2009/9/main" objectType="GBox" noThreeD="1"/>
</file>

<file path=xl/ctrlProps/ctrlProp33.xml><?xml version="1.0" encoding="utf-8"?>
<formControlPr xmlns="http://schemas.microsoft.com/office/spreadsheetml/2009/9/main" objectType="Radio" firstButton="1" fmlaLink="КореляціяПоказн!$D$6" lockText="1" noThreeD="1"/>
</file>

<file path=xl/ctrlProps/ctrlProp34.xml><?xml version="1.0" encoding="utf-8"?>
<formControlPr xmlns="http://schemas.microsoft.com/office/spreadsheetml/2009/9/main" objectType="Radio" checked="Checked" lockText="1" noThreeD="1"/>
</file>

<file path=xl/ctrlProps/ctrlProp35.xml><?xml version="1.0" encoding="utf-8"?>
<formControlPr xmlns="http://schemas.microsoft.com/office/spreadsheetml/2009/9/main" objectType="Radio" lockText="1" noThreeD="1"/>
</file>

<file path=xl/ctrlProps/ctrlProp36.xml><?xml version="1.0" encoding="utf-8"?>
<formControlPr xmlns="http://schemas.microsoft.com/office/spreadsheetml/2009/9/main" objectType="Radio" lockText="1" noThreeD="1"/>
</file>

<file path=xl/ctrlProps/ctrlProp37.xml><?xml version="1.0" encoding="utf-8"?>
<formControlPr xmlns="http://schemas.microsoft.com/office/spreadsheetml/2009/9/main" objectType="Radio" lockText="1" noThreeD="1"/>
</file>

<file path=xl/ctrlProps/ctrlProp38.xml><?xml version="1.0" encoding="utf-8"?>
<formControlPr xmlns="http://schemas.microsoft.com/office/spreadsheetml/2009/9/main" objectType="Radio" lockText="1" noThreeD="1"/>
</file>

<file path=xl/ctrlProps/ctrlProp39.xml><?xml version="1.0" encoding="utf-8"?>
<formControlPr xmlns="http://schemas.microsoft.com/office/spreadsheetml/2009/9/main" objectType="Radio" lockText="1" noThreeD="1"/>
</file>

<file path=xl/ctrlProps/ctrlProp40.xml><?xml version="1.0" encoding="utf-8"?>
<formControlPr xmlns="http://schemas.microsoft.com/office/spreadsheetml/2009/9/main" objectType="Radio" lockText="1" noThreeD="1"/>
</file>

<file path=xl/ctrlProps/ctrlProp41.xml><?xml version="1.0" encoding="utf-8"?>
<formControlPr xmlns="http://schemas.microsoft.com/office/spreadsheetml/2009/9/main" objectType="Radio" lockText="1" noThreeD="1"/>
</file>

<file path=xl/ctrlProps/ctrlProp42.xml><?xml version="1.0" encoding="utf-8"?>
<formControlPr xmlns="http://schemas.microsoft.com/office/spreadsheetml/2009/9/main" objectType="Radio" lockText="1" noThreeD="1"/>
</file>

<file path=xl/ctrlProps/ctrlProp43.xml><?xml version="1.0" encoding="utf-8"?>
<formControlPr xmlns="http://schemas.microsoft.com/office/spreadsheetml/2009/9/main" objectType="Radio" lockText="1" noThreeD="1"/>
</file>

<file path=xl/ctrlProps/ctrlProp44.xml><?xml version="1.0" encoding="utf-8"?>
<formControlPr xmlns="http://schemas.microsoft.com/office/spreadsheetml/2009/9/main" objectType="Radio" lockText="1" noThreeD="1"/>
</file>

<file path=xl/ctrlProps/ctrlProp45.xml><?xml version="1.0" encoding="utf-8"?>
<formControlPr xmlns="http://schemas.microsoft.com/office/spreadsheetml/2009/9/main" objectType="GBox" noThreeD="1"/>
</file>

<file path=xl/ctrlProps/ctrlProp46.xml><?xml version="1.0" encoding="utf-8"?>
<formControlPr xmlns="http://schemas.microsoft.com/office/spreadsheetml/2009/9/main" objectType="Scroll" dx="22" fmlaLink="КореляціяПоказн!$D$8" horiz="1" max="12" min="1" page="3" val="6"/>
</file>

<file path=xl/ctrlProps/ctrlProp47.xml><?xml version="1.0" encoding="utf-8"?>
<formControlPr xmlns="http://schemas.microsoft.com/office/spreadsheetml/2009/9/main" objectType="Radio" lockText="1" noThreeD="1"/>
</file>

<file path=xl/ctrlProps/ctrlProp48.xml><?xml version="1.0" encoding="utf-8"?>
<formControlPr xmlns="http://schemas.microsoft.com/office/spreadsheetml/2009/9/main" objectType="Radio" lockText="1" noThreeD="1"/>
</file>

<file path=xl/ctrlProps/ctrlProp49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123827</xdr:rowOff>
    </xdr:from>
    <xdr:to>
      <xdr:col>10</xdr:col>
      <xdr:colOff>510268</xdr:colOff>
      <xdr:row>7</xdr:row>
      <xdr:rowOff>133352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4" y="385765"/>
              <a:ext cx="7618299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350184</xdr:colOff>
      <xdr:row>8</xdr:row>
      <xdr:rowOff>81942</xdr:rowOff>
    </xdr:from>
    <xdr:to>
      <xdr:col>2</xdr:col>
      <xdr:colOff>353996</xdr:colOff>
      <xdr:row>15</xdr:row>
      <xdr:rowOff>68036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КатТовару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Товару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184" y="1629755"/>
              <a:ext cx="1791450" cy="118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493260</xdr:colOff>
      <xdr:row>9</xdr:row>
      <xdr:rowOff>34357</xdr:rowOff>
    </xdr:from>
    <xdr:to>
      <xdr:col>10</xdr:col>
      <xdr:colOff>535782</xdr:colOff>
      <xdr:row>15</xdr:row>
      <xdr:rowOff>15307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Бренд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Брен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9198" y="1701232"/>
              <a:ext cx="579324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404810</xdr:colOff>
      <xdr:row>1</xdr:row>
      <xdr:rowOff>96611</xdr:rowOff>
    </xdr:from>
    <xdr:to>
      <xdr:col>17</xdr:col>
      <xdr:colOff>302757</xdr:colOff>
      <xdr:row>6</xdr:row>
      <xdr:rowOff>65315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Формат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ормат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70654" y="358549"/>
              <a:ext cx="1433853" cy="9569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71100</xdr:colOff>
      <xdr:row>1</xdr:row>
      <xdr:rowOff>94910</xdr:rowOff>
    </xdr:from>
    <xdr:to>
      <xdr:col>21</xdr:col>
      <xdr:colOff>336439</xdr:colOff>
      <xdr:row>6</xdr:row>
      <xdr:rowOff>73139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ТипКлієнту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ієнту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7663" y="356848"/>
              <a:ext cx="3563370" cy="9664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255814</xdr:colOff>
      <xdr:row>7</xdr:row>
      <xdr:rowOff>65313</xdr:rowOff>
    </xdr:from>
    <xdr:to>
      <xdr:col>21</xdr:col>
      <xdr:colOff>312964</xdr:colOff>
      <xdr:row>15</xdr:row>
      <xdr:rowOff>108857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Область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бласть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99814" y="1422626"/>
              <a:ext cx="8617744" cy="1496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263979</xdr:colOff>
      <xdr:row>1</xdr:row>
      <xdr:rowOff>83003</xdr:rowOff>
    </xdr:from>
    <xdr:to>
      <xdr:col>15</xdr:col>
      <xdr:colOff>210230</xdr:colOff>
      <xdr:row>6</xdr:row>
      <xdr:rowOff>42182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іон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і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7979" y="344941"/>
              <a:ext cx="3268095" cy="947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17</xdr:col>
      <xdr:colOff>362727</xdr:colOff>
      <xdr:row>35</xdr:row>
      <xdr:rowOff>86146</xdr:rowOff>
    </xdr:from>
    <xdr:to>
      <xdr:col>24</xdr:col>
      <xdr:colOff>166686</xdr:colOff>
      <xdr:row>46</xdr:row>
      <xdr:rowOff>142875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221456</xdr:colOff>
      <xdr:row>24</xdr:row>
      <xdr:rowOff>264319</xdr:rowOff>
    </xdr:from>
    <xdr:to>
      <xdr:col>23</xdr:col>
      <xdr:colOff>583407</xdr:colOff>
      <xdr:row>36</xdr:row>
      <xdr:rowOff>11905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691882</xdr:colOff>
      <xdr:row>51</xdr:row>
      <xdr:rowOff>17986</xdr:rowOff>
    </xdr:from>
    <xdr:to>
      <xdr:col>20</xdr:col>
      <xdr:colOff>299359</xdr:colOff>
      <xdr:row>62</xdr:row>
      <xdr:rowOff>107156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706253</xdr:colOff>
      <xdr:row>63</xdr:row>
      <xdr:rowOff>11906</xdr:rowOff>
    </xdr:from>
    <xdr:to>
      <xdr:col>20</xdr:col>
      <xdr:colOff>299358</xdr:colOff>
      <xdr:row>73</xdr:row>
      <xdr:rowOff>95249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190501</xdr:colOff>
      <xdr:row>51</xdr:row>
      <xdr:rowOff>11906</xdr:rowOff>
    </xdr:from>
    <xdr:to>
      <xdr:col>26</xdr:col>
      <xdr:colOff>452442</xdr:colOff>
      <xdr:row>62</xdr:row>
      <xdr:rowOff>119062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176894</xdr:colOff>
      <xdr:row>62</xdr:row>
      <xdr:rowOff>190499</xdr:rowOff>
    </xdr:from>
    <xdr:to>
      <xdr:col>26</xdr:col>
      <xdr:colOff>451741</xdr:colOff>
      <xdr:row>73</xdr:row>
      <xdr:rowOff>95248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367392</xdr:colOff>
      <xdr:row>25</xdr:row>
      <xdr:rowOff>149678</xdr:rowOff>
    </xdr:from>
    <xdr:to>
      <xdr:col>16</xdr:col>
      <xdr:colOff>690561</xdr:colOff>
      <xdr:row>46</xdr:row>
      <xdr:rowOff>95250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367392</xdr:colOff>
      <xdr:row>51</xdr:row>
      <xdr:rowOff>35718</xdr:rowOff>
    </xdr:from>
    <xdr:to>
      <xdr:col>16</xdr:col>
      <xdr:colOff>326572</xdr:colOff>
      <xdr:row>73</xdr:row>
      <xdr:rowOff>95249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154782</xdr:colOff>
      <xdr:row>6</xdr:row>
      <xdr:rowOff>178595</xdr:rowOff>
    </xdr:from>
    <xdr:to>
      <xdr:col>2</xdr:col>
      <xdr:colOff>406913</xdr:colOff>
      <xdr:row>13</xdr:row>
      <xdr:rowOff>69095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КатТовару 3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Товару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782" y="1428751"/>
              <a:ext cx="1335600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535782</xdr:colOff>
      <xdr:row>6</xdr:row>
      <xdr:rowOff>190499</xdr:rowOff>
    </xdr:from>
    <xdr:to>
      <xdr:col>9</xdr:col>
      <xdr:colOff>820257</xdr:colOff>
      <xdr:row>13</xdr:row>
      <xdr:rowOff>80999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Бренд 3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Бренд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51" y="1440655"/>
              <a:ext cx="4332600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71438</xdr:colOff>
      <xdr:row>7</xdr:row>
      <xdr:rowOff>1</xdr:rowOff>
    </xdr:from>
    <xdr:to>
      <xdr:col>13</xdr:col>
      <xdr:colOff>892549</xdr:colOff>
      <xdr:row>13</xdr:row>
      <xdr:rowOff>71439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Формат 3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ормат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67438" y="1442358"/>
              <a:ext cx="1474254" cy="12144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1037543</xdr:colOff>
      <xdr:row>6</xdr:row>
      <xdr:rowOff>188800</xdr:rowOff>
    </xdr:from>
    <xdr:to>
      <xdr:col>16</xdr:col>
      <xdr:colOff>836596</xdr:colOff>
      <xdr:row>13</xdr:row>
      <xdr:rowOff>79300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ТипКлієнту 3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ієнту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6686" y="1440657"/>
              <a:ext cx="3881196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1039248</xdr:colOff>
      <xdr:row>2</xdr:row>
      <xdr:rowOff>13607</xdr:rowOff>
    </xdr:from>
    <xdr:to>
      <xdr:col>16</xdr:col>
      <xdr:colOff>838301</xdr:colOff>
      <xdr:row>6</xdr:row>
      <xdr:rowOff>79607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Регіон 3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іон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8391" y="503464"/>
              <a:ext cx="3881196" cy="82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94569</xdr:colOff>
      <xdr:row>2</xdr:row>
      <xdr:rowOff>13606</xdr:rowOff>
    </xdr:from>
    <xdr:to>
      <xdr:col>26</xdr:col>
      <xdr:colOff>358888</xdr:colOff>
      <xdr:row>13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Область 3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бласть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3105" y="503463"/>
              <a:ext cx="6047354" cy="21771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201093</xdr:colOff>
      <xdr:row>1</xdr:row>
      <xdr:rowOff>119060</xdr:rowOff>
    </xdr:from>
    <xdr:to>
      <xdr:col>2</xdr:col>
      <xdr:colOff>809624</xdr:colOff>
      <xdr:row>5</xdr:row>
      <xdr:rowOff>178592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 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93" y="377596"/>
              <a:ext cx="1697102" cy="8623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154781</xdr:colOff>
      <xdr:row>25</xdr:row>
      <xdr:rowOff>35718</xdr:rowOff>
    </xdr:from>
    <xdr:to>
      <xdr:col>15</xdr:col>
      <xdr:colOff>523875</xdr:colOff>
      <xdr:row>41</xdr:row>
      <xdr:rowOff>83343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631032</xdr:colOff>
      <xdr:row>25</xdr:row>
      <xdr:rowOff>23811</xdr:rowOff>
    </xdr:from>
    <xdr:to>
      <xdr:col>22</xdr:col>
      <xdr:colOff>71438</xdr:colOff>
      <xdr:row>41</xdr:row>
      <xdr:rowOff>71436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178593</xdr:colOff>
      <xdr:row>25</xdr:row>
      <xdr:rowOff>47625</xdr:rowOff>
    </xdr:from>
    <xdr:to>
      <xdr:col>26</xdr:col>
      <xdr:colOff>571500</xdr:colOff>
      <xdr:row>41</xdr:row>
      <xdr:rowOff>59531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204107</xdr:colOff>
      <xdr:row>45</xdr:row>
      <xdr:rowOff>13607</xdr:rowOff>
    </xdr:from>
    <xdr:to>
      <xdr:col>15</xdr:col>
      <xdr:colOff>489856</xdr:colOff>
      <xdr:row>63</xdr:row>
      <xdr:rowOff>54428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653142</xdr:colOff>
      <xdr:row>44</xdr:row>
      <xdr:rowOff>190499</xdr:rowOff>
    </xdr:from>
    <xdr:to>
      <xdr:col>22</xdr:col>
      <xdr:colOff>27214</xdr:colOff>
      <xdr:row>63</xdr:row>
      <xdr:rowOff>54428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176893</xdr:colOff>
      <xdr:row>44</xdr:row>
      <xdr:rowOff>190499</xdr:rowOff>
    </xdr:from>
    <xdr:to>
      <xdr:col>27</xdr:col>
      <xdr:colOff>54429</xdr:colOff>
      <xdr:row>63</xdr:row>
      <xdr:rowOff>13608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190501</xdr:colOff>
      <xdr:row>66</xdr:row>
      <xdr:rowOff>149678</xdr:rowOff>
    </xdr:from>
    <xdr:to>
      <xdr:col>15</xdr:col>
      <xdr:colOff>530679</xdr:colOff>
      <xdr:row>81</xdr:row>
      <xdr:rowOff>136070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707571</xdr:colOff>
      <xdr:row>66</xdr:row>
      <xdr:rowOff>163286</xdr:rowOff>
    </xdr:from>
    <xdr:to>
      <xdr:col>22</xdr:col>
      <xdr:colOff>272142</xdr:colOff>
      <xdr:row>81</xdr:row>
      <xdr:rowOff>136071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380999</xdr:colOff>
      <xdr:row>66</xdr:row>
      <xdr:rowOff>163285</xdr:rowOff>
    </xdr:from>
    <xdr:to>
      <xdr:col>26</xdr:col>
      <xdr:colOff>462643</xdr:colOff>
      <xdr:row>81</xdr:row>
      <xdr:rowOff>163285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176892</xdr:colOff>
      <xdr:row>84</xdr:row>
      <xdr:rowOff>149678</xdr:rowOff>
    </xdr:from>
    <xdr:to>
      <xdr:col>15</xdr:col>
      <xdr:colOff>557892</xdr:colOff>
      <xdr:row>100</xdr:row>
      <xdr:rowOff>299357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748394</xdr:colOff>
      <xdr:row>84</xdr:row>
      <xdr:rowOff>136071</xdr:rowOff>
    </xdr:from>
    <xdr:to>
      <xdr:col>22</xdr:col>
      <xdr:colOff>312964</xdr:colOff>
      <xdr:row>100</xdr:row>
      <xdr:rowOff>299356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435427</xdr:colOff>
      <xdr:row>84</xdr:row>
      <xdr:rowOff>149679</xdr:rowOff>
    </xdr:from>
    <xdr:to>
      <xdr:col>26</xdr:col>
      <xdr:colOff>557893</xdr:colOff>
      <xdr:row>100</xdr:row>
      <xdr:rowOff>285750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54429</xdr:rowOff>
    </xdr:from>
    <xdr:to>
      <xdr:col>2</xdr:col>
      <xdr:colOff>605719</xdr:colOff>
      <xdr:row>13</xdr:row>
      <xdr:rowOff>135429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КатТовару 2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Товару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188" y="1495085"/>
              <a:ext cx="1332000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716076</xdr:colOff>
      <xdr:row>7</xdr:row>
      <xdr:rowOff>68035</xdr:rowOff>
    </xdr:from>
    <xdr:to>
      <xdr:col>10</xdr:col>
      <xdr:colOff>34018</xdr:colOff>
      <xdr:row>13</xdr:row>
      <xdr:rowOff>149035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Бренд 2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Бренд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9545" y="1508691"/>
              <a:ext cx="4354286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156486</xdr:colOff>
      <xdr:row>7</xdr:row>
      <xdr:rowOff>27213</xdr:rowOff>
    </xdr:from>
    <xdr:to>
      <xdr:col>13</xdr:col>
      <xdr:colOff>633076</xdr:colOff>
      <xdr:row>13</xdr:row>
      <xdr:rowOff>108213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Формат 2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ормат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9700" y="1469570"/>
              <a:ext cx="1469912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767104</xdr:colOff>
      <xdr:row>7</xdr:row>
      <xdr:rowOff>69736</xdr:rowOff>
    </xdr:from>
    <xdr:to>
      <xdr:col>16</xdr:col>
      <xdr:colOff>619126</xdr:colOff>
      <xdr:row>13</xdr:row>
      <xdr:rowOff>150736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ТипКлієнту 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ієнту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8948" y="1510392"/>
              <a:ext cx="3673928" cy="1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767107</xdr:colOff>
      <xdr:row>2</xdr:row>
      <xdr:rowOff>1</xdr:rowOff>
    </xdr:from>
    <xdr:to>
      <xdr:col>16</xdr:col>
      <xdr:colOff>620801</xdr:colOff>
      <xdr:row>6</xdr:row>
      <xdr:rowOff>161926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Регіон 2">
              <a:extLst>
                <a:ext uri="{FF2B5EF4-FFF2-40B4-BE49-F238E27FC236}">
                  <a16:creationId xmlns:a16="http://schemas.microsoft.com/office/drawing/2014/main" id="{00000000-0008-0000-02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іон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8951" y="488157"/>
              <a:ext cx="3675600" cy="92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719479</xdr:colOff>
      <xdr:row>1</xdr:row>
      <xdr:rowOff>214311</xdr:rowOff>
    </xdr:from>
    <xdr:to>
      <xdr:col>26</xdr:col>
      <xdr:colOff>496663</xdr:colOff>
      <xdr:row>13</xdr:row>
      <xdr:rowOff>151379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Область 2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бласть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73229" y="476249"/>
              <a:ext cx="6313715" cy="22587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</xdr:row>
      <xdr:rowOff>123374</xdr:rowOff>
    </xdr:from>
    <xdr:to>
      <xdr:col>5</xdr:col>
      <xdr:colOff>224063</xdr:colOff>
      <xdr:row>5</xdr:row>
      <xdr:rowOff>153656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6" name="Date 2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188" y="385312"/>
              <a:ext cx="2772000" cy="82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202406</xdr:colOff>
      <xdr:row>26</xdr:row>
      <xdr:rowOff>190499</xdr:rowOff>
    </xdr:from>
    <xdr:to>
      <xdr:col>14</xdr:col>
      <xdr:colOff>119063</xdr:colOff>
      <xdr:row>42</xdr:row>
      <xdr:rowOff>154780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428622</xdr:colOff>
      <xdr:row>27</xdr:row>
      <xdr:rowOff>23812</xdr:rowOff>
    </xdr:from>
    <xdr:to>
      <xdr:col>20</xdr:col>
      <xdr:colOff>214309</xdr:colOff>
      <xdr:row>42</xdr:row>
      <xdr:rowOff>166687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511968</xdr:colOff>
      <xdr:row>27</xdr:row>
      <xdr:rowOff>23812</xdr:rowOff>
    </xdr:from>
    <xdr:to>
      <xdr:col>26</xdr:col>
      <xdr:colOff>369094</xdr:colOff>
      <xdr:row>42</xdr:row>
      <xdr:rowOff>166686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214312</xdr:colOff>
      <xdr:row>47</xdr:row>
      <xdr:rowOff>0</xdr:rowOff>
    </xdr:from>
    <xdr:to>
      <xdr:col>14</xdr:col>
      <xdr:colOff>178593</xdr:colOff>
      <xdr:row>62</xdr:row>
      <xdr:rowOff>95250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357187</xdr:colOff>
      <xdr:row>47</xdr:row>
      <xdr:rowOff>11907</xdr:rowOff>
    </xdr:from>
    <xdr:to>
      <xdr:col>20</xdr:col>
      <xdr:colOff>154781</xdr:colOff>
      <xdr:row>62</xdr:row>
      <xdr:rowOff>83343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297656</xdr:colOff>
      <xdr:row>47</xdr:row>
      <xdr:rowOff>11906</xdr:rowOff>
    </xdr:from>
    <xdr:to>
      <xdr:col>26</xdr:col>
      <xdr:colOff>309563</xdr:colOff>
      <xdr:row>62</xdr:row>
      <xdr:rowOff>71437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272143</xdr:colOff>
      <xdr:row>66</xdr:row>
      <xdr:rowOff>166688</xdr:rowOff>
    </xdr:from>
    <xdr:to>
      <xdr:col>9</xdr:col>
      <xdr:colOff>625929</xdr:colOff>
      <xdr:row>82</xdr:row>
      <xdr:rowOff>71437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199003</xdr:colOff>
      <xdr:row>66</xdr:row>
      <xdr:rowOff>164987</xdr:rowOff>
    </xdr:from>
    <xdr:to>
      <xdr:col>16</xdr:col>
      <xdr:colOff>797719</xdr:colOff>
      <xdr:row>82</xdr:row>
      <xdr:rowOff>69737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244929</xdr:colOff>
      <xdr:row>67</xdr:row>
      <xdr:rowOff>13608</xdr:rowOff>
    </xdr:from>
    <xdr:to>
      <xdr:col>26</xdr:col>
      <xdr:colOff>136072</xdr:colOff>
      <xdr:row>82</xdr:row>
      <xdr:rowOff>90148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390525</xdr:colOff>
          <xdr:row>1</xdr:row>
          <xdr:rowOff>333375</xdr:rowOff>
        </xdr:from>
        <xdr:to>
          <xdr:col>21</xdr:col>
          <xdr:colOff>0</xdr:colOff>
          <xdr:row>3</xdr:row>
          <xdr:rowOff>9525</xdr:rowOff>
        </xdr:to>
        <xdr:sp macro="" textlink="">
          <xdr:nvSpPr>
            <xdr:cNvPr id="4123" name="Option Button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План продажів,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390525</xdr:colOff>
          <xdr:row>2</xdr:row>
          <xdr:rowOff>180975</xdr:rowOff>
        </xdr:from>
        <xdr:to>
          <xdr:col>21</xdr:col>
          <xdr:colOff>0</xdr:colOff>
          <xdr:row>4</xdr:row>
          <xdr:rowOff>9525</xdr:rowOff>
        </xdr:to>
        <xdr:sp macro="" textlink="">
          <xdr:nvSpPr>
            <xdr:cNvPr id="4124" name="Option Button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3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Відвантажено, Шт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400050</xdr:colOff>
          <xdr:row>3</xdr:row>
          <xdr:rowOff>161925</xdr:rowOff>
        </xdr:from>
        <xdr:to>
          <xdr:col>21</xdr:col>
          <xdr:colOff>9525</xdr:colOff>
          <xdr:row>5</xdr:row>
          <xdr:rowOff>0</xdr:rowOff>
        </xdr:to>
        <xdr:sp macro="" textlink="">
          <xdr:nvSpPr>
            <xdr:cNvPr id="4125" name="Option Button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400050</xdr:colOff>
          <xdr:row>4</xdr:row>
          <xdr:rowOff>171450</xdr:rowOff>
        </xdr:from>
        <xdr:to>
          <xdr:col>22</xdr:col>
          <xdr:colOff>219075</xdr:colOff>
          <xdr:row>6</xdr:row>
          <xdr:rowOff>0</xdr:rowOff>
        </xdr:to>
        <xdr:sp macro="" textlink="">
          <xdr:nvSpPr>
            <xdr:cNvPr id="4126" name="Option Button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3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 у цінах Закупки,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400050</xdr:colOff>
          <xdr:row>6</xdr:row>
          <xdr:rowOff>0</xdr:rowOff>
        </xdr:from>
        <xdr:to>
          <xdr:col>22</xdr:col>
          <xdr:colOff>390525</xdr:colOff>
          <xdr:row>7</xdr:row>
          <xdr:rowOff>19050</xdr:rowOff>
        </xdr:to>
        <xdr:sp macro="" textlink="">
          <xdr:nvSpPr>
            <xdr:cNvPr id="4128" name="Option Button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3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 в цінах Прайс-листа,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</xdr:colOff>
          <xdr:row>1</xdr:row>
          <xdr:rowOff>314325</xdr:rowOff>
        </xdr:from>
        <xdr:to>
          <xdr:col>26</xdr:col>
          <xdr:colOff>285750</xdr:colOff>
          <xdr:row>3</xdr:row>
          <xdr:rowOff>0</xdr:rowOff>
        </xdr:to>
        <xdr:sp macro="" textlink="">
          <xdr:nvSpPr>
            <xdr:cNvPr id="4129" name="Option Button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3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% Виконання плану в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</xdr:colOff>
          <xdr:row>2</xdr:row>
          <xdr:rowOff>171450</xdr:rowOff>
        </xdr:from>
        <xdr:to>
          <xdr:col>26</xdr:col>
          <xdr:colOff>219075</xdr:colOff>
          <xdr:row>4</xdr:row>
          <xdr:rowOff>0</xdr:rowOff>
        </xdr:to>
        <xdr:sp macro="" textlink="">
          <xdr:nvSpPr>
            <xdr:cNvPr id="4130" name="Option Button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3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Знижка клієнтам,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</xdr:colOff>
          <xdr:row>4</xdr:row>
          <xdr:rowOff>19050</xdr:rowOff>
        </xdr:from>
        <xdr:to>
          <xdr:col>25</xdr:col>
          <xdr:colOff>9525</xdr:colOff>
          <xdr:row>5</xdr:row>
          <xdr:rowOff>9525</xdr:rowOff>
        </xdr:to>
        <xdr:sp macro="" textlink="">
          <xdr:nvSpPr>
            <xdr:cNvPr id="4131" name="Option Button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3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Націнка,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</xdr:colOff>
          <xdr:row>4</xdr:row>
          <xdr:rowOff>171450</xdr:rowOff>
        </xdr:from>
        <xdr:to>
          <xdr:col>25</xdr:col>
          <xdr:colOff>19050</xdr:colOff>
          <xdr:row>6</xdr:row>
          <xdr:rowOff>9525</xdr:rowOff>
        </xdr:to>
        <xdr:sp macro="" textlink="">
          <xdr:nvSpPr>
            <xdr:cNvPr id="4132" name="Option Button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3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Маржа,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</xdr:colOff>
          <xdr:row>5</xdr:row>
          <xdr:rowOff>180975</xdr:rowOff>
        </xdr:from>
        <xdr:to>
          <xdr:col>27</xdr:col>
          <xdr:colOff>9525</xdr:colOff>
          <xdr:row>7</xdr:row>
          <xdr:rowOff>9525</xdr:rowOff>
        </xdr:to>
        <xdr:sp macro="" textlink="">
          <xdr:nvSpPr>
            <xdr:cNvPr id="4133" name="Option Button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3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Деб.Заборгованість, Дні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409575</xdr:colOff>
          <xdr:row>2</xdr:row>
          <xdr:rowOff>9525</xdr:rowOff>
        </xdr:from>
        <xdr:to>
          <xdr:col>30</xdr:col>
          <xdr:colOff>171450</xdr:colOff>
          <xdr:row>3</xdr:row>
          <xdr:rowOff>0</xdr:rowOff>
        </xdr:to>
        <xdr:sp macro="" textlink="">
          <xdr:nvSpPr>
            <xdr:cNvPr id="4134" name="Option Button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3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Зарплата.Оклад,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304800</xdr:colOff>
          <xdr:row>1</xdr:row>
          <xdr:rowOff>238125</xdr:rowOff>
        </xdr:from>
        <xdr:to>
          <xdr:col>31</xdr:col>
          <xdr:colOff>238125</xdr:colOff>
          <xdr:row>8</xdr:row>
          <xdr:rowOff>19050</xdr:rowOff>
        </xdr:to>
        <xdr:sp macro="" textlink="">
          <xdr:nvSpPr>
            <xdr:cNvPr id="4139" name="Group Box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По осі 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409575</xdr:colOff>
          <xdr:row>2</xdr:row>
          <xdr:rowOff>171450</xdr:rowOff>
        </xdr:from>
        <xdr:to>
          <xdr:col>30</xdr:col>
          <xdr:colOff>400050</xdr:colOff>
          <xdr:row>4</xdr:row>
          <xdr:rowOff>9525</xdr:rowOff>
        </xdr:to>
        <xdr:sp macro="" textlink="">
          <xdr:nvSpPr>
            <xdr:cNvPr id="4152" name="Option Button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Зарплата.Бонус за оборот,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409575</xdr:colOff>
          <xdr:row>3</xdr:row>
          <xdr:rowOff>161925</xdr:rowOff>
        </xdr:from>
        <xdr:to>
          <xdr:col>31</xdr:col>
          <xdr:colOff>228600</xdr:colOff>
          <xdr:row>5</xdr:row>
          <xdr:rowOff>0</xdr:rowOff>
        </xdr:to>
        <xdr:sp macro="" textlink="">
          <xdr:nvSpPr>
            <xdr:cNvPr id="4153" name="Option Button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Зарплата.Бонус за низьку Деб,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4</xdr:row>
          <xdr:rowOff>171450</xdr:rowOff>
        </xdr:from>
        <xdr:to>
          <xdr:col>31</xdr:col>
          <xdr:colOff>228600</xdr:colOff>
          <xdr:row>6</xdr:row>
          <xdr:rowOff>0</xdr:rowOff>
        </xdr:to>
        <xdr:sp macro="" textlink="">
          <xdr:nvSpPr>
            <xdr:cNvPr id="4154" name="Option Button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Зарплата.Заг. бонус,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9525</xdr:colOff>
          <xdr:row>5</xdr:row>
          <xdr:rowOff>180975</xdr:rowOff>
        </xdr:from>
        <xdr:to>
          <xdr:col>30</xdr:col>
          <xdr:colOff>361950</xdr:colOff>
          <xdr:row>7</xdr:row>
          <xdr:rowOff>9525</xdr:rowOff>
        </xdr:to>
        <xdr:sp macro="" textlink="">
          <xdr:nvSpPr>
            <xdr:cNvPr id="4155" name="Option Button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 Всього,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</xdr:row>
          <xdr:rowOff>314325</xdr:rowOff>
        </xdr:from>
        <xdr:to>
          <xdr:col>5</xdr:col>
          <xdr:colOff>28575</xdr:colOff>
          <xdr:row>3</xdr:row>
          <xdr:rowOff>0</xdr:rowOff>
        </xdr:to>
        <xdr:sp macro="" textlink="">
          <xdr:nvSpPr>
            <xdr:cNvPr id="4156" name="Option Button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План продажів,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180975</xdr:rowOff>
        </xdr:from>
        <xdr:to>
          <xdr:col>5</xdr:col>
          <xdr:colOff>9525</xdr:colOff>
          <xdr:row>4</xdr:row>
          <xdr:rowOff>0</xdr:rowOff>
        </xdr:to>
        <xdr:sp macro="" textlink="">
          <xdr:nvSpPr>
            <xdr:cNvPr id="4157" name="Option Button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Відвантажено, Шт.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171450</xdr:rowOff>
        </xdr:from>
        <xdr:to>
          <xdr:col>4</xdr:col>
          <xdr:colOff>19050</xdr:colOff>
          <xdr:row>5</xdr:row>
          <xdr:rowOff>0</xdr:rowOff>
        </xdr:to>
        <xdr:sp macro="" textlink="">
          <xdr:nvSpPr>
            <xdr:cNvPr id="4158" name="Option Button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4</xdr:row>
          <xdr:rowOff>161925</xdr:rowOff>
        </xdr:from>
        <xdr:to>
          <xdr:col>5</xdr:col>
          <xdr:colOff>161925</xdr:colOff>
          <xdr:row>6</xdr:row>
          <xdr:rowOff>0</xdr:rowOff>
        </xdr:to>
        <xdr:sp macro="" textlink="">
          <xdr:nvSpPr>
            <xdr:cNvPr id="4159" name="Option Button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3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 у цінах Закупки,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5</xdr:row>
          <xdr:rowOff>180975</xdr:rowOff>
        </xdr:from>
        <xdr:to>
          <xdr:col>5</xdr:col>
          <xdr:colOff>400050</xdr:colOff>
          <xdr:row>7</xdr:row>
          <xdr:rowOff>9525</xdr:rowOff>
        </xdr:to>
        <xdr:sp macro="" textlink="">
          <xdr:nvSpPr>
            <xdr:cNvPr id="4160" name="Option Button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3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 в цінах Прайс-листа,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314325</xdr:rowOff>
        </xdr:from>
        <xdr:to>
          <xdr:col>10</xdr:col>
          <xdr:colOff>285750</xdr:colOff>
          <xdr:row>3</xdr:row>
          <xdr:rowOff>0</xdr:rowOff>
        </xdr:to>
        <xdr:sp macro="" textlink="">
          <xdr:nvSpPr>
            <xdr:cNvPr id="4161" name="Option Button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3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% Виконання плану в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</xdr:row>
          <xdr:rowOff>180975</xdr:rowOff>
        </xdr:from>
        <xdr:to>
          <xdr:col>10</xdr:col>
          <xdr:colOff>219075</xdr:colOff>
          <xdr:row>4</xdr:row>
          <xdr:rowOff>19050</xdr:rowOff>
        </xdr:to>
        <xdr:sp macro="" textlink="">
          <xdr:nvSpPr>
            <xdr:cNvPr id="4162" name="Option Button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3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Знижка клієнтам,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180975</xdr:rowOff>
        </xdr:from>
        <xdr:to>
          <xdr:col>10</xdr:col>
          <xdr:colOff>47625</xdr:colOff>
          <xdr:row>5</xdr:row>
          <xdr:rowOff>19050</xdr:rowOff>
        </xdr:to>
        <xdr:sp macro="" textlink="">
          <xdr:nvSpPr>
            <xdr:cNvPr id="4163" name="Option Button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3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Націнка,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4</xdr:row>
          <xdr:rowOff>180975</xdr:rowOff>
        </xdr:from>
        <xdr:to>
          <xdr:col>9</xdr:col>
          <xdr:colOff>266700</xdr:colOff>
          <xdr:row>6</xdr:row>
          <xdr:rowOff>9525</xdr:rowOff>
        </xdr:to>
        <xdr:sp macro="" textlink="">
          <xdr:nvSpPr>
            <xdr:cNvPr id="4164" name="Option Button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3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Маржа,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5</xdr:row>
          <xdr:rowOff>180975</xdr:rowOff>
        </xdr:from>
        <xdr:to>
          <xdr:col>11</xdr:col>
          <xdr:colOff>0</xdr:colOff>
          <xdr:row>7</xdr:row>
          <xdr:rowOff>19050</xdr:rowOff>
        </xdr:to>
        <xdr:sp macro="" textlink="">
          <xdr:nvSpPr>
            <xdr:cNvPr id="4165" name="Option Button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Деб.Заборгованість, Дні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</xdr:colOff>
          <xdr:row>1</xdr:row>
          <xdr:rowOff>314325</xdr:rowOff>
        </xdr:from>
        <xdr:to>
          <xdr:col>14</xdr:col>
          <xdr:colOff>361950</xdr:colOff>
          <xdr:row>3</xdr:row>
          <xdr:rowOff>0</xdr:rowOff>
        </xdr:to>
        <xdr:sp macro="" textlink="">
          <xdr:nvSpPr>
            <xdr:cNvPr id="4166" name="Option Button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3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Зарплата.Оклад,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</xdr:colOff>
          <xdr:row>2</xdr:row>
          <xdr:rowOff>171450</xdr:rowOff>
        </xdr:from>
        <xdr:to>
          <xdr:col>15</xdr:col>
          <xdr:colOff>295275</xdr:colOff>
          <xdr:row>4</xdr:row>
          <xdr:rowOff>0</xdr:rowOff>
        </xdr:to>
        <xdr:sp macro="" textlink="">
          <xdr:nvSpPr>
            <xdr:cNvPr id="4167" name="Option Button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Зарплата.Бонус за оборот,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</xdr:colOff>
          <xdr:row>3</xdr:row>
          <xdr:rowOff>171450</xdr:rowOff>
        </xdr:from>
        <xdr:to>
          <xdr:col>16</xdr:col>
          <xdr:colOff>238125</xdr:colOff>
          <xdr:row>5</xdr:row>
          <xdr:rowOff>0</xdr:rowOff>
        </xdr:to>
        <xdr:sp macro="" textlink="">
          <xdr:nvSpPr>
            <xdr:cNvPr id="4168" name="Option Button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3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Зарплата.Бонус за низьку Деб.,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</xdr:colOff>
          <xdr:row>4</xdr:row>
          <xdr:rowOff>180975</xdr:rowOff>
        </xdr:from>
        <xdr:to>
          <xdr:col>16</xdr:col>
          <xdr:colOff>28575</xdr:colOff>
          <xdr:row>6</xdr:row>
          <xdr:rowOff>9525</xdr:rowOff>
        </xdr:to>
        <xdr:sp macro="" textlink="">
          <xdr:nvSpPr>
            <xdr:cNvPr id="4169" name="Option Button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Зарплата.Заг. Бонус,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</xdr:colOff>
          <xdr:row>5</xdr:row>
          <xdr:rowOff>190500</xdr:rowOff>
        </xdr:from>
        <xdr:to>
          <xdr:col>15</xdr:col>
          <xdr:colOff>266700</xdr:colOff>
          <xdr:row>7</xdr:row>
          <xdr:rowOff>19050</xdr:rowOff>
        </xdr:to>
        <xdr:sp macro="" textlink="">
          <xdr:nvSpPr>
            <xdr:cNvPr id="4170" name="Option Button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3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 Всього,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1</xdr:row>
          <xdr:rowOff>238125</xdr:rowOff>
        </xdr:from>
        <xdr:to>
          <xdr:col>16</xdr:col>
          <xdr:colOff>285750</xdr:colOff>
          <xdr:row>8</xdr:row>
          <xdr:rowOff>0</xdr:rowOff>
        </xdr:to>
        <xdr:sp macro="" textlink="">
          <xdr:nvSpPr>
            <xdr:cNvPr id="4171" name="Group Box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По осі Х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409575</xdr:colOff>
          <xdr:row>9</xdr:row>
          <xdr:rowOff>180975</xdr:rowOff>
        </xdr:from>
        <xdr:to>
          <xdr:col>22</xdr:col>
          <xdr:colOff>9525</xdr:colOff>
          <xdr:row>11</xdr:row>
          <xdr:rowOff>9525</xdr:rowOff>
        </xdr:to>
        <xdr:sp macro="" textlink="">
          <xdr:nvSpPr>
            <xdr:cNvPr id="4172" name="Option Button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3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План Продажів,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400050</xdr:colOff>
          <xdr:row>10</xdr:row>
          <xdr:rowOff>180975</xdr:rowOff>
        </xdr:from>
        <xdr:to>
          <xdr:col>22</xdr:col>
          <xdr:colOff>57150</xdr:colOff>
          <xdr:row>12</xdr:row>
          <xdr:rowOff>9525</xdr:rowOff>
        </xdr:to>
        <xdr:sp macro="" textlink="">
          <xdr:nvSpPr>
            <xdr:cNvPr id="4173" name="Option Button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Відвантажено, Шт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400050</xdr:colOff>
          <xdr:row>11</xdr:row>
          <xdr:rowOff>190500</xdr:rowOff>
        </xdr:from>
        <xdr:to>
          <xdr:col>21</xdr:col>
          <xdr:colOff>400050</xdr:colOff>
          <xdr:row>13</xdr:row>
          <xdr:rowOff>9525</xdr:rowOff>
        </xdr:to>
        <xdr:sp macro="" textlink="">
          <xdr:nvSpPr>
            <xdr:cNvPr id="4174" name="Option Button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3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409575</xdr:colOff>
          <xdr:row>12</xdr:row>
          <xdr:rowOff>180975</xdr:rowOff>
        </xdr:from>
        <xdr:to>
          <xdr:col>22</xdr:col>
          <xdr:colOff>304800</xdr:colOff>
          <xdr:row>14</xdr:row>
          <xdr:rowOff>0</xdr:rowOff>
        </xdr:to>
        <xdr:sp macro="" textlink="">
          <xdr:nvSpPr>
            <xdr:cNvPr id="4175" name="Option Button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3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 у цінах Закупки,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0</xdr:colOff>
          <xdr:row>13</xdr:row>
          <xdr:rowOff>180975</xdr:rowOff>
        </xdr:from>
        <xdr:to>
          <xdr:col>23</xdr:col>
          <xdr:colOff>19050</xdr:colOff>
          <xdr:row>15</xdr:row>
          <xdr:rowOff>9525</xdr:rowOff>
        </xdr:to>
        <xdr:sp macro="" textlink="">
          <xdr:nvSpPr>
            <xdr:cNvPr id="4176" name="Option Button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3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Відвантажено в цінах Прайс-листа,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9</xdr:row>
          <xdr:rowOff>171450</xdr:rowOff>
        </xdr:from>
        <xdr:to>
          <xdr:col>27</xdr:col>
          <xdr:colOff>28575</xdr:colOff>
          <xdr:row>11</xdr:row>
          <xdr:rowOff>0</xdr:rowOff>
        </xdr:to>
        <xdr:sp macro="" textlink="">
          <xdr:nvSpPr>
            <xdr:cNvPr id="4177" name="Option Button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% Виконання плану в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</xdr:colOff>
          <xdr:row>10</xdr:row>
          <xdr:rowOff>171450</xdr:rowOff>
        </xdr:from>
        <xdr:to>
          <xdr:col>26</xdr:col>
          <xdr:colOff>209550</xdr:colOff>
          <xdr:row>12</xdr:row>
          <xdr:rowOff>9525</xdr:rowOff>
        </xdr:to>
        <xdr:sp macro="" textlink="">
          <xdr:nvSpPr>
            <xdr:cNvPr id="4178" name="Option Button 82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3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Знижка клієнтам,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</xdr:colOff>
          <xdr:row>11</xdr:row>
          <xdr:rowOff>180975</xdr:rowOff>
        </xdr:from>
        <xdr:to>
          <xdr:col>25</xdr:col>
          <xdr:colOff>9525</xdr:colOff>
          <xdr:row>13</xdr:row>
          <xdr:rowOff>9525</xdr:rowOff>
        </xdr:to>
        <xdr:sp macro="" textlink="">
          <xdr:nvSpPr>
            <xdr:cNvPr id="4179" name="Option Button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3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Націнка,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</xdr:colOff>
          <xdr:row>12</xdr:row>
          <xdr:rowOff>180975</xdr:rowOff>
        </xdr:from>
        <xdr:to>
          <xdr:col>24</xdr:col>
          <xdr:colOff>400050</xdr:colOff>
          <xdr:row>14</xdr:row>
          <xdr:rowOff>0</xdr:rowOff>
        </xdr:to>
        <xdr:sp macro="" textlink="">
          <xdr:nvSpPr>
            <xdr:cNvPr id="4180" name="Option Button 84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3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Маржа,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</xdr:colOff>
          <xdr:row>13</xdr:row>
          <xdr:rowOff>171450</xdr:rowOff>
        </xdr:from>
        <xdr:to>
          <xdr:col>26</xdr:col>
          <xdr:colOff>333375</xdr:colOff>
          <xdr:row>14</xdr:row>
          <xdr:rowOff>190500</xdr:rowOff>
        </xdr:to>
        <xdr:sp macro="" textlink="">
          <xdr:nvSpPr>
            <xdr:cNvPr id="4181" name="Option Button 85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3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Деб.Заборгованість, Дні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9525</xdr:colOff>
          <xdr:row>9</xdr:row>
          <xdr:rowOff>180975</xdr:rowOff>
        </xdr:from>
        <xdr:to>
          <xdr:col>30</xdr:col>
          <xdr:colOff>0</xdr:colOff>
          <xdr:row>11</xdr:row>
          <xdr:rowOff>9525</xdr:rowOff>
        </xdr:to>
        <xdr:sp macro="" textlink="">
          <xdr:nvSpPr>
            <xdr:cNvPr id="4182" name="Option Button 86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3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 Оклад,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9525</xdr:colOff>
          <xdr:row>10</xdr:row>
          <xdr:rowOff>180975</xdr:rowOff>
        </xdr:from>
        <xdr:to>
          <xdr:col>30</xdr:col>
          <xdr:colOff>304800</xdr:colOff>
          <xdr:row>12</xdr:row>
          <xdr:rowOff>9525</xdr:rowOff>
        </xdr:to>
        <xdr:sp macro="" textlink="">
          <xdr:nvSpPr>
            <xdr:cNvPr id="4183" name="Option Button 87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3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Зарплата.Бонус за оборот,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304800</xdr:colOff>
          <xdr:row>9</xdr:row>
          <xdr:rowOff>104775</xdr:rowOff>
        </xdr:from>
        <xdr:to>
          <xdr:col>31</xdr:col>
          <xdr:colOff>257175</xdr:colOff>
          <xdr:row>15</xdr:row>
          <xdr:rowOff>171450</xdr:rowOff>
        </xdr:to>
        <xdr:sp macro="" textlink="">
          <xdr:nvSpPr>
            <xdr:cNvPr id="4187" name="Group Box 91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3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Розмір Пузирків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10</xdr:row>
          <xdr:rowOff>0</xdr:rowOff>
        </xdr:from>
        <xdr:to>
          <xdr:col>16</xdr:col>
          <xdr:colOff>209550</xdr:colOff>
          <xdr:row>11</xdr:row>
          <xdr:rowOff>171450</xdr:rowOff>
        </xdr:to>
        <xdr:sp macro="" textlink="">
          <xdr:nvSpPr>
            <xdr:cNvPr id="4188" name="Scroll Bar 92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3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19050</xdr:colOff>
          <xdr:row>11</xdr:row>
          <xdr:rowOff>180975</xdr:rowOff>
        </xdr:from>
        <xdr:to>
          <xdr:col>31</xdr:col>
          <xdr:colOff>66675</xdr:colOff>
          <xdr:row>13</xdr:row>
          <xdr:rowOff>9525</xdr:rowOff>
        </xdr:to>
        <xdr:sp macro="" textlink="">
          <xdr:nvSpPr>
            <xdr:cNvPr id="4189" name="Option Button 93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3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Зарплата.Бонус за низьку Деб,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28575</xdr:colOff>
          <xdr:row>12</xdr:row>
          <xdr:rowOff>171450</xdr:rowOff>
        </xdr:from>
        <xdr:to>
          <xdr:col>31</xdr:col>
          <xdr:colOff>171450</xdr:colOff>
          <xdr:row>13</xdr:row>
          <xdr:rowOff>180975</xdr:rowOff>
        </xdr:to>
        <xdr:sp macro="" textlink="">
          <xdr:nvSpPr>
            <xdr:cNvPr id="4190" name="Option Button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3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Зарплата.Заг. Бонус,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28575</xdr:colOff>
          <xdr:row>13</xdr:row>
          <xdr:rowOff>152400</xdr:rowOff>
        </xdr:from>
        <xdr:to>
          <xdr:col>31</xdr:col>
          <xdr:colOff>9525</xdr:colOff>
          <xdr:row>14</xdr:row>
          <xdr:rowOff>171450</xdr:rowOff>
        </xdr:to>
        <xdr:sp macro="" textlink="">
          <xdr:nvSpPr>
            <xdr:cNvPr id="4191" name="Option Button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3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Зарплата Всього, Грн</a:t>
              </a:r>
            </a:p>
          </xdr:txBody>
        </xdr:sp>
        <xdr:clientData/>
      </xdr:twoCellAnchor>
    </mc:Choice>
    <mc:Fallback/>
  </mc:AlternateContent>
  <xdr:twoCellAnchor>
    <xdr:from>
      <xdr:col>2</xdr:col>
      <xdr:colOff>0</xdr:colOff>
      <xdr:row>16</xdr:row>
      <xdr:rowOff>95249</xdr:rowOff>
    </xdr:from>
    <xdr:to>
      <xdr:col>22</xdr:col>
      <xdr:colOff>178594</xdr:colOff>
      <xdr:row>33</xdr:row>
      <xdr:rowOff>83343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8888891" backgroundQuery="1" createdVersion="7" refreshedVersion="7" minRefreshableVersion="3" recordCount="0" supportSubquery="1" supportAdvancedDrill="1" xr:uid="{1A837280-306E-4840-981A-027D13AC5C82}">
  <cacheSource type="external" connectionId="1"/>
  <cacheFields count="5">
    <cacheField name="[Measures].[ВикПлану%]" caption="ВикПлану%" numFmtId="0" hierarchy="63" level="32767"/>
    <cacheField name="[Measures].[ЗПОборотГрн]" caption="ЗПОборотГрн" numFmtId="0" hierarchy="59" level="32767"/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4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 oneField="1">
      <fieldsUsage count="1">
        <fieldUsage x="1"/>
      </fieldsUsage>
    </cacheHierarchy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 oneField="1">
      <fieldsUsage count="1">
        <fieldUsage x="0"/>
      </fieldsUsage>
    </cacheHierarchy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726852" backgroundQuery="1" createdVersion="7" refreshedVersion="7" minRefreshableVersion="3" recordCount="0" supportSubquery="1" supportAdvancedDrill="1" xr:uid="{07F6D38C-E92F-4903-B119-77CB656A5FD1}">
  <cacheSource type="external" connectionId="1"/>
  <cacheFields count="6"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Measures].[ЗПОкладГрн]" caption="ЗПОкладГрн" numFmtId="0" hierarchy="58" level="32767"/>
    <cacheField name="[Measures].[ЗПОборотГрн]" caption="ЗПОборотГрн" numFmtId="0" hierarchy="59" level="32767"/>
    <cacheField name="[Measures].[ЗПБоргиГрн]" caption="ЗПБоргиГрн" numFmtId="0" hierarchy="60" level="32767"/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4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5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 oneField="1">
      <fieldsUsage count="1">
        <fieldUsage x="1"/>
      </fieldsUsage>
    </cacheHierarchy>
    <cacheHierarchy uniqueName="[Measures].[ЗПОборотГрн]" caption="ЗПОборотГрн" measure="1" displayFolder="" measureGroup="Sales" count="0" oneField="1">
      <fieldsUsage count="1">
        <fieldUsage x="2"/>
      </fieldsUsage>
    </cacheHierarchy>
    <cacheHierarchy uniqueName="[Measures].[ЗПБоргиГрн]" caption="ЗПБоргиГрн" measure="1" displayFolder="" measureGroup="Sales" count="0" oneField="1">
      <fieldsUsage count="1">
        <fieldUsage x="3"/>
      </fieldsUsage>
    </cacheHierarchy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4722219" backgroundQuery="1" createdVersion="7" refreshedVersion="7" minRefreshableVersion="3" recordCount="0" supportSubquery="1" supportAdvancedDrill="1" xr:uid="{A389C8FA-498D-4178-AAB6-B58F29A4445C}">
  <cacheSource type="external" connectionId="1"/>
  <cacheFields count="7">
    <cacheField name="[Measures].[ЗПОклад_ДоМинРоку]" caption="ЗПОклад_ДоМинРоку" numFmtId="0" hierarchy="68" level="32767"/>
    <cacheField name="[Measures].[ЗПОборот_ДоМинРоку]" caption="ЗПОборот_ДоМинРоку" numFmtId="0" hierarchy="69" level="32767"/>
    <cacheField name="[Measures].[ЗПБорги_ДоМинРоку]" caption="ЗПБорги_ДоМинРоку" numFmtId="0" hierarchy="70" level="32767"/>
    <cacheField name="[Measures].[ЗПЗагальна_ДоМинРоку]" caption="ЗПЗагальна_ДоМинРоку" numFmtId="0" hierarchy="71" level="32767"/>
    <cacheField name="[Calendar].[Year].[Year]" caption="Year" numFmtId="0" hierarchy="2" level="1">
      <sharedItems containsSemiMixedTypes="0" containsNonDate="0" containsString="0"/>
    </cacheField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5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6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 oneField="1">
      <fieldsUsage count="1">
        <fieldUsage x="0"/>
      </fieldsUsage>
    </cacheHierarchy>
    <cacheHierarchy uniqueName="[Measures].[ЗПОборот_ДоМинРоку]" caption="ЗПОборот_ДоМинРоку" measure="1" displayFolder="" measureGroup="Sales" count="0" oneField="1">
      <fieldsUsage count="1">
        <fieldUsage x="1"/>
      </fieldsUsage>
    </cacheHierarchy>
    <cacheHierarchy uniqueName="[Measures].[ЗПБорги_ДоМинРоку]" caption="ЗПБорги_ДоМинРоку" measure="1" displayFolder="" measureGroup="Sales" count="0" oneField="1">
      <fieldsUsage count="1">
        <fieldUsage x="2"/>
      </fieldsUsage>
    </cacheHierarchy>
    <cacheHierarchy uniqueName="[Measures].[ЗПЗагальна_ДоМинРоку]" caption="ЗПЗагальна_ДоМинРоку" measure="1" displayFolder="" measureGroup="Sales" count="0" oneField="1">
      <fieldsUsage count="1">
        <fieldUsage x="3"/>
      </fieldsUsage>
    </cacheHierarchy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8310183" backgroundQuery="1" createdVersion="7" refreshedVersion="7" minRefreshableVersion="3" recordCount="0" supportSubquery="1" supportAdvancedDrill="1" xr:uid="{1191E4DD-A6D7-4943-B6D5-A481307FB28F}">
  <cacheSource type="external" connectionId="1"/>
  <cacheFields count="5">
    <cacheField name="[Measures].[ПродажіГрн]" caption="ПродажіГрн" numFmtId="0" hierarchy="49" level="32767"/>
    <cacheField name="[Measures].[ЧасткаЗПвОбороті]" caption="ЧасткаЗПвОбороті" numFmtId="0" hierarchy="74" level="32767"/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4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0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 oneField="1">
      <fieldsUsage count="1">
        <fieldUsage x="1"/>
      </fieldsUsage>
    </cacheHierarchy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5763889" backgroundQuery="1" createdVersion="7" refreshedVersion="7" minRefreshableVersion="3" recordCount="0" supportSubquery="1" supportAdvancedDrill="1" xr:uid="{9B71550B-6E95-416C-A273-648BE1AF64D7}">
  <cacheSource type="external" connectionId="1"/>
  <cacheFields count="6">
    <cacheField name="[Measures].[ПланПродажівГрн]" caption="ПланПродажівГрн" numFmtId="0" hierarchy="50" level="32767"/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Месяц)].[Date (Месяц)]" caption="Date (Месяц)" numFmtId="0" hierarchy="10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Measures].[ВикПлану%]" caption="ВикПлану%" numFmtId="0" hierarchy="63" level="32767"/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5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 oneField="1">
      <fieldsUsage count="1">
        <fieldUsage x="0"/>
      </fieldsUsage>
    </cacheHierarchy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 oneField="1">
      <fieldsUsage count="1">
        <fieldUsage x="4"/>
      </fieldsUsage>
    </cacheHierarchy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4259257" backgroundQuery="1" createdVersion="7" refreshedVersion="7" minRefreshableVersion="3" recordCount="0" supportSubquery="1" supportAdvancedDrill="1" xr:uid="{EDD36621-65C0-49DD-B6F8-F517E34D6A19}">
  <cacheSource type="external" connectionId="1"/>
  <cacheFields count="5">
    <cacheField name="[Measures].[ЧасткаЗПвОбороті]" caption="ЧасткаЗПвОбороті" numFmtId="0" hierarchy="74" level="32767"/>
    <cacheField name="[Measures].[ВикПлану%]" caption="ВикПлану%" numFmtId="0" hierarchy="63" level="32767"/>
    <cacheField name="[Calendar].[Year].[Year]" caption="Year" numFmtId="0" hierarchy="2" level="1">
      <sharedItems containsSemiMixedTypes="0" containsNonDate="0" containsString="0"/>
    </cacheField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4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 oneField="1">
      <fieldsUsage count="1">
        <fieldUsage x="1"/>
      </fieldsUsage>
    </cacheHierarchy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 oneField="1">
      <fieldsUsage count="1">
        <fieldUsage x="0"/>
      </fieldsUsage>
    </cacheHierarchy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5069442" backgroundQuery="1" createdVersion="7" refreshedVersion="7" minRefreshableVersion="3" recordCount="0" supportSubquery="1" supportAdvancedDrill="1" xr:uid="{F4812724-6C9F-4982-95B4-8C5B53854FE7}">
  <cacheSource type="external" connectionId="1"/>
  <cacheFields count="7">
    <cacheField name="[Calendar].[Date (Месяц)].[Date (Месяц)]" caption="Date (Месяц)" numFmtId="0" hierarchy="10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Measures].[ЗПОкладГрн]" caption="ЗПОкладГрн" numFmtId="0" hierarchy="58" level="32767"/>
    <cacheField name="[Measures].[ЗПОборотГрн]" caption="ЗПОборотГрн" numFmtId="0" hierarchy="59" level="32767"/>
    <cacheField name="[Measures].[ЗПБоргиГрн]" caption="ЗПБоргиГрн" numFmtId="0" hierarchy="60" level="32767"/>
    <cacheField name="[Measures].[ЗПЗагальна_ДоМинРоку]" caption="ЗПЗагальна_ДоМинРоку" numFmtId="0" hierarchy="71" level="32767"/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5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6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 oneField="1">
      <fieldsUsage count="1">
        <fieldUsage x="1"/>
      </fieldsUsage>
    </cacheHierarchy>
    <cacheHierarchy uniqueName="[Measures].[ЗПОборотГрн]" caption="ЗПОборотГрн" measure="1" displayFolder="" measureGroup="Sales" count="0" oneField="1">
      <fieldsUsage count="1">
        <fieldUsage x="2"/>
      </fieldsUsage>
    </cacheHierarchy>
    <cacheHierarchy uniqueName="[Measures].[ЗПБоргиГрн]" caption="ЗПБоргиГрн" measure="1" displayFolder="" measureGroup="Sales" count="0" oneField="1">
      <fieldsUsage count="1">
        <fieldUsage x="3"/>
      </fieldsUsage>
    </cacheHierarchy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 oneField="1">
      <fieldsUsage count="1">
        <fieldUsage x="4"/>
      </fieldsUsage>
    </cacheHierarchy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6689813" backgroundQuery="1" createdVersion="7" refreshedVersion="7" minRefreshableVersion="3" recordCount="0" supportSubquery="1" supportAdvancedDrill="1" xr:uid="{76BD8546-151B-4910-BD4F-BC06DB2E82BB}">
  <cacheSource type="external" connectionId="1"/>
  <cacheFields count="5">
    <cacheField name="[Measures].[ПланПродажівГрн]" caption="ПланПродажівГрн" numFmtId="0" hierarchy="50" level="32767"/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ВикПлану%]" caption="ВикПлану%" numFmtId="0" hierarchy="63" level="32767"/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4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 oneField="1">
      <fieldsUsage count="1">
        <fieldUsage x="0"/>
      </fieldsUsage>
    </cacheHierarchy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 oneField="1">
      <fieldsUsage count="1">
        <fieldUsage x="3"/>
      </fieldsUsage>
    </cacheHierarchy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958333" backgroundQuery="1" createdVersion="7" refreshedVersion="7" minRefreshableVersion="3" recordCount="0" supportSubquery="1" supportAdvancedDrill="1" xr:uid="{02D889EB-A20B-475C-92F3-0EFD63249E3E}">
  <cacheSource type="external" connectionId="1"/>
  <cacheFields count="5">
    <cacheField name="[Measures].[ЗПБоргиГрн]" caption="ЗПБоргиГрн" numFmtId="0" hierarchy="60" level="32767"/>
    <cacheField name="[Measures].[AvgDebtDays]" caption="AvgDebtDays" numFmtId="0" hierarchy="56" level="32767"/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Calendar].[Date].[Date]" caption="Date" numFmtId="0" hierarchy="1" level="1">
      <sharedItems containsSemiMixedTypes="0" containsNonDate="0" containsString="0"/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4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1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 oneField="1">
      <fieldsUsage count="1">
        <fieldUsage x="0"/>
      </fieldsUsage>
    </cacheHierarchy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7847221" backgroundQuery="1" createdVersion="7" refreshedVersion="7" minRefreshableVersion="3" recordCount="0" supportSubquery="1" supportAdvancedDrill="1" xr:uid="{A1244EED-AA01-4781-AF2F-90E8BF1FDF8D}">
  <cacheSource type="external" connectionId="1"/>
  <cacheFields count="6">
    <cacheField name="[Calendar].[Date].[Date]" caption="Date" numFmtId="0" hierarchy="1" level="1">
      <sharedItems containsSemiMixedTypes="0" containsNonDate="0" containsString="0"/>
    </cacheField>
    <cacheField name="[Measures].[Сумма по столбцу ЗПОклад]" caption="Сумма по столбцу ЗПОклад" numFmtId="0" hierarchy="87" level="32767"/>
    <cacheField name="[Measures].[Сумма по столбцу ЗПБОборот]" caption="Сумма по столбцу ЗПБОборот" numFmtId="0" hierarchy="88" level="32767"/>
    <cacheField name="[Measures].[Сумма по столбцу ЗПБборги]" caption="Сумма по столбцу ЗПБборги" numFmtId="0" hierarchy="89" level="32767"/>
    <cacheField name="[Calendar].[DateYear].[DateYear]" caption="DateYear" numFmtId="0" hierarchy="12" level="1">
      <sharedItems containsSemiMixedTypes="0" containsString="0" containsNumber="1" containsInteger="1" minValue="2014" maxValue="2016" count="3">
        <n v="2015"/>
        <n v="2016" u="1"/>
        <n v="2014" u="1"/>
      </sharedItems>
      <extLst>
        <ext xmlns:x15="http://schemas.microsoft.com/office/spreadsheetml/2010/11/main" uri="{4F2E5C28-24EA-4eb8-9CBF-B6C8F9C3D259}">
          <x15:cachedUniqueNames>
            <x15:cachedUniqueName index="0" name="[Calendar].[DateYear].&amp;[2015]"/>
            <x15:cachedUniqueName index="1" name="[Calendar].[DateYear].&amp;[2016]"/>
            <x15:cachedUniqueName index="2" name="[Calendar].[DateYear].&amp;[2014]"/>
          </x15:cachedUniqueNames>
        </ext>
      </extLst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5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891036111112" backgroundQuery="1" createdVersion="7" refreshedVersion="7" minRefreshableVersion="3" recordCount="0" supportSubquery="1" supportAdvancedDrill="1" xr:uid="{077394DF-3220-41B3-B993-BBEE4C7C641C}">
  <cacheSource type="external" connectionId="1"/>
  <cacheFields count="6">
    <cacheField name="[Measures].[ПланПродажівГрн]" caption="ПланПродажівГрн" numFmtId="0" hierarchy="50" level="32767"/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ВикПлану%]" caption="ВикПлану%" numFmtId="0" hierarchy="63" level="32767"/>
    <cacheField name="[Calendar].[Quarter].[Quarter]" caption="Quarter" numFmtId="0" hierarchy="4" level="1">
      <sharedItems count="4">
        <s v="Q1"/>
        <s v="Q2"/>
        <s v="Q3"/>
        <s v="Q4"/>
      </sharedItems>
    </cacheField>
    <cacheField name="[Products].[КатТовару].[КатТовару]" caption="КатТовару" numFmtId="0" hierarchy="29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5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 oneField="1">
      <fieldsUsage count="1">
        <fieldUsage x="0"/>
      </fieldsUsage>
    </cacheHierarchy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 oneField="1">
      <fieldsUsage count="1">
        <fieldUsage x="3"/>
      </fieldsUsage>
    </cacheHierarchy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772269444446" backgroundQuery="1" createdVersion="7" refreshedVersion="7" minRefreshableVersion="3" recordCount="0" supportSubquery="1" supportAdvancedDrill="1" xr:uid="{1D48BAAF-C014-443C-9AF0-09B208729158}">
  <cacheSource type="external" connectionId="1"/>
  <cacheFields count="17">
    <cacheField name="[Calendar].[Year-Quarter].[Year-Quarter]" caption="Year-Quarter" numFmtId="0" hierarchy="13" level="1">
      <sharedItems count="12">
        <s v="2014 - Q1"/>
        <s v="2014 - Q2"/>
        <s v="2014 - Q3"/>
        <s v="2014 - Q4"/>
        <s v="2015 - Q1"/>
        <s v="2015 - Q2"/>
        <s v="2015 - Q3"/>
        <s v="2015 - Q4"/>
        <s v="2016 - Q1"/>
        <s v="2016 - Q2"/>
        <s v="2016 - Q3"/>
        <s v="2016 - Q4"/>
      </sharedItems>
    </cacheField>
    <cacheField name="[Measures].[ПланПродажівГрн]" caption="ПланПродажівГрн" numFmtId="0" hierarchy="50" level="32767"/>
    <cacheField name="[Measures].[ПродажіШт]" caption="ПродажіШт" numFmtId="0" hierarchy="48" level="32767"/>
    <cacheField name="[Measures].[ПродажіГрн]" caption="ПродажіГрн" numFmtId="0" hierarchy="49" level="32767"/>
    <cacheField name="[Measures].[ПродажіЗакупГрн]" caption="ПродажіЗакупГрн" numFmtId="0" hierarchy="51" level="32767"/>
    <cacheField name="[Measures].[ПродажіПрайсГрн]" caption="ПродажіПрайсГрн" numFmtId="0" hierarchy="52" level="32767"/>
    <cacheField name="[Measures].[ВикПлану%]" caption="ВикПлану%" numFmtId="0" hierarchy="63" level="32767"/>
    <cacheField name="[Measures].[ЗнижкаКлієнтам]" caption="ЗнижкаКлієнтам" numFmtId="0" hierarchy="53" level="32767"/>
    <cacheField name="[Measures].[Націнка]" caption="Націнка" numFmtId="0" hierarchy="54" level="32767"/>
    <cacheField name="[Measures].[МаржаГрн]" caption="МаржаГрн" numFmtId="0" hierarchy="55" level="32767"/>
    <cacheField name="[Measures].[AvgDebtDays]" caption="AvgDebtDays" numFmtId="0" hierarchy="56" level="32767"/>
    <cacheField name="[Measures].[ЗПОкладГрн]" caption="ЗПОкладГрн" numFmtId="0" hierarchy="58" level="32767"/>
    <cacheField name="[Measures].[ЗПОборотГрн]" caption="ЗПОборотГрн" numFmtId="0" hierarchy="59" level="32767"/>
    <cacheField name="[Measures].[ЗПБоргиГрн]" caption="ЗПБоргиГрн" numFmtId="0" hierarchy="60" level="32767"/>
    <cacheField name="[Measures].[ЗПБонусГрн]" caption="ЗПБонусГрн" numFmtId="0" hierarchy="61" level="32767"/>
    <cacheField name="[Measures].[ЗПЗагальнаГрн]" caption="ЗПЗагальнаГрн" numFmtId="0" hierarchy="62" level="32767"/>
    <cacheField name="[Managers].[Менеджер].[Менеджер]" caption="Менеджер" numFmtId="0" hierarchy="22" level="1">
      <sharedItems count="12">
        <s v="Безкровный Вадим"/>
        <s v="Белоусов Михаил"/>
        <s v="Вдовицкая Алена"/>
        <s v="Гудошин Остап"/>
        <s v="Елькин Виктор"/>
        <s v="Кобур Анатолий"/>
        <s v="Кравченко Илья"/>
        <s v="Лесков Станислав"/>
        <s v="Маличенко Владимир"/>
        <s v="Мельникова Елизавета"/>
        <s v="Рокитов Семен"/>
        <s v="Черняев Антон"/>
      </sharedItems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2" memberValueDatatype="130" unbalanced="0">
      <fieldsUsage count="2">
        <fieldUsage x="-1"/>
        <fieldUsage x="0"/>
      </fieldsUsage>
    </cacheHierarchy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16"/>
      </fieldsUsage>
    </cacheHierarchy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 oneField="1">
      <fieldsUsage count="1">
        <fieldUsage x="2"/>
      </fieldsUsage>
    </cacheHierarchy>
    <cacheHierarchy uniqueName="[Measures].[ПродажіГрн]" caption="ПродажіГрн" measure="1" displayFolder="" measureGroup="Sales" count="0" oneField="1">
      <fieldsUsage count="1">
        <fieldUsage x="3"/>
      </fieldsUsage>
    </cacheHierarchy>
    <cacheHierarchy uniqueName="[Measures].[ПланПродажівГрн]" caption="ПланПродажівГрн" measure="1" displayFolder="" measureGroup="Sales" count="0" oneField="1">
      <fieldsUsage count="1">
        <fieldUsage x="1"/>
      </fieldsUsage>
    </cacheHierarchy>
    <cacheHierarchy uniqueName="[Measures].[ПродажіЗакупГрн]" caption="ПродажіЗакупГрн" measure="1" displayFolder="" measureGroup="Sales" count="0" oneField="1">
      <fieldsUsage count="1">
        <fieldUsage x="4"/>
      </fieldsUsage>
    </cacheHierarchy>
    <cacheHierarchy uniqueName="[Measures].[ПродажіПрайсГрн]" caption="ПродажіПрайсГрн" measure="1" displayFolder="" measureGroup="Sales" count="0" oneField="1">
      <fieldsUsage count="1">
        <fieldUsage x="5"/>
      </fieldsUsage>
    </cacheHierarchy>
    <cacheHierarchy uniqueName="[Measures].[ЗнижкаКлієнтам]" caption="ЗнижкаКлієнтам" measure="1" displayFolder="" measureGroup="Sales" count="0" oneField="1">
      <fieldsUsage count="1">
        <fieldUsage x="7"/>
      </fieldsUsage>
    </cacheHierarchy>
    <cacheHierarchy uniqueName="[Measures].[Націнка]" caption="Націнка" measure="1" displayFolder="" measureGroup="Sales" count="0" oneField="1">
      <fieldsUsage count="1">
        <fieldUsage x="8"/>
      </fieldsUsage>
    </cacheHierarchy>
    <cacheHierarchy uniqueName="[Measures].[МаржаГрн]" caption="МаржаГрн" measure="1" displayFolder="" measureGroup="Sales" count="0" oneField="1">
      <fieldsUsage count="1">
        <fieldUsage x="9"/>
      </fieldsUsage>
    </cacheHierarchy>
    <cacheHierarchy uniqueName="[Measures].[AvgDebtDays]" caption="AvgDebtDays" measure="1" displayFolder="" measureGroup="Sales" count="0" oneField="1">
      <fieldsUsage count="1">
        <fieldUsage x="10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 oneField="1">
      <fieldsUsage count="1">
        <fieldUsage x="11"/>
      </fieldsUsage>
    </cacheHierarchy>
    <cacheHierarchy uniqueName="[Measures].[ЗПОборотГрн]" caption="ЗПОборотГрн" measure="1" displayFolder="" measureGroup="Sales" count="0" oneField="1">
      <fieldsUsage count="1">
        <fieldUsage x="12"/>
      </fieldsUsage>
    </cacheHierarchy>
    <cacheHierarchy uniqueName="[Measures].[ЗПБоргиГрн]" caption="ЗПБоргиГрн" measure="1" displayFolder="" measureGroup="Sales" count="0" oneField="1">
      <fieldsUsage count="1">
        <fieldUsage x="13"/>
      </fieldsUsage>
    </cacheHierarchy>
    <cacheHierarchy uniqueName="[Measures].[ЗПБонусГрн]" caption="ЗПБонусГрн" measure="1" displayFolder="" measureGroup="Sales" count="0" oneField="1">
      <fieldsUsage count="1">
        <fieldUsage x="14"/>
      </fieldsUsage>
    </cacheHierarchy>
    <cacheHierarchy uniqueName="[Measures].[ЗПЗагальнаГрн]" caption="ЗПЗагальнаГрн" measure="1" displayFolder="" measureGroup="Sales" count="0" oneField="1">
      <fieldsUsage count="1">
        <fieldUsage x="15"/>
      </fieldsUsage>
    </cacheHierarchy>
    <cacheHierarchy uniqueName="[Measures].[ВикПлану%]" caption="ВикПлану%" measure="1" displayFolder="" measureGroup="Sales" count="0" oneField="1">
      <fieldsUsage count="1">
        <fieldUsage x="6"/>
      </fieldsUsage>
    </cacheHierarchy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Людмила" refreshedDate="45680.920898495373" backgroundQuery="1" createdVersion="3" refreshedVersion="7" minRefreshableVersion="3" recordCount="0" tupleCache="1" xr:uid="{4467B4E5-726D-49C5-9B47-F18C7D512DF9}">
  <cacheSource type="external" connectionId="1"/>
  <cacheFields count="11">
    <cacheField name="[Calendar].[Date].[Date]" caption="Date" numFmtId="0" hierarchy="1" level="1">
      <sharedItems count="3">
        <s v="[Calendar].[Date].&amp;[2015-01-01T00:00:00]" c="01.01.2015"/>
        <s v="[Calendar].[Date].&amp;[2016-01-01T00:00:00]" c="01.01.2016"/>
        <s v="[Calendar].[Date].&amp;[2014-01-01T00:00:00]" c="01.01.2014"/>
      </sharedItems>
    </cacheField>
    <cacheField name="[Managers].[Менеджер].[Менеджер]" caption="Менеджер" numFmtId="0" hierarchy="22" level="1">
      <sharedItems count="12">
        <s v="[Managers].[Менеджер].&amp;[Белоусов Михаил]" c="Белоусов Михаил"/>
        <s v="[Managers].[Менеджер].&amp;[Мельникова Елизавета]" c="Мельникова Елизавета"/>
        <s v="[Managers].[Менеджер].&amp;[Безкровный Вадим]" c="Безкровный Вадим"/>
        <s v="[Managers].[Менеджер].&amp;[Вдовицкая Алена]" c="Вдовицкая Алена"/>
        <s v="[Managers].[Менеджер].&amp;[Кравченко Илья]" c="Кравченко Илья"/>
        <s v="[Managers].[Менеджер].&amp;[Елькин Виктор]" c="Елькин Виктор"/>
        <s v="[Managers].[Менеджер].&amp;[Кобур Анатолий]" c="Кобур Анатолий"/>
        <s v="[Managers].[Менеджер].&amp;[Гудошин Остап]" c="Гудошин Остап"/>
        <s v="[Managers].[Менеджер].&amp;[Маличенко Владимир]" c="Маличенко Владимир"/>
        <s v="[Managers].[Менеджер].&amp;[Черняев Антон]" c="Черняев Антон"/>
        <s v="[Managers].[Менеджер].&amp;[Лесков Станислав]" c="Лесков Станислав"/>
        <s v="[Managers].[Менеджер].&amp;[Рокитов Семен]" c="Рокитов Семен"/>
      </sharedItems>
    </cacheField>
    <cacheField name="[Products].[Товар].[Товар]" caption="Товар" numFmtId="0" hierarchy="29" level="1">
      <sharedItems count="24">
        <s v="[Products].[Товар].&amp;[EASE EXTREME DEO - два продукта]" c="EASE EXTREME DEO - два продукта"/>
        <s v="[Products].[Товар].&amp;[BRIGHT POWDER - порошок 200г]" c="BRIGHT POWDER - порошок 200г"/>
        <s v="[Products].[Товар].&amp;[EASE UNI DEO - в пластике особый 50г]" c="EASE UNI DEO - в пластике особый 50г"/>
        <s v="[Products].[Товар].&amp;[EASE UNI GEL - детский 100мл]" c="EASE UNI GEL - детский 100мл"/>
        <s v="[Products].[Товар].&amp;[EASE UNI DEO - твердый нежный 50г]" c="EASE UNI DEO - твердый нежный 50г"/>
        <s v="[Products].[Товар].&amp;[EASE UNI DEO - распылитель особый 70г]" c="EASE UNI DEO - распылитель особый 70г"/>
        <s v="[Products].[Товар].&amp;[SHAKE POWDER - натуральный 250г]" c="SHAKE POWDER - натуральный 250г"/>
        <s v="[Products].[Товар].&amp;[EASE UNI GEL - особый 100мл]" c="EASE UNI GEL - особый 100мл"/>
        <s v="[Products].[Товар].&amp;[EASE UNI DEO - распылитель нежный 70г]" c="EASE UNI DEO - распылитель нежный 70г"/>
        <s v="[Products].[Товар].&amp;[EASE UNI DEO - в стекле нежный 50г]" c="EASE UNI DEO - в стекле нежный 50г"/>
        <s v="[Products].[Товар].&amp;[SHAKE POWDER - универсальный 250г]" c="SHAKE POWDER - универсальный 250г"/>
        <s v="[Products].[Товар].&amp;[EASE UNI DEO - в стекле особый 50г]" c="EASE UNI DEO - в стекле особый 50г"/>
        <s v="[Products].[Товар].&amp;[PALE POWDER - универсальный 100г]" c="PALE POWDER - универсальный 100г"/>
        <s v="[Products].[Товар].&amp;[EASE EXTREME DEO - твердый 50г]" c="EASE EXTREME DEO - твердый 50г"/>
        <s v="[Products].[Товар].&amp;[EASE EXTREME GEL - особый 100мл]" c="EASE EXTREME GEL - особый 100мл"/>
        <s v="[Products].[Товар].&amp;[EASE EXTREME DEO - распылитель 70г]" c="EASE EXTREME DEO - распылитель 70г"/>
        <s v="[Products].[Товар].&amp;[EASE UNI GEL - нежный 100мл]" c="EASE UNI GEL - нежный 100мл"/>
        <s v="[Products].[Товар].&amp;[SHAKE POWDER - особый 250г]" c="SHAKE POWDER - особый 250г"/>
        <s v="[Products].[Товар].&amp;[EASE UNI DEO - твердый особый 50г]" c="EASE UNI DEO - твердый особый 50г"/>
        <s v="[Products].[Товар].&amp;[PALE POWDER - натуральный 100г]" c="PALE POWDER - натуральный 100г"/>
        <s v="[Products].[Товар].&amp;[EASE EXTREME DEO - в стекле 50г]" c="EASE EXTREME DEO - в стекле 50г"/>
        <s v="[Products].[Товар].&amp;[EASE UNI DEO - в пластике нежный 50г]" c="EASE UNI DEO - в пластике нежный 50г"/>
        <s v="[Products].[Товар].&amp;[PALE POWDER - особый 100г]" c="PALE POWDER - особый 100г"/>
        <s v="[Products].[Товар].&amp;[EASE EXTREME GEL - два продукта]" c="EASE EXTREME GEL - два продукта"/>
      </sharedItems>
    </cacheField>
    <cacheField name="[Customers].[Клієнт].[Клієнт]" caption="Клієнт" numFmtId="0" hierarchy="15" level="1">
      <sharedItems count="69">
        <s v="[Customers].[Клієнт].&amp;[Киевская-Супермаркет-2]" c="Киевская-Супермаркет-2"/>
        <s v="[Customers].[Клієнт].&amp;[Хмельницкая-Супермаркет-12]" c="Хмельницкая-Супермаркет-12"/>
        <s v="[Customers].[Клієнт].&amp;[Житомирская-Супермаркет-9]" c="Житомирская-Супермаркет-9"/>
        <s v="[Customers].[Клієнт].&amp;[Винницкая-Аптека-3]" c="Винницкая-Аптека-3"/>
        <s v="[Customers].[Клієнт].&amp;[Одесская-Супермаркет-11]" c="Одесская-Супермаркет-11"/>
        <s v="[Customers].[Клієнт].&amp;[Львовская-Супермаркет-12]" c="Львовская-Супермаркет-12"/>
        <s v="[Customers].[Клієнт].&amp;[Хмельницкая-Парфюмерия-5]" c="Хмельницкая-Парфюмерия-5"/>
        <s v="[Customers].[Клієнт].&amp;[Ровенская-Супермаркет-12]" c="Ровенская-Супермаркет-12"/>
        <s v="[Customers].[Клієнт].&amp;[Крым-Супермаркет-12]" c="Крым-Супермаркет-12"/>
        <s v="[Customers].[Клієнт].&amp;[Житомирская-Супермаркет-6]" c="Житомирская-Супермаркет-6"/>
        <s v="[Customers].[Клієнт].&amp;[Днепропетровская-Супермаркет-11]" c="Днепропетровская-Супермаркет-11"/>
        <s v="[Customers].[Клієнт].&amp;[Винницкая-Парфюмерия-5]" c="Винницкая-Парфюмерия-5"/>
        <s v="[Customers].[Клієнт].&amp;[Крым-Супермаркет-9]" c="Крым-Супермаркет-9"/>
        <s v="[Customers].[Клієнт].&amp;[Тернопольская-Супермаркет-12]" c="Тернопольская-Супермаркет-12"/>
        <s v="[Customers].[Клієнт].&amp;[Крым-Парфюмерия-4]" c="Крым-Парфюмерия-4"/>
        <s v="[Customers].[Клієнт].&amp;[Хмельницкая-Парфюмерия-2]" c="Хмельницкая-Парфюмерия-2"/>
        <s v="[Customers].[Клієнт].&amp;[Житомирская-Аптека-3]" c="Житомирская-Аптека-3"/>
        <s v="[Customers].[Клієнт].&amp;[Винницкая-Супермаркет-2]" c="Винницкая-Супермаркет-2"/>
        <s v="[Customers].[Клієнт].&amp;[Львовская-Парфюмерия-3]" c="Львовская-Парфюмерия-3"/>
        <s v="[Customers].[Клієнт].&amp;[Крым-Парфюмерия-1]" c="Крым-Парфюмерия-1"/>
        <s v="[Customers].[Клієнт].&amp;[Тернопольская-Аптека-3]" c="Тернопольская-Аптека-3"/>
        <s v="[Customers].[Клієнт].&amp;[Львовская-Супермаркет-9]" c="Львовская-Супермаркет-9"/>
        <s v="[Customers].[Клієнт].&amp;[Запорожская-Супермаркет-12]" c="Запорожская-Супермаркет-12"/>
        <s v="[Customers].[Клієнт].&amp;[Ровенская-Смешанный-2]" c="Ровенская-Смешанный-2"/>
        <s v="[Customers].[Клієнт].&amp;[Ивано-Франковская-Супермаркет-9]" c="Ивано-Франковская-Супермаркет-9"/>
        <s v="[Customers].[Клієнт].&amp;[Крым-Супермаркет-8]" c="Крым-Супермаркет-8"/>
        <s v="[Customers].[Клієнт].&amp;[Одесская-Супермаркет-6]" c="Одесская-Супермаркет-6"/>
        <s v="[Customers].[Клієнт].&amp;[Винницкая-Супермаркет-8]" c="Винницкая-Супермаркет-8"/>
        <s v="[Customers].[Клієнт].&amp;[Запорожская-Супермаркет-8]" c="Запорожская-Супермаркет-8"/>
        <s v="[Customers].[Клієнт].&amp;[Харьковская-Супермаркет-6]" c="Харьковская-Супермаркет-6"/>
        <s v="[Customers].[Клієнт].&amp;[Днепропетровская-Парфюмерия-3]" c="Днепропетровская-Парфюмерия-3"/>
        <s v="[Customers].[Клієнт].&amp;[Херсонская-Супермаркет-8]" c="Херсонская-Супермаркет-8"/>
        <s v="[Customers].[Клієнт].&amp;[Харьковская-Супермаркет-8]" c="Харьковская-Супермаркет-8"/>
        <s v="[Customers].[Клієнт].&amp;[Львовская-Смешанный-3]" c="Львовская-Смешанный-3"/>
        <s v="[Customers].[Клієнт].&amp;[Киевская-Опт-3]" c="Киевская-Опт-3"/>
        <s v="[Customers].[Клієнт].&amp;[Винницкая-Смешанный-3]" c="Винницкая-Смешанный-3"/>
        <s v="[Customers].[Клієнт].&amp;[Киевская-Супермаркет-6]" c="Киевская-Супермаркет-6"/>
        <s v="[Customers].[Клієнт].&amp;[Одесская-Супермаркет-8]" c="Одесская-Супермаркет-8"/>
        <s v="[Customers].[Клієнт].&amp;[Одесская-Рынок-5]" c="Одесская-Рынок-5"/>
        <s v="[Customers].[Клієнт].&amp;[Днепропетровская-Супермаркет-8]" c="Днепропетровская-Супермаркет-8"/>
        <s v="[Customers].[Клієнт].&amp;[Львовская-Рынок-5]" c="Львовская-Рынок-5"/>
        <s v="[Customers].[Клієнт].&amp;[Хмельницкая-Смешанный-3]" c="Хмельницкая-Смешанный-3"/>
        <s v="[Customers].[Клієнт].&amp;[Крым-Опт-3]" c="Крым-Опт-3"/>
        <s v="[Customers].[Клієнт].&amp;[Одесская-Смешанный-3]" c="Одесская-Смешанный-3"/>
        <s v="[Customers].[Клієнт].&amp;[Крым-Смешанный-3]" c="Крым-Смешанный-3"/>
        <s v="[Customers].[Клієнт].&amp;[Закарпатская-Смешанный-2]" c="Закарпатская-Смешанный-2"/>
        <s v="[Customers].[Клієнт].&amp;[Харьковская-Супермаркет-7]" c="Харьковская-Супермаркет-7"/>
        <s v="[Customers].[Клієнт].&amp;[Харьковская-Рынок-5]" c="Харьковская-Рынок-5"/>
        <s v="[Customers].[Клієнт].&amp;[Житомирская-Смешанный-3]" c="Житомирская-Смешанный-3"/>
        <s v="[Customers].[Клієнт].&amp;[Крым-Рынок-5]" c="Крым-Рынок-5"/>
        <s v="[Customers].[Клієнт].&amp;[Крым-Супермаркет-5]" c="Крым-Супермаркет-5"/>
        <s v="[Customers].[Клієнт].&amp;[Черкасская-Аптека-4]" c="Черкасская-Аптека-4"/>
        <s v="[Customers].[Клієнт].&amp;[Ровенская-Рынок-2]" c="Ровенская-Рынок-2"/>
        <s v="[Customers].[Клієнт].&amp;[Днепропетровская-Смешанный-4]" c="Днепропетровская-Смешанный-4"/>
        <s v="[Customers].[Клієнт].&amp;[Крым-Супермаркет-7]" c="Крым-Супермаркет-7"/>
        <s v="[Customers].[Клієнт].&amp;[Крым-Смешанный-2]" c="Крым-Смешанный-2"/>
        <s v="[Customers].[Клієнт].&amp;[Крым-Рынок-4]" c="Крым-Рынок-4"/>
        <s v="[Customers].[Клієнт].&amp;[Ивано-Франковская-Супермаркет-12]" c="Ивано-Франковская-Супермаркет-12"/>
        <s v="[Customers].[Клієнт].&amp;[Кировоградская-Аптека-3]" c="Кировоградская-Аптека-3"/>
        <s v="[Customers].[Клієнт].&amp;[Тернопольская-Рынок-4]" c="Тернопольская-Рынок-4"/>
        <s v="[Customers].[Клієнт].&amp;[Ровенская-Аптека-4]" c="Ровенская-Аптека-4"/>
        <s v="[Customers].[Клієнт].&amp;[Одесская-Рынок-4]" c="Одесская-Рынок-4"/>
        <s v="[Customers].[Клієнт].&amp;[Волынская-Рынок-3]" c="Волынская-Рынок-3"/>
        <s v="[Customers].[Клієнт].&amp;[Ровенская-Рынок-4]" c="Ровенская-Рынок-4"/>
        <s v="[Customers].[Клієнт].&amp;[Черкасская-Смешанный-2]" c="Черкасская-Смешанный-2"/>
        <s v="[Customers].[Клієнт].&amp;[Черкасская-Парфюмерия-1]" c="Черкасская-Парфюмерия-1"/>
        <s v="[Customers].[Клієнт].&amp;[Черкасская-Рынок-1]" c="Черкасская-Рынок-1"/>
        <s v="[Customers].[Клієнт].&amp;[Черкасская-Смешанный-4]" c="Черкасская-Смешанный-4"/>
        <s v="[Customers].[Клієнт].&amp;[Херсонская-Аптека-4]" c="Херсонская-Аптека-4"/>
      </sharedItems>
    </cacheField>
    <cacheField name="[Measures].[MeasuresLevel]" caption="MeasuresLevel" numFmtId="0" hierarchy="23">
      <sharedItems count="3">
        <s v="[Measures].[Націнка]" c="Націнка"/>
        <s v="[Measures].[AvgDebtDays]" c="AvgDebtDays"/>
        <s v="[Measures].[ПродажіГрн]" c="ПродажіГрн"/>
      </sharedItems>
    </cacheField>
    <cacheField name="[Products].[КатТовару].[КатТовару]" caption="КатТовару" numFmtId="0" hierarchy="30" level="1">
      <sharedItems count="2">
        <s v="[Products].[КатТовару].&amp;[  Гели]" c="  Гели"/>
        <s v="[Products].[КатТовару].&amp;[  Дезодоранты]" c="  Дезодоранты"/>
      </sharedItems>
    </cacheField>
    <cacheField name="[Customers].[Область].[Область]" caption="Область" numFmtId="0" hierarchy="19" level="1">
      <sharedItems count="2">
        <s v="[Customers].[Область].&amp;[Винницкая]" c="Винницкая"/>
        <s v="[Customers].[Область].&amp;[Волынская]" c="Волынская"/>
      </sharedItems>
    </cacheField>
    <cacheField name="[Customers].[Формат].[Формат]" caption="Формат" numFmtId="0" hierarchy="16" level="1">
      <sharedItems count="1">
        <s v="[Customers].[Формат].&amp;[МТ]" c="МТ"/>
      </sharedItems>
    </cacheField>
    <cacheField name="[Customers].[ТипКлієнту].[ТипКлієнту]" caption="ТипКлієнту" numFmtId="0" hierarchy="17" level="1">
      <sharedItems count="2">
        <s v="[Customers].[ТипКлієнту].&amp;[Парфюмерия]" c="Парфюмерия"/>
        <s v="[Customers].[ТипКлієнту].&amp;[Аптека]" c="Аптека"/>
      </sharedItems>
    </cacheField>
    <cacheField name="[Customers].[Регіон].[Регіон]" caption="Регіон" numFmtId="0" hierarchy="18" level="1">
      <sharedItems count="2">
        <s v="[Customers].[Регіон].&amp;[Центр]" c="Центр"/>
        <s v="[Customers].[Регіон].&amp;[Запад]" c="Запад"/>
      </sharedItems>
    </cacheField>
    <cacheField name="[Products].[Бренд].[Бренд]" caption="Бренд" numFmtId="0" hierarchy="31" level="1">
      <sharedItems count="2">
        <s v="[Products].[Бренд].&amp;[  EASE EXTREME GEL]" c="  EASE EXTREME GEL"/>
        <s v="[Products].[Бренд].&amp;[  BRIGHT POWDER]" c="  BRIGHT POWDER"/>
      </sharedItems>
    </cacheField>
  </cacheFields>
  <cacheHierarchies count="94">
    <cacheHierarchy uniqueName="[Calendar].[Calendar_ID]" caption="Calendar_ID" attribute="1" defaultMemberUniqueName="[Calendar].[Calendar_ID].[All]" allUniqueName="[Calendar].[Calendar_ID].[All]" dimensionUniqueName="[Calendar]" displayFolder="" count="2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2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2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2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2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2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2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2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2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2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2" memberValueDatatype="20" unbalanced="0"/>
    <cacheHierarchy uniqueName="[Customers].[Клієнт]" caption="Клієнт" attribute="1" defaultMemberUniqueName="[Customers].[Клієнт].[All]" allUniqueName="[Customers].[Клієнт].[All]" allCaption="All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Формат]" caption="Формат" attribute="1" defaultMemberUniqueName="[Customers].[Формат].[All]" allUniqueName="[Customers].[Формат].[All]" allCaption="All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allCaption="All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Регіон]" caption="Регіон" attribute="1" defaultMemberUniqueName="[Customers].[Регіон].[All]" allUniqueName="[Customers].[Регіон].[All]" allCaption="All" dimensionUniqueName="[Customers]" displayFolder="" count="2" memberValueDatatype="130" unbalanced="0">
      <fieldsUsage count="2">
        <fieldUsage x="-1"/>
        <fieldUsage x="9"/>
      </fieldsUsage>
    </cacheHierarchy>
    <cacheHierarchy uniqueName="[Customers].[Область]" caption="Область" attribute="1" defaultMemberUniqueName="[Customers].[Область].[All]" allUniqueName="[Customers].[Область].[All]" allCaption="All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2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2" memberValueDatatype="20" unbalanced="0"/>
    <cacheHierarchy uniqueName="[Managers].[Менеджер]" caption="Менеджер" attribute="1" defaultMemberUniqueName="[Managers].[Менеджер].[All]" allUniqueName="[Managers].[Менеджер].[All]" allCaption="All" dimensionUniqueName="[Managers]" displayFolder="" count="2" memberValueDatatype="130" unbalanced="0">
      <fieldsUsage count="2">
        <fieldUsage x="-1"/>
        <fieldUsage x="1"/>
      </fieldsUsage>
    </cacheHierarchy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4"/>
      </fieldsUsage>
    </cacheHierarchy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2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2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2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2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2" memberValueDatatype="20" unbalanced="0"/>
    <cacheHierarchy uniqueName="[Products].[Товар]" caption="Товар" attribute="1" defaultMemberUniqueName="[Products].[Товар].[All]" allUniqueName="[Products].[Товар].[All]" allCaption="All" dimensionUniqueName="[Products]" displayFolder="" count="2" memberValueDatatype="130" unbalanced="0">
      <fieldsUsage count="2">
        <fieldUsage x="-1"/>
        <fieldUsage x="2"/>
      </fieldsUsage>
    </cacheHierarchy>
    <cacheHierarchy uniqueName="[Products].[КатТовару]" caption="КатТовару" attribute="1" defaultMemberUniqueName="[Products].[КатТовару].[All]" allUniqueName="[Products].[КатТовару].[All]" allCaption="All" dimensionUniqueName="[Products]" displayFolder="" count="2" memberValueDatatype="130" unbalanced="0">
      <fieldsUsage count="2">
        <fieldUsage x="-1"/>
        <fieldUsage x="5"/>
      </fieldsUsage>
    </cacheHierarchy>
    <cacheHierarchy uniqueName="[Products].[Бренд]" caption="Бренд" attribute="1" defaultMemberUniqueName="[Products].[Бренд].[All]" allUniqueName="[Products].[Бренд].[All]" allCaption="All" dimensionUniqueName="[Products]" displayFolder="" count="2" memberValueDatatype="130" unbalanced="0">
      <fieldsUsage count="2">
        <fieldUsage x="-1"/>
        <fieldUsage x="10"/>
      </fieldsUsage>
    </cacheHierarchy>
    <cacheHierarchy uniqueName="[Sales].[Календар_ID]" caption="Календар_ID" attribute="1" defaultMemberUniqueName="[Sales].[Календар_ID].[All]" allUniqueName="[Sales].[Календар_ID].[All]" dimensionUniqueName="[Sales]" displayFolder="" count="2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2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2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2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2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2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2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2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2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2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2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2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2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2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2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2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2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tupleCache>
    <entries count="3120">
      <n v="0.41233463766408318" in="0">
        <tpls c="9">
          <tpl hier="1" item="9"/>
          <tpl hier="16" item="15"/>
          <tpl hier="17" item="14"/>
          <tpl hier="18" item="13"/>
          <tpl hier="19" item="12"/>
          <tpl fld="1" item="1"/>
          <tpl fld="4" item="0"/>
          <tpl hier="30" item="11"/>
          <tpl hier="31" item="10"/>
        </tpls>
      </n>
      <n v="0.43829148959560654" in="0">
        <tpls c="9">
          <tpl hier="1" item="9"/>
          <tpl hier="16" item="15"/>
          <tpl hier="17" item="14"/>
          <tpl hier="18" item="13"/>
          <tpl hier="19" item="12"/>
          <tpl fld="4" item="0"/>
          <tpl fld="2" item="19"/>
          <tpl hier="30" item="11"/>
          <tpl hier="31" item="10"/>
        </tpls>
      </n>
      <n v="17.496568243608944" in="1">
        <tpls c="9">
          <tpl hier="1" item="9"/>
          <tpl hier="16" item="15"/>
          <tpl hier="17" item="14"/>
          <tpl hier="18" item="13"/>
          <tpl hier="19" item="12"/>
          <tpl fld="1" item="0"/>
          <tpl fld="4" item="1"/>
          <tpl hier="30" item="11"/>
          <tpl hier="31" item="10"/>
        </tpls>
      </n>
      <n v="1088079.57" in="2">
        <tpls c="9">
          <tpl hier="1" item="9"/>
          <tpl fld="3" item="4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422120.09" in="2">
        <tpls c="9">
          <tpl hier="1" item="9"/>
          <tpl hier="16" item="15"/>
          <tpl hier="17" item="14"/>
          <tpl hier="18" item="13"/>
          <tpl hier="19" item="12"/>
          <tpl fld="4" item="2"/>
          <tpl fld="2" item="17"/>
          <tpl hier="30" item="11"/>
          <tpl hier="31" item="10"/>
        </tpls>
      </n>
      <n v="0.41712908620003364" in="0">
        <tpls c="9">
          <tpl hier="1" item="9"/>
          <tpl hier="16" item="15"/>
          <tpl hier="17" item="14"/>
          <tpl hier="18" item="13"/>
          <tpl hier="19" item="12"/>
          <tpl fld="1" item="6"/>
          <tpl fld="4" item="0"/>
          <tpl hier="30" item="11"/>
          <tpl hier="31" item="10"/>
        </tpls>
      </n>
      <n v="1328147.6599999999" in="2">
        <tpls c="9">
          <tpl hier="1" item="9"/>
          <tpl hier="16" item="15"/>
          <tpl hier="17" item="14"/>
          <tpl hier="18" item="13"/>
          <tpl hier="19" item="12"/>
          <tpl fld="4" item="2"/>
          <tpl fld="2" item="12"/>
          <tpl hier="30" item="11"/>
          <tpl hier="31" item="10"/>
        </tpls>
      </n>
      <n v="5675077.8899999997" in="2">
        <tpls c="9">
          <tpl hier="1" item="9"/>
          <tpl hier="16" item="15"/>
          <tpl hier="17" item="14"/>
          <tpl hier="18" item="13"/>
          <tpl hier="19" item="12"/>
          <tpl fld="4" item="2"/>
          <tpl fld="2" item="10"/>
          <tpl hier="30" item="11"/>
          <tpl hier="31" item="10"/>
        </tpls>
      </n>
      <n v="292071.84999999998" in="2">
        <tpls c="9">
          <tpl hier="1" item="9"/>
          <tpl hier="16" item="15"/>
          <tpl hier="17" item="14"/>
          <tpl hier="18" item="13"/>
          <tpl hier="19" item="12"/>
          <tpl fld="4" item="2"/>
          <tpl fld="2" item="3"/>
          <tpl hier="30" item="11"/>
          <tpl hier="31" item="10"/>
        </tpls>
      </n>
      <m in="1">
        <tpls c="9">
          <tpl hier="1" item="9"/>
          <tpl fld="3" item="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24.886899201052305" in="1">
        <tpls c="9">
          <tpl hier="1" item="9"/>
          <tpl fld="3" item="1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1">
        <tpls c="9">
          <tpl hier="1" item="9"/>
          <tpl fld="3" item="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1">
        <tpls c="9">
          <tpl hier="1" item="9"/>
          <tpl fld="3" item="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0">
        <tpls c="9">
          <tpl hier="1" item="9"/>
          <tpl fld="3" item="6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65419980417348733" in="0">
        <tpls c="9">
          <tpl hier="1" item="9"/>
          <tpl hier="16" item="15"/>
          <tpl hier="17" item="14"/>
          <tpl hier="18" item="13"/>
          <tpl hier="19" item="12"/>
          <tpl fld="4" item="0"/>
          <tpl fld="2" item="12"/>
          <tpl hier="30" item="11"/>
          <tpl hier="31" item="10"/>
        </tpls>
      </n>
      <n v="0.43047715293614569" in="0">
        <tpls c="9">
          <tpl hier="1" item="9"/>
          <tpl hier="16" item="15"/>
          <tpl hier="17" item="14"/>
          <tpl hier="18" item="13"/>
          <tpl hier="19" item="12"/>
          <tpl fld="4" item="0"/>
          <tpl fld="2" item="20"/>
          <tpl hier="30" item="11"/>
          <tpl hier="31" item="10"/>
        </tpls>
      </n>
      <n v="0.49566325949288709" in="0">
        <tpls c="9">
          <tpl hier="1" item="9"/>
          <tpl hier="16" item="15"/>
          <tpl hier="17" item="14"/>
          <tpl hier="18" item="13"/>
          <tpl hier="19" item="12"/>
          <tpl fld="4" item="0"/>
          <tpl fld="2" item="3"/>
          <tpl hier="30" item="11"/>
          <tpl hier="31" item="10"/>
        </tpls>
      </n>
      <n v="5539.61" in="2">
        <tpls c="9">
          <tpl hier="1" item="9"/>
          <tpl hier="16" item="15"/>
          <tpl hier="17" item="14"/>
          <tpl hier="18" item="13"/>
          <tpl hier="19" item="12"/>
          <tpl fld="4" item="2"/>
          <tpl fld="2" item="2"/>
          <tpl hier="30" item="11"/>
          <tpl hier="31" item="10"/>
        </tpls>
      </n>
      <n v="0.41037047151157036" in="0">
        <tpls c="9">
          <tpl hier="1" item="9"/>
          <tpl hier="16" item="15"/>
          <tpl hier="17" item="14"/>
          <tpl hier="18" item="13"/>
          <tpl hier="19" item="12"/>
          <tpl fld="1" item="7"/>
          <tpl fld="4" item="0"/>
          <tpl hier="30" item="11"/>
          <tpl hier="31" item="10"/>
        </tpls>
      </n>
      <n v="23.935221405100922" in="1">
        <tpls c="9">
          <tpl hier="1" item="9"/>
          <tpl fld="3" item="1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0">
        <tpls c="9">
          <tpl hier="1" item="9"/>
          <tpl fld="3" item="6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3104510.71" in="2">
        <tpls c="9">
          <tpl hier="1" item="9"/>
          <tpl hier="16" item="15"/>
          <tpl hier="17" item="14"/>
          <tpl hier="18" item="13"/>
          <tpl hier="19" item="12"/>
          <tpl fld="4" item="2"/>
          <tpl fld="2" item="8"/>
          <tpl hier="30" item="11"/>
          <tpl hier="31" item="10"/>
        </tpls>
      </n>
      <m in="1">
        <tpls c="9">
          <tpl hier="1" item="9"/>
          <tpl fld="3" item="1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1770222.89" in="2">
        <tpls c="9">
          <tpl hier="1" item="9"/>
          <tpl fld="3" item="3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856904.55" in="2">
        <tpls c="9">
          <tpl hier="1" item="9"/>
          <tpl hier="16" item="15"/>
          <tpl hier="17" item="14"/>
          <tpl hier="18" item="13"/>
          <tpl hier="19" item="12"/>
          <tpl fld="4" item="2"/>
          <tpl fld="2" item="4"/>
          <tpl hier="30" item="11"/>
          <tpl hier="31" item="10"/>
        </tpls>
      </n>
      <n v="0.51550146045335166" in="0">
        <tpls c="9">
          <tpl hier="1" item="9"/>
          <tpl hier="16" item="15"/>
          <tpl hier="17" item="14"/>
          <tpl hier="18" item="13"/>
          <tpl hier="19" item="12"/>
          <tpl fld="4" item="0"/>
          <tpl fld="2" item="10"/>
          <tpl hier="30" item="11"/>
          <tpl hier="31" item="10"/>
        </tpls>
      </n>
      <n v="5765017.1699999999" in="2">
        <tpls c="9">
          <tpl hier="1" item="9"/>
          <tpl hier="16" item="15"/>
          <tpl hier="17" item="14"/>
          <tpl hier="18" item="13"/>
          <tpl hier="19" item="12"/>
          <tpl fld="1" item="11"/>
          <tpl fld="4" item="2"/>
          <tpl hier="30" item="11"/>
          <tpl hier="31" item="10"/>
        </tpls>
      </n>
      <m in="0">
        <tpls c="9">
          <tpl hier="1" item="9"/>
          <tpl fld="3" item="5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67307670095553207" in="0">
        <tpls c="9">
          <tpl hier="1" item="9"/>
          <tpl hier="16" item="15"/>
          <tpl hier="17" item="14"/>
          <tpl hier="18" item="13"/>
          <tpl hier="19" item="12"/>
          <tpl fld="4" item="0"/>
          <tpl fld="2" item="6"/>
          <tpl hier="30" item="11"/>
          <tpl hier="31" item="10"/>
        </tpls>
      </n>
      <n v="335744.32" in="2">
        <tpls c="9">
          <tpl hier="1" item="9"/>
          <tpl hier="16" item="15"/>
          <tpl hier="17" item="14"/>
          <tpl hier="18" item="13"/>
          <tpl hier="19" item="12"/>
          <tpl fld="4" item="2"/>
          <tpl fld="2" item="21"/>
          <tpl hier="30" item="11"/>
          <tpl hier="31" item="10"/>
        </tpls>
      </n>
      <n v="1431530.12" in="2">
        <tpls c="9">
          <tpl hier="1" item="9"/>
          <tpl fld="3" item="4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6267837299665365" in="0">
        <tpls c="9">
          <tpl hier="1" item="9"/>
          <tpl hier="16" item="15"/>
          <tpl hier="17" item="14"/>
          <tpl hier="18" item="13"/>
          <tpl hier="19" item="12"/>
          <tpl fld="4" item="0"/>
          <tpl fld="2" item="21"/>
          <tpl hier="30" item="11"/>
          <tpl hier="31" item="10"/>
        </tpls>
      </n>
      <n v="28.904490624409256" in="1">
        <tpls c="9">
          <tpl hier="1" item="9"/>
          <tpl fld="3" item="1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2244802.77" in="2">
        <tpls c="9">
          <tpl hier="1" item="9"/>
          <tpl fld="3" item="3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6223397.8300000001" in="2">
        <tpls c="9">
          <tpl hier="1" item="9"/>
          <tpl hier="16" item="15"/>
          <tpl hier="17" item="14"/>
          <tpl hier="18" item="13"/>
          <tpl hier="19" item="12"/>
          <tpl fld="1" item="6"/>
          <tpl fld="4" item="2"/>
          <tpl hier="30" item="11"/>
          <tpl hier="31" item="10"/>
        </tpls>
      </n>
      <n v="0.46642968727447731" in="0">
        <tpls c="9">
          <tpl hier="1" item="9"/>
          <tpl hier="16" item="15"/>
          <tpl hier="17" item="14"/>
          <tpl hier="18" item="13"/>
          <tpl hier="19" item="12"/>
          <tpl fld="4" item="0"/>
          <tpl fld="2" item="13"/>
          <tpl hier="30" item="11"/>
          <tpl hier="31" item="10"/>
        </tpls>
      </n>
      <n v="0.47532127345762926" in="0">
        <tpls c="9">
          <tpl hier="1" item="9"/>
          <tpl hier="16" item="15"/>
          <tpl hier="17" item="14"/>
          <tpl hier="18" item="13"/>
          <tpl hier="19" item="12"/>
          <tpl fld="1" item="3"/>
          <tpl fld="4" item="0"/>
          <tpl hier="30" item="11"/>
          <tpl hier="31" item="10"/>
        </tpls>
      </n>
      <n v="1256945.58" in="2">
        <tpls c="9">
          <tpl hier="1" item="9"/>
          <tpl fld="3" item="4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6423875317404178" in="0">
        <tpls c="9">
          <tpl hier="1" item="9"/>
          <tpl hier="16" item="15"/>
          <tpl hier="17" item="14"/>
          <tpl hier="18" item="13"/>
          <tpl hier="19" item="12"/>
          <tpl fld="4" item="0"/>
          <tpl fld="2" item="15"/>
          <tpl hier="30" item="11"/>
          <tpl hier="31" item="10"/>
        </tpls>
      </n>
      <n v="2691910.92" in="2">
        <tpls c="9">
          <tpl hier="1" item="9"/>
          <tpl fld="3" item="3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8.377906318424603" in="1">
        <tpls c="9">
          <tpl hier="1" item="9"/>
          <tpl hier="16" item="15"/>
          <tpl hier="17" item="14"/>
          <tpl hier="18" item="13"/>
          <tpl hier="19" item="12"/>
          <tpl fld="1" item="8"/>
          <tpl fld="4" item="1"/>
          <tpl hier="30" item="11"/>
          <tpl hier="31" item="10"/>
        </tpls>
      </n>
      <n v="56971.33" in="2">
        <tpls c="9">
          <tpl hier="1" item="9"/>
          <tpl hier="16" item="15"/>
          <tpl hier="17" item="14"/>
          <tpl hier="18" item="13"/>
          <tpl hier="19" item="12"/>
          <tpl fld="4" item="2"/>
          <tpl fld="2" item="23"/>
          <tpl hier="30" item="11"/>
          <tpl hier="31" item="10"/>
        </tpls>
      </n>
      <n v="0.53264147498077097" in="0">
        <tpls c="9">
          <tpl hier="1" item="9"/>
          <tpl hier="16" item="15"/>
          <tpl hier="17" item="14"/>
          <tpl hier="18" item="13"/>
          <tpl hier="19" item="12"/>
          <tpl fld="4" item="0"/>
          <tpl fld="2" item="2"/>
          <tpl hier="30" item="11"/>
          <tpl hier="31" item="10"/>
        </tpls>
      </n>
      <n v="0.55730530715941451" in="0">
        <tpls c="9">
          <tpl hier="1" item="9"/>
          <tpl hier="16" item="15"/>
          <tpl hier="17" item="14"/>
          <tpl hier="18" item="13"/>
          <tpl hier="19" item="12"/>
          <tpl fld="4" item="0"/>
          <tpl fld="2" item="0"/>
          <tpl hier="30" item="11"/>
          <tpl hier="31" item="10"/>
        </tpls>
      </n>
      <n v="0.51011569218355257" in="0">
        <tpls c="9">
          <tpl hier="1" item="9"/>
          <tpl hier="16" item="15"/>
          <tpl hier="17" item="14"/>
          <tpl hier="18" item="13"/>
          <tpl hier="19" item="12"/>
          <tpl fld="1" item="0"/>
          <tpl fld="4" item="0"/>
          <tpl hier="30" item="11"/>
          <tpl hier="31" item="10"/>
        </tpls>
      </n>
      <n v="30.327113989389257" in="1">
        <tpls c="9">
          <tpl hier="1" item="9"/>
          <tpl fld="3" item="1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1">
        <tpls c="9">
          <tpl hier="1" item="9"/>
          <tpl fld="3" item="2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6585567.4000000004" in="2">
        <tpls c="9">
          <tpl hier="1" item="9"/>
          <tpl hier="16" item="15"/>
          <tpl hier="17" item="14"/>
          <tpl hier="18" item="13"/>
          <tpl hier="19" item="12"/>
          <tpl fld="1" item="1"/>
          <tpl fld="4" item="2"/>
          <tpl hier="30" item="11"/>
          <tpl hier="31" item="10"/>
        </tpls>
      </n>
      <n v="6081464.1500000004" in="2">
        <tpls c="9">
          <tpl hier="1" item="9"/>
          <tpl hier="16" item="15"/>
          <tpl hier="17" item="14"/>
          <tpl hier="18" item="13"/>
          <tpl hier="19" item="12"/>
          <tpl fld="4" item="2"/>
          <tpl fld="2" item="1"/>
          <tpl hier="30" item="11"/>
          <tpl hier="31" item="10"/>
        </tpls>
      </n>
      <n v="16.222310180979779" in="1">
        <tpls c="9">
          <tpl hier="1" item="9"/>
          <tpl hier="16" item="15"/>
          <tpl hier="17" item="14"/>
          <tpl hier="18" item="13"/>
          <tpl hier="19" item="12"/>
          <tpl fld="1" item="2"/>
          <tpl fld="4" item="1"/>
          <tpl hier="30" item="11"/>
          <tpl hier="31" item="10"/>
        </tpls>
      </n>
      <n v="0.47292886298607506" in="0">
        <tpls c="9">
          <tpl hier="1" item="9"/>
          <tpl hier="16" item="15"/>
          <tpl hier="17" item="14"/>
          <tpl hier="18" item="13"/>
          <tpl hier="19" item="12"/>
          <tpl fld="4" item="0"/>
          <tpl fld="2" item="14"/>
          <tpl hier="30" item="11"/>
          <tpl hier="31" item="10"/>
        </tpls>
      </n>
      <n v="0.64831202355503559" in="0">
        <tpls c="9">
          <tpl hier="1" item="9"/>
          <tpl fld="3" item="6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51785493853121967" in="0">
        <tpls c="9">
          <tpl hier="1" item="9"/>
          <tpl hier="16" item="15"/>
          <tpl hier="17" item="14"/>
          <tpl hier="18" item="13"/>
          <tpl hier="19" item="12"/>
          <tpl fld="4" item="0"/>
          <tpl fld="2" item="17"/>
          <tpl hier="30" item="11"/>
          <tpl hier="31" item="10"/>
        </tpls>
      </n>
      <n v="1147794.1299999999" in="2">
        <tpls c="9">
          <tpl hier="1" item="9"/>
          <tpl fld="3" item="4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948031.22" in="2">
        <tpls c="9">
          <tpl hier="1" item="9"/>
          <tpl hier="16" item="15"/>
          <tpl hier="17" item="14"/>
          <tpl hier="18" item="13"/>
          <tpl hier="19" item="12"/>
          <tpl fld="4" item="2"/>
          <tpl fld="2" item="14"/>
          <tpl hier="30" item="11"/>
          <tpl hier="31" item="10"/>
        </tpls>
      </n>
      <n v="30.818922679387807" in="1">
        <tpls c="9">
          <tpl hier="1" item="9"/>
          <tpl fld="3" item="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48846278180822478" in="0">
        <tpls c="9">
          <tpl hier="1" item="9"/>
          <tpl hier="16" item="15"/>
          <tpl hier="17" item="14"/>
          <tpl hier="18" item="13"/>
          <tpl hier="19" item="12"/>
          <tpl fld="4" item="0"/>
          <tpl fld="2" item="5"/>
          <tpl hier="30" item="11"/>
          <tpl hier="31" item="10"/>
        </tpls>
      </n>
      <m in="1">
        <tpls c="9">
          <tpl hier="1" item="9"/>
          <tpl fld="3" item="1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59729639456346717" in="0">
        <tpls c="9">
          <tpl hier="1" item="9"/>
          <tpl fld="3" item="5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115446.73" in="2">
        <tpls c="9">
          <tpl hier="1" item="9"/>
          <tpl hier="16" item="15"/>
          <tpl hier="17" item="14"/>
          <tpl hier="18" item="13"/>
          <tpl hier="19" item="12"/>
          <tpl fld="4" item="2"/>
          <tpl fld="2" item="15"/>
          <tpl hier="30" item="11"/>
          <tpl hier="31" item="10"/>
        </tpls>
      </n>
      <m in="1">
        <tpls c="9">
          <tpl hier="1" item="9"/>
          <tpl fld="3" item="2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19.251686116296387" in="1">
        <tpls c="9">
          <tpl hier="1" item="9"/>
          <tpl hier="16" item="15"/>
          <tpl hier="17" item="14"/>
          <tpl hier="18" item="13"/>
          <tpl hier="19" item="12"/>
          <tpl fld="1" item="6"/>
          <tpl fld="4" item="1"/>
          <tpl hier="30" item="11"/>
          <tpl hier="31" item="10"/>
        </tpls>
      </n>
      <n v="0.52225733568157384" in="0">
        <tpls c="9">
          <tpl hier="1" item="9"/>
          <tpl hier="16" item="15"/>
          <tpl hier="17" item="14"/>
          <tpl hier="18" item="13"/>
          <tpl hier="19" item="12"/>
          <tpl fld="4" item="0"/>
          <tpl fld="2" item="1"/>
          <tpl hier="30" item="11"/>
          <tpl hier="31" item="10"/>
        </tpls>
      </n>
      <n v="0.40311917449013446" in="0">
        <tpls c="9">
          <tpl hier="1" item="9"/>
          <tpl hier="16" item="15"/>
          <tpl hier="17" item="14"/>
          <tpl hier="18" item="13"/>
          <tpl hier="19" item="12"/>
          <tpl fld="4" item="0"/>
          <tpl fld="2" item="22"/>
          <tpl hier="30" item="11"/>
          <tpl hier="31" item="10"/>
        </tpls>
      </n>
      <n v="13.039320469182345" in="1">
        <tpls c="9">
          <tpl hier="1" item="9"/>
          <tpl hier="16" item="15"/>
          <tpl hier="17" item="14"/>
          <tpl hier="18" item="13"/>
          <tpl hier="19" item="12"/>
          <tpl fld="1" item="1"/>
          <tpl fld="4" item="1"/>
          <tpl hier="30" item="11"/>
          <tpl hier="31" item="10"/>
        </tpls>
      </n>
      <n v="0.66354030630416716" in="0">
        <tpls c="9">
          <tpl hier="1" item="9"/>
          <tpl fld="3" item="5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m in="1">
        <tpls c="9">
          <tpl hier="1" item="9"/>
          <tpl fld="3" item="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5657334.4199999999" in="2">
        <tpls c="9">
          <tpl hier="1" item="9"/>
          <tpl hier="16" item="15"/>
          <tpl hier="17" item="14"/>
          <tpl hier="18" item="13"/>
          <tpl hier="19" item="12"/>
          <tpl fld="1" item="5"/>
          <tpl fld="4" item="2"/>
          <tpl hier="30" item="11"/>
          <tpl hier="31" item="10"/>
        </tpls>
      </n>
      <n v="780168.36" in="2">
        <tpls c="9">
          <tpl hier="1" item="9"/>
          <tpl hier="16" item="15"/>
          <tpl hier="17" item="14"/>
          <tpl hier="18" item="13"/>
          <tpl hier="19" item="12"/>
          <tpl fld="4" item="2"/>
          <tpl fld="2" item="5"/>
          <tpl hier="30" item="11"/>
          <tpl hier="31" item="10"/>
        </tpls>
      </n>
      <n v="0.46207538737279641" in="0">
        <tpls c="9">
          <tpl hier="1" item="9"/>
          <tpl hier="16" item="15"/>
          <tpl hier="17" item="14"/>
          <tpl hier="18" item="13"/>
          <tpl hier="19" item="12"/>
          <tpl fld="4" item="0"/>
          <tpl fld="2" item="9"/>
          <tpl hier="30" item="11"/>
          <tpl hier="31" item="10"/>
        </tpls>
      </n>
      <m in="0">
        <tpls c="9">
          <tpl hier="1" item="9"/>
          <tpl fld="3" item="2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13.14568332846787" in="1">
        <tpls c="9">
          <tpl hier="1" item="9"/>
          <tpl hier="16" item="15"/>
          <tpl hier="17" item="14"/>
          <tpl hier="18" item="13"/>
          <tpl hier="19" item="12"/>
          <tpl fld="1" item="11"/>
          <tpl fld="4" item="1"/>
          <tpl hier="30" item="11"/>
          <tpl hier="31" item="10"/>
        </tpls>
      </n>
      <n v="11982732.630000001" in="2">
        <tpls c="9">
          <tpl hier="1" item="9"/>
          <tpl hier="16" item="15"/>
          <tpl hier="17" item="14"/>
          <tpl hier="18" item="13"/>
          <tpl hier="19" item="12"/>
          <tpl fld="1" item="3"/>
          <tpl fld="4" item="2"/>
          <tpl hier="30" item="11"/>
          <tpl hier="31" item="10"/>
        </tpls>
      </n>
      <n v="1424809.99" in="2">
        <tpls c="9">
          <tpl hier="1" item="9"/>
          <tpl fld="3" item="3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9"/>
          <tpl fld="3" item="1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39257497635242267" in="0">
        <tpls c="9">
          <tpl hier="1" item="9"/>
          <tpl hier="16" item="15"/>
          <tpl hier="17" item="14"/>
          <tpl hier="18" item="13"/>
          <tpl hier="19" item="12"/>
          <tpl fld="1" item="9"/>
          <tpl fld="4" item="0"/>
          <tpl hier="30" item="11"/>
          <tpl hier="31" item="10"/>
        </tpls>
      </n>
      <n v="0.42378215143354875" in="0">
        <tpls c="9">
          <tpl hier="1" item="9"/>
          <tpl hier="16" item="15"/>
          <tpl hier="17" item="14"/>
          <tpl hier="18" item="13"/>
          <tpl hier="19" item="12"/>
          <tpl fld="1" item="10"/>
          <tpl fld="4" item="0"/>
          <tpl hier="30" item="11"/>
          <tpl hier="31" item="10"/>
        </tpls>
      </n>
      <n v="7330110.3200000003" in="2">
        <tpls c="9">
          <tpl hier="1" item="9"/>
          <tpl hier="16" item="15"/>
          <tpl hier="17" item="14"/>
          <tpl hier="18" item="13"/>
          <tpl hier="19" item="12"/>
          <tpl fld="4" item="2"/>
          <tpl fld="2" item="16"/>
          <tpl hier="30" item="11"/>
          <tpl hier="31" item="10"/>
        </tpls>
      </n>
      <n v="0.47079056260119928" in="0">
        <tpls c="9">
          <tpl hier="1" item="9"/>
          <tpl hier="16" item="15"/>
          <tpl hier="17" item="14"/>
          <tpl hier="18" item="13"/>
          <tpl hier="19" item="12"/>
          <tpl fld="1" item="5"/>
          <tpl fld="4" item="0"/>
          <tpl hier="30" item="11"/>
          <tpl hier="31" item="10"/>
        </tpls>
      </n>
      <n v="1293194.2" in="2">
        <tpls c="9">
          <tpl hier="1" item="9"/>
          <tpl fld="3" item="4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1.399991053938837" in="1">
        <tpls c="9">
          <tpl hier="1" item="9"/>
          <tpl fld="3" item="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1">
        <tpls c="9">
          <tpl hier="1" item="9"/>
          <tpl fld="3" item="1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43036160.950000003" in="2">
        <tpls c="9">
          <tpl hier="1" item="9"/>
          <tpl hier="16" item="15"/>
          <tpl hier="17" item="14"/>
          <tpl hier="18" item="13"/>
          <tpl hier="19" item="12"/>
          <tpl fld="4" item="2"/>
          <tpl fld="2" item="22"/>
          <tpl hier="30" item="11"/>
          <tpl hier="31" item="10"/>
        </tpls>
      </n>
      <n v="0.50589404854009445" in="0">
        <tpls c="9">
          <tpl hier="1" item="9"/>
          <tpl hier="16" item="15"/>
          <tpl hier="17" item="14"/>
          <tpl hier="18" item="13"/>
          <tpl hier="19" item="12"/>
          <tpl fld="4" item="0"/>
          <tpl fld="2" item="23"/>
          <tpl hier="30" item="11"/>
          <tpl hier="31" item="10"/>
        </tpls>
      </n>
      <n v="16.756287425274365" in="1">
        <tpls c="9">
          <tpl hier="1" item="9"/>
          <tpl hier="16" item="15"/>
          <tpl hier="17" item="14"/>
          <tpl hier="18" item="13"/>
          <tpl hier="19" item="12"/>
          <tpl fld="1" item="4"/>
          <tpl fld="4" item="1"/>
          <tpl hier="30" item="11"/>
          <tpl hier="31" item="10"/>
        </tpls>
      </n>
      <n v="12872653.17" in="2">
        <tpls c="9">
          <tpl hier="1" item="9"/>
          <tpl hier="16" item="15"/>
          <tpl hier="17" item="14"/>
          <tpl hier="18" item="13"/>
          <tpl hier="19" item="12"/>
          <tpl fld="4" item="2"/>
          <tpl fld="2" item="19"/>
          <tpl hier="30" item="11"/>
          <tpl hier="31" item="10"/>
        </tpls>
      </n>
      <n v="0.48030396604059994" in="0">
        <tpls c="9">
          <tpl hier="1" item="9"/>
          <tpl hier="16" item="15"/>
          <tpl hier="17" item="14"/>
          <tpl hier="18" item="13"/>
          <tpl hier="19" item="12"/>
          <tpl fld="4" item="0"/>
          <tpl fld="2" item="7"/>
          <tpl hier="30" item="11"/>
          <tpl hier="31" item="10"/>
        </tpls>
      </n>
      <n v="2872286.35" in="2">
        <tpls c="9">
          <tpl hier="1" item="9"/>
          <tpl fld="3" item="2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1">
        <tpls c="9">
          <tpl hier="1" item="9"/>
          <tpl fld="3" item="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4715112936218" in="0">
        <tpls c="9">
          <tpl hier="1" item="9"/>
          <tpl hier="16" item="15"/>
          <tpl hier="17" item="14"/>
          <tpl hier="18" item="13"/>
          <tpl hier="19" item="12"/>
          <tpl fld="4" item="0"/>
          <tpl fld="2" item="8"/>
          <tpl hier="30" item="11"/>
          <tpl hier="31" item="10"/>
        </tpls>
      </n>
      <n v="1216446.68" in="2">
        <tpls c="9">
          <tpl hier="1" item="9"/>
          <tpl fld="3" item="3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0.101407629603205" in="1">
        <tpls c="9">
          <tpl hier="1" item="9"/>
          <tpl hier="16" item="15"/>
          <tpl hier="17" item="14"/>
          <tpl hier="18" item="13"/>
          <tpl hier="19" item="12"/>
          <tpl fld="1" item="9"/>
          <tpl fld="4" item="1"/>
          <tpl hier="30" item="11"/>
          <tpl hier="31" item="10"/>
        </tpls>
      </n>
      <n v="0.46850938576899581" in="0">
        <tpls c="9">
          <tpl hier="1" item="9"/>
          <tpl hier="16" item="15"/>
          <tpl hier="17" item="14"/>
          <tpl hier="18" item="13"/>
          <tpl hier="19" item="12"/>
          <tpl fld="4" item="0"/>
          <tpl fld="2" item="18"/>
          <tpl hier="30" item="11"/>
          <tpl hier="31" item="10"/>
        </tpls>
      </n>
      <n v="0.58176196999190488" in="0">
        <tpls c="9">
          <tpl hier="1" item="9"/>
          <tpl fld="3" item="5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6831826.5" in="2">
        <tpls c="9">
          <tpl hier="1" item="9"/>
          <tpl fld="3" item="2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1604830.140000001" in="2">
        <tpls c="9">
          <tpl hier="1" item="9"/>
          <tpl hier="16" item="15"/>
          <tpl hier="17" item="14"/>
          <tpl hier="18" item="13"/>
          <tpl hier="19" item="12"/>
          <tpl fld="1" item="0"/>
          <tpl fld="4" item="2"/>
          <tpl hier="30" item="11"/>
          <tpl hier="31" item="10"/>
        </tpls>
      </n>
      <n v="466337.7" in="2">
        <tpls c="9">
          <tpl hier="1" item="9"/>
          <tpl fld="3" item="3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0803212451733668" in="0">
        <tpls c="9">
          <tpl hier="1" item="9"/>
          <tpl fld="3" item="5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78056.3" in="2">
        <tpls c="9">
          <tpl hier="1" item="9"/>
          <tpl hier="16" item="15"/>
          <tpl hier="17" item="14"/>
          <tpl hier="18" item="13"/>
          <tpl hier="19" item="12"/>
          <tpl fld="4" item="2"/>
          <tpl fld="2" item="0"/>
          <tpl hier="30" item="11"/>
          <tpl hier="31" item="10"/>
        </tpls>
      </n>
      <n v="4916820.12" in="2">
        <tpls c="9">
          <tpl hier="1" item="9"/>
          <tpl fld="3" item="2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5603435956415894" in="0">
        <tpls c="9">
          <tpl hier="1" item="9"/>
          <tpl hier="16" item="15"/>
          <tpl hier="17" item="14"/>
          <tpl hier="18" item="13"/>
          <tpl hier="19" item="12"/>
          <tpl fld="1" item="8"/>
          <tpl fld="4" item="0"/>
          <tpl hier="30" item="11"/>
          <tpl hier="31" item="10"/>
        </tpls>
      </n>
      <n v="12980224.779999999" in="2">
        <tpls c="9">
          <tpl hier="1" item="9"/>
          <tpl hier="16" item="15"/>
          <tpl hier="17" item="14"/>
          <tpl hier="18" item="13"/>
          <tpl hier="19" item="12"/>
          <tpl fld="1" item="2"/>
          <tpl fld="4" item="2"/>
          <tpl hier="30" item="11"/>
          <tpl hier="31" item="10"/>
        </tpls>
      </n>
      <m in="1">
        <tpls c="9">
          <tpl hier="1" item="9"/>
          <tpl fld="3" item="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0">
        <tpls c="9">
          <tpl hier="1" item="9"/>
          <tpl fld="3" item="5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0">
        <tpls c="9">
          <tpl hier="1" item="9"/>
          <tpl fld="3" item="6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5685420.1200000001" in="2">
        <tpls c="9">
          <tpl hier="1" item="9"/>
          <tpl hier="16" item="15"/>
          <tpl hier="17" item="14"/>
          <tpl hier="18" item="13"/>
          <tpl hier="19" item="12"/>
          <tpl fld="1" item="10"/>
          <tpl fld="4" item="2"/>
          <tpl hier="30" item="11"/>
          <tpl hier="31" item="10"/>
        </tpls>
      </n>
      <n v="1201067.3" in="2">
        <tpls c="9">
          <tpl hier="1" item="9"/>
          <tpl hier="16" item="15"/>
          <tpl hier="17" item="14"/>
          <tpl hier="18" item="13"/>
          <tpl hier="19" item="12"/>
          <tpl fld="4" item="2"/>
          <tpl fld="2" item="11"/>
          <tpl hier="30" item="11"/>
          <tpl hier="31" item="10"/>
        </tpls>
      </n>
      <n v="14.154764573492942" in="1">
        <tpls c="9">
          <tpl hier="1" item="9"/>
          <tpl hier="16" item="15"/>
          <tpl hier="17" item="14"/>
          <tpl hier="18" item="13"/>
          <tpl hier="19" item="12"/>
          <tpl fld="1" item="10"/>
          <tpl fld="4" item="1"/>
          <tpl hier="30" item="11"/>
          <tpl hier="31" item="10"/>
        </tpls>
      </n>
      <n v="1432541.1" in="2">
        <tpls c="9">
          <tpl hier="1" item="9"/>
          <tpl hier="16" item="15"/>
          <tpl hier="17" item="14"/>
          <tpl hier="18" item="13"/>
          <tpl hier="19" item="12"/>
          <tpl fld="4" item="2"/>
          <tpl fld="2" item="7"/>
          <tpl hier="30" item="11"/>
          <tpl hier="31" item="10"/>
        </tpls>
      </n>
      <n v="0.48503160558186265" in="0">
        <tpls c="9">
          <tpl hier="1" item="9"/>
          <tpl hier="16" item="15"/>
          <tpl hier="17" item="14"/>
          <tpl hier="18" item="13"/>
          <tpl hier="19" item="12"/>
          <tpl fld="4" item="0"/>
          <tpl fld="2" item="4"/>
          <tpl hier="30" item="11"/>
          <tpl hier="31" item="10"/>
        </tpls>
      </n>
      <m in="1">
        <tpls c="9">
          <tpl hier="1" item="9"/>
          <tpl fld="3" item="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1147980.44" in="2">
        <tpls c="9">
          <tpl hier="1" item="9"/>
          <tpl fld="3" item="4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374637.12" in="2">
        <tpls c="9">
          <tpl hier="1" item="9"/>
          <tpl fld="3" item="4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49505.23" in="2">
        <tpls c="9">
          <tpl hier="1" item="9"/>
          <tpl hier="16" item="15"/>
          <tpl hier="17" item="14"/>
          <tpl hier="18" item="13"/>
          <tpl hier="19" item="12"/>
          <tpl fld="4" item="2"/>
          <tpl fld="2" item="20"/>
          <tpl hier="30" item="11"/>
          <tpl hier="31" item="10"/>
        </tpls>
      </n>
      <m in="1">
        <tpls c="9">
          <tpl hier="1" item="9"/>
          <tpl fld="3" item="2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4803110916689925" in="0">
        <tpls c="9">
          <tpl hier="1" item="9"/>
          <tpl fld="3" item="4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941021.14" in="2">
        <tpls c="9">
          <tpl hier="1" item="9"/>
          <tpl fld="3" item="4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9"/>
          <tpl fld="3" item="6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15.501540803385183" in="1">
        <tpls c="9">
          <tpl hier="1" item="9"/>
          <tpl hier="16" item="15"/>
          <tpl hier="17" item="14"/>
          <tpl hier="18" item="13"/>
          <tpl hier="19" item="12"/>
          <tpl fld="1" item="3"/>
          <tpl fld="4" item="1"/>
          <tpl hier="30" item="11"/>
          <tpl hier="31" item="10"/>
        </tpls>
      </n>
      <m in="0">
        <tpls c="9">
          <tpl hier="1" item="9"/>
          <tpl fld="3" item="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6964569.8499999996" in="2">
        <tpls c="9">
          <tpl hier="1" item="9"/>
          <tpl hier="16" item="15"/>
          <tpl hier="17" item="14"/>
          <tpl hier="18" item="13"/>
          <tpl hier="19" item="12"/>
          <tpl fld="1" item="4"/>
          <tpl fld="4" item="2"/>
          <tpl hier="30" item="11"/>
          <tpl hier="31" item="10"/>
        </tpls>
      </n>
      <n v="2533467.91" in="2">
        <tpls c="9">
          <tpl hier="1" item="9"/>
          <tpl fld="3" item="3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1">
        <tpls c="9">
          <tpl hier="1" item="9"/>
          <tpl fld="3" item="1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893233.45" in="2">
        <tpls c="9">
          <tpl hier="1" item="9"/>
          <tpl fld="3" item="4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969478.6500000004" in="2">
        <tpls c="9">
          <tpl hier="1" item="9"/>
          <tpl hier="16" item="15"/>
          <tpl hier="17" item="14"/>
          <tpl hier="18" item="13"/>
          <tpl hier="19" item="12"/>
          <tpl fld="4" item="2"/>
          <tpl fld="2" item="9"/>
          <tpl hier="30" item="11"/>
          <tpl hier="31" item="10"/>
        </tpls>
      </n>
      <n v="0.40969166343814195" in="0">
        <tpls c="9">
          <tpl hier="1" item="9"/>
          <tpl hier="16" item="15"/>
          <tpl hier="17" item="14"/>
          <tpl hier="18" item="13"/>
          <tpl hier="19" item="12"/>
          <tpl fld="1" item="4"/>
          <tpl fld="4" item="0"/>
          <tpl hier="30" item="11"/>
          <tpl hier="31" item="10"/>
        </tpls>
      </n>
      <n v="436873.16" in="2">
        <tpls c="9">
          <tpl hier="1" item="9"/>
          <tpl hier="16" item="15"/>
          <tpl hier="17" item="14"/>
          <tpl hier="18" item="13"/>
          <tpl hier="19" item="12"/>
          <tpl fld="4" item="2"/>
          <tpl fld="2" item="13"/>
          <tpl hier="30" item="11"/>
          <tpl hier="31" item="10"/>
        </tpls>
      </n>
      <m in="0">
        <tpls c="9">
          <tpl hier="1" item="9"/>
          <tpl fld="3" item="1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9619480.3599999994" in="2">
        <tpls c="9">
          <tpl hier="1" item="9"/>
          <tpl hier="16" item="15"/>
          <tpl hier="17" item="14"/>
          <tpl hier="18" item="13"/>
          <tpl hier="19" item="12"/>
          <tpl fld="1" item="7"/>
          <tpl fld="4" item="2"/>
          <tpl hier="30" item="11"/>
          <tpl hier="31" item="10"/>
        </tpls>
      </n>
      <m in="1">
        <tpls c="9">
          <tpl hier="1" item="9"/>
          <tpl fld="3" item="1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2728228.16" in="2">
        <tpls c="9">
          <tpl hier="1" item="9"/>
          <tpl fld="3" item="2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942257.4" in="2">
        <tpls c="9">
          <tpl hier="1" item="9"/>
          <tpl fld="3" item="4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9"/>
          <tpl fld="3" item="6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1">
        <tpls c="9">
          <tpl hier="1" item="9"/>
          <tpl fld="3" item="1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0">
        <tpls c="9">
          <tpl hier="1" item="9"/>
          <tpl fld="3" item="6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2883653.1" in="2">
        <tpls c="9">
          <tpl hier="1" item="9"/>
          <tpl fld="3" item="3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6366420927001922" in="0">
        <tpls c="9">
          <tpl hier="1" item="9"/>
          <tpl hier="16" item="15"/>
          <tpl hier="17" item="14"/>
          <tpl hier="18" item="13"/>
          <tpl hier="19" item="12"/>
          <tpl fld="4" item="0"/>
          <tpl fld="2" item="16"/>
          <tpl hier="30" item="11"/>
          <tpl hier="31" item="10"/>
        </tpls>
      </n>
      <n v="3467323.87" in="2">
        <tpls c="9">
          <tpl hier="1" item="9"/>
          <tpl fld="3" item="2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1">
        <tpls c="9">
          <tpl hier="1" item="9"/>
          <tpl fld="3" item="2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0">
        <tpls c="9">
          <tpl hier="1" item="9"/>
          <tpl fld="3" item="5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0">
        <tpls c="9">
          <tpl hier="1" item="9"/>
          <tpl fld="3" item="6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0">
        <tpls c="9">
          <tpl hier="1" item="9"/>
          <tpl fld="3" item="5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688043.24" in="2">
        <tpls c="9">
          <tpl hier="1" item="9"/>
          <tpl hier="16" item="15"/>
          <tpl hier="17" item="14"/>
          <tpl hier="18" item="13"/>
          <tpl hier="19" item="12"/>
          <tpl fld="4" item="2"/>
          <tpl fld="2" item="6"/>
          <tpl hier="30" item="11"/>
          <tpl hier="31" item="10"/>
        </tpls>
      </n>
      <n v="1883629.94" in="2">
        <tpls c="9">
          <tpl hier="1" item="9"/>
          <tpl fld="3" item="3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9"/>
          <tpl fld="3" item="5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1">
        <tpls c="9">
          <tpl hier="1" item="9"/>
          <tpl fld="3" item="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47710073646256257" in="0">
        <tpls c="9">
          <tpl hier="1" item="9"/>
          <tpl hier="16" item="15"/>
          <tpl hier="17" item="14"/>
          <tpl hier="18" item="13"/>
          <tpl hier="19" item="12"/>
          <tpl fld="4" item="0"/>
          <tpl fld="2" item="11"/>
          <tpl hier="30" item="11"/>
          <tpl hier="31" item="10"/>
        </tpls>
      </n>
      <n v="7896988.6500000004" in="2">
        <tpls c="9">
          <tpl hier="1" item="9"/>
          <tpl hier="16" item="15"/>
          <tpl hier="17" item="14"/>
          <tpl hier="18" item="13"/>
          <tpl hier="19" item="12"/>
          <tpl fld="1" item="9"/>
          <tpl fld="4" item="2"/>
          <tpl hier="30" item="11"/>
          <tpl hier="31" item="10"/>
        </tpls>
      </n>
      <n v="19.784727698667677" in="1">
        <tpls c="9">
          <tpl hier="1" item="9"/>
          <tpl hier="16" item="15"/>
          <tpl hier="17" item="14"/>
          <tpl hier="18" item="13"/>
          <tpl hier="19" item="12"/>
          <tpl fld="1" item="5"/>
          <tpl fld="4" item="1"/>
          <tpl hier="30" item="11"/>
          <tpl hier="31" item="10"/>
        </tpls>
      </n>
      <n v="198845.07" in="2">
        <tpls c="9">
          <tpl hier="1" item="9"/>
          <tpl hier="16" item="15"/>
          <tpl hier="17" item="14"/>
          <tpl hier="18" item="13"/>
          <tpl hier="19" item="12"/>
          <tpl fld="4" item="2"/>
          <tpl fld="2" item="18"/>
          <tpl hier="30" item="11"/>
          <tpl hier="31" item="10"/>
        </tpls>
      </n>
      <n v="31.624093010370249" in="1">
        <tpls c="9">
          <tpl hier="1" item="9"/>
          <tpl fld="3" item="2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50011400206708878" in="0">
        <tpls c="9">
          <tpl hier="1" item="9"/>
          <tpl hier="16" item="15"/>
          <tpl hier="17" item="14"/>
          <tpl hier="18" item="13"/>
          <tpl hier="19" item="12"/>
          <tpl fld="1" item="2"/>
          <tpl fld="4" item="0"/>
          <tpl hier="30" item="11"/>
          <tpl hier="31" item="10"/>
        </tpls>
      </n>
      <n v="0.64677761839042891" in="0">
        <tpls c="9">
          <tpl hier="1" item="9"/>
          <tpl fld="3" item="5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62915167120922388" in="0">
        <tpls c="9">
          <tpl hier="1" item="9"/>
          <tpl fld="3" item="6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5479160901117256" in="0">
        <tpls c="9">
          <tpl hier="1" item="9"/>
          <tpl fld="3" item="4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549883.8" in="2">
        <tpls c="9">
          <tpl hier="1" item="9"/>
          <tpl fld="3" item="3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54818356997024309" in="0">
        <tpls c="9">
          <tpl hier="1" item="16"/>
          <tpl hier="16" item="15"/>
          <tpl hier="17" item="14"/>
          <tpl hier="18" item="13"/>
          <tpl hier="19" item="12"/>
          <tpl fld="1" item="1"/>
          <tpl fld="4" item="0"/>
          <tpl hier="30" item="11"/>
          <tpl hier="31" item="10"/>
        </tpls>
      </n>
      <n v="0.54956923601754781" in="0">
        <tpls c="9">
          <tpl hier="1" item="16"/>
          <tpl hier="16" item="15"/>
          <tpl hier="17" item="14"/>
          <tpl hier="18" item="13"/>
          <tpl hier="19" item="12"/>
          <tpl fld="4" item="0"/>
          <tpl fld="2" item="19"/>
          <tpl hier="30" item="11"/>
          <tpl hier="31" item="10"/>
        </tpls>
      </n>
      <n v="7.2819524580974164" in="1">
        <tpls c="9">
          <tpl hier="1" item="16"/>
          <tpl hier="16" item="15"/>
          <tpl hier="17" item="14"/>
          <tpl hier="18" item="13"/>
          <tpl hier="19" item="12"/>
          <tpl fld="1" item="0"/>
          <tpl fld="4" item="1"/>
          <tpl hier="30" item="11"/>
          <tpl hier="31" item="10"/>
        </tpls>
      </n>
      <n v="1548794.35" in="2">
        <tpls c="9">
          <tpl hier="1" item="16"/>
          <tpl fld="3" item="4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58547.07" in="2">
        <tpls c="9">
          <tpl hier="1" item="16"/>
          <tpl hier="16" item="15"/>
          <tpl hier="17" item="14"/>
          <tpl hier="18" item="13"/>
          <tpl hier="19" item="12"/>
          <tpl fld="4" item="2"/>
          <tpl fld="2" item="17"/>
          <tpl hier="30" item="11"/>
          <tpl hier="31" item="10"/>
        </tpls>
      </n>
      <n v="0.46598164401630476" in="0">
        <tpls c="9">
          <tpl hier="1" item="16"/>
          <tpl hier="16" item="15"/>
          <tpl hier="17" item="14"/>
          <tpl hier="18" item="13"/>
          <tpl hier="19" item="12"/>
          <tpl fld="1" item="6"/>
          <tpl fld="4" item="0"/>
          <tpl hier="30" item="11"/>
          <tpl hier="31" item="10"/>
        </tpls>
      </n>
      <n v="16556.009999999998" in="2">
        <tpls c="9">
          <tpl hier="1" item="16"/>
          <tpl hier="16" item="15"/>
          <tpl hier="17" item="14"/>
          <tpl hier="18" item="13"/>
          <tpl hier="19" item="12"/>
          <tpl fld="4" item="2"/>
          <tpl fld="2" item="12"/>
          <tpl hier="30" item="11"/>
          <tpl hier="31" item="10"/>
        </tpls>
      </n>
      <n v="4863372.96" in="2">
        <tpls c="9">
          <tpl hier="1" item="16"/>
          <tpl hier="16" item="15"/>
          <tpl hier="17" item="14"/>
          <tpl hier="18" item="13"/>
          <tpl hier="19" item="12"/>
          <tpl fld="4" item="2"/>
          <tpl fld="2" item="10"/>
          <tpl hier="30" item="11"/>
          <tpl hier="31" item="10"/>
        </tpls>
      </n>
      <n v="374642.93" in="2">
        <tpls c="9">
          <tpl hier="1" item="16"/>
          <tpl hier="16" item="15"/>
          <tpl hier="17" item="14"/>
          <tpl hier="18" item="13"/>
          <tpl hier="19" item="12"/>
          <tpl fld="4" item="2"/>
          <tpl fld="2" item="3"/>
          <tpl hier="30" item="11"/>
          <tpl hier="31" item="10"/>
        </tpls>
      </n>
      <m in="1">
        <tpls c="9">
          <tpl hier="1" item="16"/>
          <tpl fld="3" item="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14.399038461538462" in="1">
        <tpls c="9">
          <tpl hier="1" item="16"/>
          <tpl fld="3" item="1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1">
        <tpls c="9">
          <tpl hier="1" item="16"/>
          <tpl fld="3" item="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1">
        <tpls c="9">
          <tpl hier="1" item="16"/>
          <tpl fld="3" item="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63177759381250975" in="0">
        <tpls c="9">
          <tpl hier="1" item="16"/>
          <tpl fld="3" item="6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-0.1686007885130788" in="0">
        <tpls c="9">
          <tpl hier="1" item="16"/>
          <tpl hier="16" item="15"/>
          <tpl hier="17" item="14"/>
          <tpl hier="18" item="13"/>
          <tpl hier="19" item="12"/>
          <tpl fld="4" item="0"/>
          <tpl fld="2" item="12"/>
          <tpl hier="30" item="11"/>
          <tpl hier="31" item="10"/>
        </tpls>
      </n>
      <n v="0.54759755461479764" in="0">
        <tpls c="9">
          <tpl hier="1" item="16"/>
          <tpl hier="16" item="15"/>
          <tpl hier="17" item="14"/>
          <tpl hier="18" item="13"/>
          <tpl hier="19" item="12"/>
          <tpl fld="4" item="0"/>
          <tpl fld="2" item="20"/>
          <tpl hier="30" item="11"/>
          <tpl hier="31" item="10"/>
        </tpls>
      </n>
      <n v="0.58482834840806475" in="0">
        <tpls c="9">
          <tpl hier="1" item="16"/>
          <tpl hier="16" item="15"/>
          <tpl hier="17" item="14"/>
          <tpl hier="18" item="13"/>
          <tpl hier="19" item="12"/>
          <tpl fld="4" item="0"/>
          <tpl fld="2" item="3"/>
          <tpl hier="30" item="11"/>
          <tpl hier="31" item="10"/>
        </tpls>
      </n>
      <n v="10960.93" in="2">
        <tpls c="9">
          <tpl hier="1" item="16"/>
          <tpl hier="16" item="15"/>
          <tpl hier="17" item="14"/>
          <tpl hier="18" item="13"/>
          <tpl hier="19" item="12"/>
          <tpl fld="4" item="2"/>
          <tpl fld="2" item="2"/>
          <tpl hier="30" item="11"/>
          <tpl hier="31" item="10"/>
        </tpls>
      </n>
      <n v="0.52119004355166942" in="0">
        <tpls c="9">
          <tpl hier="1" item="16"/>
          <tpl hier="16" item="15"/>
          <tpl hier="17" item="14"/>
          <tpl hier="18" item="13"/>
          <tpl hier="19" item="12"/>
          <tpl fld="1" item="7"/>
          <tpl fld="4" item="0"/>
          <tpl hier="30" item="11"/>
          <tpl hier="31" item="10"/>
        </tpls>
      </n>
      <m in="1">
        <tpls c="9">
          <tpl hier="1" item="16"/>
          <tpl fld="3" item="1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62245320507706425" in="0">
        <tpls c="9">
          <tpl hier="1" item="16"/>
          <tpl fld="3" item="6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4093892.71" in="2">
        <tpls c="9">
          <tpl hier="1" item="16"/>
          <tpl hier="16" item="15"/>
          <tpl hier="17" item="14"/>
          <tpl hier="18" item="13"/>
          <tpl hier="19" item="12"/>
          <tpl fld="4" item="2"/>
          <tpl fld="2" item="8"/>
          <tpl hier="30" item="11"/>
          <tpl hier="31" item="10"/>
        </tpls>
      </n>
      <m in="1">
        <tpls c="9">
          <tpl hier="1" item="16"/>
          <tpl fld="3" item="1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1979248.23" in="2">
        <tpls c="9">
          <tpl hier="1" item="16"/>
          <tpl fld="3" item="3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847201.45" in="2">
        <tpls c="9">
          <tpl hier="1" item="16"/>
          <tpl hier="16" item="15"/>
          <tpl hier="17" item="14"/>
          <tpl hier="18" item="13"/>
          <tpl hier="19" item="12"/>
          <tpl fld="4" item="2"/>
          <tpl fld="2" item="4"/>
          <tpl hier="30" item="11"/>
          <tpl hier="31" item="10"/>
        </tpls>
      </n>
      <n v="0.54721764744232793" in="0">
        <tpls c="9">
          <tpl hier="1" item="16"/>
          <tpl hier="16" item="15"/>
          <tpl hier="17" item="14"/>
          <tpl hier="18" item="13"/>
          <tpl hier="19" item="12"/>
          <tpl fld="4" item="0"/>
          <tpl fld="2" item="10"/>
          <tpl hier="30" item="11"/>
          <tpl hier="31" item="10"/>
        </tpls>
      </n>
      <n v="4748941.58" in="2">
        <tpls c="9">
          <tpl hier="1" item="16"/>
          <tpl hier="16" item="15"/>
          <tpl hier="17" item="14"/>
          <tpl hier="18" item="13"/>
          <tpl hier="19" item="12"/>
          <tpl fld="1" item="11"/>
          <tpl fld="4" item="2"/>
          <tpl hier="30" item="11"/>
          <tpl hier="31" item="10"/>
        </tpls>
      </n>
      <n v="0.74637038829811475" in="0">
        <tpls c="9">
          <tpl hier="1" item="16"/>
          <tpl fld="3" item="5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-0.61536180308422328" in="0">
        <tpls c="9">
          <tpl hier="1" item="16"/>
          <tpl hier="16" item="15"/>
          <tpl hier="17" item="14"/>
          <tpl hier="18" item="13"/>
          <tpl hier="19" item="12"/>
          <tpl fld="4" item="0"/>
          <tpl fld="2" item="6"/>
          <tpl hier="30" item="11"/>
          <tpl hier="31" item="10"/>
        </tpls>
      </n>
      <n v="247551.73" in="2">
        <tpls c="9">
          <tpl hier="1" item="16"/>
          <tpl hier="16" item="15"/>
          <tpl hier="17" item="14"/>
          <tpl hier="18" item="13"/>
          <tpl hier="19" item="12"/>
          <tpl fld="4" item="2"/>
          <tpl fld="2" item="21"/>
          <tpl hier="30" item="11"/>
          <tpl hier="31" item="10"/>
        </tpls>
      </n>
      <n v="1088407.52" in="2">
        <tpls c="9">
          <tpl hier="1" item="16"/>
          <tpl fld="3" item="4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0522117618035036" in="0">
        <tpls c="9">
          <tpl hier="1" item="16"/>
          <tpl hier="16" item="15"/>
          <tpl hier="17" item="14"/>
          <tpl hier="18" item="13"/>
          <tpl hier="19" item="12"/>
          <tpl fld="4" item="0"/>
          <tpl fld="2" item="21"/>
          <tpl hier="30" item="11"/>
          <tpl hier="31" item="10"/>
        </tpls>
      </n>
      <m in="1">
        <tpls c="9">
          <tpl hier="1" item="16"/>
          <tpl fld="3" item="1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2853931.85" in="2">
        <tpls c="9">
          <tpl hier="1" item="16"/>
          <tpl fld="3" item="3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6317539.9400000004" in="2">
        <tpls c="9">
          <tpl hier="1" item="16"/>
          <tpl hier="16" item="15"/>
          <tpl hier="17" item="14"/>
          <tpl hier="18" item="13"/>
          <tpl hier="19" item="12"/>
          <tpl fld="1" item="6"/>
          <tpl fld="4" item="2"/>
          <tpl hier="30" item="11"/>
          <tpl hier="31" item="10"/>
        </tpls>
      </n>
      <n v="0.55436390311959416" in="0">
        <tpls c="9">
          <tpl hier="1" item="16"/>
          <tpl hier="16" item="15"/>
          <tpl hier="17" item="14"/>
          <tpl hier="18" item="13"/>
          <tpl hier="19" item="12"/>
          <tpl fld="4" item="0"/>
          <tpl fld="2" item="13"/>
          <tpl hier="30" item="11"/>
          <tpl hier="31" item="10"/>
        </tpls>
      </n>
      <n v="0.52127655323189792" in="0">
        <tpls c="9">
          <tpl hier="1" item="16"/>
          <tpl hier="16" item="15"/>
          <tpl hier="17" item="14"/>
          <tpl hier="18" item="13"/>
          <tpl hier="19" item="12"/>
          <tpl fld="1" item="3"/>
          <tpl fld="4" item="0"/>
          <tpl hier="30" item="11"/>
          <tpl hier="31" item="10"/>
        </tpls>
      </n>
      <n v="654641.62" in="2">
        <tpls c="9">
          <tpl hier="1" item="16"/>
          <tpl fld="3" item="4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53220492509014972" in="0">
        <tpls c="9">
          <tpl hier="1" item="16"/>
          <tpl hier="16" item="15"/>
          <tpl hier="17" item="14"/>
          <tpl hier="18" item="13"/>
          <tpl hier="19" item="12"/>
          <tpl fld="4" item="0"/>
          <tpl fld="2" item="15"/>
          <tpl hier="30" item="11"/>
          <tpl hier="31" item="10"/>
        </tpls>
      </n>
      <n v="1844717.01" in="2">
        <tpls c="9">
          <tpl hier="1" item="16"/>
          <tpl fld="3" item="3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7.5182289428698956" in="1">
        <tpls c="9">
          <tpl hier="1" item="16"/>
          <tpl hier="16" item="15"/>
          <tpl hier="17" item="14"/>
          <tpl hier="18" item="13"/>
          <tpl hier="19" item="12"/>
          <tpl fld="1" item="8"/>
          <tpl fld="4" item="1"/>
          <tpl hier="30" item="11"/>
          <tpl hier="31" item="10"/>
        </tpls>
      </n>
      <n v="735.68" in="2">
        <tpls c="9">
          <tpl hier="1" item="16"/>
          <tpl hier="16" item="15"/>
          <tpl hier="17" item="14"/>
          <tpl hier="18" item="13"/>
          <tpl hier="19" item="12"/>
          <tpl fld="4" item="2"/>
          <tpl fld="2" item="23"/>
          <tpl hier="30" item="11"/>
          <tpl hier="31" item="10"/>
        </tpls>
      </n>
      <n v="0.5808995651452773" in="0">
        <tpls c="9">
          <tpl hier="1" item="16"/>
          <tpl hier="16" item="15"/>
          <tpl hier="17" item="14"/>
          <tpl hier="18" item="13"/>
          <tpl hier="19" item="12"/>
          <tpl fld="4" item="0"/>
          <tpl fld="2" item="2"/>
          <tpl hier="30" item="11"/>
          <tpl hier="31" item="10"/>
        </tpls>
      </n>
      <n v="0.72566767707213187" in="0">
        <tpls c="9">
          <tpl hier="1" item="16"/>
          <tpl hier="16" item="15"/>
          <tpl hier="17" item="14"/>
          <tpl hier="18" item="13"/>
          <tpl hier="19" item="12"/>
          <tpl fld="4" item="0"/>
          <tpl fld="2" item="0"/>
          <tpl hier="30" item="11"/>
          <tpl hier="31" item="10"/>
        </tpls>
      </n>
      <n v="0.79894870535835993" in="0">
        <tpls c="9">
          <tpl hier="1" item="16"/>
          <tpl hier="16" item="15"/>
          <tpl hier="17" item="14"/>
          <tpl hier="18" item="13"/>
          <tpl hier="19" item="12"/>
          <tpl fld="1" item="0"/>
          <tpl fld="4" item="0"/>
          <tpl hier="30" item="11"/>
          <tpl hier="31" item="10"/>
        </tpls>
      </n>
      <m in="1">
        <tpls c="9">
          <tpl hier="1" item="16"/>
          <tpl fld="3" item="1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1">
        <tpls c="9">
          <tpl hier="1" item="16"/>
          <tpl fld="3" item="2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7551022.0499999998" in="2">
        <tpls c="9">
          <tpl hier="1" item="16"/>
          <tpl hier="16" item="15"/>
          <tpl hier="17" item="14"/>
          <tpl hier="18" item="13"/>
          <tpl hier="19" item="12"/>
          <tpl fld="1" item="1"/>
          <tpl fld="4" item="2"/>
          <tpl hier="30" item="11"/>
          <tpl hier="31" item="10"/>
        </tpls>
      </n>
      <n v="4827024.5199999996" in="2">
        <tpls c="9">
          <tpl hier="1" item="16"/>
          <tpl hier="16" item="15"/>
          <tpl hier="17" item="14"/>
          <tpl hier="18" item="13"/>
          <tpl hier="19" item="12"/>
          <tpl fld="4" item="2"/>
          <tpl fld="2" item="1"/>
          <tpl hier="30" item="11"/>
          <tpl hier="31" item="10"/>
        </tpls>
      </n>
      <n v="6.9767443169780856" in="1">
        <tpls c="9">
          <tpl hier="1" item="16"/>
          <tpl hier="16" item="15"/>
          <tpl hier="17" item="14"/>
          <tpl hier="18" item="13"/>
          <tpl hier="19" item="12"/>
          <tpl fld="1" item="2"/>
          <tpl fld="4" item="1"/>
          <tpl hier="30" item="11"/>
          <tpl hier="31" item="10"/>
        </tpls>
      </n>
      <n v="0.55132940055547386" in="0">
        <tpls c="9">
          <tpl hier="1" item="16"/>
          <tpl hier="16" item="15"/>
          <tpl hier="17" item="14"/>
          <tpl hier="18" item="13"/>
          <tpl hier="19" item="12"/>
          <tpl fld="4" item="0"/>
          <tpl fld="2" item="14"/>
          <tpl hier="30" item="11"/>
          <tpl hier="31" item="10"/>
        </tpls>
      </n>
      <n v="0.57951649787651083" in="0">
        <tpls c="9">
          <tpl hier="1" item="16"/>
          <tpl fld="3" item="6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36470728267364244" in="0">
        <tpls c="9">
          <tpl hier="1" item="16"/>
          <tpl hier="16" item="15"/>
          <tpl hier="17" item="14"/>
          <tpl hier="18" item="13"/>
          <tpl hier="19" item="12"/>
          <tpl fld="4" item="0"/>
          <tpl fld="2" item="17"/>
          <tpl hier="30" item="11"/>
          <tpl hier="31" item="10"/>
        </tpls>
      </n>
      <n v="1353379.23" in="2">
        <tpls c="9">
          <tpl hier="1" item="16"/>
          <tpl fld="3" item="4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963067.2" in="2">
        <tpls c="9">
          <tpl hier="1" item="16"/>
          <tpl hier="16" item="15"/>
          <tpl hier="17" item="14"/>
          <tpl hier="18" item="13"/>
          <tpl hier="19" item="12"/>
          <tpl fld="4" item="2"/>
          <tpl fld="2" item="14"/>
          <tpl hier="30" item="11"/>
          <tpl hier="31" item="10"/>
        </tpls>
      </n>
      <m in="1">
        <tpls c="9">
          <tpl hier="1" item="16"/>
          <tpl fld="3" item="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55651948136659657" in="0">
        <tpls c="9">
          <tpl hier="1" item="16"/>
          <tpl hier="16" item="15"/>
          <tpl hier="17" item="14"/>
          <tpl hier="18" item="13"/>
          <tpl hier="19" item="12"/>
          <tpl fld="4" item="0"/>
          <tpl fld="2" item="5"/>
          <tpl hier="30" item="11"/>
          <tpl hier="31" item="10"/>
        </tpls>
      </n>
      <m in="1">
        <tpls c="9">
          <tpl hier="1" item="16"/>
          <tpl fld="3" item="1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97733677894628213" in="0">
        <tpls c="9">
          <tpl hier="1" item="16"/>
          <tpl fld="3" item="5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190068.07" in="2">
        <tpls c="9">
          <tpl hier="1" item="16"/>
          <tpl hier="16" item="15"/>
          <tpl hier="17" item="14"/>
          <tpl hier="18" item="13"/>
          <tpl hier="19" item="12"/>
          <tpl fld="4" item="2"/>
          <tpl fld="2" item="15"/>
          <tpl hier="30" item="11"/>
          <tpl hier="31" item="10"/>
        </tpls>
      </n>
      <m in="1">
        <tpls c="9">
          <tpl hier="1" item="16"/>
          <tpl fld="3" item="2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8.9664830674580589" in="1">
        <tpls c="9">
          <tpl hier="1" item="16"/>
          <tpl hier="16" item="15"/>
          <tpl hier="17" item="14"/>
          <tpl hier="18" item="13"/>
          <tpl hier="19" item="12"/>
          <tpl fld="1" item="6"/>
          <tpl fld="4" item="1"/>
          <tpl hier="30" item="11"/>
          <tpl hier="31" item="10"/>
        </tpls>
      </n>
      <n v="0.6658856232485274" in="0">
        <tpls c="9">
          <tpl hier="1" item="16"/>
          <tpl hier="16" item="15"/>
          <tpl hier="17" item="14"/>
          <tpl hier="18" item="13"/>
          <tpl hier="19" item="12"/>
          <tpl fld="4" item="0"/>
          <tpl fld="2" item="1"/>
          <tpl hier="30" item="11"/>
          <tpl hier="31" item="10"/>
        </tpls>
      </n>
      <n v="0.51700014050942356" in="0">
        <tpls c="9">
          <tpl hier="1" item="16"/>
          <tpl hier="16" item="15"/>
          <tpl hier="17" item="14"/>
          <tpl hier="18" item="13"/>
          <tpl hier="19" item="12"/>
          <tpl fld="4" item="0"/>
          <tpl fld="2" item="22"/>
          <tpl hier="30" item="11"/>
          <tpl hier="31" item="10"/>
        </tpls>
      </n>
      <n v="5.4371191645507091" in="1">
        <tpls c="9">
          <tpl hier="1" item="16"/>
          <tpl hier="16" item="15"/>
          <tpl hier="17" item="14"/>
          <tpl hier="18" item="13"/>
          <tpl hier="19" item="12"/>
          <tpl fld="1" item="1"/>
          <tpl fld="4" item="1"/>
          <tpl hier="30" item="11"/>
          <tpl hier="31" item="10"/>
        </tpls>
      </n>
      <m in="0">
        <tpls c="9">
          <tpl hier="1" item="16"/>
          <tpl fld="3" item="5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1">
        <tpls c="9">
          <tpl hier="1" item="16"/>
          <tpl fld="3" item="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6336332.8700000001" in="2">
        <tpls c="9">
          <tpl hier="1" item="16"/>
          <tpl hier="16" item="15"/>
          <tpl hier="17" item="14"/>
          <tpl hier="18" item="13"/>
          <tpl hier="19" item="12"/>
          <tpl fld="1" item="5"/>
          <tpl fld="4" item="2"/>
          <tpl hier="30" item="11"/>
          <tpl hier="31" item="10"/>
        </tpls>
      </n>
      <n v="1018464.8" in="2">
        <tpls c="9">
          <tpl hier="1" item="16"/>
          <tpl hier="16" item="15"/>
          <tpl hier="17" item="14"/>
          <tpl hier="18" item="13"/>
          <tpl hier="19" item="12"/>
          <tpl fld="4" item="2"/>
          <tpl fld="2" item="5"/>
          <tpl hier="30" item="11"/>
          <tpl hier="31" item="10"/>
        </tpls>
      </n>
      <n v="0.54880234039505449" in="0">
        <tpls c="9">
          <tpl hier="1" item="16"/>
          <tpl hier="16" item="15"/>
          <tpl hier="17" item="14"/>
          <tpl hier="18" item="13"/>
          <tpl hier="19" item="12"/>
          <tpl fld="4" item="0"/>
          <tpl fld="2" item="9"/>
          <tpl hier="30" item="11"/>
          <tpl hier="31" item="10"/>
        </tpls>
      </n>
      <m in="0">
        <tpls c="9">
          <tpl hier="1" item="16"/>
          <tpl fld="3" item="2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5.5165254107000399" in="1">
        <tpls c="9">
          <tpl hier="1" item="16"/>
          <tpl hier="16" item="15"/>
          <tpl hier="17" item="14"/>
          <tpl hier="18" item="13"/>
          <tpl hier="19" item="12"/>
          <tpl fld="1" item="11"/>
          <tpl fld="4" item="1"/>
          <tpl hier="30" item="11"/>
          <tpl hier="31" item="10"/>
        </tpls>
      </n>
      <n v="10605762.470000001" in="2">
        <tpls c="9">
          <tpl hier="1" item="16"/>
          <tpl hier="16" item="15"/>
          <tpl hier="17" item="14"/>
          <tpl hier="18" item="13"/>
          <tpl hier="19" item="12"/>
          <tpl fld="1" item="3"/>
          <tpl fld="4" item="2"/>
          <tpl hier="30" item="11"/>
          <tpl hier="31" item="10"/>
        </tpls>
      </n>
      <n v="1418839.12" in="2">
        <tpls c="9">
          <tpl hier="1" item="16"/>
          <tpl fld="3" item="3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16"/>
          <tpl fld="3" item="1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52238874530490431" in="0">
        <tpls c="9">
          <tpl hier="1" item="16"/>
          <tpl hier="16" item="15"/>
          <tpl hier="17" item="14"/>
          <tpl hier="18" item="13"/>
          <tpl hier="19" item="12"/>
          <tpl fld="1" item="9"/>
          <tpl fld="4" item="0"/>
          <tpl hier="30" item="11"/>
          <tpl hier="31" item="10"/>
        </tpls>
      </n>
      <n v="0.47804773008361973" in="0">
        <tpls c="9">
          <tpl hier="1" item="16"/>
          <tpl hier="16" item="15"/>
          <tpl hier="17" item="14"/>
          <tpl hier="18" item="13"/>
          <tpl hier="19" item="12"/>
          <tpl fld="1" item="10"/>
          <tpl fld="4" item="0"/>
          <tpl hier="30" item="11"/>
          <tpl hier="31" item="10"/>
        </tpls>
      </n>
      <n v="8553999.5500000007" in="2">
        <tpls c="9">
          <tpl hier="1" item="16"/>
          <tpl hier="16" item="15"/>
          <tpl hier="17" item="14"/>
          <tpl hier="18" item="13"/>
          <tpl hier="19" item="12"/>
          <tpl fld="4" item="2"/>
          <tpl fld="2" item="16"/>
          <tpl hier="30" item="11"/>
          <tpl hier="31" item="10"/>
        </tpls>
      </n>
      <n v="0.51240683573409496" in="0">
        <tpls c="9">
          <tpl hier="1" item="16"/>
          <tpl hier="16" item="15"/>
          <tpl hier="17" item="14"/>
          <tpl hier="18" item="13"/>
          <tpl hier="19" item="12"/>
          <tpl fld="1" item="5"/>
          <tpl fld="4" item="0"/>
          <tpl hier="30" item="11"/>
          <tpl hier="31" item="10"/>
        </tpls>
      </n>
      <n v="1362768.39" in="2">
        <tpls c="9">
          <tpl hier="1" item="16"/>
          <tpl fld="3" item="4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8.000050368106915" in="1">
        <tpls c="9">
          <tpl hier="1" item="16"/>
          <tpl fld="3" item="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1">
        <tpls c="9">
          <tpl hier="1" item="16"/>
          <tpl fld="3" item="1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41000953.520000003" in="2">
        <tpls c="9">
          <tpl hier="1" item="16"/>
          <tpl hier="16" item="15"/>
          <tpl hier="17" item="14"/>
          <tpl hier="18" item="13"/>
          <tpl hier="19" item="12"/>
          <tpl fld="4" item="2"/>
          <tpl fld="2" item="22"/>
          <tpl hier="30" item="11"/>
          <tpl hier="31" item="10"/>
        </tpls>
      </n>
      <n v="0.55354239256678262" in="0">
        <tpls c="9">
          <tpl hier="1" item="16"/>
          <tpl hier="16" item="15"/>
          <tpl hier="17" item="14"/>
          <tpl hier="18" item="13"/>
          <tpl hier="19" item="12"/>
          <tpl fld="4" item="0"/>
          <tpl fld="2" item="23"/>
          <tpl hier="30" item="11"/>
          <tpl hier="31" item="10"/>
        </tpls>
      </n>
      <n v="7.254476505296652" in="1">
        <tpls c="9">
          <tpl hier="1" item="16"/>
          <tpl hier="16" item="15"/>
          <tpl hier="17" item="14"/>
          <tpl hier="18" item="13"/>
          <tpl hier="19" item="12"/>
          <tpl fld="1" item="4"/>
          <tpl fld="4" item="1"/>
          <tpl hier="30" item="11"/>
          <tpl hier="31" item="10"/>
        </tpls>
      </n>
      <n v="13690817.289999999" in="2">
        <tpls c="9">
          <tpl hier="1" item="16"/>
          <tpl hier="16" item="15"/>
          <tpl hier="17" item="14"/>
          <tpl hier="18" item="13"/>
          <tpl hier="19" item="12"/>
          <tpl fld="4" item="2"/>
          <tpl fld="2" item="19"/>
          <tpl hier="30" item="11"/>
          <tpl hier="31" item="10"/>
        </tpls>
      </n>
      <n v="0.55256825220885908" in="0">
        <tpls c="9">
          <tpl hier="1" item="16"/>
          <tpl hier="16" item="15"/>
          <tpl hier="17" item="14"/>
          <tpl hier="18" item="13"/>
          <tpl hier="19" item="12"/>
          <tpl fld="4" item="0"/>
          <tpl fld="2" item="7"/>
          <tpl hier="30" item="11"/>
          <tpl hier="31" item="10"/>
        </tpls>
      </n>
      <n v="2760289.13" in="2">
        <tpls c="9">
          <tpl hier="1" item="16"/>
          <tpl fld="3" item="2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1">
        <tpls c="9">
          <tpl hier="1" item="16"/>
          <tpl fld="3" item="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55333277742242382" in="0">
        <tpls c="9">
          <tpl hier="1" item="16"/>
          <tpl hier="16" item="15"/>
          <tpl hier="17" item="14"/>
          <tpl hier="18" item="13"/>
          <tpl hier="19" item="12"/>
          <tpl fld="4" item="0"/>
          <tpl fld="2" item="8"/>
          <tpl hier="30" item="11"/>
          <tpl hier="31" item="10"/>
        </tpls>
      </n>
      <n v="1908952.86" in="2">
        <tpls c="9">
          <tpl hier="1" item="16"/>
          <tpl fld="3" item="3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8.3779276554654381" in="1">
        <tpls c="9">
          <tpl hier="1" item="16"/>
          <tpl hier="16" item="15"/>
          <tpl hier="17" item="14"/>
          <tpl hier="18" item="13"/>
          <tpl hier="19" item="12"/>
          <tpl fld="1" item="9"/>
          <tpl fld="4" item="1"/>
          <tpl hier="30" item="11"/>
          <tpl hier="31" item="10"/>
        </tpls>
      </n>
      <n v="0.53159541944453992" in="0">
        <tpls c="9">
          <tpl hier="1" item="16"/>
          <tpl hier="16" item="15"/>
          <tpl hier="17" item="14"/>
          <tpl hier="18" item="13"/>
          <tpl hier="19" item="12"/>
          <tpl fld="4" item="0"/>
          <tpl fld="2" item="18"/>
          <tpl hier="30" item="11"/>
          <tpl hier="31" item="10"/>
        </tpls>
      </n>
      <n v="0.97498587654220992" in="0">
        <tpls c="9">
          <tpl hier="1" item="16"/>
          <tpl fld="3" item="5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5895696.9299999997" in="2">
        <tpls c="9">
          <tpl hier="1" item="16"/>
          <tpl fld="3" item="2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0088678.279999999" in="2">
        <tpls c="9">
          <tpl hier="1" item="16"/>
          <tpl hier="16" item="15"/>
          <tpl hier="17" item="14"/>
          <tpl hier="18" item="13"/>
          <tpl hier="19" item="12"/>
          <tpl fld="1" item="0"/>
          <tpl fld="4" item="2"/>
          <tpl hier="30" item="11"/>
          <tpl hier="31" item="10"/>
        </tpls>
      </n>
      <n v="4308152.5599999996" in="2">
        <tpls c="9">
          <tpl hier="1" item="16"/>
          <tpl fld="3" item="3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29717027158887604" in="0">
        <tpls c="9">
          <tpl hier="1" item="16"/>
          <tpl fld="3" item="5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3110.95" in="2">
        <tpls c="9">
          <tpl hier="1" item="16"/>
          <tpl hier="16" item="15"/>
          <tpl hier="17" item="14"/>
          <tpl hier="18" item="13"/>
          <tpl hier="19" item="12"/>
          <tpl fld="4" item="2"/>
          <tpl fld="2" item="0"/>
          <tpl hier="30" item="11"/>
          <tpl hier="31" item="10"/>
        </tpls>
      </n>
      <n v="5387381.4000000004" in="2">
        <tpls c="9">
          <tpl hier="1" item="16"/>
          <tpl fld="3" item="2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8953951372080351" in="0">
        <tpls c="9">
          <tpl hier="1" item="16"/>
          <tpl hier="16" item="15"/>
          <tpl hier="17" item="14"/>
          <tpl hier="18" item="13"/>
          <tpl hier="19" item="12"/>
          <tpl fld="1" item="8"/>
          <tpl fld="4" item="0"/>
          <tpl hier="30" item="11"/>
          <tpl hier="31" item="10"/>
        </tpls>
      </n>
      <n v="11669507.609999999" in="2">
        <tpls c="9">
          <tpl hier="1" item="16"/>
          <tpl hier="16" item="15"/>
          <tpl hier="17" item="14"/>
          <tpl hier="18" item="13"/>
          <tpl hier="19" item="12"/>
          <tpl fld="1" item="2"/>
          <tpl fld="4" item="2"/>
          <tpl hier="30" item="11"/>
          <tpl hier="31" item="10"/>
        </tpls>
      </n>
      <m in="1">
        <tpls c="9">
          <tpl hier="1" item="16"/>
          <tpl fld="3" item="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73353619716638063" in="0">
        <tpls c="9">
          <tpl hier="1" item="16"/>
          <tpl fld="3" item="5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m in="0">
        <tpls c="9">
          <tpl hier="1" item="16"/>
          <tpl fld="3" item="6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5910121.8899999997" in="2">
        <tpls c="9">
          <tpl hier="1" item="16"/>
          <tpl hier="16" item="15"/>
          <tpl hier="17" item="14"/>
          <tpl hier="18" item="13"/>
          <tpl hier="19" item="12"/>
          <tpl fld="1" item="10"/>
          <tpl fld="4" item="2"/>
          <tpl hier="30" item="11"/>
          <tpl hier="31" item="10"/>
        </tpls>
      </n>
      <n v="1376979.61" in="2">
        <tpls c="9">
          <tpl hier="1" item="16"/>
          <tpl hier="16" item="15"/>
          <tpl hier="17" item="14"/>
          <tpl hier="18" item="13"/>
          <tpl hier="19" item="12"/>
          <tpl fld="4" item="2"/>
          <tpl fld="2" item="11"/>
          <tpl hier="30" item="11"/>
          <tpl hier="31" item="10"/>
        </tpls>
      </n>
      <n v="5.9503616938093282" in="1">
        <tpls c="9">
          <tpl hier="1" item="16"/>
          <tpl hier="16" item="15"/>
          <tpl hier="17" item="14"/>
          <tpl hier="18" item="13"/>
          <tpl hier="19" item="12"/>
          <tpl fld="1" item="10"/>
          <tpl fld="4" item="1"/>
          <tpl hier="30" item="11"/>
          <tpl hier="31" item="10"/>
        </tpls>
      </n>
      <n v="1919387.11" in="2">
        <tpls c="9">
          <tpl hier="1" item="16"/>
          <tpl hier="16" item="15"/>
          <tpl hier="17" item="14"/>
          <tpl hier="18" item="13"/>
          <tpl hier="19" item="12"/>
          <tpl fld="4" item="2"/>
          <tpl fld="2" item="7"/>
          <tpl hier="30" item="11"/>
          <tpl hier="31" item="10"/>
        </tpls>
      </n>
      <n v="0.57081107612000104" in="0">
        <tpls c="9">
          <tpl hier="1" item="16"/>
          <tpl hier="16" item="15"/>
          <tpl hier="17" item="14"/>
          <tpl hier="18" item="13"/>
          <tpl hier="19" item="12"/>
          <tpl fld="4" item="0"/>
          <tpl fld="2" item="4"/>
          <tpl hier="30" item="11"/>
          <tpl hier="31" item="10"/>
        </tpls>
      </n>
      <m in="1">
        <tpls c="9">
          <tpl hier="1" item="16"/>
          <tpl fld="3" item="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1184742.55" in="2">
        <tpls c="9">
          <tpl hier="1" item="16"/>
          <tpl fld="3" item="4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474442.62" in="2">
        <tpls c="9">
          <tpl hier="1" item="16"/>
          <tpl fld="3" item="4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18004.49" in="2">
        <tpls c="9">
          <tpl hier="1" item="16"/>
          <tpl hier="16" item="15"/>
          <tpl hier="17" item="14"/>
          <tpl hier="18" item="13"/>
          <tpl hier="19" item="12"/>
          <tpl fld="4" item="2"/>
          <tpl fld="2" item="20"/>
          <tpl hier="30" item="11"/>
          <tpl hier="31" item="10"/>
        </tpls>
      </n>
      <m in="1">
        <tpls c="9">
          <tpl hier="1" item="16"/>
          <tpl fld="3" item="2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92576286858906953" in="0">
        <tpls c="9">
          <tpl hier="1" item="16"/>
          <tpl fld="3" item="4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256176.1100000001" in="2">
        <tpls c="9">
          <tpl hier="1" item="16"/>
          <tpl fld="3" item="4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16"/>
          <tpl fld="3" item="6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7.8057427774921653" in="1">
        <tpls c="9">
          <tpl hier="1" item="16"/>
          <tpl hier="16" item="15"/>
          <tpl hier="17" item="14"/>
          <tpl hier="18" item="13"/>
          <tpl hier="19" item="12"/>
          <tpl fld="1" item="3"/>
          <tpl fld="4" item="1"/>
          <tpl hier="30" item="11"/>
          <tpl hier="31" item="10"/>
        </tpls>
      </n>
      <m in="0">
        <tpls c="9">
          <tpl hier="1" item="16"/>
          <tpl fld="3" item="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7859512.0899999999" in="2">
        <tpls c="9">
          <tpl hier="1" item="16"/>
          <tpl hier="16" item="15"/>
          <tpl hier="17" item="14"/>
          <tpl hier="18" item="13"/>
          <tpl hier="19" item="12"/>
          <tpl fld="1" item="4"/>
          <tpl fld="4" item="2"/>
          <tpl hier="30" item="11"/>
          <tpl hier="31" item="10"/>
        </tpls>
      </n>
      <m in="2">
        <tpls c="9">
          <tpl hier="1" item="16"/>
          <tpl fld="3" item="3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m>
      <m in="1">
        <tpls c="9">
          <tpl hier="1" item="16"/>
          <tpl fld="3" item="1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980630.17" in="2">
        <tpls c="9">
          <tpl hier="1" item="16"/>
          <tpl fld="3" item="4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6188001.2199999997" in="2">
        <tpls c="9">
          <tpl hier="1" item="16"/>
          <tpl hier="16" item="15"/>
          <tpl hier="17" item="14"/>
          <tpl hier="18" item="13"/>
          <tpl hier="19" item="12"/>
          <tpl fld="4" item="2"/>
          <tpl fld="2" item="9"/>
          <tpl hier="30" item="11"/>
          <tpl hier="31" item="10"/>
        </tpls>
      </n>
      <n v="0.52194668235972419" in="0">
        <tpls c="9">
          <tpl hier="1" item="16"/>
          <tpl hier="16" item="15"/>
          <tpl hier="17" item="14"/>
          <tpl hier="18" item="13"/>
          <tpl hier="19" item="12"/>
          <tpl fld="1" item="4"/>
          <tpl fld="4" item="0"/>
          <tpl hier="30" item="11"/>
          <tpl hier="31" item="10"/>
        </tpls>
      </n>
      <n v="565496.66" in="2">
        <tpls c="9">
          <tpl hier="1" item="16"/>
          <tpl hier="16" item="15"/>
          <tpl hier="17" item="14"/>
          <tpl hier="18" item="13"/>
          <tpl hier="19" item="12"/>
          <tpl fld="4" item="2"/>
          <tpl fld="2" item="13"/>
          <tpl hier="30" item="11"/>
          <tpl hier="31" item="10"/>
        </tpls>
      </n>
      <m in="0">
        <tpls c="9">
          <tpl hier="1" item="16"/>
          <tpl fld="3" item="1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7386074.2599999998" in="2">
        <tpls c="9">
          <tpl hier="1" item="16"/>
          <tpl hier="16" item="15"/>
          <tpl hier="17" item="14"/>
          <tpl hier="18" item="13"/>
          <tpl hier="19" item="12"/>
          <tpl fld="1" item="7"/>
          <tpl fld="4" item="2"/>
          <tpl hier="30" item="11"/>
          <tpl hier="31" item="10"/>
        </tpls>
      </n>
      <m in="1">
        <tpls c="9">
          <tpl hier="1" item="16"/>
          <tpl fld="3" item="1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3837704.49" in="2">
        <tpls c="9">
          <tpl hier="1" item="16"/>
          <tpl fld="3" item="2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079376.55" in="2">
        <tpls c="9">
          <tpl hier="1" item="16"/>
          <tpl fld="3" item="4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16"/>
          <tpl fld="3" item="6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1">
        <tpls c="9">
          <tpl hier="1" item="16"/>
          <tpl fld="3" item="1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62308015437527886" in="0">
        <tpls c="9">
          <tpl hier="1" item="16"/>
          <tpl fld="3" item="6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982697.9" in="2">
        <tpls c="9">
          <tpl hier="1" item="16"/>
          <tpl fld="3" item="3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53988615063389167" in="0">
        <tpls c="9">
          <tpl hier="1" item="16"/>
          <tpl hier="16" item="15"/>
          <tpl hier="17" item="14"/>
          <tpl hier="18" item="13"/>
          <tpl hier="19" item="12"/>
          <tpl fld="4" item="0"/>
          <tpl fld="2" item="16"/>
          <tpl hier="30" item="11"/>
          <tpl hier="31" item="10"/>
        </tpls>
      </n>
      <n v="2840279.84" in="2">
        <tpls c="9">
          <tpl hier="1" item="16"/>
          <tpl fld="3" item="2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1">
        <tpls c="9">
          <tpl hier="1" item="16"/>
          <tpl fld="3" item="2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m in="0">
        <tpls c="9">
          <tpl hier="1" item="16"/>
          <tpl fld="3" item="5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m in="0">
        <tpls c="9">
          <tpl hier="1" item="16"/>
          <tpl fld="3" item="6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1.0701439569077609" in="0">
        <tpls c="9">
          <tpl hier="1" item="16"/>
          <tpl fld="3" item="5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2490.2399999999998" in="2">
        <tpls c="9">
          <tpl hier="1" item="16"/>
          <tpl hier="16" item="15"/>
          <tpl hier="17" item="14"/>
          <tpl hier="18" item="13"/>
          <tpl hier="19" item="12"/>
          <tpl fld="4" item="2"/>
          <tpl fld="2" item="6"/>
          <tpl hier="30" item="11"/>
          <tpl hier="31" item="10"/>
        </tpls>
      </n>
      <n v="1627983.15" in="2">
        <tpls c="9">
          <tpl hier="1" item="16"/>
          <tpl fld="3" item="3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8341089587097098" in="0">
        <tpls c="9">
          <tpl hier="1" item="16"/>
          <tpl fld="3" item="5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m in="1">
        <tpls c="9">
          <tpl hier="1" item="16"/>
          <tpl fld="3" item="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m>
      <n v="0.5514913054976347" in="0">
        <tpls c="9">
          <tpl hier="1" item="16"/>
          <tpl hier="16" item="15"/>
          <tpl hier="17" item="14"/>
          <tpl hier="18" item="13"/>
          <tpl hier="19" item="12"/>
          <tpl fld="4" item="0"/>
          <tpl fld="2" item="11"/>
          <tpl hier="30" item="11"/>
          <tpl hier="31" item="10"/>
        </tpls>
      </n>
      <n v="8754440.7300000004" in="2">
        <tpls c="9">
          <tpl hier="1" item="16"/>
          <tpl hier="16" item="15"/>
          <tpl hier="17" item="14"/>
          <tpl hier="18" item="13"/>
          <tpl hier="19" item="12"/>
          <tpl fld="1" item="9"/>
          <tpl fld="4" item="2"/>
          <tpl hier="30" item="11"/>
          <tpl hier="31" item="10"/>
        </tpls>
      </n>
      <n v="7.3752636199493216" in="1">
        <tpls c="9">
          <tpl hier="1" item="16"/>
          <tpl hier="16" item="15"/>
          <tpl hier="17" item="14"/>
          <tpl hier="18" item="13"/>
          <tpl hier="19" item="12"/>
          <tpl fld="1" item="5"/>
          <tpl fld="4" item="1"/>
          <tpl hier="30" item="11"/>
          <tpl hier="31" item="10"/>
        </tpls>
      </n>
      <n v="96367.8" in="2">
        <tpls c="9">
          <tpl hier="1" item="16"/>
          <tpl hier="16" item="15"/>
          <tpl hier="17" item="14"/>
          <tpl hier="18" item="13"/>
          <tpl hier="19" item="12"/>
          <tpl fld="4" item="2"/>
          <tpl fld="2" item="18"/>
          <tpl hier="30" item="11"/>
          <tpl hier="31" item="10"/>
        </tpls>
      </n>
      <n v="13.910061117281902" in="1">
        <tpls c="9">
          <tpl hier="1" item="16"/>
          <tpl fld="3" item="2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51619647585990547" in="0">
        <tpls c="9">
          <tpl hier="1" item="16"/>
          <tpl hier="16" item="15"/>
          <tpl hier="17" item="14"/>
          <tpl hier="18" item="13"/>
          <tpl hier="19" item="12"/>
          <tpl fld="1" item="2"/>
          <tpl fld="4" item="0"/>
          <tpl hier="30" item="11"/>
          <tpl hier="31" item="10"/>
        </tpls>
      </n>
      <n v="0.64475203176948648" in="0">
        <tpls c="9">
          <tpl hier="1" item="16"/>
          <tpl fld="3" item="5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77566369157945791" in="0">
        <tpls c="9">
          <tpl hier="1" item="16"/>
          <tpl fld="3" item="6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95557961479114284" in="0">
        <tpls c="9">
          <tpl hier="1" item="16"/>
          <tpl fld="3" item="4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552515.9" in="2">
        <tpls c="9">
          <tpl hier="1" item="16"/>
          <tpl fld="3" item="3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2597119141933559" in="0">
        <tpls c="9">
          <tpl hier="1" item="9"/>
          <tpl hier="16" item="15"/>
          <tpl hier="17" item="14"/>
          <tpl hier="18" item="13"/>
          <tpl hier="19" item="12"/>
          <tpl fld="1" item="1"/>
          <tpl fld="4" item="0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9"/>
          <tpl hier="30" item="17"/>
          <tpl hier="31" item="10"/>
        </tpls>
      </m>
      <n v="19.234133762928479" in="1">
        <tpls c="9">
          <tpl hier="1" item="9"/>
          <tpl hier="16" item="15"/>
          <tpl hier="17" item="14"/>
          <tpl hier="18" item="13"/>
          <tpl hier="19" item="12"/>
          <tpl fld="1" item="0"/>
          <tpl fld="4" item="1"/>
          <tpl hier="30" item="17"/>
          <tpl hier="31" item="10"/>
        </tpls>
      </n>
      <n v="194137.31" in="2">
        <tpls c="9">
          <tpl hier="1" item="9"/>
          <tpl fld="3" item="46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7"/>
          <tpl hier="30" item="17"/>
          <tpl hier="31" item="10"/>
        </tpls>
      </m>
      <n v="0.45093388261304401" in="0">
        <tpls c="9">
          <tpl hier="1" item="9"/>
          <tpl hier="16" item="15"/>
          <tpl hier="17" item="14"/>
          <tpl hier="18" item="13"/>
          <tpl hier="19" item="12"/>
          <tpl fld="1" item="6"/>
          <tpl fld="4" item="0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0"/>
          <tpl hier="30" item="17"/>
          <tpl hier="31" item="10"/>
        </tpls>
      </m>
      <n v="292071.84999999998" in="2">
        <tpls c="9">
          <tpl hier="1" item="9"/>
          <tpl hier="16" item="15"/>
          <tpl hier="17" item="14"/>
          <tpl hier="18" item="13"/>
          <tpl hier="19" item="12"/>
          <tpl fld="4" item="2"/>
          <tpl fld="2" item="3"/>
          <tpl hier="30" item="17"/>
          <tpl hier="31" item="10"/>
        </tpls>
      </n>
      <m in="1">
        <tpls c="9">
          <tpl hier="1" item="9"/>
          <tpl fld="3" item="2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25.418478382166374" in="1">
        <tpls c="9">
          <tpl hier="1" item="9"/>
          <tpl fld="3" item="17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n>
      <m in="1">
        <tpls c="9">
          <tpl hier="1" item="9"/>
          <tpl fld="3" item="1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 in="1">
        <tpls c="9">
          <tpl hier="1" item="9"/>
          <tpl fld="3" item="4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 in="0">
        <tpls c="9">
          <tpl hier="1" item="9"/>
          <tpl fld="3" item="64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0"/>
          <tpl hier="30" item="17"/>
          <tpl hier="31" item="10"/>
        </tpls>
      </m>
      <n v="0.49566325949288709" in="0">
        <tpls c="9">
          <tpl hier="1" item="9"/>
          <tpl hier="16" item="15"/>
          <tpl hier="17" item="14"/>
          <tpl hier="18" item="13"/>
          <tpl hier="19" item="12"/>
          <tpl fld="4" item="0"/>
          <tpl fld="2" item="3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"/>
          <tpl hier="30" item="17"/>
          <tpl hier="31" item="10"/>
        </tpls>
      </m>
      <n v="0.44607510318941801" in="0">
        <tpls c="9">
          <tpl hier="1" item="9"/>
          <tpl hier="16" item="15"/>
          <tpl hier="17" item="14"/>
          <tpl hier="18" item="13"/>
          <tpl hier="19" item="12"/>
          <tpl fld="1" item="7"/>
          <tpl fld="4" item="0"/>
          <tpl hier="30" item="17"/>
          <tpl hier="31" item="10"/>
        </tpls>
      </n>
      <m in="1">
        <tpls c="9">
          <tpl hier="1" item="9"/>
          <tpl fld="3" item="16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 in="0">
        <tpls c="9">
          <tpl hier="1" item="9"/>
          <tpl fld="3" item="67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8"/>
          <tpl hier="30" item="17"/>
          <tpl hier="31" item="10"/>
        </tpls>
      </m>
      <m in="1">
        <tpls c="9">
          <tpl hier="1" item="9"/>
          <tpl fld="3" item="14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84067.41" in="2">
        <tpls c="9">
          <tpl hier="1" item="9"/>
          <tpl fld="3" item="33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4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0"/>
          <tpl hier="30" item="17"/>
          <tpl hier="31" item="10"/>
        </tpls>
      </m>
      <n v="617418.18000000005" in="2">
        <tpls c="9">
          <tpl hier="1" item="9"/>
          <tpl hier="16" item="15"/>
          <tpl hier="17" item="14"/>
          <tpl hier="18" item="13"/>
          <tpl hier="19" item="12"/>
          <tpl fld="1" item="11"/>
          <tpl fld="4" item="2"/>
          <tpl hier="30" item="17"/>
          <tpl hier="31" item="10"/>
        </tpls>
      </n>
      <m in="0">
        <tpls c="9">
          <tpl hier="1" item="9"/>
          <tpl fld="3" item="51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6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1"/>
          <tpl hier="30" item="17"/>
          <tpl hier="31" item="10"/>
        </tpls>
      </m>
      <n v="109853.13" in="2">
        <tpls c="9">
          <tpl hier="1" item="9"/>
          <tpl fld="3" item="43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1"/>
          <tpl hier="30" item="17"/>
          <tpl hier="31" item="10"/>
        </tpls>
      </m>
      <n v="28.822987960733453" in="1">
        <tpls c="9">
          <tpl hier="1" item="9"/>
          <tpl fld="3" item="11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n>
      <n v="312043.45" in="2">
        <tpls c="9">
          <tpl hier="1" item="9"/>
          <tpl fld="3" item="31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602379.49" in="2">
        <tpls c="9">
          <tpl hier="1" item="9"/>
          <tpl hier="16" item="15"/>
          <tpl hier="17" item="14"/>
          <tpl hier="18" item="13"/>
          <tpl hier="19" item="12"/>
          <tpl fld="1" item="6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3"/>
          <tpl hier="30" item="17"/>
          <tpl hier="31" item="10"/>
        </tpls>
      </m>
      <n v="0.52360748928255818" in="0">
        <tpls c="9">
          <tpl hier="1" item="9"/>
          <tpl hier="16" item="15"/>
          <tpl hier="17" item="14"/>
          <tpl hier="18" item="13"/>
          <tpl hier="19" item="12"/>
          <tpl fld="1" item="3"/>
          <tpl fld="4" item="0"/>
          <tpl hier="30" item="17"/>
          <tpl hier="31" item="10"/>
        </tpls>
      </n>
      <n v="109941.21" in="2">
        <tpls c="9">
          <tpl hier="1" item="9"/>
          <tpl fld="3" item="42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5"/>
          <tpl hier="30" item="17"/>
          <tpl hier="31" item="10"/>
        </tpls>
      </m>
      <n v="162446.75" in="2">
        <tpls c="9">
          <tpl hier="1" item="9"/>
          <tpl fld="3" item="32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19.363094371878876" in="1">
        <tpls c="9">
          <tpl hier="1" item="9"/>
          <tpl hier="16" item="15"/>
          <tpl hier="17" item="14"/>
          <tpl hier="18" item="13"/>
          <tpl hier="19" item="12"/>
          <tpl fld="1" item="8"/>
          <tpl fld="4" item="1"/>
          <tpl hier="30" item="17"/>
          <tpl hier="31" item="10"/>
        </tpls>
      </n>
      <n v="56971.33" in="2">
        <tpls c="9">
          <tpl hier="1" item="9"/>
          <tpl hier="16" item="15"/>
          <tpl hier="17" item="14"/>
          <tpl hier="18" item="13"/>
          <tpl hier="19" item="12"/>
          <tpl fld="4" item="2"/>
          <tpl fld="2" item="23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0"/>
          <tpl hier="30" item="17"/>
          <tpl hier="31" item="10"/>
        </tpls>
      </m>
      <n v="0.53544035906386678" in="0">
        <tpls c="9">
          <tpl hier="1" item="9"/>
          <tpl hier="16" item="15"/>
          <tpl hier="17" item="14"/>
          <tpl hier="18" item="13"/>
          <tpl hier="19" item="12"/>
          <tpl fld="1" item="0"/>
          <tpl fld="4" item="0"/>
          <tpl hier="30" item="17"/>
          <tpl hier="31" item="10"/>
        </tpls>
      </n>
      <n v="30.355119171507102" in="1">
        <tpls c="9">
          <tpl hier="1" item="9"/>
          <tpl fld="3" item="10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n>
      <m in="1">
        <tpls c="9">
          <tpl hier="1" item="9"/>
          <tpl fld="3" item="20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631617.06999999995" in="2">
        <tpls c="9">
          <tpl hier="1" item="9"/>
          <tpl hier="16" item="15"/>
          <tpl hier="17" item="14"/>
          <tpl hier="18" item="13"/>
          <tpl hier="19" item="12"/>
          <tpl fld="1" item="1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"/>
          <tpl hier="30" item="17"/>
          <tpl hier="31" item="10"/>
        </tpls>
      </m>
      <n v="16.488520747384918" in="1">
        <tpls c="9">
          <tpl hier="1" item="9"/>
          <tpl hier="16" item="15"/>
          <tpl hier="17" item="14"/>
          <tpl hier="18" item="13"/>
          <tpl hier="19" item="12"/>
          <tpl fld="1" item="2"/>
          <tpl fld="4" item="1"/>
          <tpl hier="30" item="17"/>
          <tpl hier="31" item="10"/>
        </tpls>
      </n>
      <n v="0.47292886298607506" in="0">
        <tpls c="9">
          <tpl hier="1" item="9"/>
          <tpl hier="16" item="15"/>
          <tpl hier="17" item="14"/>
          <tpl hier="18" item="13"/>
          <tpl hier="19" item="12"/>
          <tpl fld="4" item="0"/>
          <tpl fld="2" item="14"/>
          <tpl hier="30" item="17"/>
          <tpl hier="31" item="10"/>
        </tpls>
      </n>
      <n v="0.55987019790058101" in="0">
        <tpls c="9">
          <tpl hier="1" item="9"/>
          <tpl fld="3" item="68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7"/>
          <tpl hier="30" item="17"/>
          <tpl hier="31" item="10"/>
        </tpls>
      </m>
      <n v="131317.22" in="2">
        <tpls c="9">
          <tpl hier="1" item="9"/>
          <tpl fld="3" item="44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948031.22" in="2">
        <tpls c="9">
          <tpl hier="1" item="9"/>
          <tpl hier="16" item="15"/>
          <tpl hier="17" item="14"/>
          <tpl hier="18" item="13"/>
          <tpl hier="19" item="12"/>
          <tpl fld="4" item="2"/>
          <tpl fld="2" item="14"/>
          <tpl hier="30" item="17"/>
          <tpl hier="31" item="10"/>
        </tpls>
      </n>
      <n v="32.244690382013445" in="1">
        <tpls c="9">
          <tpl hier="1" item="9"/>
          <tpl fld="3" item="3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5"/>
          <tpl hier="30" item="17"/>
          <tpl hier="31" item="10"/>
        </tpls>
      </m>
      <m in="1">
        <tpls c="9">
          <tpl hier="1" item="9"/>
          <tpl fld="3" item="13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0.61347752349769868" in="0">
        <tpls c="9">
          <tpl hier="1" item="9"/>
          <tpl fld="3" item="54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5"/>
          <tpl hier="30" item="17"/>
          <tpl hier="31" item="10"/>
        </tpls>
      </m>
      <m in="1">
        <tpls c="9">
          <tpl hier="1" item="9"/>
          <tpl fld="3" item="21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21.714127435823144" in="1">
        <tpls c="9">
          <tpl hier="1" item="9"/>
          <tpl hier="16" item="15"/>
          <tpl hier="17" item="14"/>
          <tpl hier="18" item="13"/>
          <tpl hier="19" item="12"/>
          <tpl fld="1" item="6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2"/>
          <tpl hier="30" item="17"/>
          <tpl hier="31" item="10"/>
        </tpls>
      </m>
      <n v="13.537168597972141" in="1">
        <tpls c="9">
          <tpl hier="1" item="9"/>
          <tpl hier="16" item="15"/>
          <tpl hier="17" item="14"/>
          <tpl hier="18" item="13"/>
          <tpl hier="19" item="12"/>
          <tpl fld="1" item="1"/>
          <tpl fld="4" item="1"/>
          <tpl hier="30" item="17"/>
          <tpl hier="31" item="10"/>
        </tpls>
      </n>
      <n v="0.49885583524027449" in="0">
        <tpls c="9">
          <tpl hier="1" item="9"/>
          <tpl fld="3" item="59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m in="1">
        <tpls c="9">
          <tpl hier="1" item="9"/>
          <tpl fld="3" item="7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262292.33" in="2">
        <tpls c="9">
          <tpl hier="1" item="9"/>
          <tpl hier="16" item="15"/>
          <tpl hier="17" item="14"/>
          <tpl hier="18" item="13"/>
          <tpl hier="19" item="12"/>
          <tpl fld="1" item="5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5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9"/>
          <tpl hier="30" item="17"/>
          <tpl hier="31" item="10"/>
        </tpls>
      </m>
      <m in="0">
        <tpls c="9">
          <tpl hier="1" item="9"/>
          <tpl fld="3" item="24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15.875080198884858" in="1">
        <tpls c="9">
          <tpl hier="1" item="9"/>
          <tpl hier="16" item="15"/>
          <tpl hier="17" item="14"/>
          <tpl hier="18" item="13"/>
          <tpl hier="19" item="12"/>
          <tpl fld="1" item="11"/>
          <tpl fld="4" item="1"/>
          <tpl hier="30" item="17"/>
          <tpl hier="31" item="10"/>
        </tpls>
      </n>
      <n v="1509090.42" in="2">
        <tpls c="9">
          <tpl hier="1" item="9"/>
          <tpl hier="16" item="15"/>
          <tpl hier="17" item="14"/>
          <tpl hier="18" item="13"/>
          <tpl hier="19" item="12"/>
          <tpl fld="1" item="3"/>
          <tpl fld="4" item="2"/>
          <tpl hier="30" item="17"/>
          <tpl hier="31" item="10"/>
        </tpls>
      </n>
      <n v="52839.96" in="2">
        <tpls c="9">
          <tpl hier="1" item="9"/>
          <tpl fld="3" item="34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0">
        <tpls c="9">
          <tpl hier="1" item="9"/>
          <tpl fld="3" item="12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0.37848977080267282" in="0">
        <tpls c="9">
          <tpl hier="1" item="9"/>
          <tpl hier="16" item="15"/>
          <tpl hier="17" item="14"/>
          <tpl hier="18" item="13"/>
          <tpl hier="19" item="12"/>
          <tpl fld="1" item="9"/>
          <tpl fld="4" item="0"/>
          <tpl hier="30" item="17"/>
          <tpl hier="31" item="10"/>
        </tpls>
      </n>
      <n v="0.49895190519279881" in="0">
        <tpls c="9">
          <tpl hier="1" item="9"/>
          <tpl hier="16" item="15"/>
          <tpl hier="17" item="14"/>
          <tpl hier="18" item="13"/>
          <tpl hier="19" item="12"/>
          <tpl fld="1" item="10"/>
          <tpl fld="4" item="0"/>
          <tpl hier="30" item="17"/>
          <tpl hier="31" item="10"/>
        </tpls>
      </n>
      <n v="7330110.3200000003" in="2">
        <tpls c="9">
          <tpl hier="1" item="9"/>
          <tpl hier="16" item="15"/>
          <tpl hier="17" item="14"/>
          <tpl hier="18" item="13"/>
          <tpl hier="19" item="12"/>
          <tpl fld="4" item="2"/>
          <tpl fld="2" item="16"/>
          <tpl hier="30" item="17"/>
          <tpl hier="31" item="10"/>
        </tpls>
      </n>
      <n v="0.35485025522602476" in="0">
        <tpls c="9">
          <tpl hier="1" item="9"/>
          <tpl hier="16" item="15"/>
          <tpl hier="17" item="14"/>
          <tpl hier="18" item="13"/>
          <tpl hier="19" item="12"/>
          <tpl fld="1" item="5"/>
          <tpl fld="4" item="0"/>
          <tpl hier="30" item="17"/>
          <tpl hier="31" item="10"/>
        </tpls>
      </n>
      <n v="90352.5" in="2">
        <tpls c="9">
          <tpl hier="1" item="9"/>
          <tpl fld="3" item="41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31.006730262012503" in="1">
        <tpls c="9">
          <tpl hier="1" item="9"/>
          <tpl fld="3" item="9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n>
      <m in="1">
        <tpls c="9">
          <tpl hier="1" item="9"/>
          <tpl fld="3" item="12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2"/>
          <tpl hier="30" item="17"/>
          <tpl hier="31" item="10"/>
        </tpls>
      </m>
      <n v="0.50589404854009445" in="0">
        <tpls c="9">
          <tpl hier="1" item="9"/>
          <tpl hier="16" item="15"/>
          <tpl hier="17" item="14"/>
          <tpl hier="18" item="13"/>
          <tpl hier="19" item="12"/>
          <tpl fld="4" item="0"/>
          <tpl fld="2" item="23"/>
          <tpl hier="30" item="17"/>
          <tpl hier="31" item="10"/>
        </tpls>
      </n>
      <n v="19.598536035436631" in="1">
        <tpls c="9">
          <tpl hier="1" item="9"/>
          <tpl hier="16" item="15"/>
          <tpl hier="17" item="14"/>
          <tpl hier="18" item="13"/>
          <tpl hier="19" item="12"/>
          <tpl fld="1" item="4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9"/>
          <tpl hier="30" item="17"/>
          <tpl hier="31" item="10"/>
        </tpls>
      </m>
      <n v="0.48030396604059994" in="0">
        <tpls c="9">
          <tpl hier="1" item="9"/>
          <tpl hier="16" item="15"/>
          <tpl hier="17" item="14"/>
          <tpl hier="18" item="13"/>
          <tpl hier="19" item="12"/>
          <tpl fld="4" item="0"/>
          <tpl fld="2" item="7"/>
          <tpl hier="30" item="17"/>
          <tpl hier="31" item="10"/>
        </tpls>
      </n>
      <n v="292962.38" in="2">
        <tpls c="9">
          <tpl hier="1" item="9"/>
          <tpl fld="3" item="29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1">
        <tpls c="9">
          <tpl hier="1" item="9"/>
          <tpl fld="3" item="6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8"/>
          <tpl hier="30" item="17"/>
          <tpl hier="31" item="10"/>
        </tpls>
      </m>
      <n v="203171.24" in="2">
        <tpls c="9">
          <tpl hier="1" item="9"/>
          <tpl fld="3" item="37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21.106480764338617" in="1">
        <tpls c="9">
          <tpl hier="1" item="9"/>
          <tpl hier="16" item="15"/>
          <tpl hier="17" item="14"/>
          <tpl hier="18" item="13"/>
          <tpl hier="19" item="12"/>
          <tpl fld="1" item="9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8"/>
          <tpl hier="30" item="17"/>
          <tpl hier="31" item="10"/>
        </tpls>
      </m>
      <n v="0.54136139470176126" in="0">
        <tpls c="9">
          <tpl hier="1" item="9"/>
          <tpl fld="3" item="55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n v="1131536.4099999999" in="2">
        <tpls c="9">
          <tpl hier="1" item="9"/>
          <tpl fld="3" item="25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1693842.82" in="2">
        <tpls c="9">
          <tpl hier="1" item="9"/>
          <tpl hier="16" item="15"/>
          <tpl hier="17" item="14"/>
          <tpl hier="18" item="13"/>
          <tpl hier="19" item="12"/>
          <tpl fld="1" item="0"/>
          <tpl fld="4" item="2"/>
          <tpl hier="30" item="17"/>
          <tpl hier="31" item="10"/>
        </tpls>
      </n>
      <n v="1782.69" in="2">
        <tpls c="9">
          <tpl hier="1" item="9"/>
          <tpl fld="3" item="39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-6.6908454227113487E-2" in="0">
        <tpls c="9">
          <tpl hier="1" item="9"/>
          <tpl fld="3" item="52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0"/>
          <tpl hier="30" item="17"/>
          <tpl hier="31" item="10"/>
        </tpls>
      </m>
      <n v="907788.14" in="2">
        <tpls c="9">
          <tpl hier="1" item="9"/>
          <tpl fld="3" item="26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0.50610122864251672" in="0">
        <tpls c="9">
          <tpl hier="1" item="9"/>
          <tpl hier="16" item="15"/>
          <tpl hier="17" item="14"/>
          <tpl hier="18" item="13"/>
          <tpl hier="19" item="12"/>
          <tpl fld="1" item="8"/>
          <tpl fld="4" item="0"/>
          <tpl hier="30" item="17"/>
          <tpl hier="31" item="10"/>
        </tpls>
      </n>
      <n v="1140706.83" in="2">
        <tpls c="9">
          <tpl hier="1" item="9"/>
          <tpl hier="16" item="15"/>
          <tpl hier="17" item="14"/>
          <tpl hier="18" item="13"/>
          <tpl hier="19" item="12"/>
          <tpl fld="1" item="2"/>
          <tpl fld="4" item="2"/>
          <tpl hier="30" item="17"/>
          <tpl hier="31" item="10"/>
        </tpls>
      </n>
      <m in="1">
        <tpls c="9">
          <tpl hier="1" item="9"/>
          <tpl fld="3" item="8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 in="0">
        <tpls c="9">
          <tpl hier="1" item="9"/>
          <tpl fld="3" item="53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 in="0">
        <tpls c="9">
          <tpl hier="1" item="9"/>
          <tpl fld="3" item="61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688053.94" in="2">
        <tpls c="9">
          <tpl hier="1" item="9"/>
          <tpl hier="16" item="15"/>
          <tpl hier="17" item="14"/>
          <tpl hier="18" item="13"/>
          <tpl hier="19" item="12"/>
          <tpl fld="1" item="10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1"/>
          <tpl hier="30" item="17"/>
          <tpl hier="31" item="10"/>
        </tpls>
      </m>
      <n v="15.428371971774368" in="1">
        <tpls c="9">
          <tpl hier="1" item="9"/>
          <tpl hier="16" item="15"/>
          <tpl hier="17" item="14"/>
          <tpl hier="18" item="13"/>
          <tpl hier="19" item="12"/>
          <tpl fld="1" item="10"/>
          <tpl fld="4" item="1"/>
          <tpl hier="30" item="17"/>
          <tpl hier="31" item="10"/>
        </tpls>
      </n>
      <n v="1432541.1" in="2">
        <tpls c="9">
          <tpl hier="1" item="9"/>
          <tpl hier="16" item="15"/>
          <tpl hier="17" item="14"/>
          <tpl hier="18" item="13"/>
          <tpl hier="19" item="12"/>
          <tpl fld="4" item="2"/>
          <tpl fld="2" item="7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4"/>
          <tpl hier="30" item="17"/>
          <tpl hier="31" item="10"/>
        </tpls>
      </m>
      <m in="1">
        <tpls c="9">
          <tpl hier="1" item="9"/>
          <tpl fld="3" item="5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104373.7" in="2">
        <tpls c="9">
          <tpl hier="1" item="9"/>
          <tpl fld="3" item="45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69193.83" in="2">
        <tpls c="9">
          <tpl hier="1" item="9"/>
          <tpl fld="3" item="40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0"/>
          <tpl hier="30" item="17"/>
          <tpl hier="31" item="10"/>
        </tpls>
      </m>
      <m in="1">
        <tpls c="9">
          <tpl hier="1" item="9"/>
          <tpl fld="3" item="22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0.45431906565661567" in="0">
        <tpls c="9">
          <tpl hier="1" item="9"/>
          <tpl fld="3" item="49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n v="61476.31" in="2">
        <tpls c="9">
          <tpl hier="1" item="9"/>
          <tpl fld="3" item="48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0">
        <tpls c="9">
          <tpl hier="1" item="9"/>
          <tpl fld="3" item="65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19.159074775077791" in="1">
        <tpls c="9">
          <tpl hier="1" item="9"/>
          <tpl hier="16" item="15"/>
          <tpl hier="17" item="14"/>
          <tpl hier="18" item="13"/>
          <tpl hier="19" item="12"/>
          <tpl fld="1" item="3"/>
          <tpl fld="4" item="1"/>
          <tpl hier="30" item="17"/>
          <tpl hier="31" item="10"/>
        </tpls>
      </n>
      <m in="0">
        <tpls c="9">
          <tpl hier="1" item="9"/>
          <tpl fld="3" item="0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489438.41" in="2">
        <tpls c="9">
          <tpl hier="1" item="9"/>
          <tpl hier="16" item="15"/>
          <tpl hier="17" item="14"/>
          <tpl hier="18" item="13"/>
          <tpl hier="19" item="12"/>
          <tpl fld="1" item="4"/>
          <tpl fld="4" item="2"/>
          <tpl hier="30" item="17"/>
          <tpl hier="31" item="10"/>
        </tpls>
      </n>
      <n v="85259.25" in="2">
        <tpls c="9">
          <tpl hier="1" item="9"/>
          <tpl fld="3" item="30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1">
        <tpls c="9">
          <tpl hier="1" item="9"/>
          <tpl fld="3" item="15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73724" in="2">
        <tpls c="9">
          <tpl hier="1" item="9"/>
          <tpl fld="3" item="49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9"/>
          <tpl hier="30" item="17"/>
          <tpl hier="31" item="10"/>
        </tpls>
      </m>
      <n v="0.36143218435694185" in="0">
        <tpls c="9">
          <tpl hier="1" item="9"/>
          <tpl hier="16" item="15"/>
          <tpl hier="17" item="14"/>
          <tpl hier="18" item="13"/>
          <tpl hier="19" item="12"/>
          <tpl fld="1" item="4"/>
          <tpl fld="4" item="0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3"/>
          <tpl hier="30" item="17"/>
          <tpl hier="31" item="10"/>
        </tpls>
      </m>
      <m in="0">
        <tpls c="9">
          <tpl hier="1" item="9"/>
          <tpl fld="3" item="19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640367.26" in="2">
        <tpls c="9">
          <tpl hier="1" item="9"/>
          <tpl hier="16" item="15"/>
          <tpl hier="17" item="14"/>
          <tpl hier="18" item="13"/>
          <tpl hier="19" item="12"/>
          <tpl fld="1" item="7"/>
          <tpl fld="4" item="2"/>
          <tpl hier="30" item="17"/>
          <tpl hier="31" item="10"/>
        </tpls>
      </n>
      <m in="1">
        <tpls c="9">
          <tpl hier="1" item="9"/>
          <tpl fld="3" item="18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n v="389866.29" in="2">
        <tpls c="9">
          <tpl hier="1" item="9"/>
          <tpl fld="3" item="27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66393.149999999994" in="2">
        <tpls c="9">
          <tpl hier="1" item="9"/>
          <tpl fld="3" item="47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0">
        <tpls c="9">
          <tpl hier="1" item="9"/>
          <tpl fld="3" item="62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 in="1">
        <tpls c="9">
          <tpl hier="1" item="9"/>
          <tpl fld="3" item="19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 in="0">
        <tpls c="9">
          <tpl hier="1" item="9"/>
          <tpl fld="3" item="66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n v="94643.68" in="2">
        <tpls c="9">
          <tpl hier="1" item="9"/>
          <tpl fld="3" item="38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0.46366420927001922" in="0">
        <tpls c="9">
          <tpl hier="1" item="9"/>
          <tpl hier="16" item="15"/>
          <tpl hier="17" item="14"/>
          <tpl hier="18" item="13"/>
          <tpl hier="19" item="12"/>
          <tpl fld="4" item="0"/>
          <tpl fld="2" item="16"/>
          <tpl hier="30" item="17"/>
          <tpl hier="31" item="10"/>
        </tpls>
      </n>
      <n v="583946.81999999995" in="2">
        <tpls c="9">
          <tpl hier="1" item="9"/>
          <tpl fld="3" item="28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1">
        <tpls c="9">
          <tpl hier="1" item="9"/>
          <tpl fld="3" item="24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 in="0">
        <tpls c="9">
          <tpl hier="1" item="9"/>
          <tpl fld="3" item="57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 in="0">
        <tpls c="9">
          <tpl hier="1" item="9"/>
          <tpl fld="3" item="63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 in="0">
        <tpls c="9">
          <tpl hier="1" item="9"/>
          <tpl fld="3" item="50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6"/>
          <tpl hier="30" item="17"/>
          <tpl hier="31" item="10"/>
        </tpls>
      </m>
      <n v="321244.3" in="2">
        <tpls c="9">
          <tpl hier="1" item="9"/>
          <tpl fld="3" item="36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m in="0">
        <tpls c="9">
          <tpl hier="1" item="9"/>
          <tpl fld="3" item="56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m>
      <m in="1">
        <tpls c="9">
          <tpl hier="1" item="9"/>
          <tpl fld="3" item="0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1"/>
          <tpl hier="30" item="17"/>
          <tpl hier="31" item="10"/>
        </tpls>
      </m>
      <n v="918538.38" in="2">
        <tpls c="9">
          <tpl hier="1" item="9"/>
          <tpl hier="16" item="15"/>
          <tpl hier="17" item="14"/>
          <tpl hier="18" item="13"/>
          <tpl hier="19" item="12"/>
          <tpl fld="1" item="9"/>
          <tpl fld="4" item="2"/>
          <tpl hier="30" item="17"/>
          <tpl hier="31" item="10"/>
        </tpls>
      </n>
      <n v="17.172628870642061" in="1">
        <tpls c="9">
          <tpl hier="1" item="9"/>
          <tpl hier="16" item="15"/>
          <tpl hier="17" item="14"/>
          <tpl hier="18" item="13"/>
          <tpl hier="19" item="12"/>
          <tpl fld="1" item="5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8"/>
          <tpl hier="30" item="17"/>
          <tpl hier="31" item="10"/>
        </tpls>
      </m>
      <n v="31.611220009244999" in="1">
        <tpls c="9">
          <tpl hier="1" item="9"/>
          <tpl fld="3" item="23"/>
          <tpl hier="16" item="15"/>
          <tpl hier="17" item="14"/>
          <tpl hier="18" item="13"/>
          <tpl hier="19" item="12"/>
          <tpl fld="4" item="1"/>
          <tpl hier="30" item="17"/>
          <tpl hier="31" item="10"/>
        </tpls>
      </n>
      <n v="0.48943860904946285" in="0">
        <tpls c="9">
          <tpl hier="1" item="9"/>
          <tpl hier="16" item="15"/>
          <tpl hier="17" item="14"/>
          <tpl hier="18" item="13"/>
          <tpl hier="19" item="12"/>
          <tpl fld="1" item="2"/>
          <tpl fld="4" item="0"/>
          <tpl hier="30" item="17"/>
          <tpl hier="31" item="10"/>
        </tpls>
      </n>
      <n v="0.63510535051836237" in="0">
        <tpls c="9">
          <tpl hier="1" item="9"/>
          <tpl fld="3" item="58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n v="0.53905610323256792" in="0">
        <tpls c="9">
          <tpl hier="1" item="9"/>
          <tpl fld="3" item="60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n v="0.54411479558330567" in="0">
        <tpls c="9">
          <tpl hier="1" item="9"/>
          <tpl fld="3" item="44"/>
          <tpl hier="16" item="15"/>
          <tpl hier="17" item="14"/>
          <tpl hier="18" item="13"/>
          <tpl hier="19" item="12"/>
          <tpl fld="4" item="0"/>
          <tpl hier="30" item="17"/>
          <tpl hier="31" item="10"/>
        </tpls>
      </n>
      <n v="142918.64000000001" in="2">
        <tpls c="9">
          <tpl hier="1" item="9"/>
          <tpl fld="3" item="35"/>
          <tpl hier="16" item="15"/>
          <tpl hier="17" item="14"/>
          <tpl hier="18" item="13"/>
          <tpl hier="19" item="12"/>
          <tpl fld="4" item="2"/>
          <tpl hier="30" item="17"/>
          <tpl hier="31" item="10"/>
        </tpls>
      </n>
      <n v="0.52891812634962188" in="0">
        <tpls c="9">
          <tpl hier="1" item="18"/>
          <tpl hier="16" item="15"/>
          <tpl hier="17" item="14"/>
          <tpl hier="18" item="13"/>
          <tpl hier="19" item="12"/>
          <tpl fld="1" item="1"/>
          <tpl fld="4" item="0"/>
          <tpl hier="30" item="11"/>
          <tpl hier="31" item="10"/>
        </tpls>
      </n>
      <n v="0.47887373154236612" in="0">
        <tpls c="9">
          <tpl hier="1" item="18"/>
          <tpl hier="16" item="15"/>
          <tpl hier="17" item="14"/>
          <tpl hier="18" item="13"/>
          <tpl hier="19" item="12"/>
          <tpl fld="4" item="0"/>
          <tpl fld="2" item="19"/>
          <tpl hier="30" item="11"/>
          <tpl hier="31" item="10"/>
        </tpls>
      </n>
      <n v="21.0799013878711" in="1">
        <tpls c="9">
          <tpl hier="1" item="18"/>
          <tpl hier="16" item="15"/>
          <tpl hier="17" item="14"/>
          <tpl hier="18" item="13"/>
          <tpl hier="19" item="12"/>
          <tpl fld="1" item="0"/>
          <tpl fld="4" item="1"/>
          <tpl hier="30" item="11"/>
          <tpl hier="31" item="10"/>
        </tpls>
      </n>
      <n v="1079569.48" in="2">
        <tpls c="9">
          <tpl hier="1" item="18"/>
          <tpl fld="3" item="4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215649.1100000003" in="2">
        <tpls c="9">
          <tpl hier="1" item="18"/>
          <tpl hier="16" item="15"/>
          <tpl hier="17" item="14"/>
          <tpl hier="18" item="13"/>
          <tpl hier="19" item="12"/>
          <tpl fld="4" item="2"/>
          <tpl fld="2" item="17"/>
          <tpl hier="30" item="11"/>
          <tpl hier="31" item="10"/>
        </tpls>
      </n>
      <n v="0.52480667363101341" in="0">
        <tpls c="9">
          <tpl hier="1" item="18"/>
          <tpl hier="16" item="15"/>
          <tpl hier="17" item="14"/>
          <tpl hier="18" item="13"/>
          <tpl hier="19" item="12"/>
          <tpl fld="1" item="6"/>
          <tpl fld="4" item="0"/>
          <tpl hier="30" item="11"/>
          <tpl hier="31" item="10"/>
        </tpls>
      </n>
      <n v="5884715.6900000004" in="2">
        <tpls c="9">
          <tpl hier="1" item="18"/>
          <tpl hier="16" item="15"/>
          <tpl hier="17" item="14"/>
          <tpl hier="18" item="13"/>
          <tpl hier="19" item="12"/>
          <tpl fld="4" item="2"/>
          <tpl fld="2" item="12"/>
          <tpl hier="30" item="11"/>
          <tpl hier="31" item="10"/>
        </tpls>
      </n>
      <n v="6619334.1100000003" in="2">
        <tpls c="9">
          <tpl hier="1" item="18"/>
          <tpl hier="16" item="15"/>
          <tpl hier="17" item="14"/>
          <tpl hier="18" item="13"/>
          <tpl hier="19" item="12"/>
          <tpl fld="4" item="2"/>
          <tpl fld="2" item="10"/>
          <tpl hier="30" item="11"/>
          <tpl hier="31" item="10"/>
        </tpls>
      </n>
      <n v="310319.40999999997" in="2">
        <tpls c="9">
          <tpl hier="1" item="18"/>
          <tpl hier="16" item="15"/>
          <tpl hier="17" item="14"/>
          <tpl hier="18" item="13"/>
          <tpl hier="19" item="12"/>
          <tpl fld="4" item="2"/>
          <tpl fld="2" item="3"/>
          <tpl hier="30" item="11"/>
          <tpl hier="31" item="10"/>
        </tpls>
      </n>
      <n v="42.338498684145627" in="1">
        <tpls c="9">
          <tpl hier="1" item="18"/>
          <tpl fld="3" item="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4.934833660156251" in="1">
        <tpls c="9">
          <tpl hier="1" item="18"/>
          <tpl fld="3" item="1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42.604650726147895" in="1">
        <tpls c="9">
          <tpl hier="1" item="18"/>
          <tpl fld="3" item="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9.463562354976993" in="1">
        <tpls c="9">
          <tpl hier="1" item="18"/>
          <tpl fld="3" item="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0">
        <tpls c="9">
          <tpl hier="1" item="18"/>
          <tpl fld="3" item="6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47968960883243306" in="0">
        <tpls c="9">
          <tpl hier="1" item="18"/>
          <tpl hier="16" item="15"/>
          <tpl hier="17" item="14"/>
          <tpl hier="18" item="13"/>
          <tpl hier="19" item="12"/>
          <tpl fld="4" item="0"/>
          <tpl fld="2" item="12"/>
          <tpl hier="30" item="11"/>
          <tpl hier="31" item="10"/>
        </tpls>
      </n>
      <n v="0.47885633559041824" in="0">
        <tpls c="9">
          <tpl hier="1" item="18"/>
          <tpl hier="16" item="15"/>
          <tpl hier="17" item="14"/>
          <tpl hier="18" item="13"/>
          <tpl hier="19" item="12"/>
          <tpl fld="4" item="0"/>
          <tpl fld="2" item="20"/>
          <tpl hier="30" item="11"/>
          <tpl hier="31" item="10"/>
        </tpls>
      </n>
      <n v="0.48811495872957344" in="0">
        <tpls c="9">
          <tpl hier="1" item="18"/>
          <tpl hier="16" item="15"/>
          <tpl hier="17" item="14"/>
          <tpl hier="18" item="13"/>
          <tpl hier="19" item="12"/>
          <tpl fld="4" item="0"/>
          <tpl fld="2" item="3"/>
          <tpl hier="30" item="11"/>
          <tpl hier="31" item="10"/>
        </tpls>
      </n>
      <n v="45748.42" in="2">
        <tpls c="9">
          <tpl hier="1" item="18"/>
          <tpl hier="16" item="15"/>
          <tpl hier="17" item="14"/>
          <tpl hier="18" item="13"/>
          <tpl hier="19" item="12"/>
          <tpl fld="4" item="2"/>
          <tpl fld="2" item="2"/>
          <tpl hier="30" item="11"/>
          <tpl hier="31" item="10"/>
        </tpls>
      </n>
      <n v="0.49164203084175923" in="0">
        <tpls c="9">
          <tpl hier="1" item="18"/>
          <tpl hier="16" item="15"/>
          <tpl hier="17" item="14"/>
          <tpl hier="18" item="13"/>
          <tpl hier="19" item="12"/>
          <tpl fld="1" item="7"/>
          <tpl fld="4" item="0"/>
          <tpl hier="30" item="11"/>
          <tpl hier="31" item="10"/>
        </tpls>
      </n>
      <n v="33.748932914298003" in="1">
        <tpls c="9">
          <tpl hier="1" item="18"/>
          <tpl fld="3" item="1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0">
        <tpls c="9">
          <tpl hier="1" item="18"/>
          <tpl fld="3" item="6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3080545.92" in="2">
        <tpls c="9">
          <tpl hier="1" item="18"/>
          <tpl hier="16" item="15"/>
          <tpl hier="17" item="14"/>
          <tpl hier="18" item="13"/>
          <tpl hier="19" item="12"/>
          <tpl fld="4" item="2"/>
          <tpl fld="2" item="8"/>
          <tpl hier="30" item="11"/>
          <tpl hier="31" item="10"/>
        </tpls>
      </n>
      <n v="33.808214546541812" in="1">
        <tpls c="9">
          <tpl hier="1" item="18"/>
          <tpl fld="3" item="1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962468.23" in="2">
        <tpls c="9">
          <tpl hier="1" item="18"/>
          <tpl fld="3" item="3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059323.49" in="2">
        <tpls c="9">
          <tpl hier="1" item="18"/>
          <tpl hier="16" item="15"/>
          <tpl hier="17" item="14"/>
          <tpl hier="18" item="13"/>
          <tpl hier="19" item="12"/>
          <tpl fld="4" item="2"/>
          <tpl fld="2" item="4"/>
          <tpl hier="30" item="11"/>
          <tpl hier="31" item="10"/>
        </tpls>
      </n>
      <n v="0.47270350455841054" in="0">
        <tpls c="9">
          <tpl hier="1" item="18"/>
          <tpl hier="16" item="15"/>
          <tpl hier="17" item="14"/>
          <tpl hier="18" item="13"/>
          <tpl hier="19" item="12"/>
          <tpl fld="4" item="0"/>
          <tpl fld="2" item="10"/>
          <tpl hier="30" item="11"/>
          <tpl hier="31" item="10"/>
        </tpls>
      </n>
      <n v="7252519.5300000003" in="2">
        <tpls c="9">
          <tpl hier="1" item="18"/>
          <tpl hier="16" item="15"/>
          <tpl hier="17" item="14"/>
          <tpl hier="18" item="13"/>
          <tpl hier="19" item="12"/>
          <tpl fld="1" item="11"/>
          <tpl fld="4" item="2"/>
          <tpl hier="30" item="11"/>
          <tpl hier="31" item="10"/>
        </tpls>
      </n>
      <m in="0">
        <tpls c="9">
          <tpl hier="1" item="18"/>
          <tpl fld="3" item="5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49089041456116556" in="0">
        <tpls c="9">
          <tpl hier="1" item="18"/>
          <tpl hier="16" item="15"/>
          <tpl hier="17" item="14"/>
          <tpl hier="18" item="13"/>
          <tpl hier="19" item="12"/>
          <tpl fld="4" item="0"/>
          <tpl fld="2" item="6"/>
          <tpl hier="30" item="11"/>
          <tpl hier="31" item="10"/>
        </tpls>
      </n>
      <n v="494072.61" in="2">
        <tpls c="9">
          <tpl hier="1" item="18"/>
          <tpl hier="16" item="15"/>
          <tpl hier="17" item="14"/>
          <tpl hier="18" item="13"/>
          <tpl hier="19" item="12"/>
          <tpl fld="4" item="2"/>
          <tpl fld="2" item="21"/>
          <tpl hier="30" item="11"/>
          <tpl hier="31" item="10"/>
        </tpls>
      </n>
      <n v="1317616.99" in="2">
        <tpls c="9">
          <tpl hier="1" item="18"/>
          <tpl fld="3" item="4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955577112503054" in="0">
        <tpls c="9">
          <tpl hier="1" item="18"/>
          <tpl hier="16" item="15"/>
          <tpl hier="17" item="14"/>
          <tpl hier="18" item="13"/>
          <tpl hier="19" item="12"/>
          <tpl fld="4" item="0"/>
          <tpl fld="2" item="21"/>
          <tpl hier="30" item="11"/>
          <tpl hier="31" item="10"/>
        </tpls>
      </n>
      <n v="37.422464922641872" in="1">
        <tpls c="9">
          <tpl hier="1" item="18"/>
          <tpl fld="3" item="1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772857.07" in="2">
        <tpls c="9">
          <tpl hier="1" item="18"/>
          <tpl fld="3" item="3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7090361.9500000002" in="2">
        <tpls c="9">
          <tpl hier="1" item="18"/>
          <tpl hier="16" item="15"/>
          <tpl hier="17" item="14"/>
          <tpl hier="18" item="13"/>
          <tpl hier="19" item="12"/>
          <tpl fld="1" item="6"/>
          <tpl fld="4" item="2"/>
          <tpl hier="30" item="11"/>
          <tpl hier="31" item="10"/>
        </tpls>
      </n>
      <n v="0.47883314284862522" in="0">
        <tpls c="9">
          <tpl hier="1" item="18"/>
          <tpl hier="16" item="15"/>
          <tpl hier="17" item="14"/>
          <tpl hier="18" item="13"/>
          <tpl hier="19" item="12"/>
          <tpl fld="4" item="0"/>
          <tpl fld="2" item="13"/>
          <tpl hier="30" item="11"/>
          <tpl hier="31" item="10"/>
        </tpls>
      </n>
      <n v="0.47301860324911221" in="0">
        <tpls c="9">
          <tpl hier="1" item="18"/>
          <tpl hier="16" item="15"/>
          <tpl hier="17" item="14"/>
          <tpl hier="18" item="13"/>
          <tpl hier="19" item="12"/>
          <tpl fld="1" item="3"/>
          <tpl fld="4" item="0"/>
          <tpl hier="30" item="11"/>
          <tpl hier="31" item="10"/>
        </tpls>
      </n>
      <n v="2026042.39" in="2">
        <tpls c="9">
          <tpl hier="1" item="18"/>
          <tpl fld="3" item="4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8784472879042035" in="0">
        <tpls c="9">
          <tpl hier="1" item="18"/>
          <tpl hier="16" item="15"/>
          <tpl hier="17" item="14"/>
          <tpl hier="18" item="13"/>
          <tpl hier="19" item="12"/>
          <tpl fld="4" item="0"/>
          <tpl fld="2" item="15"/>
          <tpl hier="30" item="11"/>
          <tpl hier="31" item="10"/>
        </tpls>
      </n>
      <n v="2058180.85" in="2">
        <tpls c="9">
          <tpl hier="1" item="18"/>
          <tpl fld="3" item="3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2.231393677112436" in="1">
        <tpls c="9">
          <tpl hier="1" item="18"/>
          <tpl hier="16" item="15"/>
          <tpl hier="17" item="14"/>
          <tpl hier="18" item="13"/>
          <tpl hier="19" item="12"/>
          <tpl fld="1" item="8"/>
          <tpl fld="4" item="1"/>
          <tpl hier="30" item="11"/>
          <tpl hier="31" item="10"/>
        </tpls>
      </n>
      <n v="146730.71" in="2">
        <tpls c="9">
          <tpl hier="1" item="18"/>
          <tpl hier="16" item="15"/>
          <tpl hier="17" item="14"/>
          <tpl hier="18" item="13"/>
          <tpl hier="19" item="12"/>
          <tpl fld="4" item="2"/>
          <tpl fld="2" item="23"/>
          <tpl hier="30" item="11"/>
          <tpl hier="31" item="10"/>
        </tpls>
      </n>
      <n v="0.51524672380751513" in="0">
        <tpls c="9">
          <tpl hier="1" item="18"/>
          <tpl hier="16" item="15"/>
          <tpl hier="17" item="14"/>
          <tpl hier="18" item="13"/>
          <tpl hier="19" item="12"/>
          <tpl fld="4" item="0"/>
          <tpl fld="2" item="2"/>
          <tpl hier="30" item="11"/>
          <tpl hier="31" item="10"/>
        </tpls>
      </n>
      <n v="0.60015527950310554" in="0">
        <tpls c="9">
          <tpl hier="1" item="18"/>
          <tpl hier="16" item="15"/>
          <tpl hier="17" item="14"/>
          <tpl hier="18" item="13"/>
          <tpl hier="19" item="12"/>
          <tpl fld="4" item="0"/>
          <tpl fld="2" item="0"/>
          <tpl hier="30" item="11"/>
          <tpl hier="31" item="10"/>
        </tpls>
      </n>
      <n v="0.49734320594128256" in="0">
        <tpls c="9">
          <tpl hier="1" item="18"/>
          <tpl hier="16" item="15"/>
          <tpl hier="17" item="14"/>
          <tpl hier="18" item="13"/>
          <tpl hier="19" item="12"/>
          <tpl fld="1" item="0"/>
          <tpl fld="4" item="0"/>
          <tpl hier="30" item="11"/>
          <tpl hier="31" item="10"/>
        </tpls>
      </n>
      <n v="37.290500153911516" in="1">
        <tpls c="9">
          <tpl hier="1" item="18"/>
          <tpl fld="3" item="1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3.12890512352206" in="1">
        <tpls c="9">
          <tpl hier="1" item="18"/>
          <tpl fld="3" item="2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8020705.2400000002" in="2">
        <tpls c="9">
          <tpl hier="1" item="18"/>
          <tpl hier="16" item="15"/>
          <tpl hier="17" item="14"/>
          <tpl hier="18" item="13"/>
          <tpl hier="19" item="12"/>
          <tpl fld="1" item="1"/>
          <tpl fld="4" item="2"/>
          <tpl hier="30" item="11"/>
          <tpl hier="31" item="10"/>
        </tpls>
      </n>
      <n v="6515758.1600000001" in="2">
        <tpls c="9">
          <tpl hier="1" item="18"/>
          <tpl hier="16" item="15"/>
          <tpl hier="17" item="14"/>
          <tpl hier="18" item="13"/>
          <tpl hier="19" item="12"/>
          <tpl fld="4" item="2"/>
          <tpl fld="2" item="1"/>
          <tpl hier="30" item="11"/>
          <tpl hier="31" item="10"/>
        </tpls>
      </n>
      <n v="18.473407764712409" in="1">
        <tpls c="9">
          <tpl hier="1" item="18"/>
          <tpl hier="16" item="15"/>
          <tpl hier="17" item="14"/>
          <tpl hier="18" item="13"/>
          <tpl hier="19" item="12"/>
          <tpl fld="1" item="2"/>
          <tpl fld="4" item="1"/>
          <tpl hier="30" item="11"/>
          <tpl hier="31" item="10"/>
        </tpls>
      </n>
      <n v="0.46451044884077997" in="0">
        <tpls c="9">
          <tpl hier="1" item="18"/>
          <tpl hier="16" item="15"/>
          <tpl hier="17" item="14"/>
          <tpl hier="18" item="13"/>
          <tpl hier="19" item="12"/>
          <tpl fld="4" item="0"/>
          <tpl fld="2" item="14"/>
          <tpl hier="30" item="11"/>
          <tpl hier="31" item="10"/>
        </tpls>
      </n>
      <n v="0.6041682368589506" in="0">
        <tpls c="9">
          <tpl hier="1" item="18"/>
          <tpl fld="3" item="6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48267992153100825" in="0">
        <tpls c="9">
          <tpl hier="1" item="18"/>
          <tpl hier="16" item="15"/>
          <tpl hier="17" item="14"/>
          <tpl hier="18" item="13"/>
          <tpl hier="19" item="12"/>
          <tpl fld="4" item="0"/>
          <tpl fld="2" item="17"/>
          <tpl hier="30" item="11"/>
          <tpl hier="31" item="10"/>
        </tpls>
      </n>
      <n v="1249070.82" in="2">
        <tpls c="9">
          <tpl hier="1" item="18"/>
          <tpl fld="3" item="4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690545.63" in="2">
        <tpls c="9">
          <tpl hier="1" item="18"/>
          <tpl hier="16" item="15"/>
          <tpl hier="17" item="14"/>
          <tpl hier="18" item="13"/>
          <tpl hier="19" item="12"/>
          <tpl fld="4" item="2"/>
          <tpl fld="2" item="14"/>
          <tpl hier="30" item="11"/>
          <tpl hier="31" item="10"/>
        </tpls>
      </n>
      <n v="41.427091615065649" in="1">
        <tpls c="9">
          <tpl hier="1" item="18"/>
          <tpl fld="3" item="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49431250090078532" in="0">
        <tpls c="9">
          <tpl hier="1" item="18"/>
          <tpl hier="16" item="15"/>
          <tpl hier="17" item="14"/>
          <tpl hier="18" item="13"/>
          <tpl hier="19" item="12"/>
          <tpl fld="4" item="0"/>
          <tpl fld="2" item="5"/>
          <tpl hier="30" item="11"/>
          <tpl hier="31" item="10"/>
        </tpls>
      </n>
      <n v="34.579940646931902" in="1">
        <tpls c="9">
          <tpl hier="1" item="18"/>
          <tpl fld="3" item="1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0679585337039832" in="0">
        <tpls c="9">
          <tpl hier="1" item="18"/>
          <tpl fld="3" item="5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796974.92" in="2">
        <tpls c="9">
          <tpl hier="1" item="18"/>
          <tpl hier="16" item="15"/>
          <tpl hier="17" item="14"/>
          <tpl hier="18" item="13"/>
          <tpl hier="19" item="12"/>
          <tpl fld="4" item="2"/>
          <tpl fld="2" item="15"/>
          <tpl hier="30" item="11"/>
          <tpl hier="31" item="10"/>
        </tpls>
      </n>
      <n v="32.420620034377926" in="1">
        <tpls c="9">
          <tpl hier="1" item="18"/>
          <tpl fld="3" item="2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22.380241406434838" in="1">
        <tpls c="9">
          <tpl hier="1" item="18"/>
          <tpl hier="16" item="15"/>
          <tpl hier="17" item="14"/>
          <tpl hier="18" item="13"/>
          <tpl hier="19" item="12"/>
          <tpl fld="1" item="6"/>
          <tpl fld="4" item="1"/>
          <tpl hier="30" item="11"/>
          <tpl hier="31" item="10"/>
        </tpls>
      </n>
      <n v="0.48568224001496746" in="0">
        <tpls c="9">
          <tpl hier="1" item="18"/>
          <tpl hier="16" item="15"/>
          <tpl hier="17" item="14"/>
          <tpl hier="18" item="13"/>
          <tpl hier="19" item="12"/>
          <tpl fld="4" item="0"/>
          <tpl fld="2" item="1"/>
          <tpl hier="30" item="11"/>
          <tpl hier="31" item="10"/>
        </tpls>
      </n>
      <n v="0.47673026535197582" in="0">
        <tpls c="9">
          <tpl hier="1" item="18"/>
          <tpl hier="16" item="15"/>
          <tpl hier="17" item="14"/>
          <tpl hier="18" item="13"/>
          <tpl hier="19" item="12"/>
          <tpl fld="4" item="0"/>
          <tpl fld="2" item="22"/>
          <tpl hier="30" item="11"/>
          <tpl hier="31" item="10"/>
        </tpls>
      </n>
      <n v="14.848851296273288" in="1">
        <tpls c="9">
          <tpl hier="1" item="18"/>
          <tpl hier="16" item="15"/>
          <tpl hier="17" item="14"/>
          <tpl hier="18" item="13"/>
          <tpl hier="19" item="12"/>
          <tpl fld="1" item="1"/>
          <tpl fld="4" item="1"/>
          <tpl hier="30" item="11"/>
          <tpl hier="31" item="10"/>
        </tpls>
      </n>
      <n v="0.59632187147688831" in="0">
        <tpls c="9">
          <tpl hier="1" item="18"/>
          <tpl fld="3" item="5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38.11580389349615" in="1">
        <tpls c="9">
          <tpl hier="1" item="18"/>
          <tpl fld="3" item="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7903410.7000000002" in="2">
        <tpls c="9">
          <tpl hier="1" item="18"/>
          <tpl hier="16" item="15"/>
          <tpl hier="17" item="14"/>
          <tpl hier="18" item="13"/>
          <tpl hier="19" item="12"/>
          <tpl fld="1" item="5"/>
          <tpl fld="4" item="2"/>
          <tpl hier="30" item="11"/>
          <tpl hier="31" item="10"/>
        </tpls>
      </n>
      <n v="801452.14" in="2">
        <tpls c="9">
          <tpl hier="1" item="18"/>
          <tpl hier="16" item="15"/>
          <tpl hier="17" item="14"/>
          <tpl hier="18" item="13"/>
          <tpl hier="19" item="12"/>
          <tpl fld="4" item="2"/>
          <tpl fld="2" item="5"/>
          <tpl hier="30" item="11"/>
          <tpl hier="31" item="10"/>
        </tpls>
      </n>
      <n v="0.50594763196091719" in="0">
        <tpls c="9">
          <tpl hier="1" item="18"/>
          <tpl hier="16" item="15"/>
          <tpl hier="17" item="14"/>
          <tpl hier="18" item="13"/>
          <tpl hier="19" item="12"/>
          <tpl fld="4" item="0"/>
          <tpl fld="2" item="9"/>
          <tpl hier="30" item="11"/>
          <tpl hier="31" item="10"/>
        </tpls>
      </n>
      <n v="0.62583178793498428" in="0">
        <tpls c="9">
          <tpl hier="1" item="18"/>
          <tpl fld="3" item="2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5.90780568363393" in="1">
        <tpls c="9">
          <tpl hier="1" item="18"/>
          <tpl hier="16" item="15"/>
          <tpl hier="17" item="14"/>
          <tpl hier="18" item="13"/>
          <tpl hier="19" item="12"/>
          <tpl fld="1" item="11"/>
          <tpl fld="4" item="1"/>
          <tpl hier="30" item="11"/>
          <tpl hier="31" item="10"/>
        </tpls>
      </n>
      <n v="9679609.0700000003" in="2">
        <tpls c="9">
          <tpl hier="1" item="18"/>
          <tpl hier="16" item="15"/>
          <tpl hier="17" item="14"/>
          <tpl hier="18" item="13"/>
          <tpl hier="19" item="12"/>
          <tpl fld="1" item="3"/>
          <tpl fld="4" item="2"/>
          <tpl hier="30" item="11"/>
          <tpl hier="31" item="10"/>
        </tpls>
      </n>
      <n v="2554797.2599999998" in="2">
        <tpls c="9">
          <tpl hier="1" item="18"/>
          <tpl fld="3" item="3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2816856419265754" in="0">
        <tpls c="9">
          <tpl hier="1" item="18"/>
          <tpl fld="3" item="1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46439258381509824" in="0">
        <tpls c="9">
          <tpl hier="1" item="18"/>
          <tpl hier="16" item="15"/>
          <tpl hier="17" item="14"/>
          <tpl hier="18" item="13"/>
          <tpl hier="19" item="12"/>
          <tpl fld="1" item="9"/>
          <tpl fld="4" item="0"/>
          <tpl hier="30" item="11"/>
          <tpl hier="31" item="10"/>
        </tpls>
      </n>
      <n v="0.45533880417633915" in="0">
        <tpls c="9">
          <tpl hier="1" item="18"/>
          <tpl hier="16" item="15"/>
          <tpl hier="17" item="14"/>
          <tpl hier="18" item="13"/>
          <tpl hier="19" item="12"/>
          <tpl fld="1" item="10"/>
          <tpl fld="4" item="0"/>
          <tpl hier="30" item="11"/>
          <tpl hier="31" item="10"/>
        </tpls>
      </n>
      <n v="6726401.5" in="2">
        <tpls c="9">
          <tpl hier="1" item="18"/>
          <tpl hier="16" item="15"/>
          <tpl hier="17" item="14"/>
          <tpl hier="18" item="13"/>
          <tpl hier="19" item="12"/>
          <tpl fld="4" item="2"/>
          <tpl fld="2" item="16"/>
          <tpl hier="30" item="11"/>
          <tpl hier="31" item="10"/>
        </tpls>
      </n>
      <n v="0.45272249576394358" in="0">
        <tpls c="9">
          <tpl hier="1" item="18"/>
          <tpl hier="16" item="15"/>
          <tpl hier="17" item="14"/>
          <tpl hier="18" item="13"/>
          <tpl hier="19" item="12"/>
          <tpl fld="1" item="5"/>
          <tpl fld="4" item="0"/>
          <tpl hier="30" item="11"/>
          <tpl hier="31" item="10"/>
        </tpls>
      </n>
      <n v="1393101.91" in="2">
        <tpls c="9">
          <tpl hier="1" item="18"/>
          <tpl fld="3" item="4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0.670061699563462" in="1">
        <tpls c="9">
          <tpl hier="1" item="18"/>
          <tpl fld="3" item="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5.164585698070375" in="1">
        <tpls c="9">
          <tpl hier="1" item="18"/>
          <tpl fld="3" item="1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42390758.310000002" in="2">
        <tpls c="9">
          <tpl hier="1" item="18"/>
          <tpl hier="16" item="15"/>
          <tpl hier="17" item="14"/>
          <tpl hier="18" item="13"/>
          <tpl hier="19" item="12"/>
          <tpl fld="4" item="2"/>
          <tpl fld="2" item="22"/>
          <tpl hier="30" item="11"/>
          <tpl hier="31" item="10"/>
        </tpls>
      </n>
      <n v="0.4209387427585542" in="0">
        <tpls c="9">
          <tpl hier="1" item="18"/>
          <tpl hier="16" item="15"/>
          <tpl hier="17" item="14"/>
          <tpl hier="18" item="13"/>
          <tpl hier="19" item="12"/>
          <tpl fld="4" item="0"/>
          <tpl fld="2" item="23"/>
          <tpl hier="30" item="11"/>
          <tpl hier="31" item="10"/>
        </tpls>
      </n>
      <n v="20.6551183673084" in="1">
        <tpls c="9">
          <tpl hier="1" item="18"/>
          <tpl hier="16" item="15"/>
          <tpl hier="17" item="14"/>
          <tpl hier="18" item="13"/>
          <tpl hier="19" item="12"/>
          <tpl fld="1" item="4"/>
          <tpl fld="4" item="1"/>
          <tpl hier="30" item="11"/>
          <tpl hier="31" item="10"/>
        </tpls>
      </n>
      <n v="13476818.15" in="2">
        <tpls c="9">
          <tpl hier="1" item="18"/>
          <tpl hier="16" item="15"/>
          <tpl hier="17" item="14"/>
          <tpl hier="18" item="13"/>
          <tpl hier="19" item="12"/>
          <tpl fld="4" item="2"/>
          <tpl fld="2" item="19"/>
          <tpl hier="30" item="11"/>
          <tpl hier="31" item="10"/>
        </tpls>
      </n>
      <n v="0.48326845843722038" in="0">
        <tpls c="9">
          <tpl hier="1" item="18"/>
          <tpl hier="16" item="15"/>
          <tpl hier="17" item="14"/>
          <tpl hier="18" item="13"/>
          <tpl hier="19" item="12"/>
          <tpl fld="4" item="0"/>
          <tpl fld="2" item="7"/>
          <tpl hier="30" item="11"/>
          <tpl hier="31" item="10"/>
        </tpls>
      </n>
      <n v="2172631.4900000002" in="2">
        <tpls c="9">
          <tpl hier="1" item="18"/>
          <tpl fld="3" item="2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8.355046473752239" in="1">
        <tpls c="9">
          <tpl hier="1" item="18"/>
          <tpl fld="3" item="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48915757414689842" in="0">
        <tpls c="9">
          <tpl hier="1" item="18"/>
          <tpl hier="16" item="15"/>
          <tpl hier="17" item="14"/>
          <tpl hier="18" item="13"/>
          <tpl hier="19" item="12"/>
          <tpl fld="4" item="0"/>
          <tpl fld="2" item="8"/>
          <tpl hier="30" item="11"/>
          <tpl hier="31" item="10"/>
        </tpls>
      </n>
      <n v="1912281.1" in="2">
        <tpls c="9">
          <tpl hier="1" item="18"/>
          <tpl fld="3" item="3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6.41627147883457" in="1">
        <tpls c="9">
          <tpl hier="1" item="18"/>
          <tpl hier="16" item="15"/>
          <tpl hier="17" item="14"/>
          <tpl hier="18" item="13"/>
          <tpl hier="19" item="12"/>
          <tpl fld="1" item="9"/>
          <tpl fld="4" item="1"/>
          <tpl hier="30" item="11"/>
          <tpl hier="31" item="10"/>
        </tpls>
      </n>
      <n v="0.49775830078005795" in="0">
        <tpls c="9">
          <tpl hier="1" item="18"/>
          <tpl hier="16" item="15"/>
          <tpl hier="17" item="14"/>
          <tpl hier="18" item="13"/>
          <tpl hier="19" item="12"/>
          <tpl fld="4" item="0"/>
          <tpl fld="2" item="18"/>
          <tpl hier="30" item="11"/>
          <tpl hier="31" item="10"/>
        </tpls>
      </n>
      <n v="0.59428281676200068" in="0">
        <tpls c="9">
          <tpl hier="1" item="18"/>
          <tpl fld="3" item="5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6908771.75" in="2">
        <tpls c="9">
          <tpl hier="1" item="18"/>
          <tpl fld="3" item="2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3423302.130000001" in="2">
        <tpls c="9">
          <tpl hier="1" item="18"/>
          <tpl hier="16" item="15"/>
          <tpl hier="17" item="14"/>
          <tpl hier="18" item="13"/>
          <tpl hier="19" item="12"/>
          <tpl fld="1" item="0"/>
          <tpl fld="4" item="2"/>
          <tpl hier="30" item="11"/>
          <tpl hier="31" item="10"/>
        </tpls>
      </n>
      <m in="2">
        <tpls c="9">
          <tpl hier="1" item="18"/>
          <tpl fld="3" item="3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m>
      <m in="0">
        <tpls c="9">
          <tpl hier="1" item="18"/>
          <tpl fld="3" item="5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247.32" in="2">
        <tpls c="9">
          <tpl hier="1" item="18"/>
          <tpl hier="16" item="15"/>
          <tpl hier="17" item="14"/>
          <tpl hier="18" item="13"/>
          <tpl hier="19" item="12"/>
          <tpl fld="4" item="2"/>
          <tpl fld="2" item="0"/>
          <tpl hier="30" item="11"/>
          <tpl hier="31" item="10"/>
        </tpls>
      </n>
      <n v="4710837.38" in="2">
        <tpls c="9">
          <tpl hier="1" item="18"/>
          <tpl fld="3" item="2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5066099998375997" in="0">
        <tpls c="9">
          <tpl hier="1" item="18"/>
          <tpl hier="16" item="15"/>
          <tpl hier="17" item="14"/>
          <tpl hier="18" item="13"/>
          <tpl hier="19" item="12"/>
          <tpl fld="1" item="8"/>
          <tpl fld="4" item="0"/>
          <tpl hier="30" item="11"/>
          <tpl hier="31" item="10"/>
        </tpls>
      </n>
      <n v="13302414.640000001" in="2">
        <tpls c="9">
          <tpl hier="1" item="18"/>
          <tpl hier="16" item="15"/>
          <tpl hier="17" item="14"/>
          <tpl hier="18" item="13"/>
          <tpl hier="19" item="12"/>
          <tpl fld="1" item="2"/>
          <tpl fld="4" item="2"/>
          <tpl hier="30" item="11"/>
          <tpl hier="31" item="10"/>
        </tpls>
      </n>
      <n v="36.754625782562044" in="1">
        <tpls c="9">
          <tpl hier="1" item="18"/>
          <tpl fld="3" item="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0">
        <tpls c="9">
          <tpl hier="1" item="18"/>
          <tpl fld="3" item="5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0.63950724011238369" in="0">
        <tpls c="9">
          <tpl hier="1" item="18"/>
          <tpl fld="3" item="6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8480320.6999999993" in="2">
        <tpls c="9">
          <tpl hier="1" item="18"/>
          <tpl hier="16" item="15"/>
          <tpl hier="17" item="14"/>
          <tpl hier="18" item="13"/>
          <tpl hier="19" item="12"/>
          <tpl fld="1" item="10"/>
          <tpl fld="4" item="2"/>
          <tpl hier="30" item="11"/>
          <tpl hier="31" item="10"/>
        </tpls>
      </n>
      <n v="1375694.1" in="2">
        <tpls c="9">
          <tpl hier="1" item="18"/>
          <tpl hier="16" item="15"/>
          <tpl hier="17" item="14"/>
          <tpl hier="18" item="13"/>
          <tpl hier="19" item="12"/>
          <tpl fld="4" item="2"/>
          <tpl fld="2" item="11"/>
          <tpl hier="30" item="11"/>
          <tpl hier="31" item="10"/>
        </tpls>
      </n>
      <n v="17.846048723133784" in="1">
        <tpls c="9">
          <tpl hier="1" item="18"/>
          <tpl hier="16" item="15"/>
          <tpl hier="17" item="14"/>
          <tpl hier="18" item="13"/>
          <tpl hier="19" item="12"/>
          <tpl fld="1" item="10"/>
          <tpl fld="4" item="1"/>
          <tpl hier="30" item="11"/>
          <tpl hier="31" item="10"/>
        </tpls>
      </n>
      <n v="1309153.7" in="2">
        <tpls c="9">
          <tpl hier="1" item="18"/>
          <tpl hier="16" item="15"/>
          <tpl hier="17" item="14"/>
          <tpl hier="18" item="13"/>
          <tpl hier="19" item="12"/>
          <tpl fld="4" item="2"/>
          <tpl fld="2" item="7"/>
          <tpl hier="30" item="11"/>
          <tpl hier="31" item="10"/>
        </tpls>
      </n>
      <n v="0.50846359177508904" in="0">
        <tpls c="9">
          <tpl hier="1" item="18"/>
          <tpl hier="16" item="15"/>
          <tpl hier="17" item="14"/>
          <tpl hier="18" item="13"/>
          <tpl hier="19" item="12"/>
          <tpl fld="4" item="0"/>
          <tpl fld="2" item="4"/>
          <tpl hier="30" item="11"/>
          <tpl hier="31" item="10"/>
        </tpls>
      </n>
      <n v="39.081363478653536" in="1">
        <tpls c="9">
          <tpl hier="1" item="18"/>
          <tpl fld="3" item="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399938.05" in="2">
        <tpls c="9">
          <tpl hier="1" item="18"/>
          <tpl fld="3" item="4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561866" in="2">
        <tpls c="9">
          <tpl hier="1" item="18"/>
          <tpl fld="3" item="4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95223.40999999997" in="2">
        <tpls c="9">
          <tpl hier="1" item="18"/>
          <tpl hier="16" item="15"/>
          <tpl hier="17" item="14"/>
          <tpl hier="18" item="13"/>
          <tpl hier="19" item="12"/>
          <tpl fld="4" item="2"/>
          <tpl fld="2" item="20"/>
          <tpl hier="30" item="11"/>
          <tpl hier="31" item="10"/>
        </tpls>
      </n>
      <n v="32.381739709942565" in="1">
        <tpls c="9">
          <tpl hier="1" item="18"/>
          <tpl fld="3" item="2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57094186976525363" in="0">
        <tpls c="9">
          <tpl hier="1" item="18"/>
          <tpl fld="3" item="4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887514.03" in="2">
        <tpls c="9">
          <tpl hier="1" item="18"/>
          <tpl fld="3" item="4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3160744167733029" in="0">
        <tpls c="9">
          <tpl hier="1" item="18"/>
          <tpl fld="3" item="6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25.295327551900815" in="1">
        <tpls c="9">
          <tpl hier="1" item="18"/>
          <tpl hier="16" item="15"/>
          <tpl hier="17" item="14"/>
          <tpl hier="18" item="13"/>
          <tpl hier="19" item="12"/>
          <tpl fld="1" item="3"/>
          <tpl fld="4" item="1"/>
          <tpl hier="30" item="11"/>
          <tpl hier="31" item="10"/>
        </tpls>
      </n>
      <n v="3.1380860997336653" in="0">
        <tpls c="9">
          <tpl hier="1" item="18"/>
          <tpl fld="3" item="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8007187.6500000004" in="2">
        <tpls c="9">
          <tpl hier="1" item="18"/>
          <tpl hier="16" item="15"/>
          <tpl hier="17" item="14"/>
          <tpl hier="18" item="13"/>
          <tpl hier="19" item="12"/>
          <tpl fld="1" item="4"/>
          <tpl fld="4" item="2"/>
          <tpl hier="30" item="11"/>
          <tpl hier="31" item="10"/>
        </tpls>
      </n>
      <n v="4374698.4000000004" in="2">
        <tpls c="9">
          <tpl hier="1" item="18"/>
          <tpl fld="3" item="3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3.702249264119047" in="1">
        <tpls c="9">
          <tpl hier="1" item="18"/>
          <tpl fld="3" item="1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071555.8500000001" in="2">
        <tpls c="9">
          <tpl hier="1" item="18"/>
          <tpl fld="3" item="4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986689.03" in="2">
        <tpls c="9">
          <tpl hier="1" item="18"/>
          <tpl hier="16" item="15"/>
          <tpl hier="17" item="14"/>
          <tpl hier="18" item="13"/>
          <tpl hier="19" item="12"/>
          <tpl fld="4" item="2"/>
          <tpl fld="2" item="9"/>
          <tpl hier="30" item="11"/>
          <tpl hier="31" item="10"/>
        </tpls>
      </n>
      <n v="0.5246077316889759" in="0">
        <tpls c="9">
          <tpl hier="1" item="18"/>
          <tpl hier="16" item="15"/>
          <tpl hier="17" item="14"/>
          <tpl hier="18" item="13"/>
          <tpl hier="19" item="12"/>
          <tpl fld="1" item="4"/>
          <tpl fld="4" item="0"/>
          <tpl hier="30" item="11"/>
          <tpl hier="31" item="10"/>
        </tpls>
      </n>
      <n v="450918.6" in="2">
        <tpls c="9">
          <tpl hier="1" item="18"/>
          <tpl hier="16" item="15"/>
          <tpl hier="17" item="14"/>
          <tpl hier="18" item="13"/>
          <tpl hier="19" item="12"/>
          <tpl fld="4" item="2"/>
          <tpl fld="2" item="13"/>
          <tpl hier="30" item="11"/>
          <tpl hier="31" item="10"/>
        </tpls>
      </n>
      <n v="1.3993885991728108" in="0">
        <tpls c="9">
          <tpl hier="1" item="18"/>
          <tpl fld="3" item="1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8841636.3599999994" in="2">
        <tpls c="9">
          <tpl hier="1" item="18"/>
          <tpl hier="16" item="15"/>
          <tpl hier="17" item="14"/>
          <tpl hier="18" item="13"/>
          <tpl hier="19" item="12"/>
          <tpl fld="1" item="7"/>
          <tpl fld="4" item="2"/>
          <tpl hier="30" item="11"/>
          <tpl hier="31" item="10"/>
        </tpls>
      </n>
      <n v="33.327072265768493" in="1">
        <tpls c="9">
          <tpl hier="1" item="18"/>
          <tpl fld="3" item="1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2693060.1" in="2">
        <tpls c="9">
          <tpl hier="1" item="18"/>
          <tpl fld="3" item="2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388106.34" in="2">
        <tpls c="9">
          <tpl hier="1" item="18"/>
          <tpl fld="3" item="4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3519883959869472" in="0">
        <tpls c="9">
          <tpl hier="1" item="18"/>
          <tpl fld="3" item="6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33.257888031177401" in="1">
        <tpls c="9">
          <tpl hier="1" item="18"/>
          <tpl fld="3" item="1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m in="0">
        <tpls c="9">
          <tpl hier="1" item="18"/>
          <tpl fld="3" item="6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970376.37" in="2">
        <tpls c="9">
          <tpl hier="1" item="18"/>
          <tpl fld="3" item="3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7674354576834521" in="0">
        <tpls c="9">
          <tpl hier="1" item="18"/>
          <tpl hier="16" item="15"/>
          <tpl hier="17" item="14"/>
          <tpl hier="18" item="13"/>
          <tpl hier="19" item="12"/>
          <tpl fld="4" item="0"/>
          <tpl fld="2" item="16"/>
          <tpl hier="30" item="11"/>
          <tpl hier="31" item="10"/>
        </tpls>
      </n>
      <n v="2600014" in="2">
        <tpls c="9">
          <tpl hier="1" item="18"/>
          <tpl fld="3" item="2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2.144390767579182" in="1">
        <tpls c="9">
          <tpl hier="1" item="18"/>
          <tpl fld="3" item="2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8233268718993378" in="0">
        <tpls c="9">
          <tpl hier="1" item="18"/>
          <tpl fld="3" item="5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63472271104630684" in="0">
        <tpls c="9">
          <tpl hier="1" item="18"/>
          <tpl fld="3" item="6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m in="0">
        <tpls c="9">
          <tpl hier="1" item="18"/>
          <tpl fld="3" item="5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m>
      <n v="3722903.96" in="2">
        <tpls c="9">
          <tpl hier="1" item="18"/>
          <tpl hier="16" item="15"/>
          <tpl hier="17" item="14"/>
          <tpl hier="18" item="13"/>
          <tpl hier="19" item="12"/>
          <tpl fld="4" item="2"/>
          <tpl fld="2" item="6"/>
          <tpl hier="30" item="11"/>
          <tpl hier="31" item="10"/>
        </tpls>
      </n>
      <n v="1583363.74" in="2">
        <tpls c="9">
          <tpl hier="1" item="18"/>
          <tpl fld="3" item="3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54213676073651795" in="0">
        <tpls c="9">
          <tpl hier="1" item="18"/>
          <tpl fld="3" item="5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977.5188097429965" in="1">
        <tpls c="9">
          <tpl hier="1" item="18"/>
          <tpl fld="3" item="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48864816770182551" in="0">
        <tpls c="9">
          <tpl hier="1" item="18"/>
          <tpl hier="16" item="15"/>
          <tpl hier="17" item="14"/>
          <tpl hier="18" item="13"/>
          <tpl hier="19" item="12"/>
          <tpl fld="4" item="0"/>
          <tpl fld="2" item="11"/>
          <tpl hier="30" item="11"/>
          <tpl hier="31" item="10"/>
        </tpls>
      </n>
      <n v="8677776.4600000009" in="2">
        <tpls c="9">
          <tpl hier="1" item="18"/>
          <tpl hier="16" item="15"/>
          <tpl hier="17" item="14"/>
          <tpl hier="18" item="13"/>
          <tpl hier="19" item="12"/>
          <tpl fld="1" item="9"/>
          <tpl fld="4" item="2"/>
          <tpl hier="30" item="11"/>
          <tpl hier="31" item="10"/>
        </tpls>
      </n>
      <n v="26.097535485534099" in="1">
        <tpls c="9">
          <tpl hier="1" item="18"/>
          <tpl hier="16" item="15"/>
          <tpl hier="17" item="14"/>
          <tpl hier="18" item="13"/>
          <tpl hier="19" item="12"/>
          <tpl fld="1" item="5"/>
          <tpl fld="4" item="1"/>
          <tpl hier="30" item="11"/>
          <tpl hier="31" item="10"/>
        </tpls>
      </n>
      <n v="274733.88" in="2">
        <tpls c="9">
          <tpl hier="1" item="18"/>
          <tpl hier="16" item="15"/>
          <tpl hier="17" item="14"/>
          <tpl hier="18" item="13"/>
          <tpl hier="19" item="12"/>
          <tpl fld="4" item="2"/>
          <tpl fld="2" item="18"/>
          <tpl hier="30" item="11"/>
          <tpl hier="31" item="10"/>
        </tpls>
      </n>
      <n v="40.786621110786726" in="1">
        <tpls c="9">
          <tpl hier="1" item="18"/>
          <tpl fld="3" item="2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4746977616505188" in="0">
        <tpls c="9">
          <tpl hier="1" item="18"/>
          <tpl hier="16" item="15"/>
          <tpl hier="17" item="14"/>
          <tpl hier="18" item="13"/>
          <tpl hier="19" item="12"/>
          <tpl fld="1" item="2"/>
          <tpl fld="4" item="0"/>
          <tpl hier="30" item="11"/>
          <tpl hier="31" item="10"/>
        </tpls>
      </n>
      <n v="0.64499726912554811" in="0">
        <tpls c="9">
          <tpl hier="1" item="18"/>
          <tpl fld="3" item="5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58191944802360829" in="0">
        <tpls c="9">
          <tpl hier="1" item="18"/>
          <tpl fld="3" item="6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58369824583095764" in="0">
        <tpls c="9">
          <tpl hier="1" item="18"/>
          <tpl fld="3" item="4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2188641.86" in="2">
        <tpls c="9">
          <tpl hier="1" item="18"/>
          <tpl fld="3" item="3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19"/>
          <tpl fld="1" item="1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9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0"/>
          <tpl fld="4" item="1"/>
          <tpl hier="30" item="17"/>
          <tpl hier="31" item="10"/>
        </tpls>
      </m>
      <m>
        <tpls c="9">
          <tpl hier="1" item="9"/>
          <tpl fld="3" item="46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7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6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0"/>
          <tpl hier="30" item="17"/>
          <tpl hier="31" item="10"/>
        </tpls>
      </m>
      <n v="16353.15" in="2">
        <tpls c="9">
          <tpl hier="1" item="9"/>
          <tpl hier="16" item="15"/>
          <tpl hier="17" item="14"/>
          <tpl hier="18" item="13"/>
          <tpl hier="19" item="19"/>
          <tpl fld="4" item="2"/>
          <tpl fld="2" item="3"/>
          <tpl hier="30" item="17"/>
          <tpl hier="31" item="10"/>
        </tpls>
      </n>
      <m>
        <tpls c="9">
          <tpl hier="1" item="9"/>
          <tpl fld="3" item="2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n v="25.418478382166374" in="1">
        <tpls c="9">
          <tpl hier="1" item="9"/>
          <tpl fld="3" item="17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9"/>
          <tpl fld="3" item="1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0"/>
          <tpl hier="30" item="17"/>
          <tpl hier="31" item="10"/>
        </tpls>
      </m>
      <n v="0.43915652630772978" in="0">
        <tpls c="9">
          <tpl hier="1" item="9"/>
          <tpl hier="16" item="15"/>
          <tpl hier="17" item="14"/>
          <tpl hier="18" item="13"/>
          <tpl hier="19" item="19"/>
          <tpl fld="4" item="0"/>
          <tpl fld="2" item="3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7"/>
          <tpl fld="4" item="0"/>
          <tpl hier="30" item="17"/>
          <tpl hier="31" item="10"/>
        </tpls>
      </m>
      <m>
        <tpls c="9">
          <tpl hier="1" item="9"/>
          <tpl fld="3" item="16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7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8"/>
          <tpl hier="30" item="17"/>
          <tpl hier="31" item="10"/>
        </tpls>
      </m>
      <m>
        <tpls c="9">
          <tpl hier="1" item="9"/>
          <tpl fld="3" item="14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33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4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0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11"/>
          <tpl fld="4" item="2"/>
          <tpl hier="30" item="17"/>
          <tpl hier="31" item="10"/>
        </tpls>
      </m>
      <m>
        <tpls c="9">
          <tpl hier="1" item="9"/>
          <tpl fld="3" item="51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6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1"/>
          <tpl hier="30" item="17"/>
          <tpl hier="31" item="10"/>
        </tpls>
      </m>
      <m>
        <tpls c="9">
          <tpl hier="1" item="9"/>
          <tpl fld="3" item="43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1"/>
          <tpl hier="30" item="17"/>
          <tpl hier="31" item="10"/>
        </tpls>
      </m>
      <n v="28.822987960733453" in="1">
        <tpls c="9">
          <tpl hier="1" item="9"/>
          <tpl fld="3" item="11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9"/>
          <tpl fld="3" item="31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6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3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3"/>
          <tpl fld="4" item="0"/>
          <tpl hier="30" item="17"/>
          <tpl hier="31" item="10"/>
        </tpls>
      </m>
      <m>
        <tpls c="9">
          <tpl hier="1" item="9"/>
          <tpl fld="3" item="42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5"/>
          <tpl hier="30" item="17"/>
          <tpl hier="31" item="10"/>
        </tpls>
      </m>
      <m>
        <tpls c="9">
          <tpl hier="1" item="9"/>
          <tpl fld="3" item="32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8"/>
          <tpl fld="4" item="1"/>
          <tpl hier="30" item="17"/>
          <tpl hier="31" item="10"/>
        </tpls>
      </m>
      <n v="17391.87" in="2">
        <tpls c="9">
          <tpl hier="1" item="9"/>
          <tpl hier="16" item="15"/>
          <tpl hier="17" item="14"/>
          <tpl hier="18" item="13"/>
          <tpl hier="19" item="19"/>
          <tpl fld="4" item="2"/>
          <tpl fld="2" item="23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0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0"/>
          <tpl fld="4" item="0"/>
          <tpl hier="30" item="17"/>
          <tpl hier="31" item="10"/>
        </tpls>
      </m>
      <m>
        <tpls c="9">
          <tpl hier="1" item="9"/>
          <tpl fld="3" item="10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20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1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2"/>
          <tpl fld="4" item="1"/>
          <tpl hier="30" item="17"/>
          <tpl hier="31" item="10"/>
        </tpls>
      </m>
      <n v="0.38212468515142539" in="0">
        <tpls c="9">
          <tpl hier="1" item="9"/>
          <tpl hier="16" item="15"/>
          <tpl hier="17" item="14"/>
          <tpl hier="18" item="13"/>
          <tpl hier="19" item="19"/>
          <tpl fld="4" item="0"/>
          <tpl fld="2" item="14"/>
          <tpl hier="30" item="17"/>
          <tpl hier="31" item="10"/>
        </tpls>
      </n>
      <m>
        <tpls c="9">
          <tpl hier="1" item="9"/>
          <tpl fld="3" item="68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7"/>
          <tpl hier="30" item="17"/>
          <tpl hier="31" item="10"/>
        </tpls>
      </m>
      <m>
        <tpls c="9">
          <tpl hier="1" item="9"/>
          <tpl fld="3" item="44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n v="95911.81" in="2">
        <tpls c="9">
          <tpl hier="1" item="9"/>
          <tpl hier="16" item="15"/>
          <tpl hier="17" item="14"/>
          <tpl hier="18" item="13"/>
          <tpl hier="19" item="19"/>
          <tpl fld="4" item="2"/>
          <tpl fld="2" item="14"/>
          <tpl hier="30" item="17"/>
          <tpl hier="31" item="10"/>
        </tpls>
      </n>
      <n v="32.244690382013445" in="1">
        <tpls c="9">
          <tpl hier="1" item="9"/>
          <tpl fld="3" item="3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9"/>
          <tpl fld="4" item="0"/>
          <tpl fld="2" item="5"/>
          <tpl hier="30" item="17"/>
          <tpl hier="31" item="10"/>
        </tpls>
      </m>
      <m>
        <tpls c="9">
          <tpl hier="1" item="9"/>
          <tpl fld="3" item="13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5"/>
          <tpl hier="30" item="17"/>
          <tpl hier="31" item="10"/>
        </tpls>
      </m>
      <m>
        <tpls c="9">
          <tpl hier="1" item="9"/>
          <tpl fld="3" item="21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6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2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1"/>
          <tpl fld="4" item="1"/>
          <tpl hier="30" item="17"/>
          <tpl hier="31" item="10"/>
        </tpls>
      </m>
      <m>
        <tpls c="9">
          <tpl hier="1" item="9"/>
          <tpl fld="3" item="59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7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5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5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9"/>
          <tpl hier="30" item="17"/>
          <tpl hier="31" item="10"/>
        </tpls>
      </m>
      <m>
        <tpls c="9">
          <tpl hier="1" item="9"/>
          <tpl fld="3" item="2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11"/>
          <tpl fld="4" item="1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3"/>
          <tpl fld="4" item="2"/>
          <tpl hier="30" item="17"/>
          <tpl hier="31" item="10"/>
        </tpls>
      </m>
      <m>
        <tpls c="9">
          <tpl hier="1" item="9"/>
          <tpl fld="3" item="34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12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n v="0.36324625738880395" in="0">
        <tpls c="9">
          <tpl hier="1" item="9"/>
          <tpl hier="16" item="15"/>
          <tpl hier="17" item="14"/>
          <tpl hier="18" item="13"/>
          <tpl hier="19" item="19"/>
          <tpl fld="1" item="9"/>
          <tpl fld="4" item="0"/>
          <tpl hier="30" item="17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19"/>
          <tpl fld="1" item="10"/>
          <tpl fld="4" item="0"/>
          <tpl hier="30" item="17"/>
          <tpl hier="31" item="10"/>
        </tpls>
      </m>
      <n v="555910.35" in="2">
        <tpls c="9">
          <tpl hier="1" item="9"/>
          <tpl hier="16" item="15"/>
          <tpl hier="17" item="14"/>
          <tpl hier="18" item="13"/>
          <tpl hier="19" item="19"/>
          <tpl fld="4" item="2"/>
          <tpl fld="2" item="16"/>
          <tpl hier="30" item="17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19"/>
          <tpl fld="1" item="5"/>
          <tpl fld="4" item="0"/>
          <tpl hier="30" item="17"/>
          <tpl hier="31" item="10"/>
        </tpls>
      </m>
      <m>
        <tpls c="9">
          <tpl hier="1" item="9"/>
          <tpl fld="3" item="41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9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12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2"/>
          <tpl hier="30" item="17"/>
          <tpl hier="31" item="10"/>
        </tpls>
      </m>
      <n v="0.56223288151122353" in="0">
        <tpls c="9">
          <tpl hier="1" item="9"/>
          <tpl hier="16" item="15"/>
          <tpl hier="17" item="14"/>
          <tpl hier="18" item="13"/>
          <tpl hier="19" item="19"/>
          <tpl fld="4" item="0"/>
          <tpl fld="2" item="23"/>
          <tpl hier="30" item="17"/>
          <tpl hier="31" item="10"/>
        </tpls>
      </n>
      <m in="1">
        <tpls c="9">
          <tpl hier="1" item="9"/>
          <tpl hier="16" item="15"/>
          <tpl hier="17" item="14"/>
          <tpl hier="18" item="13"/>
          <tpl hier="19" item="19"/>
          <tpl fld="1" item="4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9"/>
          <tpl hier="30" item="17"/>
          <tpl hier="31" item="10"/>
        </tpls>
      </m>
      <n v="0.42015635443095095" in="0">
        <tpls c="9">
          <tpl hier="1" item="9"/>
          <tpl hier="16" item="15"/>
          <tpl hier="17" item="14"/>
          <tpl hier="18" item="13"/>
          <tpl hier="19" item="19"/>
          <tpl fld="4" item="0"/>
          <tpl fld="2" item="7"/>
          <tpl hier="30" item="17"/>
          <tpl hier="31" item="10"/>
        </tpls>
      </n>
      <m>
        <tpls c="9">
          <tpl hier="1" item="9"/>
          <tpl fld="3" item="29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8"/>
          <tpl hier="30" item="17"/>
          <tpl hier="31" item="10"/>
        </tpls>
      </m>
      <m>
        <tpls c="9">
          <tpl hier="1" item="9"/>
          <tpl fld="3" item="37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n v="23.046726039285854" in="1">
        <tpls c="9">
          <tpl hier="1" item="9"/>
          <tpl hier="16" item="15"/>
          <tpl hier="17" item="14"/>
          <tpl hier="18" item="13"/>
          <tpl hier="19" item="19"/>
          <tpl fld="1" item="9"/>
          <tpl fld="4" item="1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8"/>
          <tpl hier="30" item="17"/>
          <tpl hier="31" item="10"/>
        </tpls>
      </m>
      <m>
        <tpls c="9">
          <tpl hier="1" item="9"/>
          <tpl fld="3" item="55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25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0"/>
          <tpl fld="4" item="2"/>
          <tpl hier="30" item="17"/>
          <tpl hier="31" item="10"/>
        </tpls>
      </m>
      <m>
        <tpls c="9">
          <tpl hier="1" item="9"/>
          <tpl fld="3" item="39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52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0"/>
          <tpl hier="30" item="17"/>
          <tpl hier="31" item="10"/>
        </tpls>
      </m>
      <m>
        <tpls c="9">
          <tpl hier="1" item="9"/>
          <tpl fld="3" item="26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8"/>
          <tpl fld="4" item="0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2"/>
          <tpl fld="4" item="2"/>
          <tpl hier="30" item="17"/>
          <tpl hier="31" item="10"/>
        </tpls>
      </m>
      <m>
        <tpls c="9">
          <tpl hier="1" item="9"/>
          <tpl fld="3" item="8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3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1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10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1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10"/>
          <tpl fld="4" item="1"/>
          <tpl hier="30" item="17"/>
          <tpl hier="31" item="10"/>
        </tpls>
      </m>
      <n v="60430.55" in="2">
        <tpls c="9">
          <tpl hier="1" item="9"/>
          <tpl hier="16" item="15"/>
          <tpl hier="17" item="14"/>
          <tpl hier="18" item="13"/>
          <tpl hier="19" item="19"/>
          <tpl fld="4" item="2"/>
          <tpl fld="2" item="7"/>
          <tpl hier="30" item="17"/>
          <tpl hier="31" item="10"/>
        </tpls>
      </n>
      <m>
        <tpls c="9">
          <tpl hier="1" item="9"/>
          <tpl hier="16" item="15"/>
          <tpl hier="17" item="14"/>
          <tpl hier="18" item="13"/>
          <tpl hier="19" item="19"/>
          <tpl fld="4" item="0"/>
          <tpl fld="2" item="4"/>
          <tpl hier="30" item="17"/>
          <tpl hier="31" item="10"/>
        </tpls>
      </m>
      <m>
        <tpls c="9">
          <tpl hier="1" item="9"/>
          <tpl fld="3" item="5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5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40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0"/>
          <tpl hier="30" item="17"/>
          <tpl hier="31" item="10"/>
        </tpls>
      </m>
      <m>
        <tpls c="9">
          <tpl hier="1" item="9"/>
          <tpl fld="3" item="22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9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48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5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3"/>
          <tpl fld="4" item="1"/>
          <tpl hier="30" item="17"/>
          <tpl hier="31" item="10"/>
        </tpls>
      </m>
      <m>
        <tpls c="9">
          <tpl hier="1" item="9"/>
          <tpl fld="3" item="0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4"/>
          <tpl fld="4" item="2"/>
          <tpl hier="30" item="17"/>
          <tpl hier="31" item="10"/>
        </tpls>
      </m>
      <m>
        <tpls c="9">
          <tpl hier="1" item="9"/>
          <tpl fld="3" item="30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15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9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9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4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3"/>
          <tpl hier="30" item="17"/>
          <tpl hier="31" item="10"/>
        </tpls>
      </m>
      <m>
        <tpls c="9">
          <tpl hier="1" item="9"/>
          <tpl fld="3" item="19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7"/>
          <tpl fld="4" item="2"/>
          <tpl hier="30" item="17"/>
          <tpl hier="31" item="10"/>
        </tpls>
      </m>
      <m>
        <tpls c="9">
          <tpl hier="1" item="9"/>
          <tpl fld="3" item="18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n v="389866.29" in="2">
        <tpls c="9">
          <tpl hier="1" item="9"/>
          <tpl fld="3" item="27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n>
      <m>
        <tpls c="9">
          <tpl hier="1" item="9"/>
          <tpl fld="3" item="47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2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19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6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38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n v="0.3467494847670789" in="0">
        <tpls c="9">
          <tpl hier="1" item="9"/>
          <tpl hier="16" item="15"/>
          <tpl hier="17" item="14"/>
          <tpl hier="18" item="13"/>
          <tpl hier="19" item="19"/>
          <tpl fld="4" item="0"/>
          <tpl fld="2" item="16"/>
          <tpl hier="30" item="17"/>
          <tpl hier="31" item="10"/>
        </tpls>
      </n>
      <m>
        <tpls c="9">
          <tpl hier="1" item="9"/>
          <tpl fld="3" item="28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24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7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3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50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6"/>
          <tpl hier="30" item="17"/>
          <tpl hier="31" item="10"/>
        </tpls>
      </m>
      <m>
        <tpls c="9">
          <tpl hier="1" item="9"/>
          <tpl fld="3" item="36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56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0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1"/>
          <tpl hier="30" item="17"/>
          <tpl hier="31" item="10"/>
        </tpls>
      </m>
      <n v="745997.73" in="2">
        <tpls c="9">
          <tpl hier="1" item="9"/>
          <tpl hier="16" item="15"/>
          <tpl hier="17" item="14"/>
          <tpl hier="18" item="13"/>
          <tpl hier="19" item="19"/>
          <tpl fld="1" item="9"/>
          <tpl fld="4" item="2"/>
          <tpl hier="30" item="17"/>
          <tpl hier="31" item="10"/>
        </tpls>
      </n>
      <m in="1">
        <tpls c="9">
          <tpl hier="1" item="9"/>
          <tpl hier="16" item="15"/>
          <tpl hier="17" item="14"/>
          <tpl hier="18" item="13"/>
          <tpl hier="19" item="19"/>
          <tpl fld="1" item="5"/>
          <tpl fld="4" item="1"/>
          <tpl hier="30" item="17"/>
          <tpl hier="31" item="10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8"/>
          <tpl hier="30" item="17"/>
          <tpl hier="31" item="10"/>
        </tpls>
      </m>
      <m>
        <tpls c="9">
          <tpl hier="1" item="9"/>
          <tpl fld="3" item="23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2"/>
          <tpl fld="4" item="0"/>
          <tpl hier="30" item="17"/>
          <tpl hier="31" item="10"/>
        </tpls>
      </m>
      <m>
        <tpls c="9">
          <tpl hier="1" item="9"/>
          <tpl fld="3" item="58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0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4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n v="142918.64000000001" in="2">
        <tpls c="9">
          <tpl hier="1" item="9"/>
          <tpl fld="3" item="35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n>
      <m in="0">
        <tpls c="9">
          <tpl hier="1" item="9"/>
          <tpl hier="16" item="20"/>
          <tpl hier="17" item="14"/>
          <tpl hier="18" item="13"/>
          <tpl hier="19" item="19"/>
          <tpl fld="1" item="1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9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0"/>
          <tpl fld="4" item="1"/>
          <tpl hier="30" item="17"/>
          <tpl hier="31" item="10"/>
        </tpls>
      </m>
      <m>
        <tpls c="9">
          <tpl hier="1" item="9"/>
          <tpl fld="3" item="46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7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6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0"/>
          <tpl hier="30" item="17"/>
          <tpl hier="31" item="10"/>
        </tpls>
      </m>
      <n v="10915.66" in="2">
        <tpls c="9">
          <tpl hier="1" item="9"/>
          <tpl hier="16" item="20"/>
          <tpl hier="17" item="14"/>
          <tpl hier="18" item="13"/>
          <tpl hier="19" item="19"/>
          <tpl fld="4" item="2"/>
          <tpl fld="2" item="3"/>
          <tpl hier="30" item="17"/>
          <tpl hier="31" item="10"/>
        </tpls>
      </n>
      <m>
        <tpls c="9">
          <tpl hier="1" item="9"/>
          <tpl fld="3" item="2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n v="25.418478382166374" in="1">
        <tpls c="9">
          <tpl hier="1" item="9"/>
          <tpl fld="3" item="17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9"/>
          <tpl fld="3" item="1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4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20"/>
          <tpl hier="30" item="17"/>
          <tpl hier="31" item="10"/>
        </tpls>
      </m>
      <n v="0.45425405208086317" in="0">
        <tpls c="9">
          <tpl hier="1" item="9"/>
          <tpl hier="16" item="20"/>
          <tpl hier="17" item="14"/>
          <tpl hier="18" item="13"/>
          <tpl hier="19" item="19"/>
          <tpl fld="4" item="0"/>
          <tpl fld="2" item="3"/>
          <tpl hier="30" item="17"/>
          <tpl hier="31" item="10"/>
        </tpls>
      </n>
      <m>
        <tpls c="9">
          <tpl hier="1" item="9"/>
          <tpl hier="16" item="20"/>
          <tpl hier="17" item="14"/>
          <tpl hier="18" item="13"/>
          <tpl hier="19" item="19"/>
          <tpl fld="4" item="2"/>
          <tpl fld="2" item="2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7"/>
          <tpl fld="4" item="0"/>
          <tpl hier="30" item="17"/>
          <tpl hier="31" item="10"/>
        </tpls>
      </m>
      <m>
        <tpls c="9">
          <tpl hier="1" item="9"/>
          <tpl fld="3" item="16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7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8"/>
          <tpl hier="30" item="17"/>
          <tpl hier="31" item="10"/>
        </tpls>
      </m>
      <m>
        <tpls c="9">
          <tpl hier="1" item="9"/>
          <tpl fld="3" item="14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33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4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0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11"/>
          <tpl fld="4" item="2"/>
          <tpl hier="30" item="17"/>
          <tpl hier="31" item="10"/>
        </tpls>
      </m>
      <m>
        <tpls c="9">
          <tpl hier="1" item="9"/>
          <tpl fld="3" item="51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6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21"/>
          <tpl hier="30" item="17"/>
          <tpl hier="31" item="10"/>
        </tpls>
      </m>
      <m>
        <tpls c="9">
          <tpl hier="1" item="9"/>
          <tpl fld="3" item="43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21"/>
          <tpl hier="30" item="17"/>
          <tpl hier="31" item="10"/>
        </tpls>
      </m>
      <n v="28.822987960733453" in="1">
        <tpls c="9">
          <tpl hier="1" item="9"/>
          <tpl fld="3" item="11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9"/>
          <tpl fld="3" item="31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6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3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3"/>
          <tpl fld="4" item="0"/>
          <tpl hier="30" item="17"/>
          <tpl hier="31" item="10"/>
        </tpls>
      </m>
      <m>
        <tpls c="9">
          <tpl hier="1" item="9"/>
          <tpl fld="3" item="42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5"/>
          <tpl hier="30" item="17"/>
          <tpl hier="31" item="10"/>
        </tpls>
      </m>
      <m>
        <tpls c="9">
          <tpl hier="1" item="9"/>
          <tpl fld="3" item="32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8"/>
          <tpl fld="4" item="1"/>
          <tpl hier="30" item="17"/>
          <tpl hier="31" item="10"/>
        </tpls>
      </m>
      <n v="15804.61" in="2">
        <tpls c="9">
          <tpl hier="1" item="9"/>
          <tpl hier="16" item="20"/>
          <tpl hier="17" item="14"/>
          <tpl hier="18" item="13"/>
          <tpl hier="19" item="19"/>
          <tpl fld="4" item="2"/>
          <tpl fld="2" item="23"/>
          <tpl hier="30" item="17"/>
          <tpl hier="31" item="10"/>
        </tpls>
      </n>
      <m>
        <tpls c="9">
          <tpl hier="1" item="9"/>
          <tpl hier="16" item="20"/>
          <tpl hier="17" item="14"/>
          <tpl hier="18" item="13"/>
          <tpl hier="19" item="19"/>
          <tpl fld="4" item="0"/>
          <tpl fld="2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0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0"/>
          <tpl fld="4" item="0"/>
          <tpl hier="30" item="17"/>
          <tpl hier="31" item="10"/>
        </tpls>
      </m>
      <m>
        <tpls c="9">
          <tpl hier="1" item="9"/>
          <tpl fld="3" item="10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20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1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2"/>
          <tpl fld="4" item="1"/>
          <tpl hier="30" item="17"/>
          <tpl hier="31" item="10"/>
        </tpls>
      </m>
      <n v="0.35210836386632216" in="0">
        <tpls c="9">
          <tpl hier="1" item="9"/>
          <tpl hier="16" item="20"/>
          <tpl hier="17" item="14"/>
          <tpl hier="18" item="13"/>
          <tpl hier="19" item="19"/>
          <tpl fld="4" item="0"/>
          <tpl fld="2" item="14"/>
          <tpl hier="30" item="17"/>
          <tpl hier="31" item="10"/>
        </tpls>
      </n>
      <m>
        <tpls c="9">
          <tpl hier="1" item="9"/>
          <tpl fld="3" item="68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7"/>
          <tpl hier="30" item="17"/>
          <tpl hier="31" item="10"/>
        </tpls>
      </m>
      <m>
        <tpls c="9">
          <tpl hier="1" item="9"/>
          <tpl fld="3" item="44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n v="60679.5" in="2">
        <tpls c="9">
          <tpl hier="1" item="9"/>
          <tpl hier="16" item="20"/>
          <tpl hier="17" item="14"/>
          <tpl hier="18" item="13"/>
          <tpl hier="19" item="19"/>
          <tpl fld="4" item="2"/>
          <tpl fld="2" item="14"/>
          <tpl hier="30" item="17"/>
          <tpl hier="31" item="10"/>
        </tpls>
      </n>
      <m>
        <tpls c="9">
          <tpl hier="1" item="9"/>
          <tpl fld="3" item="3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5"/>
          <tpl hier="30" item="17"/>
          <tpl hier="31" item="10"/>
        </tpls>
      </m>
      <m>
        <tpls c="9">
          <tpl hier="1" item="9"/>
          <tpl fld="3" item="13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4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5"/>
          <tpl hier="30" item="17"/>
          <tpl hier="31" item="10"/>
        </tpls>
      </m>
      <m>
        <tpls c="9">
          <tpl hier="1" item="9"/>
          <tpl fld="3" item="21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6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22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1"/>
          <tpl fld="4" item="1"/>
          <tpl hier="30" item="17"/>
          <tpl hier="31" item="10"/>
        </tpls>
      </m>
      <m>
        <tpls c="9">
          <tpl hier="1" item="9"/>
          <tpl fld="3" item="59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7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5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5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9"/>
          <tpl hier="30" item="17"/>
          <tpl hier="31" item="10"/>
        </tpls>
      </m>
      <m>
        <tpls c="9">
          <tpl hier="1" item="9"/>
          <tpl fld="3" item="24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11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3"/>
          <tpl fld="4" item="2"/>
          <tpl hier="30" item="17"/>
          <tpl hier="31" item="10"/>
        </tpls>
      </m>
      <m>
        <tpls c="9">
          <tpl hier="1" item="9"/>
          <tpl fld="3" item="34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12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n v="0.35196332692447757" in="0">
        <tpls c="9">
          <tpl hier="1" item="9"/>
          <tpl hier="16" item="20"/>
          <tpl hier="17" item="14"/>
          <tpl hier="18" item="13"/>
          <tpl hier="19" item="19"/>
          <tpl fld="1" item="9"/>
          <tpl fld="4" item="0"/>
          <tpl hier="30" item="17"/>
          <tpl hier="31" item="10"/>
        </tpls>
      </n>
      <m in="0">
        <tpls c="9">
          <tpl hier="1" item="9"/>
          <tpl hier="16" item="20"/>
          <tpl hier="17" item="14"/>
          <tpl hier="18" item="13"/>
          <tpl hier="19" item="19"/>
          <tpl fld="1" item="10"/>
          <tpl fld="4" item="0"/>
          <tpl hier="30" item="17"/>
          <tpl hier="31" item="10"/>
        </tpls>
      </m>
      <n v="343292.33" in="2">
        <tpls c="9">
          <tpl hier="1" item="9"/>
          <tpl hier="16" item="20"/>
          <tpl hier="17" item="14"/>
          <tpl hier="18" item="13"/>
          <tpl hier="19" item="19"/>
          <tpl fld="4" item="2"/>
          <tpl fld="2" item="16"/>
          <tpl hier="30" item="17"/>
          <tpl hier="31" item="10"/>
        </tpls>
      </n>
      <m in="0">
        <tpls c="9">
          <tpl hier="1" item="9"/>
          <tpl hier="16" item="20"/>
          <tpl hier="17" item="14"/>
          <tpl hier="18" item="13"/>
          <tpl hier="19" item="19"/>
          <tpl fld="1" item="5"/>
          <tpl fld="4" item="0"/>
          <tpl hier="30" item="17"/>
          <tpl hier="31" item="10"/>
        </tpls>
      </m>
      <m>
        <tpls c="9">
          <tpl hier="1" item="9"/>
          <tpl fld="3" item="41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9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12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22"/>
          <tpl hier="30" item="17"/>
          <tpl hier="31" item="10"/>
        </tpls>
      </m>
      <n v="0.55362675862502864" in="0">
        <tpls c="9">
          <tpl hier="1" item="9"/>
          <tpl hier="16" item="20"/>
          <tpl hier="17" item="14"/>
          <tpl hier="18" item="13"/>
          <tpl hier="19" item="19"/>
          <tpl fld="4" item="0"/>
          <tpl fld="2" item="23"/>
          <tpl hier="30" item="17"/>
          <tpl hier="31" item="10"/>
        </tpls>
      </n>
      <m in="1">
        <tpls c="9">
          <tpl hier="1" item="9"/>
          <tpl hier="16" item="20"/>
          <tpl hier="17" item="14"/>
          <tpl hier="18" item="13"/>
          <tpl hier="19" item="19"/>
          <tpl fld="1" item="4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9"/>
          <tpl hier="30" item="17"/>
          <tpl hier="31" item="10"/>
        </tpls>
      </m>
      <n v="0.46209037580523754" in="0">
        <tpls c="9">
          <tpl hier="1" item="9"/>
          <tpl hier="16" item="20"/>
          <tpl hier="17" item="14"/>
          <tpl hier="18" item="13"/>
          <tpl hier="19" item="19"/>
          <tpl fld="4" item="0"/>
          <tpl fld="2" item="7"/>
          <tpl hier="30" item="17"/>
          <tpl hier="31" item="10"/>
        </tpls>
      </n>
      <m>
        <tpls c="9">
          <tpl hier="1" item="9"/>
          <tpl fld="3" item="29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8"/>
          <tpl hier="30" item="17"/>
          <tpl hier="31" item="10"/>
        </tpls>
      </m>
      <m>
        <tpls c="9">
          <tpl hier="1" item="9"/>
          <tpl fld="3" item="37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n v="22.682701443989142" in="1">
        <tpls c="9">
          <tpl hier="1" item="9"/>
          <tpl hier="16" item="20"/>
          <tpl hier="17" item="14"/>
          <tpl hier="18" item="13"/>
          <tpl hier="19" item="19"/>
          <tpl fld="1" item="9"/>
          <tpl fld="4" item="1"/>
          <tpl hier="30" item="17"/>
          <tpl hier="31" item="10"/>
        </tpls>
      </n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8"/>
          <tpl hier="30" item="17"/>
          <tpl hier="31" item="10"/>
        </tpls>
      </m>
      <m>
        <tpls c="9">
          <tpl hier="1" item="9"/>
          <tpl fld="3" item="55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25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0"/>
          <tpl fld="4" item="2"/>
          <tpl hier="30" item="17"/>
          <tpl hier="31" item="10"/>
        </tpls>
      </m>
      <m>
        <tpls c="9">
          <tpl hier="1" item="9"/>
          <tpl fld="3" item="39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52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0"/>
          <tpl hier="30" item="17"/>
          <tpl hier="31" item="10"/>
        </tpls>
      </m>
      <m>
        <tpls c="9">
          <tpl hier="1" item="9"/>
          <tpl fld="3" item="26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8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2"/>
          <tpl fld="4" item="2"/>
          <tpl hier="30" item="17"/>
          <tpl hier="31" item="10"/>
        </tpls>
      </m>
      <m>
        <tpls c="9">
          <tpl hier="1" item="9"/>
          <tpl fld="3" item="8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3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1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10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1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10"/>
          <tpl fld="4" item="1"/>
          <tpl hier="30" item="17"/>
          <tpl hier="31" item="10"/>
        </tpls>
      </m>
      <n v="32453.83" in="2">
        <tpls c="9">
          <tpl hier="1" item="9"/>
          <tpl hier="16" item="20"/>
          <tpl hier="17" item="14"/>
          <tpl hier="18" item="13"/>
          <tpl hier="19" item="19"/>
          <tpl fld="4" item="2"/>
          <tpl fld="2" item="7"/>
          <tpl hier="30" item="17"/>
          <tpl hier="31" item="10"/>
        </tpls>
      </n>
      <m>
        <tpls c="9">
          <tpl hier="1" item="9"/>
          <tpl hier="16" item="20"/>
          <tpl hier="17" item="14"/>
          <tpl hier="18" item="13"/>
          <tpl hier="19" item="19"/>
          <tpl fld="4" item="0"/>
          <tpl fld="2" item="4"/>
          <tpl hier="30" item="17"/>
          <tpl hier="31" item="10"/>
        </tpls>
      </m>
      <m>
        <tpls c="9">
          <tpl hier="1" item="9"/>
          <tpl fld="3" item="5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5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40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20"/>
          <tpl hier="30" item="17"/>
          <tpl hier="31" item="10"/>
        </tpls>
      </m>
      <m>
        <tpls c="9">
          <tpl hier="1" item="9"/>
          <tpl fld="3" item="22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9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48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5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9"/>
          <tpl hier="16" item="20"/>
          <tpl hier="17" item="14"/>
          <tpl hier="18" item="13"/>
          <tpl hier="19" item="19"/>
          <tpl fld="1" item="3"/>
          <tpl fld="4" item="1"/>
          <tpl hier="30" item="17"/>
          <tpl hier="31" item="10"/>
        </tpls>
      </m>
      <m>
        <tpls c="9">
          <tpl hier="1" item="9"/>
          <tpl fld="3" item="0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4"/>
          <tpl fld="4" item="2"/>
          <tpl hier="30" item="17"/>
          <tpl hier="31" item="10"/>
        </tpls>
      </m>
      <m>
        <tpls c="9">
          <tpl hier="1" item="9"/>
          <tpl fld="3" item="30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15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9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9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4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3"/>
          <tpl hier="30" item="17"/>
          <tpl hier="31" item="10"/>
        </tpls>
      </m>
      <m>
        <tpls c="9">
          <tpl hier="1" item="9"/>
          <tpl fld="3" item="19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14"/>
          <tpl hier="18" item="13"/>
          <tpl hier="19" item="19"/>
          <tpl fld="1" item="7"/>
          <tpl fld="4" item="2"/>
          <tpl hier="30" item="17"/>
          <tpl hier="31" item="10"/>
        </tpls>
      </m>
      <m>
        <tpls c="9">
          <tpl hier="1" item="9"/>
          <tpl fld="3" item="18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n v="389866.29" in="2">
        <tpls c="9">
          <tpl hier="1" item="9"/>
          <tpl fld="3" item="27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n>
      <m>
        <tpls c="9">
          <tpl hier="1" item="9"/>
          <tpl fld="3" item="47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2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19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6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38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n v="0.33152171741824865" in="0">
        <tpls c="9">
          <tpl hier="1" item="9"/>
          <tpl hier="16" item="20"/>
          <tpl hier="17" item="14"/>
          <tpl hier="18" item="13"/>
          <tpl hier="19" item="19"/>
          <tpl fld="4" item="0"/>
          <tpl fld="2" item="16"/>
          <tpl hier="30" item="17"/>
          <tpl hier="31" item="10"/>
        </tpls>
      </n>
      <m>
        <tpls c="9">
          <tpl hier="1" item="9"/>
          <tpl fld="3" item="28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24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7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3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50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6"/>
          <tpl hier="30" item="17"/>
          <tpl hier="31" item="10"/>
        </tpls>
      </m>
      <m>
        <tpls c="9">
          <tpl hier="1" item="9"/>
          <tpl fld="3" item="36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56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0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0"/>
          <tpl fld="2" item="11"/>
          <tpl hier="30" item="17"/>
          <tpl hier="31" item="10"/>
        </tpls>
      </m>
      <n v="463145.93" in="2">
        <tpls c="9">
          <tpl hier="1" item="9"/>
          <tpl hier="16" item="20"/>
          <tpl hier="17" item="14"/>
          <tpl hier="18" item="13"/>
          <tpl hier="19" item="19"/>
          <tpl fld="1" item="9"/>
          <tpl fld="4" item="2"/>
          <tpl hier="30" item="17"/>
          <tpl hier="31" item="10"/>
        </tpls>
      </n>
      <m in="1">
        <tpls c="9">
          <tpl hier="1" item="9"/>
          <tpl hier="16" item="20"/>
          <tpl hier="17" item="14"/>
          <tpl hier="18" item="13"/>
          <tpl hier="19" item="19"/>
          <tpl fld="1" item="5"/>
          <tpl fld="4" item="1"/>
          <tpl hier="30" item="17"/>
          <tpl hier="31" item="10"/>
        </tpls>
      </m>
      <m>
        <tpls c="9">
          <tpl hier="1" item="9"/>
          <tpl hier="16" item="20"/>
          <tpl hier="17" item="14"/>
          <tpl hier="18" item="13"/>
          <tpl hier="19" item="19"/>
          <tpl fld="4" item="2"/>
          <tpl fld="2" item="18"/>
          <tpl hier="30" item="17"/>
          <tpl hier="31" item="10"/>
        </tpls>
      </m>
      <m>
        <tpls c="9">
          <tpl hier="1" item="9"/>
          <tpl fld="3" item="23"/>
          <tpl hier="16" item="20"/>
          <tpl hier="17" item="14"/>
          <tpl hier="18" item="13"/>
          <tpl hier="19" item="19"/>
          <tpl fld="4" item="1"/>
          <tpl hier="30" item="17"/>
          <tpl hier="31" item="10"/>
        </tpls>
      </m>
      <m in="0">
        <tpls c="9">
          <tpl hier="1" item="9"/>
          <tpl hier="16" item="20"/>
          <tpl hier="17" item="14"/>
          <tpl hier="18" item="13"/>
          <tpl hier="19" item="19"/>
          <tpl fld="1" item="2"/>
          <tpl fld="4" item="0"/>
          <tpl hier="30" item="17"/>
          <tpl hier="31" item="10"/>
        </tpls>
      </m>
      <m>
        <tpls c="9">
          <tpl hier="1" item="9"/>
          <tpl fld="3" item="58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0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44"/>
          <tpl hier="16" item="20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35"/>
          <tpl hier="16" item="20"/>
          <tpl hier="17" item="14"/>
          <tpl hier="18" item="13"/>
          <tpl hier="19" item="19"/>
          <tpl fld="4" item="2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1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9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0"/>
          <tpl fld="4" item="1"/>
          <tpl hier="30" item="17"/>
          <tpl hier="31" item="10"/>
        </tpls>
      </m>
      <m>
        <tpls c="9">
          <tpl hier="1" item="9"/>
          <tpl fld="3" item="46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7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6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0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4" item="2"/>
          <tpl fld="2" item="3"/>
          <tpl hier="30" item="17"/>
          <tpl hier="31" item="10"/>
        </tpls>
      </m>
      <m>
        <tpls c="9">
          <tpl hier="1" item="9"/>
          <tpl fld="3" item="2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17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1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4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20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4" item="0"/>
          <tpl fld="2" item="3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2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7"/>
          <tpl fld="4" item="0"/>
          <tpl hier="30" item="17"/>
          <tpl hier="31" item="10"/>
        </tpls>
      </m>
      <m>
        <tpls c="9">
          <tpl hier="1" item="9"/>
          <tpl fld="3" item="16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7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8"/>
          <tpl hier="30" item="17"/>
          <tpl hier="31" item="10"/>
        </tpls>
      </m>
      <m>
        <tpls c="9">
          <tpl hier="1" item="9"/>
          <tpl fld="3" item="14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33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4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0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11"/>
          <tpl fld="4" item="2"/>
          <tpl hier="30" item="17"/>
          <tpl hier="31" item="10"/>
        </tpls>
      </m>
      <m>
        <tpls c="9">
          <tpl hier="1" item="9"/>
          <tpl fld="3" item="51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6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21"/>
          <tpl hier="30" item="17"/>
          <tpl hier="31" item="10"/>
        </tpls>
      </m>
      <m>
        <tpls c="9">
          <tpl hier="1" item="9"/>
          <tpl fld="3" item="43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21"/>
          <tpl hier="30" item="17"/>
          <tpl hier="31" item="10"/>
        </tpls>
      </m>
      <n v="28.822987960733453" in="1">
        <tpls c="9">
          <tpl hier="1" item="9"/>
          <tpl fld="3" item="11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n>
      <m>
        <tpls c="9">
          <tpl hier="1" item="9"/>
          <tpl fld="3" item="31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6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3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3"/>
          <tpl fld="4" item="0"/>
          <tpl hier="30" item="17"/>
          <tpl hier="31" item="10"/>
        </tpls>
      </m>
      <m>
        <tpls c="9">
          <tpl hier="1" item="9"/>
          <tpl fld="3" item="42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5"/>
          <tpl hier="30" item="17"/>
          <tpl hier="31" item="10"/>
        </tpls>
      </m>
      <m>
        <tpls c="9">
          <tpl hier="1" item="9"/>
          <tpl fld="3" item="32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8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4" item="2"/>
          <tpl fld="2" item="23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0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0"/>
          <tpl fld="4" item="0"/>
          <tpl hier="30" item="17"/>
          <tpl hier="31" item="10"/>
        </tpls>
      </m>
      <m>
        <tpls c="9">
          <tpl hier="1" item="9"/>
          <tpl fld="3" item="10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20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1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2"/>
          <tpl fld="4" item="1"/>
          <tpl hier="30" item="17"/>
          <tpl hier="31" item="10"/>
        </tpls>
      </m>
      <n v="0.51582066724022557" in="0">
        <tpls c="9">
          <tpl hier="1" item="9"/>
          <tpl hier="16" item="20"/>
          <tpl hier="17" item="21"/>
          <tpl hier="18" item="13"/>
          <tpl hier="19" item="19"/>
          <tpl fld="4" item="0"/>
          <tpl fld="2" item="14"/>
          <tpl hier="30" item="17"/>
          <tpl hier="31" item="10"/>
        </tpls>
      </n>
      <m>
        <tpls c="9">
          <tpl hier="1" item="9"/>
          <tpl fld="3" item="68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7"/>
          <tpl hier="30" item="17"/>
          <tpl hier="31" item="10"/>
        </tpls>
      </m>
      <m>
        <tpls c="9">
          <tpl hier="1" item="9"/>
          <tpl fld="3" item="44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n v="317.14" in="2">
        <tpls c="9">
          <tpl hier="1" item="9"/>
          <tpl hier="16" item="20"/>
          <tpl hier="17" item="21"/>
          <tpl hier="18" item="13"/>
          <tpl hier="19" item="19"/>
          <tpl fld="4" item="2"/>
          <tpl fld="2" item="14"/>
          <tpl hier="30" item="17"/>
          <tpl hier="31" item="10"/>
        </tpls>
      </n>
      <m>
        <tpls c="9">
          <tpl hier="1" item="9"/>
          <tpl fld="3" item="3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5"/>
          <tpl hier="30" item="17"/>
          <tpl hier="31" item="10"/>
        </tpls>
      </m>
      <m>
        <tpls c="9">
          <tpl hier="1" item="9"/>
          <tpl fld="3" item="13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4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5"/>
          <tpl hier="30" item="17"/>
          <tpl hier="31" item="10"/>
        </tpls>
      </m>
      <m>
        <tpls c="9">
          <tpl hier="1" item="9"/>
          <tpl fld="3" item="21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6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22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1"/>
          <tpl fld="4" item="1"/>
          <tpl hier="30" item="17"/>
          <tpl hier="31" item="10"/>
        </tpls>
      </m>
      <m>
        <tpls c="9">
          <tpl hier="1" item="9"/>
          <tpl fld="3" item="59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7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5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5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9"/>
          <tpl hier="30" item="17"/>
          <tpl hier="31" item="10"/>
        </tpls>
      </m>
      <m>
        <tpls c="9">
          <tpl hier="1" item="9"/>
          <tpl fld="3" item="24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11"/>
          <tpl fld="4" item="1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3"/>
          <tpl fld="4" item="2"/>
          <tpl hier="30" item="17"/>
          <tpl hier="31" item="10"/>
        </tpls>
      </m>
      <m>
        <tpls c="9">
          <tpl hier="1" item="9"/>
          <tpl fld="3" item="34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12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n v="0.47630993271840816" in="0">
        <tpls c="9">
          <tpl hier="1" item="9"/>
          <tpl hier="16" item="20"/>
          <tpl hier="17" item="21"/>
          <tpl hier="18" item="13"/>
          <tpl hier="19" item="19"/>
          <tpl fld="1" item="9"/>
          <tpl fld="4" item="0"/>
          <tpl hier="30" item="17"/>
          <tpl hier="31" item="10"/>
        </tpls>
      </n>
      <m in="0">
        <tpls c="9">
          <tpl hier="1" item="9"/>
          <tpl hier="16" item="20"/>
          <tpl hier="17" item="21"/>
          <tpl hier="18" item="13"/>
          <tpl hier="19" item="19"/>
          <tpl fld="1" item="10"/>
          <tpl fld="4" item="0"/>
          <tpl hier="30" item="17"/>
          <tpl hier="31" item="10"/>
        </tpls>
      </m>
      <n v="586.09" in="2">
        <tpls c="9">
          <tpl hier="1" item="9"/>
          <tpl hier="16" item="20"/>
          <tpl hier="17" item="21"/>
          <tpl hier="18" item="13"/>
          <tpl hier="19" item="19"/>
          <tpl fld="4" item="2"/>
          <tpl fld="2" item="16"/>
          <tpl hier="30" item="17"/>
          <tpl hier="31" item="10"/>
        </tpls>
      </n>
      <m in="0">
        <tpls c="9">
          <tpl hier="1" item="9"/>
          <tpl hier="16" item="20"/>
          <tpl hier="17" item="21"/>
          <tpl hier="18" item="13"/>
          <tpl hier="19" item="19"/>
          <tpl fld="1" item="5"/>
          <tpl fld="4" item="0"/>
          <tpl hier="30" item="17"/>
          <tpl hier="31" item="10"/>
        </tpls>
      </m>
      <m>
        <tpls c="9">
          <tpl hier="1" item="9"/>
          <tpl fld="3" item="41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9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12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22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4" item="0"/>
          <tpl fld="2" item="23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4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9"/>
          <tpl hier="30" item="17"/>
          <tpl hier="31" item="10"/>
        </tpls>
      </m>
      <n v="0.32676331650105889" in="0">
        <tpls c="9">
          <tpl hier="1" item="9"/>
          <tpl hier="16" item="20"/>
          <tpl hier="17" item="21"/>
          <tpl hier="18" item="13"/>
          <tpl hier="19" item="19"/>
          <tpl fld="4" item="0"/>
          <tpl fld="2" item="7"/>
          <tpl hier="30" item="17"/>
          <tpl hier="31" item="10"/>
        </tpls>
      </n>
      <m>
        <tpls c="9">
          <tpl hier="1" item="9"/>
          <tpl fld="3" item="29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8"/>
          <tpl hier="30" item="17"/>
          <tpl hier="31" item="10"/>
        </tpls>
      </m>
      <m>
        <tpls c="9">
          <tpl hier="1" item="9"/>
          <tpl fld="3" item="37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n v="28.822987960733453" in="1">
        <tpls c="9">
          <tpl hier="1" item="9"/>
          <tpl hier="16" item="20"/>
          <tpl hier="17" item="21"/>
          <tpl hier="18" item="13"/>
          <tpl hier="19" item="19"/>
          <tpl fld="1" item="9"/>
          <tpl fld="4" item="1"/>
          <tpl hier="30" item="17"/>
          <tpl hier="31" item="10"/>
        </tpls>
      </n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8"/>
          <tpl hier="30" item="17"/>
          <tpl hier="31" item="10"/>
        </tpls>
      </m>
      <m>
        <tpls c="9">
          <tpl hier="1" item="9"/>
          <tpl fld="3" item="55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25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0"/>
          <tpl fld="4" item="2"/>
          <tpl hier="30" item="17"/>
          <tpl hier="31" item="10"/>
        </tpls>
      </m>
      <m>
        <tpls c="9">
          <tpl hier="1" item="9"/>
          <tpl fld="3" item="39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52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0"/>
          <tpl hier="30" item="17"/>
          <tpl hier="31" item="10"/>
        </tpls>
      </m>
      <m>
        <tpls c="9">
          <tpl hier="1" item="9"/>
          <tpl fld="3" item="26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8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2"/>
          <tpl fld="4" item="2"/>
          <tpl hier="30" item="17"/>
          <tpl hier="31" item="10"/>
        </tpls>
      </m>
      <m>
        <tpls c="9">
          <tpl hier="1" item="9"/>
          <tpl fld="3" item="8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3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1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10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1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10"/>
          <tpl fld="4" item="1"/>
          <tpl hier="30" item="17"/>
          <tpl hier="31" item="10"/>
        </tpls>
      </m>
      <n v="244.35" in="2">
        <tpls c="9">
          <tpl hier="1" item="9"/>
          <tpl hier="16" item="20"/>
          <tpl hier="17" item="21"/>
          <tpl hier="18" item="13"/>
          <tpl hier="19" item="19"/>
          <tpl fld="4" item="2"/>
          <tpl fld="2" item="7"/>
          <tpl hier="30" item="17"/>
          <tpl hier="31" item="10"/>
        </tpls>
      </n>
      <m>
        <tpls c="9">
          <tpl hier="1" item="9"/>
          <tpl hier="16" item="20"/>
          <tpl hier="17" item="21"/>
          <tpl hier="18" item="13"/>
          <tpl hier="19" item="19"/>
          <tpl fld="4" item="0"/>
          <tpl fld="2" item="4"/>
          <tpl hier="30" item="17"/>
          <tpl hier="31" item="10"/>
        </tpls>
      </m>
      <m>
        <tpls c="9">
          <tpl hier="1" item="9"/>
          <tpl fld="3" item="5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5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40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20"/>
          <tpl hier="30" item="17"/>
          <tpl hier="31" item="10"/>
        </tpls>
      </m>
      <m>
        <tpls c="9">
          <tpl hier="1" item="9"/>
          <tpl fld="3" item="22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9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48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5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9"/>
          <tpl hier="16" item="20"/>
          <tpl hier="17" item="21"/>
          <tpl hier="18" item="13"/>
          <tpl hier="19" item="19"/>
          <tpl fld="1" item="3"/>
          <tpl fld="4" item="1"/>
          <tpl hier="30" item="17"/>
          <tpl hier="31" item="10"/>
        </tpls>
      </m>
      <m>
        <tpls c="9">
          <tpl hier="1" item="9"/>
          <tpl fld="3" item="0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4"/>
          <tpl fld="4" item="2"/>
          <tpl hier="30" item="17"/>
          <tpl hier="31" item="10"/>
        </tpls>
      </m>
      <m>
        <tpls c="9">
          <tpl hier="1" item="9"/>
          <tpl fld="3" item="30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15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49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9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4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3"/>
          <tpl hier="30" item="17"/>
          <tpl hier="31" item="10"/>
        </tpls>
      </m>
      <m>
        <tpls c="9">
          <tpl hier="1" item="9"/>
          <tpl fld="3" item="19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9"/>
          <tpl hier="16" item="20"/>
          <tpl hier="17" item="21"/>
          <tpl hier="18" item="13"/>
          <tpl hier="19" item="19"/>
          <tpl fld="1" item="7"/>
          <tpl fld="4" item="2"/>
          <tpl hier="30" item="17"/>
          <tpl hier="31" item="10"/>
        </tpls>
      </m>
      <m>
        <tpls c="9">
          <tpl hier="1" item="9"/>
          <tpl fld="3" item="18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27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47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62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19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66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38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n v="0.52651455956659876" in="0">
        <tpls c="9">
          <tpl hier="1" item="9"/>
          <tpl hier="16" item="20"/>
          <tpl hier="17" item="21"/>
          <tpl hier="18" item="13"/>
          <tpl hier="19" item="19"/>
          <tpl fld="4" item="0"/>
          <tpl fld="2" item="16"/>
          <tpl hier="30" item="17"/>
          <tpl hier="31" item="10"/>
        </tpls>
      </n>
      <m>
        <tpls c="9">
          <tpl hier="1" item="9"/>
          <tpl fld="3" item="28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24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fld="3" item="57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3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50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6"/>
          <tpl hier="30" item="17"/>
          <tpl hier="31" item="10"/>
        </tpls>
      </m>
      <m>
        <tpls c="9">
          <tpl hier="1" item="9"/>
          <tpl fld="3" item="36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>
        <tpls c="9">
          <tpl hier="1" item="9"/>
          <tpl fld="3" item="56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0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0"/>
          <tpl fld="2" item="11"/>
          <tpl hier="30" item="17"/>
          <tpl hier="31" item="10"/>
        </tpls>
      </m>
      <n v="1147.58" in="2">
        <tpls c="9">
          <tpl hier="1" item="9"/>
          <tpl hier="16" item="20"/>
          <tpl hier="17" item="21"/>
          <tpl hier="18" item="13"/>
          <tpl hier="19" item="19"/>
          <tpl fld="1" item="9"/>
          <tpl fld="4" item="2"/>
          <tpl hier="30" item="17"/>
          <tpl hier="31" item="10"/>
        </tpls>
      </n>
      <m in="1">
        <tpls c="9">
          <tpl hier="1" item="9"/>
          <tpl hier="16" item="20"/>
          <tpl hier="17" item="21"/>
          <tpl hier="18" item="13"/>
          <tpl hier="19" item="19"/>
          <tpl fld="1" item="5"/>
          <tpl fld="4" item="1"/>
          <tpl hier="30" item="17"/>
          <tpl hier="31" item="10"/>
        </tpls>
      </m>
      <m>
        <tpls c="9">
          <tpl hier="1" item="9"/>
          <tpl hier="16" item="20"/>
          <tpl hier="17" item="21"/>
          <tpl hier="18" item="13"/>
          <tpl hier="19" item="19"/>
          <tpl fld="4" item="2"/>
          <tpl fld="2" item="18"/>
          <tpl hier="30" item="17"/>
          <tpl hier="31" item="10"/>
        </tpls>
      </m>
      <m>
        <tpls c="9">
          <tpl hier="1" item="9"/>
          <tpl fld="3" item="23"/>
          <tpl hier="16" item="20"/>
          <tpl hier="17" item="21"/>
          <tpl hier="18" item="13"/>
          <tpl hier="19" item="19"/>
          <tpl fld="4" item="1"/>
          <tpl hier="30" item="17"/>
          <tpl hier="31" item="10"/>
        </tpls>
      </m>
      <m in="0">
        <tpls c="9">
          <tpl hier="1" item="9"/>
          <tpl hier="16" item="20"/>
          <tpl hier="17" item="21"/>
          <tpl hier="18" item="13"/>
          <tpl hier="19" item="19"/>
          <tpl fld="1" item="2"/>
          <tpl fld="4" item="0"/>
          <tpl hier="30" item="17"/>
          <tpl hier="31" item="10"/>
        </tpls>
      </m>
      <m>
        <tpls c="9">
          <tpl hier="1" item="9"/>
          <tpl fld="3" item="58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60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44"/>
          <tpl hier="16" item="20"/>
          <tpl hier="17" item="21"/>
          <tpl hier="18" item="13"/>
          <tpl hier="19" item="19"/>
          <tpl fld="4" item="0"/>
          <tpl hier="30" item="17"/>
          <tpl hier="31" item="10"/>
        </tpls>
      </m>
      <m>
        <tpls c="9">
          <tpl hier="1" item="9"/>
          <tpl fld="3" item="35"/>
          <tpl hier="16" item="20"/>
          <tpl hier="17" item="21"/>
          <tpl hier="18" item="13"/>
          <tpl hier="19" item="19"/>
          <tpl fld="4" item="2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1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9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0"/>
          <tpl fld="4" item="1"/>
          <tpl hier="30" item="17"/>
          <tpl hier="31" item="10"/>
        </tpls>
      </m>
      <m>
        <tpls c="9">
          <tpl hier="1" item="22"/>
          <tpl fld="3" item="46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7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6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0"/>
          <tpl hier="30" item="17"/>
          <tpl hier="31" item="10"/>
        </tpls>
      </m>
      <n v="42675.15" in="2">
        <tpls c="9">
          <tpl hier="1" item="22"/>
          <tpl hier="16" item="15"/>
          <tpl hier="17" item="14"/>
          <tpl hier="18" item="13"/>
          <tpl hier="19" item="19"/>
          <tpl fld="4" item="2"/>
          <tpl fld="2" item="3"/>
          <tpl hier="30" item="17"/>
          <tpl hier="31" item="10"/>
        </tpls>
      </n>
      <m>
        <tpls c="9">
          <tpl hier="1" item="22"/>
          <tpl fld="3" item="2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n v="32.205802334705481" in="1">
        <tpls c="9">
          <tpl hier="1" item="22"/>
          <tpl fld="3" item="17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22"/>
          <tpl fld="3" item="1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4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6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20"/>
          <tpl hier="30" item="17"/>
          <tpl hier="31" item="10"/>
        </tpls>
      </m>
      <n v="0.47330199736584372" in="0">
        <tpls c="9">
          <tpl hier="1" item="22"/>
          <tpl hier="16" item="15"/>
          <tpl hier="17" item="14"/>
          <tpl hier="18" item="13"/>
          <tpl hier="19" item="19"/>
          <tpl fld="4" item="0"/>
          <tpl fld="2" item="3"/>
          <tpl hier="30" item="17"/>
          <tpl hier="31" item="10"/>
        </tpls>
      </n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2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7"/>
          <tpl fld="4" item="0"/>
          <tpl hier="30" item="17"/>
          <tpl hier="31" item="10"/>
        </tpls>
      </m>
      <m>
        <tpls c="9">
          <tpl hier="1" item="22"/>
          <tpl fld="3" item="16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67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8"/>
          <tpl hier="30" item="17"/>
          <tpl hier="31" item="10"/>
        </tpls>
      </m>
      <m>
        <tpls c="9">
          <tpl hier="1" item="22"/>
          <tpl fld="3" item="14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33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4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0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11"/>
          <tpl fld="4" item="2"/>
          <tpl hier="30" item="17"/>
          <tpl hier="31" item="10"/>
        </tpls>
      </m>
      <m>
        <tpls c="9">
          <tpl hier="1" item="22"/>
          <tpl fld="3" item="51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6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21"/>
          <tpl hier="30" item="17"/>
          <tpl hier="31" item="10"/>
        </tpls>
      </m>
      <m>
        <tpls c="9">
          <tpl hier="1" item="22"/>
          <tpl fld="3" item="43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21"/>
          <tpl hier="30" item="17"/>
          <tpl hier="31" item="10"/>
        </tpls>
      </m>
      <n v="35.210912023258615" in="1">
        <tpls c="9">
          <tpl hier="1" item="22"/>
          <tpl fld="3" item="11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22"/>
          <tpl fld="3" item="31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6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3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3"/>
          <tpl fld="4" item="0"/>
          <tpl hier="30" item="17"/>
          <tpl hier="31" item="10"/>
        </tpls>
      </m>
      <m>
        <tpls c="9">
          <tpl hier="1" item="22"/>
          <tpl fld="3" item="42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5"/>
          <tpl hier="30" item="17"/>
          <tpl hier="31" item="10"/>
        </tpls>
      </m>
      <m>
        <tpls c="9">
          <tpl hier="1" item="22"/>
          <tpl fld="3" item="32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8"/>
          <tpl fld="4" item="1"/>
          <tpl hier="30" item="17"/>
          <tpl hier="31" item="10"/>
        </tpls>
      </m>
      <n v="30399.46" in="2">
        <tpls c="9">
          <tpl hier="1" item="22"/>
          <tpl hier="16" item="15"/>
          <tpl hier="17" item="14"/>
          <tpl hier="18" item="13"/>
          <tpl hier="19" item="19"/>
          <tpl fld="4" item="2"/>
          <tpl fld="2" item="23"/>
          <tpl hier="30" item="17"/>
          <tpl hier="31" item="10"/>
        </tpls>
      </n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0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0"/>
          <tpl fld="4" item="0"/>
          <tpl hier="30" item="17"/>
          <tpl hier="31" item="10"/>
        </tpls>
      </m>
      <m>
        <tpls c="9">
          <tpl hier="1" item="22"/>
          <tpl fld="3" item="10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20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1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2"/>
          <tpl fld="4" item="1"/>
          <tpl hier="30" item="17"/>
          <tpl hier="31" item="10"/>
        </tpls>
      </m>
      <n v="0.41860599437121276" in="0">
        <tpls c="9">
          <tpl hier="1" item="22"/>
          <tpl hier="16" item="15"/>
          <tpl hier="17" item="14"/>
          <tpl hier="18" item="13"/>
          <tpl hier="19" item="19"/>
          <tpl fld="4" item="0"/>
          <tpl fld="2" item="14"/>
          <tpl hier="30" item="17"/>
          <tpl hier="31" item="10"/>
        </tpls>
      </n>
      <m>
        <tpls c="9">
          <tpl hier="1" item="22"/>
          <tpl fld="3" item="68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7"/>
          <tpl hier="30" item="17"/>
          <tpl hier="31" item="10"/>
        </tpls>
      </m>
      <m>
        <tpls c="9">
          <tpl hier="1" item="22"/>
          <tpl fld="3" item="44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n v="222524.65" in="2">
        <tpls c="9">
          <tpl hier="1" item="22"/>
          <tpl hier="16" item="15"/>
          <tpl hier="17" item="14"/>
          <tpl hier="18" item="13"/>
          <tpl hier="19" item="19"/>
          <tpl fld="4" item="2"/>
          <tpl fld="2" item="14"/>
          <tpl hier="30" item="17"/>
          <tpl hier="31" item="10"/>
        </tpls>
      </n>
      <n v="38.708984891775721" in="1">
        <tpls c="9">
          <tpl hier="1" item="22"/>
          <tpl fld="3" item="3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n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5"/>
          <tpl hier="30" item="17"/>
          <tpl hier="31" item="10"/>
        </tpls>
      </m>
      <m>
        <tpls c="9">
          <tpl hier="1" item="22"/>
          <tpl fld="3" item="13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5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5"/>
          <tpl hier="30" item="17"/>
          <tpl hier="31" item="10"/>
        </tpls>
      </m>
      <m>
        <tpls c="9">
          <tpl hier="1" item="22"/>
          <tpl fld="3" item="21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6"/>
          <tpl fld="4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22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1"/>
          <tpl fld="4" item="1"/>
          <tpl hier="30" item="17"/>
          <tpl hier="31" item="10"/>
        </tpls>
      </m>
      <m>
        <tpls c="9">
          <tpl hier="1" item="22"/>
          <tpl fld="3" item="59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7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5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5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9"/>
          <tpl hier="30" item="17"/>
          <tpl hier="31" item="10"/>
        </tpls>
      </m>
      <m>
        <tpls c="9">
          <tpl hier="1" item="22"/>
          <tpl fld="3" item="2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11"/>
          <tpl fld="4" item="1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3"/>
          <tpl fld="4" item="2"/>
          <tpl hier="30" item="17"/>
          <tpl hier="31" item="10"/>
        </tpls>
      </m>
      <m>
        <tpls c="9">
          <tpl hier="1" item="22"/>
          <tpl fld="3" item="34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12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n v="0.41956502535391171" in="0">
        <tpls c="9">
          <tpl hier="1" item="22"/>
          <tpl hier="16" item="15"/>
          <tpl hier="17" item="14"/>
          <tpl hier="18" item="13"/>
          <tpl hier="19" item="19"/>
          <tpl fld="1" item="9"/>
          <tpl fld="4" item="0"/>
          <tpl hier="30" item="17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10"/>
          <tpl fld="4" item="0"/>
          <tpl hier="30" item="17"/>
          <tpl hier="31" item="10"/>
        </tpls>
      </m>
      <n v="1639848.6" in="2">
        <tpls c="9">
          <tpl hier="1" item="22"/>
          <tpl hier="16" item="15"/>
          <tpl hier="17" item="14"/>
          <tpl hier="18" item="13"/>
          <tpl hier="19" item="19"/>
          <tpl fld="4" item="2"/>
          <tpl fld="2" item="16"/>
          <tpl hier="30" item="17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5"/>
          <tpl fld="4" item="0"/>
          <tpl hier="30" item="17"/>
          <tpl hier="31" item="10"/>
        </tpls>
      </m>
      <m>
        <tpls c="9">
          <tpl hier="1" item="22"/>
          <tpl fld="3" item="41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9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12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22"/>
          <tpl hier="30" item="17"/>
          <tpl hier="31" item="10"/>
        </tpls>
      </m>
      <n v="0.57879413301369098" in="0">
        <tpls c="9">
          <tpl hier="1" item="22"/>
          <tpl hier="16" item="15"/>
          <tpl hier="17" item="14"/>
          <tpl hier="18" item="13"/>
          <tpl hier="19" item="19"/>
          <tpl fld="4" item="0"/>
          <tpl fld="2" item="23"/>
          <tpl hier="30" item="17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4"/>
          <tpl fld="4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9"/>
          <tpl hier="30" item="17"/>
          <tpl hier="31" item="10"/>
        </tpls>
      </m>
      <n v="0.46793042444952315" in="0">
        <tpls c="9">
          <tpl hier="1" item="22"/>
          <tpl hier="16" item="15"/>
          <tpl hier="17" item="14"/>
          <tpl hier="18" item="13"/>
          <tpl hier="19" item="19"/>
          <tpl fld="4" item="0"/>
          <tpl fld="2" item="7"/>
          <tpl hier="30" item="17"/>
          <tpl hier="31" item="10"/>
        </tpls>
      </n>
      <m>
        <tpls c="9">
          <tpl hier="1" item="22"/>
          <tpl fld="3" item="29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6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8"/>
          <tpl hier="30" item="17"/>
          <tpl hier="31" item="10"/>
        </tpls>
      </m>
      <m>
        <tpls c="9">
          <tpl hier="1" item="22"/>
          <tpl fld="3" item="37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n v="20.714786409909269" in="1">
        <tpls c="9">
          <tpl hier="1" item="22"/>
          <tpl hier="16" item="15"/>
          <tpl hier="17" item="14"/>
          <tpl hier="18" item="13"/>
          <tpl hier="19" item="19"/>
          <tpl fld="1" item="9"/>
          <tpl fld="4" item="1"/>
          <tpl hier="30" item="17"/>
          <tpl hier="31" item="10"/>
        </tpls>
      </n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8"/>
          <tpl hier="30" item="17"/>
          <tpl hier="31" item="10"/>
        </tpls>
      </m>
      <m>
        <tpls c="9">
          <tpl hier="1" item="22"/>
          <tpl fld="3" item="55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25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0"/>
          <tpl fld="4" item="2"/>
          <tpl hier="30" item="17"/>
          <tpl hier="31" item="10"/>
        </tpls>
      </m>
      <m>
        <tpls c="9">
          <tpl hier="1" item="22"/>
          <tpl fld="3" item="39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52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0"/>
          <tpl hier="30" item="17"/>
          <tpl hier="31" item="10"/>
        </tpls>
      </m>
      <m>
        <tpls c="9">
          <tpl hier="1" item="22"/>
          <tpl fld="3" item="26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8"/>
          <tpl fld="4" item="0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2"/>
          <tpl fld="4" item="2"/>
          <tpl hier="30" item="17"/>
          <tpl hier="31" item="10"/>
        </tpls>
      </m>
      <m>
        <tpls c="9">
          <tpl hier="1" item="22"/>
          <tpl fld="3" item="8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53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61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10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1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10"/>
          <tpl fld="4" item="1"/>
          <tpl hier="30" item="17"/>
          <tpl hier="31" item="10"/>
        </tpls>
      </m>
      <n v="215340.05" in="2">
        <tpls c="9">
          <tpl hier="1" item="22"/>
          <tpl hier="16" item="15"/>
          <tpl hier="17" item="14"/>
          <tpl hier="18" item="13"/>
          <tpl hier="19" item="19"/>
          <tpl fld="4" item="2"/>
          <tpl fld="2" item="7"/>
          <tpl hier="30" item="17"/>
          <tpl hier="31" item="10"/>
        </tpls>
      </n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4"/>
          <tpl hier="30" item="17"/>
          <tpl hier="31" item="10"/>
        </tpls>
      </m>
      <m>
        <tpls c="9">
          <tpl hier="1" item="22"/>
          <tpl fld="3" item="5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45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40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20"/>
          <tpl hier="30" item="17"/>
          <tpl hier="31" item="10"/>
        </tpls>
      </m>
      <m>
        <tpls c="9">
          <tpl hier="1" item="22"/>
          <tpl fld="3" item="22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49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48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65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3"/>
          <tpl fld="4" item="1"/>
          <tpl hier="30" item="17"/>
          <tpl hier="31" item="10"/>
        </tpls>
      </m>
      <m>
        <tpls c="9">
          <tpl hier="1" item="22"/>
          <tpl fld="3" item="0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4"/>
          <tpl fld="4" item="2"/>
          <tpl hier="30" item="17"/>
          <tpl hier="31" item="10"/>
        </tpls>
      </m>
      <m>
        <tpls c="9">
          <tpl hier="1" item="22"/>
          <tpl fld="3" item="30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15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49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9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4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3"/>
          <tpl hier="30" item="17"/>
          <tpl hier="31" item="10"/>
        </tpls>
      </m>
      <m>
        <tpls c="9">
          <tpl hier="1" item="22"/>
          <tpl fld="3" item="19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7"/>
          <tpl fld="4" item="2"/>
          <tpl hier="30" item="17"/>
          <tpl hier="31" item="10"/>
        </tpls>
      </m>
      <m>
        <tpls c="9">
          <tpl hier="1" item="22"/>
          <tpl fld="3" item="18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n v="1121491.57" in="2">
        <tpls c="9">
          <tpl hier="1" item="22"/>
          <tpl fld="3" item="27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n>
      <m>
        <tpls c="9">
          <tpl hier="1" item="22"/>
          <tpl fld="3" item="47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62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19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66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38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n v="0.40962192925052648" in="0">
        <tpls c="9">
          <tpl hier="1" item="22"/>
          <tpl hier="16" item="15"/>
          <tpl hier="17" item="14"/>
          <tpl hier="18" item="13"/>
          <tpl hier="19" item="19"/>
          <tpl fld="4" item="0"/>
          <tpl fld="2" item="16"/>
          <tpl hier="30" item="17"/>
          <tpl hier="31" item="10"/>
        </tpls>
      </n>
      <m>
        <tpls c="9">
          <tpl hier="1" item="22"/>
          <tpl fld="3" item="28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24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fld="3" item="57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63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50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6"/>
          <tpl hier="30" item="17"/>
          <tpl hier="31" item="10"/>
        </tpls>
      </m>
      <m>
        <tpls c="9">
          <tpl hier="1" item="22"/>
          <tpl fld="3" item="36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m>
      <m>
        <tpls c="9">
          <tpl hier="1" item="22"/>
          <tpl fld="3" item="56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0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0"/>
          <tpl fld="2" item="11"/>
          <tpl hier="30" item="17"/>
          <tpl hier="31" item="10"/>
        </tpls>
      </m>
      <n v="2150787.91" in="2">
        <tpls c="9">
          <tpl hier="1" item="22"/>
          <tpl hier="16" item="15"/>
          <tpl hier="17" item="14"/>
          <tpl hier="18" item="13"/>
          <tpl hier="19" item="19"/>
          <tpl fld="1" item="9"/>
          <tpl fld="4" item="2"/>
          <tpl hier="30" item="17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5"/>
          <tpl fld="4" item="1"/>
          <tpl hier="30" item="17"/>
          <tpl hier="31" item="10"/>
        </tpls>
      </m>
      <m>
        <tpls c="9">
          <tpl hier="1" item="22"/>
          <tpl hier="16" item="15"/>
          <tpl hier="17" item="14"/>
          <tpl hier="18" item="13"/>
          <tpl hier="19" item="19"/>
          <tpl fld="4" item="2"/>
          <tpl fld="2" item="18"/>
          <tpl hier="30" item="17"/>
          <tpl hier="31" item="10"/>
        </tpls>
      </m>
      <m>
        <tpls c="9">
          <tpl hier="1" item="22"/>
          <tpl fld="3" item="23"/>
          <tpl hier="16" item="15"/>
          <tpl hier="17" item="14"/>
          <tpl hier="18" item="13"/>
          <tpl hier="19" item="19"/>
          <tpl fld="4" item="1"/>
          <tpl hier="30" item="17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2"/>
          <tpl fld="4" item="0"/>
          <tpl hier="30" item="17"/>
          <tpl hier="31" item="10"/>
        </tpls>
      </m>
      <m>
        <tpls c="9">
          <tpl hier="1" item="22"/>
          <tpl fld="3" item="58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60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m>
        <tpls c="9">
          <tpl hier="1" item="22"/>
          <tpl fld="3" item="44"/>
          <tpl hier="16" item="15"/>
          <tpl hier="17" item="14"/>
          <tpl hier="18" item="13"/>
          <tpl hier="19" item="19"/>
          <tpl fld="4" item="0"/>
          <tpl hier="30" item="17"/>
          <tpl hier="31" item="10"/>
        </tpls>
      </m>
      <n v="463315.34" in="2">
        <tpls c="9">
          <tpl hier="1" item="22"/>
          <tpl fld="3" item="35"/>
          <tpl hier="16" item="15"/>
          <tpl hier="17" item="14"/>
          <tpl hier="18" item="13"/>
          <tpl hier="19" item="19"/>
          <tpl fld="4" item="2"/>
          <tpl hier="30" item="17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1"/>
          <tpl fld="4" item="0"/>
          <tpl hier="30" item="11"/>
          <tpl hier="31" item="10"/>
        </tpls>
      </m>
      <n v="0.4591678198213705" in="0">
        <tpls c="9">
          <tpl hier="1" item="22"/>
          <tpl hier="16" item="15"/>
          <tpl hier="17" item="14"/>
          <tpl hier="18" item="13"/>
          <tpl hier="19" item="19"/>
          <tpl fld="4" item="0"/>
          <tpl fld="2" item="19"/>
          <tpl hier="30" item="11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0"/>
          <tpl fld="4" item="1"/>
          <tpl hier="30" item="11"/>
          <tpl hier="31" item="10"/>
        </tpls>
      </m>
      <m>
        <tpls c="9">
          <tpl hier="1" item="22"/>
          <tpl fld="3" item="46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316673.73" in="2">
        <tpls c="9">
          <tpl hier="1" item="22"/>
          <tpl hier="16" item="15"/>
          <tpl hier="17" item="14"/>
          <tpl hier="18" item="13"/>
          <tpl hier="19" item="19"/>
          <tpl fld="4" item="2"/>
          <tpl fld="2" item="17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6"/>
          <tpl fld="4" item="0"/>
          <tpl hier="30" item="11"/>
          <tpl hier="31" item="10"/>
        </tpls>
      </m>
      <n v="607945.62" in="2">
        <tpls c="9">
          <tpl hier="1" item="22"/>
          <tpl hier="16" item="15"/>
          <tpl hier="17" item="14"/>
          <tpl hier="18" item="13"/>
          <tpl hier="19" item="19"/>
          <tpl fld="4" item="2"/>
          <tpl fld="2" item="12"/>
          <tpl hier="30" item="11"/>
          <tpl hier="31" item="10"/>
        </tpls>
      </n>
      <n v="1383989.38" in="2">
        <tpls c="9">
          <tpl hier="1" item="22"/>
          <tpl hier="16" item="15"/>
          <tpl hier="17" item="14"/>
          <tpl hier="18" item="13"/>
          <tpl hier="19" item="19"/>
          <tpl fld="4" item="2"/>
          <tpl fld="2" item="10"/>
          <tpl hier="30" item="11"/>
          <tpl hier="31" item="10"/>
        </tpls>
      </n>
      <n v="42675.15" in="2">
        <tpls c="9">
          <tpl hier="1" item="22"/>
          <tpl hier="16" item="15"/>
          <tpl hier="17" item="14"/>
          <tpl hier="18" item="13"/>
          <tpl hier="19" item="19"/>
          <tpl fld="4" item="2"/>
          <tpl fld="2" item="3"/>
          <tpl hier="30" item="11"/>
          <tpl hier="31" item="10"/>
        </tpls>
      </n>
      <m>
        <tpls c="9">
          <tpl hier="1" item="22"/>
          <tpl fld="3" item="2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n v="33.433821291862166" in="1">
        <tpls c="9">
          <tpl hier="1" item="22"/>
          <tpl fld="3" item="17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n>
      <m>
        <tpls c="9">
          <tpl hier="1" item="22"/>
          <tpl fld="3" item="1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4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64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0.54828368734432542" in="0">
        <tpls c="9">
          <tpl hier="1" item="22"/>
          <tpl hier="16" item="15"/>
          <tpl hier="17" item="14"/>
          <tpl hier="18" item="13"/>
          <tpl hier="19" item="19"/>
          <tpl fld="4" item="0"/>
          <tpl fld="2" item="12"/>
          <tpl hier="30" item="11"/>
          <tpl hier="31" item="10"/>
        </tpls>
      </n>
      <n v="0.38523961890680186" in="0">
        <tpls c="9">
          <tpl hier="1" item="22"/>
          <tpl hier="16" item="15"/>
          <tpl hier="17" item="14"/>
          <tpl hier="18" item="13"/>
          <tpl hier="19" item="19"/>
          <tpl fld="4" item="0"/>
          <tpl fld="2" item="20"/>
          <tpl hier="30" item="11"/>
          <tpl hier="31" item="10"/>
        </tpls>
      </n>
      <n v="0.47330199736584372" in="0">
        <tpls c="9">
          <tpl hier="1" item="22"/>
          <tpl hier="16" item="15"/>
          <tpl hier="17" item="14"/>
          <tpl hier="18" item="13"/>
          <tpl hier="19" item="19"/>
          <tpl fld="4" item="0"/>
          <tpl fld="2" item="3"/>
          <tpl hier="30" item="11"/>
          <tpl hier="31" item="10"/>
        </tpls>
      </n>
      <n v="2672.09" in="2">
        <tpls c="9">
          <tpl hier="1" item="22"/>
          <tpl hier="16" item="15"/>
          <tpl hier="17" item="14"/>
          <tpl hier="18" item="13"/>
          <tpl hier="19" item="19"/>
          <tpl fld="4" item="2"/>
          <tpl fld="2" item="2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7"/>
          <tpl fld="4" item="0"/>
          <tpl hier="30" item="11"/>
          <tpl hier="31" item="10"/>
        </tpls>
      </m>
      <m>
        <tpls c="9">
          <tpl hier="1" item="22"/>
          <tpl fld="3" item="16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67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725872.8" in="2">
        <tpls c="9">
          <tpl hier="1" item="22"/>
          <tpl hier="16" item="15"/>
          <tpl hier="17" item="14"/>
          <tpl hier="18" item="13"/>
          <tpl hier="19" item="19"/>
          <tpl fld="4" item="2"/>
          <tpl fld="2" item="8"/>
          <tpl hier="30" item="11"/>
          <tpl hier="31" item="10"/>
        </tpls>
      </n>
      <m>
        <tpls c="9">
          <tpl hier="1" item="22"/>
          <tpl fld="3" item="14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33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151141.25" in="2">
        <tpls c="9">
          <tpl hier="1" item="22"/>
          <tpl hier="16" item="15"/>
          <tpl hier="17" item="14"/>
          <tpl hier="18" item="13"/>
          <tpl hier="19" item="19"/>
          <tpl fld="4" item="2"/>
          <tpl fld="2" item="4"/>
          <tpl hier="30" item="11"/>
          <tpl hier="31" item="10"/>
        </tpls>
      </n>
      <n v="0.48630571412468676" in="0">
        <tpls c="9">
          <tpl hier="1" item="22"/>
          <tpl hier="16" item="15"/>
          <tpl hier="17" item="14"/>
          <tpl hier="18" item="13"/>
          <tpl hier="19" item="19"/>
          <tpl fld="4" item="0"/>
          <tpl fld="2" item="10"/>
          <tpl hier="30" item="11"/>
          <tpl hier="31" item="10"/>
        </tpls>
      </n>
      <m in="2">
        <tpls c="9">
          <tpl hier="1" item="22"/>
          <tpl hier="16" item="15"/>
          <tpl hier="17" item="14"/>
          <tpl hier="18" item="13"/>
          <tpl hier="19" item="19"/>
          <tpl fld="1" item="11"/>
          <tpl fld="4" item="2"/>
          <tpl hier="30" item="11"/>
          <tpl hier="31" item="10"/>
        </tpls>
      </m>
      <m>
        <tpls c="9">
          <tpl hier="1" item="22"/>
          <tpl fld="3" item="51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0.53802471966324872" in="0">
        <tpls c="9">
          <tpl hier="1" item="22"/>
          <tpl hier="16" item="15"/>
          <tpl hier="17" item="14"/>
          <tpl hier="18" item="13"/>
          <tpl hier="19" item="19"/>
          <tpl fld="4" item="0"/>
          <tpl fld="2" item="6"/>
          <tpl hier="30" item="11"/>
          <tpl hier="31" item="10"/>
        </tpls>
      </n>
      <n v="124911.07" in="2">
        <tpls c="9">
          <tpl hier="1" item="22"/>
          <tpl hier="16" item="15"/>
          <tpl hier="17" item="14"/>
          <tpl hier="18" item="13"/>
          <tpl hier="19" item="19"/>
          <tpl fld="4" item="2"/>
          <tpl fld="2" item="21"/>
          <tpl hier="30" item="11"/>
          <tpl hier="31" item="10"/>
        </tpls>
      </n>
      <m>
        <tpls c="9">
          <tpl hier="1" item="22"/>
          <tpl fld="3" item="43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0.47595336778809832" in="0">
        <tpls c="9">
          <tpl hier="1" item="22"/>
          <tpl hier="16" item="15"/>
          <tpl hier="17" item="14"/>
          <tpl hier="18" item="13"/>
          <tpl hier="19" item="19"/>
          <tpl fld="4" item="0"/>
          <tpl fld="2" item="21"/>
          <tpl hier="30" item="11"/>
          <tpl hier="31" item="10"/>
        </tpls>
      </n>
      <n v="35.39170308194128" in="1">
        <tpls c="9">
          <tpl hier="1" item="22"/>
          <tpl fld="3" item="11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n>
      <m>
        <tpls c="9">
          <tpl hier="1" item="22"/>
          <tpl fld="3" item="31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6"/>
          <tpl fld="4" item="2"/>
          <tpl hier="30" item="11"/>
          <tpl hier="31" item="10"/>
        </tpls>
      </m>
      <n v="0.47595526218244155" in="0">
        <tpls c="9">
          <tpl hier="1" item="22"/>
          <tpl hier="16" item="15"/>
          <tpl hier="17" item="14"/>
          <tpl hier="18" item="13"/>
          <tpl hier="19" item="19"/>
          <tpl fld="4" item="0"/>
          <tpl fld="2" item="13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3"/>
          <tpl fld="4" item="0"/>
          <tpl hier="30" item="11"/>
          <tpl hier="31" item="10"/>
        </tpls>
      </m>
      <m>
        <tpls c="9">
          <tpl hier="1" item="22"/>
          <tpl fld="3" item="42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0.43342091570234276" in="0">
        <tpls c="9">
          <tpl hier="1" item="22"/>
          <tpl hier="16" item="15"/>
          <tpl hier="17" item="14"/>
          <tpl hier="18" item="13"/>
          <tpl hier="19" item="19"/>
          <tpl fld="4" item="0"/>
          <tpl fld="2" item="15"/>
          <tpl hier="30" item="11"/>
          <tpl hier="31" item="10"/>
        </tpls>
      </n>
      <m>
        <tpls c="9">
          <tpl hier="1" item="22"/>
          <tpl fld="3" item="32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8"/>
          <tpl fld="4" item="1"/>
          <tpl hier="30" item="11"/>
          <tpl hier="31" item="10"/>
        </tpls>
      </m>
      <n v="30399.46" in="2">
        <tpls c="9">
          <tpl hier="1" item="22"/>
          <tpl hier="16" item="15"/>
          <tpl hier="17" item="14"/>
          <tpl hier="18" item="13"/>
          <tpl hier="19" item="19"/>
          <tpl fld="4" item="2"/>
          <tpl fld="2" item="23"/>
          <tpl hier="30" item="11"/>
          <tpl hier="31" item="10"/>
        </tpls>
      </n>
      <n v="0.52046181334001018" in="0">
        <tpls c="9">
          <tpl hier="1" item="22"/>
          <tpl hier="16" item="15"/>
          <tpl hier="17" item="14"/>
          <tpl hier="18" item="13"/>
          <tpl hier="19" item="19"/>
          <tpl fld="4" item="0"/>
          <tpl fld="2" item="2"/>
          <tpl hier="30" item="11"/>
          <tpl hier="31" item="10"/>
        </tpls>
      </n>
      <n v="0.60409411426104398" in="0">
        <tpls c="9">
          <tpl hier="1" item="22"/>
          <tpl hier="16" item="15"/>
          <tpl hier="17" item="14"/>
          <tpl hier="18" item="13"/>
          <tpl hier="19" item="19"/>
          <tpl fld="4" item="0"/>
          <tpl fld="2" item="0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0"/>
          <tpl fld="4" item="0"/>
          <tpl hier="30" item="11"/>
          <tpl hier="31" item="10"/>
        </tpls>
      </m>
      <m>
        <tpls c="9">
          <tpl hier="1" item="22"/>
          <tpl fld="3" item="10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20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1"/>
          <tpl fld="4" item="2"/>
          <tpl hier="30" item="11"/>
          <tpl hier="31" item="10"/>
        </tpls>
      </m>
      <n v="802289.06" in="2">
        <tpls c="9">
          <tpl hier="1" item="22"/>
          <tpl hier="16" item="15"/>
          <tpl hier="17" item="14"/>
          <tpl hier="18" item="13"/>
          <tpl hier="19" item="19"/>
          <tpl fld="4" item="2"/>
          <tpl fld="2" item="1"/>
          <tpl hier="30" item="11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2"/>
          <tpl fld="4" item="1"/>
          <tpl hier="30" item="11"/>
          <tpl hier="31" item="10"/>
        </tpls>
      </m>
      <n v="0.41860599437121276" in="0">
        <tpls c="9">
          <tpl hier="1" item="22"/>
          <tpl hier="16" item="15"/>
          <tpl hier="17" item="14"/>
          <tpl hier="18" item="13"/>
          <tpl hier="19" item="19"/>
          <tpl fld="4" item="0"/>
          <tpl fld="2" item="14"/>
          <tpl hier="30" item="11"/>
          <tpl hier="31" item="10"/>
        </tpls>
      </n>
      <m>
        <tpls c="9">
          <tpl hier="1" item="22"/>
          <tpl fld="3" item="68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0.50002621829451532" in="0">
        <tpls c="9">
          <tpl hier="1" item="22"/>
          <tpl hier="16" item="15"/>
          <tpl hier="17" item="14"/>
          <tpl hier="18" item="13"/>
          <tpl hier="19" item="19"/>
          <tpl fld="4" item="0"/>
          <tpl fld="2" item="17"/>
          <tpl hier="30" item="11"/>
          <tpl hier="31" item="10"/>
        </tpls>
      </n>
      <m>
        <tpls c="9">
          <tpl hier="1" item="22"/>
          <tpl fld="3" item="44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222524.65" in="2">
        <tpls c="9">
          <tpl hier="1" item="22"/>
          <tpl hier="16" item="15"/>
          <tpl hier="17" item="14"/>
          <tpl hier="18" item="13"/>
          <tpl hier="19" item="19"/>
          <tpl fld="4" item="2"/>
          <tpl fld="2" item="14"/>
          <tpl hier="30" item="11"/>
          <tpl hier="31" item="10"/>
        </tpls>
      </n>
      <n v="40.252787438812774" in="1">
        <tpls c="9">
          <tpl hier="1" item="22"/>
          <tpl fld="3" item="3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n>
      <n v="0.46999901112135306" in="0">
        <tpls c="9">
          <tpl hier="1" item="22"/>
          <tpl hier="16" item="15"/>
          <tpl hier="17" item="14"/>
          <tpl hier="18" item="13"/>
          <tpl hier="19" item="19"/>
          <tpl fld="4" item="0"/>
          <tpl fld="2" item="5"/>
          <tpl hier="30" item="11"/>
          <tpl hier="31" item="10"/>
        </tpls>
      </n>
      <m>
        <tpls c="9">
          <tpl hier="1" item="22"/>
          <tpl fld="3" item="13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54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253195.93" in="2">
        <tpls c="9">
          <tpl hier="1" item="22"/>
          <tpl hier="16" item="15"/>
          <tpl hier="17" item="14"/>
          <tpl hier="18" item="13"/>
          <tpl hier="19" item="19"/>
          <tpl fld="4" item="2"/>
          <tpl fld="2" item="15"/>
          <tpl hier="30" item="11"/>
          <tpl hier="31" item="10"/>
        </tpls>
      </n>
      <m>
        <tpls c="9">
          <tpl hier="1" item="22"/>
          <tpl fld="3" item="21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6"/>
          <tpl fld="4" item="1"/>
          <tpl hier="30" item="11"/>
          <tpl hier="31" item="10"/>
        </tpls>
      </m>
      <n v="0.54356382058707142" in="0">
        <tpls c="9">
          <tpl hier="1" item="22"/>
          <tpl hier="16" item="15"/>
          <tpl hier="17" item="14"/>
          <tpl hier="18" item="13"/>
          <tpl hier="19" item="19"/>
          <tpl fld="4" item="0"/>
          <tpl fld="2" item="1"/>
          <tpl hier="30" item="11"/>
          <tpl hier="31" item="10"/>
        </tpls>
      </n>
      <n v="0.44170645005500803" in="0">
        <tpls c="9">
          <tpl hier="1" item="22"/>
          <tpl hier="16" item="15"/>
          <tpl hier="17" item="14"/>
          <tpl hier="18" item="13"/>
          <tpl hier="19" item="19"/>
          <tpl fld="4" item="0"/>
          <tpl fld="2" item="22"/>
          <tpl hier="30" item="11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1"/>
          <tpl fld="4" item="1"/>
          <tpl hier="30" item="11"/>
          <tpl hier="31" item="10"/>
        </tpls>
      </m>
      <m>
        <tpls c="9">
          <tpl hier="1" item="22"/>
          <tpl fld="3" item="59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7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5"/>
          <tpl fld="4" item="2"/>
          <tpl hier="30" item="11"/>
          <tpl hier="31" item="10"/>
        </tpls>
      </m>
      <n v="116544.05" in="2">
        <tpls c="9">
          <tpl hier="1" item="22"/>
          <tpl hier="16" item="15"/>
          <tpl hier="17" item="14"/>
          <tpl hier="18" item="13"/>
          <tpl hier="19" item="19"/>
          <tpl fld="4" item="2"/>
          <tpl fld="2" item="5"/>
          <tpl hier="30" item="11"/>
          <tpl hier="31" item="10"/>
        </tpls>
      </n>
      <n v="0.48359657464873823" in="0">
        <tpls c="9">
          <tpl hier="1" item="22"/>
          <tpl hier="16" item="15"/>
          <tpl hier="17" item="14"/>
          <tpl hier="18" item="13"/>
          <tpl hier="19" item="19"/>
          <tpl fld="4" item="0"/>
          <tpl fld="2" item="9"/>
          <tpl hier="30" item="11"/>
          <tpl hier="31" item="10"/>
        </tpls>
      </n>
      <m>
        <tpls c="9">
          <tpl hier="1" item="22"/>
          <tpl fld="3" item="24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11"/>
          <tpl fld="4" item="1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3"/>
          <tpl fld="4" item="2"/>
          <tpl hier="30" item="11"/>
          <tpl hier="31" item="10"/>
        </tpls>
      </m>
      <m>
        <tpls c="9">
          <tpl hier="1" item="22"/>
          <tpl fld="3" item="34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12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0.4591185431978449" in="0">
        <tpls c="9">
          <tpl hier="1" item="22"/>
          <tpl hier="16" item="15"/>
          <tpl hier="17" item="14"/>
          <tpl hier="18" item="13"/>
          <tpl hier="19" item="19"/>
          <tpl fld="1" item="9"/>
          <tpl fld="4" item="0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10"/>
          <tpl fld="4" item="0"/>
          <tpl hier="30" item="11"/>
          <tpl hier="31" item="10"/>
        </tpls>
      </m>
      <n v="1639848.6" in="2">
        <tpls c="9">
          <tpl hier="1" item="22"/>
          <tpl hier="16" item="15"/>
          <tpl hier="17" item="14"/>
          <tpl hier="18" item="13"/>
          <tpl hier="19" item="19"/>
          <tpl fld="4" item="2"/>
          <tpl fld="2" item="16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5"/>
          <tpl fld="4" item="0"/>
          <tpl hier="30" item="11"/>
          <tpl hier="31" item="10"/>
        </tpls>
      </m>
      <m>
        <tpls c="9">
          <tpl hier="1" item="22"/>
          <tpl fld="3" item="41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9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12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n v="7460255.8399999999" in="2">
        <tpls c="9">
          <tpl hier="1" item="22"/>
          <tpl hier="16" item="15"/>
          <tpl hier="17" item="14"/>
          <tpl hier="18" item="13"/>
          <tpl hier="19" item="19"/>
          <tpl fld="4" item="2"/>
          <tpl fld="2" item="22"/>
          <tpl hier="30" item="11"/>
          <tpl hier="31" item="10"/>
        </tpls>
      </n>
      <n v="0.57879413301369098" in="0">
        <tpls c="9">
          <tpl hier="1" item="22"/>
          <tpl hier="16" item="15"/>
          <tpl hier="17" item="14"/>
          <tpl hier="18" item="13"/>
          <tpl hier="19" item="19"/>
          <tpl fld="4" item="0"/>
          <tpl fld="2" item="23"/>
          <tpl hier="30" item="11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4"/>
          <tpl fld="4" item="1"/>
          <tpl hier="30" item="11"/>
          <tpl hier="31" item="10"/>
        </tpls>
      </m>
      <n v="2639478.2799999998" in="2">
        <tpls c="9">
          <tpl hier="1" item="22"/>
          <tpl hier="16" item="15"/>
          <tpl hier="17" item="14"/>
          <tpl hier="18" item="13"/>
          <tpl hier="19" item="19"/>
          <tpl fld="4" item="2"/>
          <tpl fld="2" item="19"/>
          <tpl hier="30" item="11"/>
          <tpl hier="31" item="10"/>
        </tpls>
      </n>
      <n v="0.46793042444952315" in="0">
        <tpls c="9">
          <tpl hier="1" item="22"/>
          <tpl hier="16" item="15"/>
          <tpl hier="17" item="14"/>
          <tpl hier="18" item="13"/>
          <tpl hier="19" item="19"/>
          <tpl fld="4" item="0"/>
          <tpl fld="2" item="7"/>
          <tpl hier="30" item="11"/>
          <tpl hier="31" item="10"/>
        </tpls>
      </n>
      <m>
        <tpls c="9">
          <tpl hier="1" item="22"/>
          <tpl fld="3" item="29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6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n v="0.46686469172680423" in="0">
        <tpls c="9">
          <tpl hier="1" item="22"/>
          <tpl hier="16" item="15"/>
          <tpl hier="17" item="14"/>
          <tpl hier="18" item="13"/>
          <tpl hier="19" item="19"/>
          <tpl fld="4" item="0"/>
          <tpl fld="2" item="8"/>
          <tpl hier="30" item="11"/>
          <tpl hier="31" item="10"/>
        </tpls>
      </n>
      <m>
        <tpls c="9">
          <tpl hier="1" item="22"/>
          <tpl fld="3" item="37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21.438312639230265" in="1">
        <tpls c="9">
          <tpl hier="1" item="22"/>
          <tpl hier="16" item="15"/>
          <tpl hier="17" item="14"/>
          <tpl hier="18" item="13"/>
          <tpl hier="19" item="19"/>
          <tpl fld="1" item="9"/>
          <tpl fld="4" item="1"/>
          <tpl hier="30" item="11"/>
          <tpl hier="31" item="10"/>
        </tpls>
      </n>
      <n v="0.47021665593063211" in="0">
        <tpls c="9">
          <tpl hier="1" item="22"/>
          <tpl hier="16" item="15"/>
          <tpl hier="17" item="14"/>
          <tpl hier="18" item="13"/>
          <tpl hier="19" item="19"/>
          <tpl fld="4" item="0"/>
          <tpl fld="2" item="18"/>
          <tpl hier="30" item="11"/>
          <tpl hier="31" item="10"/>
        </tpls>
      </n>
      <m>
        <tpls c="9">
          <tpl hier="1" item="22"/>
          <tpl fld="3" item="55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25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0"/>
          <tpl fld="4" item="2"/>
          <tpl hier="30" item="11"/>
          <tpl hier="31" item="10"/>
        </tpls>
      </m>
      <m>
        <tpls c="9">
          <tpl hier="1" item="22"/>
          <tpl fld="3" item="39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52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8917.48" in="2">
        <tpls c="9">
          <tpl hier="1" item="22"/>
          <tpl hier="16" item="15"/>
          <tpl hier="17" item="14"/>
          <tpl hier="18" item="13"/>
          <tpl hier="19" item="19"/>
          <tpl fld="4" item="2"/>
          <tpl fld="2" item="0"/>
          <tpl hier="30" item="11"/>
          <tpl hier="31" item="10"/>
        </tpls>
      </n>
      <m>
        <tpls c="9">
          <tpl hier="1" item="22"/>
          <tpl fld="3" item="26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8"/>
          <tpl fld="4" item="0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2"/>
          <tpl fld="4" item="2"/>
          <tpl hier="30" item="11"/>
          <tpl hier="31" item="10"/>
        </tpls>
      </m>
      <m>
        <tpls c="9">
          <tpl hier="1" item="22"/>
          <tpl fld="3" item="8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53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61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10"/>
          <tpl fld="4" item="2"/>
          <tpl hier="30" item="11"/>
          <tpl hier="31" item="10"/>
        </tpls>
      </m>
      <n v="191928.93" in="2">
        <tpls c="9">
          <tpl hier="1" item="22"/>
          <tpl hier="16" item="15"/>
          <tpl hier="17" item="14"/>
          <tpl hier="18" item="13"/>
          <tpl hier="19" item="19"/>
          <tpl fld="4" item="2"/>
          <tpl fld="2" item="11"/>
          <tpl hier="30" item="11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10"/>
          <tpl fld="4" item="1"/>
          <tpl hier="30" item="11"/>
          <tpl hier="31" item="10"/>
        </tpls>
      </m>
      <n v="215340.05" in="2">
        <tpls c="9">
          <tpl hier="1" item="22"/>
          <tpl hier="16" item="15"/>
          <tpl hier="17" item="14"/>
          <tpl hier="18" item="13"/>
          <tpl hier="19" item="19"/>
          <tpl fld="4" item="2"/>
          <tpl fld="2" item="7"/>
          <tpl hier="30" item="11"/>
          <tpl hier="31" item="10"/>
        </tpls>
      </n>
      <n v="0.5043660494244947" in="0">
        <tpls c="9">
          <tpl hier="1" item="22"/>
          <tpl hier="16" item="15"/>
          <tpl hier="17" item="14"/>
          <tpl hier="18" item="13"/>
          <tpl hier="19" item="19"/>
          <tpl fld="4" item="0"/>
          <tpl fld="2" item="4"/>
          <tpl hier="30" item="11"/>
          <tpl hier="31" item="10"/>
        </tpls>
      </n>
      <m>
        <tpls c="9">
          <tpl hier="1" item="22"/>
          <tpl fld="3" item="5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45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40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108452.64" in="2">
        <tpls c="9">
          <tpl hier="1" item="22"/>
          <tpl hier="16" item="15"/>
          <tpl hier="17" item="14"/>
          <tpl hier="18" item="13"/>
          <tpl hier="19" item="19"/>
          <tpl fld="4" item="2"/>
          <tpl fld="2" item="20"/>
          <tpl hier="30" item="11"/>
          <tpl hier="31" item="10"/>
        </tpls>
      </n>
      <m>
        <tpls c="9">
          <tpl hier="1" item="22"/>
          <tpl fld="3" item="22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49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48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65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 in="1">
        <tpls c="9">
          <tpl hier="1" item="22"/>
          <tpl hier="16" item="15"/>
          <tpl hier="17" item="14"/>
          <tpl hier="18" item="13"/>
          <tpl hier="19" item="19"/>
          <tpl fld="1" item="3"/>
          <tpl fld="4" item="1"/>
          <tpl hier="30" item="11"/>
          <tpl hier="31" item="10"/>
        </tpls>
      </m>
      <m>
        <tpls c="9">
          <tpl hier="1" item="22"/>
          <tpl fld="3" item="0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4"/>
          <tpl fld="4" item="2"/>
          <tpl hier="30" item="11"/>
          <tpl hier="31" item="10"/>
        </tpls>
      </m>
      <m>
        <tpls c="9">
          <tpl hier="1" item="22"/>
          <tpl fld="3" item="30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15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49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1182109.01" in="2">
        <tpls c="9">
          <tpl hier="1" item="22"/>
          <tpl hier="16" item="15"/>
          <tpl hier="17" item="14"/>
          <tpl hier="18" item="13"/>
          <tpl hier="19" item="19"/>
          <tpl fld="4" item="2"/>
          <tpl fld="2" item="9"/>
          <tpl hier="30" item="11"/>
          <tpl hier="31" item="10"/>
        </tpls>
      </n>
      <m in="0">
        <tpls c="9">
          <tpl hier="1" item="22"/>
          <tpl hier="16" item="15"/>
          <tpl hier="17" item="14"/>
          <tpl hier="18" item="13"/>
          <tpl hier="19" item="19"/>
          <tpl fld="1" item="4"/>
          <tpl fld="4" item="0"/>
          <tpl hier="30" item="11"/>
          <tpl hier="31" item="10"/>
        </tpls>
      </m>
      <n v="119176.17" in="2">
        <tpls c="9">
          <tpl hier="1" item="22"/>
          <tpl hier="16" item="15"/>
          <tpl hier="17" item="14"/>
          <tpl hier="18" item="13"/>
          <tpl hier="19" item="19"/>
          <tpl fld="4" item="2"/>
          <tpl fld="2" item="13"/>
          <tpl hier="30" item="11"/>
          <tpl hier="31" item="10"/>
        </tpls>
      </n>
      <m>
        <tpls c="9">
          <tpl hier="1" item="22"/>
          <tpl fld="3" item="19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 in="2">
        <tpls c="9">
          <tpl hier="1" item="22"/>
          <tpl hier="16" item="15"/>
          <tpl hier="17" item="14"/>
          <tpl hier="18" item="13"/>
          <tpl hier="19" item="19"/>
          <tpl fld="1" item="7"/>
          <tpl fld="4" item="2"/>
          <tpl hier="30" item="11"/>
          <tpl hier="31" item="10"/>
        </tpls>
      </m>
      <m>
        <tpls c="9">
          <tpl hier="1" item="22"/>
          <tpl fld="3" item="18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n v="9258992.75" in="2">
        <tpls c="9">
          <tpl hier="1" item="22"/>
          <tpl fld="3" item="27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n>
      <m>
        <tpls c="9">
          <tpl hier="1" item="22"/>
          <tpl fld="3" item="47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62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19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66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38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n v="0.40962192925052648" in="0">
        <tpls c="9">
          <tpl hier="1" item="22"/>
          <tpl hier="16" item="15"/>
          <tpl hier="17" item="14"/>
          <tpl hier="18" item="13"/>
          <tpl hier="19" item="19"/>
          <tpl fld="4" item="0"/>
          <tpl fld="2" item="16"/>
          <tpl hier="30" item="11"/>
          <tpl hier="31" item="10"/>
        </tpls>
      </n>
      <m>
        <tpls c="9">
          <tpl hier="1" item="22"/>
          <tpl fld="3" item="28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24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>
        <tpls c="9">
          <tpl hier="1" item="22"/>
          <tpl fld="3" item="57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63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50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227679.29" in="2">
        <tpls c="9">
          <tpl hier="1" item="22"/>
          <tpl hier="16" item="15"/>
          <tpl hier="17" item="14"/>
          <tpl hier="18" item="13"/>
          <tpl hier="19" item="19"/>
          <tpl fld="4" item="2"/>
          <tpl fld="2" item="6"/>
          <tpl hier="30" item="11"/>
          <tpl hier="31" item="10"/>
        </tpls>
      </n>
      <m>
        <tpls c="9">
          <tpl hier="1" item="22"/>
          <tpl fld="3" item="36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m>
      <m>
        <tpls c="9">
          <tpl hier="1" item="22"/>
          <tpl fld="3" item="56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0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n v="0.48125369727012623" in="0">
        <tpls c="9">
          <tpl hier="1" item="22"/>
          <tpl hier="16" item="15"/>
          <tpl hier="17" item="14"/>
          <tpl hier="18" item="13"/>
          <tpl hier="19" item="19"/>
          <tpl fld="4" item="0"/>
          <tpl fld="2" item="11"/>
          <tpl hier="30" item="11"/>
          <tpl hier="31" item="10"/>
        </tpls>
      </n>
      <n v="18629048.489999998" in="2">
        <tpls c="9">
          <tpl hier="1" item="22"/>
          <tpl hier="16" item="15"/>
          <tpl hier="17" item="14"/>
          <tpl hier="18" item="13"/>
          <tpl hier="19" item="19"/>
          <tpl fld="1" item="9"/>
          <tpl fld="4" item="2"/>
          <tpl hier="30" item="11"/>
          <tpl hier="31" item="10"/>
        </tpls>
      </n>
      <m in="1">
        <tpls c="9">
          <tpl hier="1" item="22"/>
          <tpl hier="16" item="15"/>
          <tpl hier="17" item="14"/>
          <tpl hier="18" item="13"/>
          <tpl hier="19" item="19"/>
          <tpl fld="1" item="5"/>
          <tpl fld="4" item="1"/>
          <tpl hier="30" item="11"/>
          <tpl hier="31" item="10"/>
        </tpls>
      </m>
      <n v="55027.96" in="2">
        <tpls c="9">
          <tpl hier="1" item="22"/>
          <tpl hier="16" item="15"/>
          <tpl hier="17" item="14"/>
          <tpl hier="18" item="13"/>
          <tpl hier="19" item="19"/>
          <tpl fld="4" item="2"/>
          <tpl fld="2" item="18"/>
          <tpl hier="30" item="11"/>
          <tpl hier="31" item="10"/>
        </tpls>
      </n>
      <m>
        <tpls c="9">
          <tpl hier="1" item="22"/>
          <tpl fld="3" item="23"/>
          <tpl hier="16" item="15"/>
          <tpl hier="17" item="14"/>
          <tpl hier="18" item="13"/>
          <tpl hier="19" item="19"/>
          <tpl fld="4" item="1"/>
          <tpl hier="30" item="11"/>
          <tpl hier="31" item="10"/>
        </tpls>
      </m>
      <m in="0">
        <tpls c="9">
          <tpl hier="1" item="22"/>
          <tpl hier="16" item="15"/>
          <tpl hier="17" item="14"/>
          <tpl hier="18" item="13"/>
          <tpl hier="19" item="19"/>
          <tpl fld="1" item="2"/>
          <tpl fld="4" item="0"/>
          <tpl hier="30" item="11"/>
          <tpl hier="31" item="10"/>
        </tpls>
      </m>
      <m>
        <tpls c="9">
          <tpl hier="1" item="22"/>
          <tpl fld="3" item="58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60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m>
        <tpls c="9">
          <tpl hier="1" item="22"/>
          <tpl fld="3" item="44"/>
          <tpl hier="16" item="15"/>
          <tpl hier="17" item="14"/>
          <tpl hier="18" item="13"/>
          <tpl hier="19" item="19"/>
          <tpl fld="4" item="0"/>
          <tpl hier="30" item="11"/>
          <tpl hier="31" item="10"/>
        </tpls>
      </m>
      <n v="5291041.5599999996" in="2">
        <tpls c="9">
          <tpl hier="1" item="22"/>
          <tpl fld="3" item="35"/>
          <tpl hier="16" item="15"/>
          <tpl hier="17" item="14"/>
          <tpl hier="18" item="13"/>
          <tpl hier="19" item="19"/>
          <tpl fld="4" item="2"/>
          <tpl hier="30" item="11"/>
          <tpl hier="31" item="10"/>
        </tpls>
      </n>
      <n v="0.49850793418389588" in="0">
        <tpls c="9">
          <tpl hier="1" item="22"/>
          <tpl hier="16" item="15"/>
          <tpl hier="17" item="14"/>
          <tpl hier="18" item="13"/>
          <tpl hier="19" item="12"/>
          <tpl fld="1" item="1"/>
          <tpl fld="4" item="0"/>
          <tpl hier="30" item="11"/>
          <tpl hier="31" item="10"/>
        </tpls>
      </n>
      <n v="0.48859197766120033" in="0">
        <tpls c="9">
          <tpl hier="1" item="22"/>
          <tpl hier="16" item="15"/>
          <tpl hier="17" item="14"/>
          <tpl hier="18" item="13"/>
          <tpl hier="19" item="12"/>
          <tpl fld="4" item="0"/>
          <tpl fld="2" item="19"/>
          <tpl hier="30" item="11"/>
          <tpl hier="31" item="10"/>
        </tpls>
      </n>
      <n v="15.931739088417881" in="1">
        <tpls c="9">
          <tpl hier="1" item="22"/>
          <tpl hier="16" item="15"/>
          <tpl hier="17" item="14"/>
          <tpl hier="18" item="13"/>
          <tpl hier="19" item="12"/>
          <tpl fld="1" item="0"/>
          <tpl fld="4" item="1"/>
          <tpl hier="30" item="11"/>
          <tpl hier="31" item="10"/>
        </tpls>
      </n>
      <n v="3716443.4" in="2">
        <tpls c="9">
          <tpl hier="1" item="22"/>
          <tpl fld="3" item="4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7896316.2699999996" in="2">
        <tpls c="9">
          <tpl hier="1" item="22"/>
          <tpl hier="16" item="15"/>
          <tpl hier="17" item="14"/>
          <tpl hier="18" item="13"/>
          <tpl hier="19" item="12"/>
          <tpl fld="4" item="2"/>
          <tpl fld="2" item="17"/>
          <tpl hier="30" item="11"/>
          <tpl hier="31" item="10"/>
        </tpls>
      </n>
      <n v="0.47040065823568983" in="0">
        <tpls c="9">
          <tpl hier="1" item="22"/>
          <tpl hier="16" item="15"/>
          <tpl hier="17" item="14"/>
          <tpl hier="18" item="13"/>
          <tpl hier="19" item="12"/>
          <tpl fld="1" item="6"/>
          <tpl fld="4" item="0"/>
          <tpl hier="30" item="11"/>
          <tpl hier="31" item="10"/>
        </tpls>
      </n>
      <n v="7229419.3600000003" in="2">
        <tpls c="9">
          <tpl hier="1" item="22"/>
          <tpl hier="16" item="15"/>
          <tpl hier="17" item="14"/>
          <tpl hier="18" item="13"/>
          <tpl hier="19" item="12"/>
          <tpl fld="4" item="2"/>
          <tpl fld="2" item="12"/>
          <tpl hier="30" item="11"/>
          <tpl hier="31" item="10"/>
        </tpls>
      </n>
      <n v="17157784.960000001" in="2">
        <tpls c="9">
          <tpl hier="1" item="22"/>
          <tpl hier="16" item="15"/>
          <tpl hier="17" item="14"/>
          <tpl hier="18" item="13"/>
          <tpl hier="19" item="12"/>
          <tpl fld="4" item="2"/>
          <tpl fld="2" item="10"/>
          <tpl hier="30" item="11"/>
          <tpl hier="31" item="10"/>
        </tpls>
      </n>
      <n v="977034.19" in="2">
        <tpls c="9">
          <tpl hier="1" item="22"/>
          <tpl hier="16" item="15"/>
          <tpl hier="17" item="14"/>
          <tpl hier="18" item="13"/>
          <tpl hier="19" item="12"/>
          <tpl fld="4" item="2"/>
          <tpl fld="2" item="3"/>
          <tpl hier="30" item="11"/>
          <tpl hier="31" item="10"/>
        </tpls>
      </n>
      <n v="42.338498684145627" in="1">
        <tpls c="9">
          <tpl hier="1" item="22"/>
          <tpl fld="3" item="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3.433821291862166" in="1">
        <tpls c="9">
          <tpl hier="1" item="22"/>
          <tpl fld="3" item="1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42.604650726147895" in="1">
        <tpls c="9">
          <tpl hier="1" item="22"/>
          <tpl fld="3" item="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9.463562354976993" in="1">
        <tpls c="9">
          <tpl hier="1" item="22"/>
          <tpl fld="3" item="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3177759381250975" in="0">
        <tpls c="9">
          <tpl hier="1" item="22"/>
          <tpl fld="3" item="6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5061914492794124" in="0">
        <tpls c="9">
          <tpl hier="1" item="22"/>
          <tpl hier="16" item="15"/>
          <tpl hier="17" item="14"/>
          <tpl hier="18" item="13"/>
          <tpl hier="19" item="12"/>
          <tpl fld="4" item="0"/>
          <tpl fld="2" item="12"/>
          <tpl hier="30" item="11"/>
          <tpl hier="31" item="10"/>
        </tpls>
      </n>
      <n v="0.48314802419813174" in="0">
        <tpls c="9">
          <tpl hier="1" item="22"/>
          <tpl hier="16" item="15"/>
          <tpl hier="17" item="14"/>
          <tpl hier="18" item="13"/>
          <tpl hier="19" item="12"/>
          <tpl fld="4" item="0"/>
          <tpl fld="2" item="20"/>
          <tpl hier="30" item="11"/>
          <tpl hier="31" item="10"/>
        </tpls>
      </n>
      <n v="0.52612849074250456" in="0">
        <tpls c="9">
          <tpl hier="1" item="22"/>
          <tpl hier="16" item="15"/>
          <tpl hier="17" item="14"/>
          <tpl hier="18" item="13"/>
          <tpl hier="19" item="12"/>
          <tpl fld="4" item="0"/>
          <tpl fld="2" item="3"/>
          <tpl hier="30" item="11"/>
          <tpl hier="31" item="10"/>
        </tpls>
      </n>
      <n v="62248.959999999999" in="2">
        <tpls c="9">
          <tpl hier="1" item="22"/>
          <tpl hier="16" item="15"/>
          <tpl hier="17" item="14"/>
          <tpl hier="18" item="13"/>
          <tpl hier="19" item="12"/>
          <tpl fld="4" item="2"/>
          <tpl fld="2" item="2"/>
          <tpl hier="30" item="11"/>
          <tpl hier="31" item="10"/>
        </tpls>
      </n>
      <n v="0.46830305635688563" in="0">
        <tpls c="9">
          <tpl hier="1" item="22"/>
          <tpl hier="16" item="15"/>
          <tpl hier="17" item="14"/>
          <tpl hier="18" item="13"/>
          <tpl hier="19" item="12"/>
          <tpl fld="1" item="7"/>
          <tpl fld="4" item="0"/>
          <tpl hier="30" item="11"/>
          <tpl hier="31" item="10"/>
        </tpls>
      </n>
      <n v="33.554558329950147" in="1">
        <tpls c="9">
          <tpl hier="1" item="22"/>
          <tpl fld="3" item="1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2245320507706425" in="0">
        <tpls c="9">
          <tpl hier="1" item="22"/>
          <tpl fld="3" item="6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0278949.34" in="2">
        <tpls c="9">
          <tpl hier="1" item="22"/>
          <tpl hier="16" item="15"/>
          <tpl hier="17" item="14"/>
          <tpl hier="18" item="13"/>
          <tpl hier="19" item="12"/>
          <tpl fld="4" item="2"/>
          <tpl fld="2" item="8"/>
          <tpl hier="30" item="11"/>
          <tpl hier="31" item="10"/>
        </tpls>
      </n>
      <n v="33.808214546541812" in="1">
        <tpls c="9">
          <tpl hier="1" item="22"/>
          <tpl fld="3" item="1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5711939.3499999996" in="2">
        <tpls c="9">
          <tpl hier="1" item="22"/>
          <tpl fld="3" item="3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763429.49" in="2">
        <tpls c="9">
          <tpl hier="1" item="22"/>
          <tpl hier="16" item="15"/>
          <tpl hier="17" item="14"/>
          <tpl hier="18" item="13"/>
          <tpl hier="19" item="12"/>
          <tpl fld="4" item="2"/>
          <tpl fld="2" item="4"/>
          <tpl hier="30" item="11"/>
          <tpl hier="31" item="10"/>
        </tpls>
      </n>
      <n v="0.50736016921089022" in="0">
        <tpls c="9">
          <tpl hier="1" item="22"/>
          <tpl hier="16" item="15"/>
          <tpl hier="17" item="14"/>
          <tpl hier="18" item="13"/>
          <tpl hier="19" item="12"/>
          <tpl fld="4" item="0"/>
          <tpl fld="2" item="10"/>
          <tpl hier="30" item="11"/>
          <tpl hier="31" item="10"/>
        </tpls>
      </n>
      <n v="17766478.280000001" in="2">
        <tpls c="9">
          <tpl hier="1" item="22"/>
          <tpl hier="16" item="15"/>
          <tpl hier="17" item="14"/>
          <tpl hier="18" item="13"/>
          <tpl hier="19" item="12"/>
          <tpl fld="1" item="11"/>
          <tpl fld="4" item="2"/>
          <tpl hier="30" item="11"/>
          <tpl hier="31" item="10"/>
        </tpls>
      </n>
      <n v="0.74637038829811475" in="0">
        <tpls c="9">
          <tpl hier="1" item="22"/>
          <tpl fld="3" item="5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51413745497259566" in="0">
        <tpls c="9">
          <tpl hier="1" item="22"/>
          <tpl hier="16" item="15"/>
          <tpl hier="17" item="14"/>
          <tpl hier="18" item="13"/>
          <tpl hier="19" item="12"/>
          <tpl fld="4" item="0"/>
          <tpl fld="2" item="6"/>
          <tpl hier="30" item="11"/>
          <tpl hier="31" item="10"/>
        </tpls>
      </n>
      <n v="1077368.6599999999" in="2">
        <tpls c="9">
          <tpl hier="1" item="22"/>
          <tpl hier="16" item="15"/>
          <tpl hier="17" item="14"/>
          <tpl hier="18" item="13"/>
          <tpl hier="19" item="12"/>
          <tpl fld="4" item="2"/>
          <tpl fld="2" item="21"/>
          <tpl hier="30" item="11"/>
          <tpl hier="31" item="10"/>
        </tpls>
      </n>
      <n v="3837554.63" in="2">
        <tpls c="9">
          <tpl hier="1" item="22"/>
          <tpl fld="3" item="43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6368376609424278" in="0">
        <tpls c="9">
          <tpl hier="1" item="22"/>
          <tpl hier="16" item="15"/>
          <tpl hier="17" item="14"/>
          <tpl hier="18" item="13"/>
          <tpl hier="19" item="12"/>
          <tpl fld="4" item="0"/>
          <tpl fld="2" item="21"/>
          <tpl hier="30" item="11"/>
          <tpl hier="31" item="10"/>
        </tpls>
      </n>
      <n v="35.39170308194128" in="1">
        <tpls c="9">
          <tpl hier="1" item="22"/>
          <tpl fld="3" item="1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6871591.6900000004" in="2">
        <tpls c="9">
          <tpl hier="1" item="22"/>
          <tpl fld="3" item="3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9631299.719999999" in="2">
        <tpls c="9">
          <tpl hier="1" item="22"/>
          <tpl hier="16" item="15"/>
          <tpl hier="17" item="14"/>
          <tpl hier="18" item="13"/>
          <tpl hier="19" item="12"/>
          <tpl fld="1" item="6"/>
          <tpl fld="4" item="2"/>
          <tpl hier="30" item="11"/>
          <tpl hier="31" item="10"/>
        </tpls>
      </n>
      <n v="0.50343768892693208" in="0">
        <tpls c="9">
          <tpl hier="1" item="22"/>
          <tpl hier="16" item="15"/>
          <tpl hier="17" item="14"/>
          <tpl hier="18" item="13"/>
          <tpl hier="19" item="12"/>
          <tpl fld="4" item="0"/>
          <tpl fld="2" item="13"/>
          <tpl hier="30" item="11"/>
          <tpl hier="31" item="10"/>
        </tpls>
      </n>
      <n v="0.48941087032481206" in="0">
        <tpls c="9">
          <tpl hier="1" item="22"/>
          <tpl hier="16" item="15"/>
          <tpl hier="17" item="14"/>
          <tpl hier="18" item="13"/>
          <tpl hier="19" item="12"/>
          <tpl fld="1" item="3"/>
          <tpl fld="4" item="0"/>
          <tpl hier="30" item="11"/>
          <tpl hier="31" item="10"/>
        </tpls>
      </n>
      <n v="3937629.59" in="2">
        <tpls c="9">
          <tpl hier="1" item="22"/>
          <tpl fld="3" item="4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9578620082539659" in="0">
        <tpls c="9">
          <tpl hier="1" item="22"/>
          <tpl hier="16" item="15"/>
          <tpl hier="17" item="14"/>
          <tpl hier="18" item="13"/>
          <tpl hier="19" item="12"/>
          <tpl fld="4" item="0"/>
          <tpl fld="2" item="15"/>
          <tpl hier="30" item="11"/>
          <tpl hier="31" item="10"/>
        </tpls>
      </n>
      <n v="6594808.7800000003" in="2">
        <tpls c="9">
          <tpl hier="1" item="22"/>
          <tpl fld="3" item="32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5.980847174592895" in="1">
        <tpls c="9">
          <tpl hier="1" item="22"/>
          <tpl hier="16" item="15"/>
          <tpl hier="17" item="14"/>
          <tpl hier="18" item="13"/>
          <tpl hier="19" item="12"/>
          <tpl fld="1" item="8"/>
          <tpl fld="4" item="1"/>
          <tpl hier="30" item="11"/>
          <tpl hier="31" item="10"/>
        </tpls>
      </n>
      <n v="204437.72" in="2">
        <tpls c="9">
          <tpl hier="1" item="22"/>
          <tpl hier="16" item="15"/>
          <tpl hier="17" item="14"/>
          <tpl hier="18" item="13"/>
          <tpl hier="19" item="12"/>
          <tpl fld="4" item="2"/>
          <tpl fld="2" item="23"/>
          <tpl hier="30" item="11"/>
          <tpl hier="31" item="10"/>
        </tpls>
      </n>
      <n v="0.52796317510406388" in="0">
        <tpls c="9">
          <tpl hier="1" item="22"/>
          <tpl hier="16" item="15"/>
          <tpl hier="17" item="14"/>
          <tpl hier="18" item="13"/>
          <tpl hier="19" item="12"/>
          <tpl fld="4" item="0"/>
          <tpl fld="2" item="2"/>
          <tpl hier="30" item="11"/>
          <tpl hier="31" item="10"/>
        </tpls>
      </n>
      <n v="0.57952177491980916" in="0">
        <tpls c="9">
          <tpl hier="1" item="22"/>
          <tpl hier="16" item="15"/>
          <tpl hier="17" item="14"/>
          <tpl hier="18" item="13"/>
          <tpl hier="19" item="12"/>
          <tpl fld="4" item="0"/>
          <tpl fld="2" item="0"/>
          <tpl hier="30" item="11"/>
          <tpl hier="31" item="10"/>
        </tpls>
      </n>
      <n v="0.5777466694234864" in="0">
        <tpls c="9">
          <tpl hier="1" item="22"/>
          <tpl hier="16" item="15"/>
          <tpl hier="17" item="14"/>
          <tpl hier="18" item="13"/>
          <tpl hier="19" item="12"/>
          <tpl fld="1" item="0"/>
          <tpl fld="4" item="0"/>
          <tpl hier="30" item="11"/>
          <tpl hier="31" item="10"/>
        </tpls>
      </n>
      <n v="36.016985173493303" in="1">
        <tpls c="9">
          <tpl hier="1" item="22"/>
          <tpl fld="3" item="1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3.12890512352206" in="1">
        <tpls c="9">
          <tpl hier="1" item="22"/>
          <tpl fld="3" item="2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22157294.690000001" in="2">
        <tpls c="9">
          <tpl hier="1" item="22"/>
          <tpl hier="16" item="15"/>
          <tpl hier="17" item="14"/>
          <tpl hier="18" item="13"/>
          <tpl hier="19" item="12"/>
          <tpl fld="1" item="1"/>
          <tpl fld="4" item="2"/>
          <tpl hier="30" item="11"/>
          <tpl hier="31" item="10"/>
        </tpls>
      </n>
      <n v="17424246.829999998" in="2">
        <tpls c="9">
          <tpl hier="1" item="22"/>
          <tpl hier="16" item="15"/>
          <tpl hier="17" item="14"/>
          <tpl hier="18" item="13"/>
          <tpl hier="19" item="12"/>
          <tpl fld="4" item="2"/>
          <tpl fld="2" item="1"/>
          <tpl hier="30" item="11"/>
          <tpl hier="31" item="10"/>
        </tpls>
      </n>
      <n v="14.168508911365274" in="1">
        <tpls c="9">
          <tpl hier="1" item="22"/>
          <tpl hier="16" item="15"/>
          <tpl hier="17" item="14"/>
          <tpl hier="18" item="13"/>
          <tpl hier="19" item="12"/>
          <tpl fld="1" item="2"/>
          <tpl fld="4" item="1"/>
          <tpl hier="30" item="11"/>
          <tpl hier="31" item="10"/>
        </tpls>
      </n>
      <n v="0.49867931697417311" in="0">
        <tpls c="9">
          <tpl hier="1" item="22"/>
          <tpl hier="16" item="15"/>
          <tpl hier="17" item="14"/>
          <tpl hier="18" item="13"/>
          <tpl hier="19" item="12"/>
          <tpl fld="4" item="0"/>
          <tpl fld="2" item="14"/>
          <tpl hier="30" item="11"/>
          <tpl hier="31" item="10"/>
        </tpls>
      </n>
      <n v="0.62087620191100057" in="0">
        <tpls c="9">
          <tpl hier="1" item="22"/>
          <tpl fld="3" item="6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49345189466847328" in="0">
        <tpls c="9">
          <tpl hier="1" item="22"/>
          <tpl hier="16" item="15"/>
          <tpl hier="17" item="14"/>
          <tpl hier="18" item="13"/>
          <tpl hier="19" item="12"/>
          <tpl fld="4" item="0"/>
          <tpl fld="2" item="17"/>
          <tpl hier="30" item="11"/>
          <tpl hier="31" item="10"/>
        </tpls>
      </n>
      <n v="3750244.18" in="2">
        <tpls c="9">
          <tpl hier="1" item="22"/>
          <tpl fld="3" item="4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2601644.0499999998" in="2">
        <tpls c="9">
          <tpl hier="1" item="22"/>
          <tpl hier="16" item="15"/>
          <tpl hier="17" item="14"/>
          <tpl hier="18" item="13"/>
          <tpl hier="19" item="12"/>
          <tpl fld="4" item="2"/>
          <tpl fld="2" item="14"/>
          <tpl hier="30" item="11"/>
          <tpl hier="31" item="10"/>
        </tpls>
      </n>
      <n v="40.252787438812774" in="1">
        <tpls c="9">
          <tpl hier="1" item="22"/>
          <tpl fld="3" item="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5162609983194334" in="0">
        <tpls c="9">
          <tpl hier="1" item="22"/>
          <tpl hier="16" item="15"/>
          <tpl hier="17" item="14"/>
          <tpl hier="18" item="13"/>
          <tpl hier="19" item="12"/>
          <tpl fld="4" item="0"/>
          <tpl fld="2" item="5"/>
          <tpl hier="30" item="11"/>
          <tpl hier="31" item="10"/>
        </tpls>
      </n>
      <n v="34.579940646931902" in="1">
        <tpls c="9">
          <tpl hier="1" item="22"/>
          <tpl fld="3" item="1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72538488498017795" in="0">
        <tpls c="9">
          <tpl hier="1" item="22"/>
          <tpl fld="3" item="5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3102489.72" in="2">
        <tpls c="9">
          <tpl hier="1" item="22"/>
          <tpl hier="16" item="15"/>
          <tpl hier="17" item="14"/>
          <tpl hier="18" item="13"/>
          <tpl hier="19" item="12"/>
          <tpl fld="4" item="2"/>
          <tpl fld="2" item="15"/>
          <tpl hier="30" item="11"/>
          <tpl hier="31" item="10"/>
        </tpls>
      </n>
      <n v="32.420620034377926" in="1">
        <tpls c="9">
          <tpl hier="1" item="22"/>
          <tpl fld="3" item="21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7.071769744239838" in="1">
        <tpls c="9">
          <tpl hier="1" item="22"/>
          <tpl hier="16" item="15"/>
          <tpl hier="17" item="14"/>
          <tpl hier="18" item="13"/>
          <tpl hier="19" item="12"/>
          <tpl fld="1" item="6"/>
          <tpl fld="4" item="1"/>
          <tpl hier="30" item="11"/>
          <tpl hier="31" item="10"/>
        </tpls>
      </n>
      <n v="0.54493503221715256" in="0">
        <tpls c="9">
          <tpl hier="1" item="22"/>
          <tpl hier="16" item="15"/>
          <tpl hier="17" item="14"/>
          <tpl hier="18" item="13"/>
          <tpl hier="19" item="12"/>
          <tpl fld="4" item="0"/>
          <tpl fld="2" item="1"/>
          <tpl hier="30" item="11"/>
          <tpl hier="31" item="10"/>
        </tpls>
      </n>
      <n v="0.46319656446684287" in="0">
        <tpls c="9">
          <tpl hier="1" item="22"/>
          <tpl hier="16" item="15"/>
          <tpl hier="17" item="14"/>
          <tpl hier="18" item="13"/>
          <tpl hier="19" item="12"/>
          <tpl fld="4" item="0"/>
          <tpl fld="2" item="22"/>
          <tpl hier="30" item="11"/>
          <tpl hier="31" item="10"/>
        </tpls>
      </n>
      <n v="11.103584320293198" in="1">
        <tpls c="9">
          <tpl hier="1" item="22"/>
          <tpl hier="16" item="15"/>
          <tpl hier="17" item="14"/>
          <tpl hier="18" item="13"/>
          <tpl hier="19" item="12"/>
          <tpl fld="1" item="1"/>
          <tpl fld="4" item="1"/>
          <tpl hier="30" item="11"/>
          <tpl hier="31" item="10"/>
        </tpls>
      </n>
      <n v="0.64361790994904333" in="0">
        <tpls c="9">
          <tpl hier="1" item="22"/>
          <tpl fld="3" item="5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38.11580389349615" in="1">
        <tpls c="9">
          <tpl hier="1" item="22"/>
          <tpl fld="3" item="7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9897077.989999998" in="2">
        <tpls c="9">
          <tpl hier="1" item="22"/>
          <tpl hier="16" item="15"/>
          <tpl hier="17" item="14"/>
          <tpl hier="18" item="13"/>
          <tpl hier="19" item="12"/>
          <tpl fld="1" item="5"/>
          <tpl fld="4" item="2"/>
          <tpl hier="30" item="11"/>
          <tpl hier="31" item="10"/>
        </tpls>
      </n>
      <n v="2600085.2999999998" in="2">
        <tpls c="9">
          <tpl hier="1" item="22"/>
          <tpl hier="16" item="15"/>
          <tpl hier="17" item="14"/>
          <tpl hier="18" item="13"/>
          <tpl hier="19" item="12"/>
          <tpl fld="4" item="2"/>
          <tpl fld="2" item="5"/>
          <tpl hier="30" item="11"/>
          <tpl hier="31" item="10"/>
        </tpls>
      </n>
      <n v="0.50801207522058145" in="0">
        <tpls c="9">
          <tpl hier="1" item="22"/>
          <tpl hier="16" item="15"/>
          <tpl hier="17" item="14"/>
          <tpl hier="18" item="13"/>
          <tpl hier="19" item="12"/>
          <tpl fld="4" item="0"/>
          <tpl fld="2" item="9"/>
          <tpl hier="30" item="11"/>
          <tpl hier="31" item="10"/>
        </tpls>
      </n>
      <n v="0.62583178793498428" in="0">
        <tpls c="9">
          <tpl hier="1" item="22"/>
          <tpl fld="3" item="2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2.233961901424168" in="1">
        <tpls c="9">
          <tpl hier="1" item="22"/>
          <tpl hier="16" item="15"/>
          <tpl hier="17" item="14"/>
          <tpl hier="18" item="13"/>
          <tpl hier="19" item="12"/>
          <tpl fld="1" item="11"/>
          <tpl fld="4" item="1"/>
          <tpl hier="30" item="11"/>
          <tpl hier="31" item="10"/>
        </tpls>
      </n>
      <n v="32268104.170000002" in="2">
        <tpls c="9">
          <tpl hier="1" item="22"/>
          <tpl hier="16" item="15"/>
          <tpl hier="17" item="14"/>
          <tpl hier="18" item="13"/>
          <tpl hier="19" item="12"/>
          <tpl fld="1" item="3"/>
          <tpl fld="4" item="2"/>
          <tpl hier="30" item="11"/>
          <tpl hier="31" item="10"/>
        </tpls>
      </n>
      <n v="5398446.3700000001" in="2">
        <tpls c="9">
          <tpl hier="1" item="22"/>
          <tpl fld="3" item="34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2816856419265754" in="0">
        <tpls c="9">
          <tpl hier="1" item="22"/>
          <tpl fld="3" item="1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46014073919859655" in="0">
        <tpls c="9">
          <tpl hier="1" item="22"/>
          <tpl hier="16" item="15"/>
          <tpl hier="17" item="14"/>
          <tpl hier="18" item="13"/>
          <tpl hier="19" item="12"/>
          <tpl fld="1" item="9"/>
          <tpl fld="4" item="0"/>
          <tpl hier="30" item="11"/>
          <tpl hier="31" item="10"/>
        </tpls>
      </n>
      <n v="0.45279101004459577" in="0">
        <tpls c="9">
          <tpl hier="1" item="22"/>
          <tpl hier="16" item="15"/>
          <tpl hier="17" item="14"/>
          <tpl hier="18" item="13"/>
          <tpl hier="19" item="12"/>
          <tpl fld="1" item="10"/>
          <tpl fld="4" item="0"/>
          <tpl hier="30" item="11"/>
          <tpl hier="31" item="10"/>
        </tpls>
      </n>
      <n v="22610511.370000001" in="2">
        <tpls c="9">
          <tpl hier="1" item="22"/>
          <tpl hier="16" item="15"/>
          <tpl hier="17" item="14"/>
          <tpl hier="18" item="13"/>
          <tpl hier="19" item="12"/>
          <tpl fld="4" item="2"/>
          <tpl fld="2" item="16"/>
          <tpl hier="30" item="11"/>
          <tpl hier="31" item="10"/>
        </tpls>
      </n>
      <n v="0.47643422643867794" in="0">
        <tpls c="9">
          <tpl hier="1" item="22"/>
          <tpl hier="16" item="15"/>
          <tpl hier="17" item="14"/>
          <tpl hier="18" item="13"/>
          <tpl hier="19" item="12"/>
          <tpl fld="1" item="5"/>
          <tpl fld="4" item="0"/>
          <tpl hier="30" item="11"/>
          <tpl hier="31" item="10"/>
        </tpls>
      </n>
      <n v="4049064.5" in="2">
        <tpls c="9">
          <tpl hier="1" item="22"/>
          <tpl fld="3" item="41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6.306608849860702" in="1">
        <tpls c="9">
          <tpl hier="1" item="22"/>
          <tpl fld="3" item="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5.164585698070375" in="1">
        <tpls c="9">
          <tpl hier="1" item="22"/>
          <tpl fld="3" item="1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126427872.78" in="2">
        <tpls c="9">
          <tpl hier="1" item="22"/>
          <tpl hier="16" item="15"/>
          <tpl hier="17" item="14"/>
          <tpl hier="18" item="13"/>
          <tpl hier="19" item="12"/>
          <tpl fld="4" item="2"/>
          <tpl fld="2" item="22"/>
          <tpl hier="30" item="11"/>
          <tpl hier="31" item="10"/>
        </tpls>
      </n>
      <n v="0.44408535767011231" in="0">
        <tpls c="9">
          <tpl hier="1" item="22"/>
          <tpl hier="16" item="15"/>
          <tpl hier="17" item="14"/>
          <tpl hier="18" item="13"/>
          <tpl hier="19" item="12"/>
          <tpl fld="4" item="0"/>
          <tpl fld="2" item="23"/>
          <tpl hier="30" item="11"/>
          <tpl hier="31" item="10"/>
        </tpls>
      </n>
      <n v="14.85271711953011" in="1">
        <tpls c="9">
          <tpl hier="1" item="22"/>
          <tpl hier="16" item="15"/>
          <tpl hier="17" item="14"/>
          <tpl hier="18" item="13"/>
          <tpl hier="19" item="12"/>
          <tpl fld="1" item="4"/>
          <tpl fld="4" item="1"/>
          <tpl hier="30" item="11"/>
          <tpl hier="31" item="10"/>
        </tpls>
      </n>
      <n v="40040288.609999999" in="2">
        <tpls c="9">
          <tpl hier="1" item="22"/>
          <tpl hier="16" item="15"/>
          <tpl hier="17" item="14"/>
          <tpl hier="18" item="13"/>
          <tpl hier="19" item="12"/>
          <tpl fld="4" item="2"/>
          <tpl fld="2" item="19"/>
          <tpl hier="30" item="11"/>
          <tpl hier="31" item="10"/>
        </tpls>
      </n>
      <n v="0.51009530377359358" in="0">
        <tpls c="9">
          <tpl hier="1" item="22"/>
          <tpl hier="16" item="15"/>
          <tpl hier="17" item="14"/>
          <tpl hier="18" item="13"/>
          <tpl hier="19" item="12"/>
          <tpl fld="4" item="0"/>
          <tpl fld="2" item="7"/>
          <tpl hier="30" item="11"/>
          <tpl hier="31" item="10"/>
        </tpls>
      </n>
      <n v="7805206.9699999997" in="2">
        <tpls c="9">
          <tpl hier="1" item="22"/>
          <tpl fld="3" item="2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8.355046473752239" in="1">
        <tpls c="9">
          <tpl hier="1" item="22"/>
          <tpl fld="3" item="6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50851611957726461" in="0">
        <tpls c="9">
          <tpl hier="1" item="22"/>
          <tpl hier="16" item="15"/>
          <tpl hier="17" item="14"/>
          <tpl hier="18" item="13"/>
          <tpl hier="19" item="12"/>
          <tpl fld="4" item="0"/>
          <tpl fld="2" item="8"/>
          <tpl hier="30" item="11"/>
          <tpl hier="31" item="10"/>
        </tpls>
      </n>
      <n v="5037680.6399999997" in="2">
        <tpls c="9">
          <tpl hier="1" item="22"/>
          <tpl fld="3" item="3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8.212934140693946" in="1">
        <tpls c="9">
          <tpl hier="1" item="22"/>
          <tpl hier="16" item="15"/>
          <tpl hier="17" item="14"/>
          <tpl hier="18" item="13"/>
          <tpl hier="19" item="12"/>
          <tpl fld="1" item="9"/>
          <tpl fld="4" item="1"/>
          <tpl hier="30" item="11"/>
          <tpl hier="31" item="10"/>
        </tpls>
      </n>
      <n v="0.49296085701235043" in="0">
        <tpls c="9">
          <tpl hier="1" item="22"/>
          <tpl hier="16" item="15"/>
          <tpl hier="17" item="14"/>
          <tpl hier="18" item="13"/>
          <tpl hier="19" item="12"/>
          <tpl fld="4" item="0"/>
          <tpl fld="2" item="18"/>
          <tpl hier="30" item="11"/>
          <tpl hier="31" item="10"/>
        </tpls>
      </n>
      <n v="0.70519141701661681" in="0">
        <tpls c="9">
          <tpl hier="1" item="22"/>
          <tpl fld="3" item="5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9636295.18" in="2">
        <tpls c="9">
          <tpl hier="1" item="22"/>
          <tpl fld="3" item="2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5116810.549999997" in="2">
        <tpls c="9">
          <tpl hier="1" item="22"/>
          <tpl hier="16" item="15"/>
          <tpl hier="17" item="14"/>
          <tpl hier="18" item="13"/>
          <tpl hier="19" item="12"/>
          <tpl fld="1" item="0"/>
          <tpl fld="4" item="2"/>
          <tpl hier="30" item="11"/>
          <tpl hier="31" item="10"/>
        </tpls>
      </n>
      <n v="4774490.26" in="2">
        <tpls c="9">
          <tpl hier="1" item="22"/>
          <tpl fld="3" item="3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74507807682932226" in="0">
        <tpls c="9">
          <tpl hier="1" item="22"/>
          <tpl fld="3" item="5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91414.57" in="2">
        <tpls c="9">
          <tpl hier="1" item="22"/>
          <tpl hier="16" item="15"/>
          <tpl hier="17" item="14"/>
          <tpl hier="18" item="13"/>
          <tpl hier="19" item="12"/>
          <tpl fld="4" item="2"/>
          <tpl fld="2" item="0"/>
          <tpl hier="30" item="11"/>
          <tpl hier="31" item="10"/>
        </tpls>
      </n>
      <n v="15015038.9" in="2">
        <tpls c="9">
          <tpl hier="1" item="22"/>
          <tpl fld="3" item="2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6526097732103061" in="0">
        <tpls c="9">
          <tpl hier="1" item="22"/>
          <tpl hier="16" item="15"/>
          <tpl hier="17" item="14"/>
          <tpl hier="18" item="13"/>
          <tpl hier="19" item="12"/>
          <tpl fld="1" item="8"/>
          <tpl fld="4" item="0"/>
          <tpl hier="30" item="11"/>
          <tpl hier="31" item="10"/>
        </tpls>
      </n>
      <n v="37952147.030000001" in="2">
        <tpls c="9">
          <tpl hier="1" item="22"/>
          <tpl hier="16" item="15"/>
          <tpl hier="17" item="14"/>
          <tpl hier="18" item="13"/>
          <tpl hier="19" item="12"/>
          <tpl fld="1" item="2"/>
          <tpl fld="4" item="2"/>
          <tpl hier="30" item="11"/>
          <tpl hier="31" item="10"/>
        </tpls>
      </n>
      <n v="36.754625782562044" in="1">
        <tpls c="9">
          <tpl hier="1" item="22"/>
          <tpl fld="3" item="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73353619716638063" in="0">
        <tpls c="9">
          <tpl hier="1" item="22"/>
          <tpl fld="3" item="5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63950724011238369" in="0">
        <tpls c="9">
          <tpl hier="1" item="22"/>
          <tpl fld="3" item="61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20075862.710000001" in="2">
        <tpls c="9">
          <tpl hier="1" item="22"/>
          <tpl hier="16" item="15"/>
          <tpl hier="17" item="14"/>
          <tpl hier="18" item="13"/>
          <tpl hier="19" item="12"/>
          <tpl fld="1" item="10"/>
          <tpl fld="4" item="2"/>
          <tpl hier="30" item="11"/>
          <tpl hier="31" item="10"/>
        </tpls>
      </n>
      <n v="3953741.01" in="2">
        <tpls c="9">
          <tpl hier="1" item="22"/>
          <tpl hier="16" item="15"/>
          <tpl hier="17" item="14"/>
          <tpl hier="18" item="13"/>
          <tpl hier="19" item="12"/>
          <tpl fld="4" item="2"/>
          <tpl fld="2" item="11"/>
          <tpl hier="30" item="11"/>
          <tpl hier="31" item="10"/>
        </tpls>
      </n>
      <n v="13.29872426687859" in="1">
        <tpls c="9">
          <tpl hier="1" item="22"/>
          <tpl hier="16" item="15"/>
          <tpl hier="17" item="14"/>
          <tpl hier="18" item="13"/>
          <tpl hier="19" item="12"/>
          <tpl fld="1" item="10"/>
          <tpl fld="4" item="1"/>
          <tpl hier="30" item="11"/>
          <tpl hier="31" item="10"/>
        </tpls>
      </n>
      <n v="4661081.91" in="2">
        <tpls c="9">
          <tpl hier="1" item="22"/>
          <tpl hier="16" item="15"/>
          <tpl hier="17" item="14"/>
          <tpl hier="18" item="13"/>
          <tpl hier="19" item="12"/>
          <tpl fld="4" item="2"/>
          <tpl fld="2" item="7"/>
          <tpl hier="30" item="11"/>
          <tpl hier="31" item="10"/>
        </tpls>
      </n>
      <n v="0.51951899582475847" in="0">
        <tpls c="9">
          <tpl hier="1" item="22"/>
          <tpl hier="16" item="15"/>
          <tpl hier="17" item="14"/>
          <tpl hier="18" item="13"/>
          <tpl hier="19" item="12"/>
          <tpl fld="4" item="0"/>
          <tpl fld="2" item="4"/>
          <tpl hier="30" item="11"/>
          <tpl hier="31" item="10"/>
        </tpls>
      </n>
      <n v="39.081363478653536" in="1">
        <tpls c="9">
          <tpl hier="1" item="22"/>
          <tpl fld="3" item="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3732661.04" in="2">
        <tpls c="9">
          <tpl hier="1" item="22"/>
          <tpl fld="3" item="4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4410945.74" in="2">
        <tpls c="9">
          <tpl hier="1" item="22"/>
          <tpl fld="3" item="4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162733.1299999999" in="2">
        <tpls c="9">
          <tpl hier="1" item="22"/>
          <tpl hier="16" item="15"/>
          <tpl hier="17" item="14"/>
          <tpl hier="18" item="13"/>
          <tpl hier="19" item="12"/>
          <tpl fld="4" item="2"/>
          <tpl fld="2" item="20"/>
          <tpl hier="30" item="11"/>
          <tpl hier="31" item="10"/>
        </tpls>
      </n>
      <n v="32.381739709942565" in="1">
        <tpls c="9">
          <tpl hier="1" item="22"/>
          <tpl fld="3" item="22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4114340949462922" in="0">
        <tpls c="9">
          <tpl hier="1" item="22"/>
          <tpl fld="3" item="4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3084711.28" in="2">
        <tpls c="9">
          <tpl hier="1" item="22"/>
          <tpl fld="3" item="4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3160744167733029" in="0">
        <tpls c="9">
          <tpl hier="1" item="22"/>
          <tpl fld="3" item="65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5.910000534747885" in="1">
        <tpls c="9">
          <tpl hier="1" item="22"/>
          <tpl hier="16" item="15"/>
          <tpl hier="17" item="14"/>
          <tpl hier="18" item="13"/>
          <tpl hier="19" item="12"/>
          <tpl fld="1" item="3"/>
          <tpl fld="4" item="1"/>
          <tpl hier="30" item="11"/>
          <tpl hier="31" item="10"/>
        </tpls>
      </n>
      <n v="3.1380860997336653" in="0">
        <tpls c="9">
          <tpl hier="1" item="22"/>
          <tpl fld="3" item="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22831269.59" in="2">
        <tpls c="9">
          <tpl hier="1" item="22"/>
          <tpl hier="16" item="15"/>
          <tpl hier="17" item="14"/>
          <tpl hier="18" item="13"/>
          <tpl hier="19" item="12"/>
          <tpl fld="1" item="4"/>
          <tpl fld="4" item="2"/>
          <tpl hier="30" item="11"/>
          <tpl hier="31" item="10"/>
        </tpls>
      </n>
      <n v="6908166.3099999996" in="2">
        <tpls c="9">
          <tpl hier="1" item="22"/>
          <tpl fld="3" item="30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3.702249264119047" in="1">
        <tpls c="9">
          <tpl hier="1" item="22"/>
          <tpl fld="3" item="15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2945419.47" in="2">
        <tpls c="9">
          <tpl hier="1" item="22"/>
          <tpl fld="3" item="49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16144168.9" in="2">
        <tpls c="9">
          <tpl hier="1" item="22"/>
          <tpl hier="16" item="15"/>
          <tpl hier="17" item="14"/>
          <tpl hier="18" item="13"/>
          <tpl hier="19" item="12"/>
          <tpl fld="4" item="2"/>
          <tpl fld="2" item="9"/>
          <tpl hier="30" item="11"/>
          <tpl hier="31" item="10"/>
        </tpls>
      </n>
      <n v="0.48674226798471132" in="0">
        <tpls c="9">
          <tpl hier="1" item="22"/>
          <tpl hier="16" item="15"/>
          <tpl hier="17" item="14"/>
          <tpl hier="18" item="13"/>
          <tpl hier="19" item="12"/>
          <tpl fld="1" item="4"/>
          <tpl fld="4" item="0"/>
          <tpl hier="30" item="11"/>
          <tpl hier="31" item="10"/>
        </tpls>
      </n>
      <n v="1453288.42" in="2">
        <tpls c="9">
          <tpl hier="1" item="22"/>
          <tpl hier="16" item="15"/>
          <tpl hier="17" item="14"/>
          <tpl hier="18" item="13"/>
          <tpl hier="19" item="12"/>
          <tpl fld="4" item="2"/>
          <tpl fld="2" item="13"/>
          <tpl hier="30" item="11"/>
          <tpl hier="31" item="10"/>
        </tpls>
      </n>
      <n v="1.3993885991728108" in="0">
        <tpls c="9">
          <tpl hier="1" item="22"/>
          <tpl fld="3" item="19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25847190.98" in="2">
        <tpls c="9">
          <tpl hier="1" item="22"/>
          <tpl hier="16" item="15"/>
          <tpl hier="17" item="14"/>
          <tpl hier="18" item="13"/>
          <tpl hier="19" item="12"/>
          <tpl fld="1" item="7"/>
          <tpl fld="4" item="2"/>
          <tpl hier="30" item="11"/>
          <tpl hier="31" item="10"/>
        </tpls>
      </n>
      <n v="33.327072265768493" in="1">
        <tpls c="9">
          <tpl hier="1" item="22"/>
          <tpl fld="3" item="18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9258992.75" in="2">
        <tpls c="9">
          <tpl hier="1" item="22"/>
          <tpl fld="3" item="2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409740.29" in="2">
        <tpls c="9">
          <tpl hier="1" item="22"/>
          <tpl fld="3" item="47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3519883959869472" in="0">
        <tpls c="9">
          <tpl hier="1" item="22"/>
          <tpl fld="3" item="62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33.257888031177401" in="1">
        <tpls c="9">
          <tpl hier="1" item="22"/>
          <tpl fld="3" item="19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2308015437527886" in="0">
        <tpls c="9">
          <tpl hier="1" item="22"/>
          <tpl fld="3" item="6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4836727.37" in="2">
        <tpls c="9">
          <tpl hier="1" item="22"/>
          <tpl fld="3" item="3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9561206439877109" in="0">
        <tpls c="9">
          <tpl hier="1" item="22"/>
          <tpl hier="16" item="15"/>
          <tpl hier="17" item="14"/>
          <tpl hier="18" item="13"/>
          <tpl hier="19" item="12"/>
          <tpl fld="4" item="0"/>
          <tpl fld="2" item="16"/>
          <tpl hier="30" item="11"/>
          <tpl hier="31" item="10"/>
        </tpls>
      </n>
      <n v="8907617.7100000009" in="2">
        <tpls c="9">
          <tpl hier="1" item="22"/>
          <tpl fld="3" item="28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32.144390767579182" in="1">
        <tpls c="9">
          <tpl hier="1" item="22"/>
          <tpl fld="3" item="24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68233268718993378" in="0">
        <tpls c="9">
          <tpl hier="1" item="22"/>
          <tpl fld="3" item="57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63472271104630684" in="0">
        <tpls c="9">
          <tpl hier="1" item="22"/>
          <tpl fld="3" item="63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1.0701439569077609" in="0">
        <tpls c="9">
          <tpl hier="1" item="22"/>
          <tpl fld="3" item="5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4413437.4400000004" in="2">
        <tpls c="9">
          <tpl hier="1" item="22"/>
          <tpl hier="16" item="15"/>
          <tpl hier="17" item="14"/>
          <tpl hier="18" item="13"/>
          <tpl hier="19" item="12"/>
          <tpl fld="4" item="2"/>
          <tpl fld="2" item="6"/>
          <tpl hier="30" item="11"/>
          <tpl hier="31" item="10"/>
        </tpls>
      </n>
      <n v="5094976.83" in="2">
        <tpls c="9">
          <tpl hier="1" item="22"/>
          <tpl fld="3" item="36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68681289426982373" in="0">
        <tpls c="9">
          <tpl hier="1" item="22"/>
          <tpl fld="3" item="56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977.5188097429965" in="1">
        <tpls c="9">
          <tpl hier="1" item="22"/>
          <tpl fld="3" item="0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50632022161288059" in="0">
        <tpls c="9">
          <tpl hier="1" item="22"/>
          <tpl hier="16" item="15"/>
          <tpl hier="17" item="14"/>
          <tpl hier="18" item="13"/>
          <tpl hier="19" item="12"/>
          <tpl fld="4" item="0"/>
          <tpl fld="2" item="11"/>
          <tpl hier="30" item="11"/>
          <tpl hier="31" item="10"/>
        </tpls>
      </n>
      <n v="25329205.84" in="2">
        <tpls c="9">
          <tpl hier="1" item="22"/>
          <tpl hier="16" item="15"/>
          <tpl hier="17" item="14"/>
          <tpl hier="18" item="13"/>
          <tpl hier="19" item="12"/>
          <tpl fld="1" item="9"/>
          <tpl fld="4" item="2"/>
          <tpl hier="30" item="11"/>
          <tpl hier="31" item="10"/>
        </tpls>
      </n>
      <n v="18.34040594721516" in="1">
        <tpls c="9">
          <tpl hier="1" item="22"/>
          <tpl hier="16" item="15"/>
          <tpl hier="17" item="14"/>
          <tpl hier="18" item="13"/>
          <tpl hier="19" item="12"/>
          <tpl fld="1" item="5"/>
          <tpl fld="4" item="1"/>
          <tpl hier="30" item="11"/>
          <tpl hier="31" item="10"/>
        </tpls>
      </n>
      <n v="569946.75" in="2">
        <tpls c="9">
          <tpl hier="1" item="22"/>
          <tpl hier="16" item="15"/>
          <tpl hier="17" item="14"/>
          <tpl hier="18" item="13"/>
          <tpl hier="19" item="12"/>
          <tpl fld="4" item="2"/>
          <tpl fld="2" item="18"/>
          <tpl hier="30" item="11"/>
          <tpl hier="31" item="10"/>
        </tpls>
      </n>
      <n v="32.161200034103302" in="1">
        <tpls c="9">
          <tpl hier="1" item="22"/>
          <tpl fld="3" item="23"/>
          <tpl hier="16" item="15"/>
          <tpl hier="17" item="14"/>
          <tpl hier="18" item="13"/>
          <tpl hier="19" item="12"/>
          <tpl fld="4" item="1"/>
          <tpl hier="30" item="11"/>
          <tpl hier="31" item="10"/>
        </tpls>
      </n>
      <n v="0.49595608259529911" in="0">
        <tpls c="9">
          <tpl hier="1" item="22"/>
          <tpl hier="16" item="15"/>
          <tpl hier="17" item="14"/>
          <tpl hier="18" item="13"/>
          <tpl hier="19" item="12"/>
          <tpl fld="1" item="2"/>
          <tpl fld="4" item="0"/>
          <tpl hier="30" item="11"/>
          <tpl hier="31" item="10"/>
        </tpls>
      </n>
      <n v="0.6458625843056055" in="0">
        <tpls c="9">
          <tpl hier="1" item="22"/>
          <tpl fld="3" item="58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6409421033721705" in="0">
        <tpls c="9">
          <tpl hier="1" item="22"/>
          <tpl fld="3" item="60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0.68756999865822199" in="0">
        <tpls c="9">
          <tpl hier="1" item="22"/>
          <tpl fld="3" item="44"/>
          <tpl hier="16" item="15"/>
          <tpl hier="17" item="14"/>
          <tpl hier="18" item="13"/>
          <tpl hier="19" item="12"/>
          <tpl fld="4" item="0"/>
          <tpl hier="30" item="11"/>
          <tpl hier="31" item="10"/>
        </tpls>
      </n>
      <n v="5291041.5599999996" in="2">
        <tpls c="9">
          <tpl hier="1" item="22"/>
          <tpl fld="3" item="35"/>
          <tpl hier="16" item="15"/>
          <tpl hier="17" item="14"/>
          <tpl hier="18" item="13"/>
          <tpl hier="19" item="12"/>
          <tpl fld="4" item="2"/>
          <tpl hier="30" item="11"/>
          <tpl hier="31" item="10"/>
        </tpls>
      </n>
      <n v="0.46124632079995531" in="0">
        <tpls c="9">
          <tpl hier="1" item="9"/>
          <tpl hier="16" item="15"/>
          <tpl hier="17" item="14"/>
          <tpl hier="18" item="13"/>
          <tpl hier="19" item="12"/>
          <tpl fld="1" item="1"/>
          <tpl fld="4" item="0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9"/>
          <tpl hier="30" item="23"/>
          <tpl hier="31" item="10"/>
        </tpls>
      </m>
      <n v="16.673466137205192" in="1">
        <tpls c="9">
          <tpl hier="1" item="9"/>
          <tpl hier="16" item="15"/>
          <tpl hier="17" item="14"/>
          <tpl hier="18" item="13"/>
          <tpl hier="19" item="12"/>
          <tpl fld="1" item="0"/>
          <tpl fld="4" item="1"/>
          <tpl hier="30" item="23"/>
          <tpl hier="31" item="10"/>
        </tpls>
      </n>
      <n v="244468.39" in="2">
        <tpls c="9">
          <tpl hier="1" item="9"/>
          <tpl fld="3" item="46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7"/>
          <tpl hier="30" item="23"/>
          <tpl hier="31" item="10"/>
        </tpls>
      </m>
      <n v="0.47057496478831656" in="0">
        <tpls c="9">
          <tpl hier="1" item="9"/>
          <tpl hier="16" item="15"/>
          <tpl hier="17" item="14"/>
          <tpl hier="18" item="13"/>
          <tpl hier="19" item="12"/>
          <tpl fld="1" item="6"/>
          <tpl fld="4" item="0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2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0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3"/>
          <tpl hier="30" item="23"/>
          <tpl hier="31" item="10"/>
        </tpls>
      </m>
      <m in="1">
        <tpls c="9">
          <tpl hier="1" item="9"/>
          <tpl fld="3" item="2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23.890537112380908" in="1">
        <tpls c="9">
          <tpl hier="1" item="9"/>
          <tpl fld="3" item="17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m in="1">
        <tpls c="9">
          <tpl hier="1" item="9"/>
          <tpl fld="3" item="1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m in="1">
        <tpls c="9">
          <tpl hier="1" item="9"/>
          <tpl fld="3" item="4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m in="0">
        <tpls c="9">
          <tpl hier="1" item="9"/>
          <tpl fld="3" item="64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2"/>
          <tpl hier="30" item="23"/>
          <tpl hier="31" item="10"/>
        </tpls>
      </m>
      <n v="0.43047715293614569" in="0">
        <tpls c="9">
          <tpl hier="1" item="9"/>
          <tpl hier="16" item="15"/>
          <tpl hier="17" item="14"/>
          <tpl hier="18" item="13"/>
          <tpl hier="19" item="12"/>
          <tpl fld="4" item="0"/>
          <tpl fld="2" item="20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3"/>
          <tpl hier="30" item="23"/>
          <tpl hier="31" item="10"/>
        </tpls>
      </m>
      <n v="5539.61" in="2">
        <tpls c="9">
          <tpl hier="1" item="9"/>
          <tpl hier="16" item="15"/>
          <tpl hier="17" item="14"/>
          <tpl hier="18" item="13"/>
          <tpl hier="19" item="12"/>
          <tpl fld="4" item="2"/>
          <tpl fld="2" item="2"/>
          <tpl hier="30" item="23"/>
          <tpl hier="31" item="10"/>
        </tpls>
      </n>
      <n v="0.45486356561044783" in="0">
        <tpls c="9">
          <tpl hier="1" item="9"/>
          <tpl hier="16" item="15"/>
          <tpl hier="17" item="14"/>
          <tpl hier="18" item="13"/>
          <tpl hier="19" item="12"/>
          <tpl fld="1" item="7"/>
          <tpl fld="4" item="0"/>
          <tpl hier="30" item="23"/>
          <tpl hier="31" item="10"/>
        </tpls>
      </n>
      <n v="23.935221405100922" in="1">
        <tpls c="9">
          <tpl hier="1" item="9"/>
          <tpl fld="3" item="16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m in="0">
        <tpls c="9">
          <tpl hier="1" item="9"/>
          <tpl fld="3" item="67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3104510.71" in="2">
        <tpls c="9">
          <tpl hier="1" item="9"/>
          <tpl hier="16" item="15"/>
          <tpl hier="17" item="14"/>
          <tpl hier="18" item="13"/>
          <tpl hier="19" item="12"/>
          <tpl fld="4" item="2"/>
          <tpl fld="2" item="8"/>
          <tpl hier="30" item="23"/>
          <tpl hier="31" item="10"/>
        </tpls>
      </n>
      <m in="1">
        <tpls c="9">
          <tpl hier="1" item="9"/>
          <tpl fld="3" item="14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193726.91" in="2">
        <tpls c="9">
          <tpl hier="1" item="9"/>
          <tpl fld="3" item="33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856904.55" in="2">
        <tpls c="9">
          <tpl hier="1" item="9"/>
          <tpl hier="16" item="15"/>
          <tpl hier="17" item="14"/>
          <tpl hier="18" item="13"/>
          <tpl hier="19" item="12"/>
          <tpl fld="4" item="2"/>
          <tpl fld="2" item="4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0"/>
          <tpl hier="30" item="23"/>
          <tpl hier="31" item="10"/>
        </tpls>
      </m>
      <n v="729846.14" in="2">
        <tpls c="9">
          <tpl hier="1" item="9"/>
          <tpl hier="16" item="15"/>
          <tpl hier="17" item="14"/>
          <tpl hier="18" item="13"/>
          <tpl hier="19" item="12"/>
          <tpl fld="1" item="11"/>
          <tpl fld="4" item="2"/>
          <tpl hier="30" item="23"/>
          <tpl hier="31" item="10"/>
        </tpls>
      </n>
      <m in="0">
        <tpls c="9">
          <tpl hier="1" item="9"/>
          <tpl fld="3" item="51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6"/>
          <tpl hier="30" item="23"/>
          <tpl hier="31" item="10"/>
        </tpls>
      </m>
      <n v="335744.32" in="2">
        <tpls c="9">
          <tpl hier="1" item="9"/>
          <tpl hier="16" item="15"/>
          <tpl hier="17" item="14"/>
          <tpl hier="18" item="13"/>
          <tpl hier="19" item="12"/>
          <tpl fld="4" item="2"/>
          <tpl fld="2" item="21"/>
          <tpl hier="30" item="23"/>
          <tpl hier="31" item="10"/>
        </tpls>
      </n>
      <n v="182938" in="2">
        <tpls c="9">
          <tpl hier="1" item="9"/>
          <tpl fld="3" item="43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0.46267837299665365" in="0">
        <tpls c="9">
          <tpl hier="1" item="9"/>
          <tpl hier="16" item="15"/>
          <tpl hier="17" item="14"/>
          <tpl hier="18" item="13"/>
          <tpl hier="19" item="12"/>
          <tpl fld="4" item="0"/>
          <tpl fld="2" item="21"/>
          <tpl hier="30" item="23"/>
          <tpl hier="31" item="10"/>
        </tpls>
      </n>
      <n v="28.707513663545363" in="1">
        <tpls c="9">
          <tpl hier="1" item="9"/>
          <tpl fld="3" item="11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n v="267224.42" in="2">
        <tpls c="9">
          <tpl hier="1" item="9"/>
          <tpl fld="3" item="31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965005.63" in="2">
        <tpls c="9">
          <tpl hier="1" item="9"/>
          <tpl hier="16" item="15"/>
          <tpl hier="17" item="14"/>
          <tpl hier="18" item="13"/>
          <tpl hier="19" item="12"/>
          <tpl fld="1" item="6"/>
          <tpl fld="4" item="2"/>
          <tpl hier="30" item="23"/>
          <tpl hier="31" item="10"/>
        </tpls>
      </n>
      <n v="0.46642968727447731" in="0">
        <tpls c="9">
          <tpl hier="1" item="9"/>
          <tpl hier="16" item="15"/>
          <tpl hier="17" item="14"/>
          <tpl hier="18" item="13"/>
          <tpl hier="19" item="12"/>
          <tpl fld="4" item="0"/>
          <tpl fld="2" item="13"/>
          <tpl hier="30" item="23"/>
          <tpl hier="31" item="10"/>
        </tpls>
      </n>
      <n v="0.50313590233864502" in="0">
        <tpls c="9">
          <tpl hier="1" item="9"/>
          <tpl hier="16" item="15"/>
          <tpl hier="17" item="14"/>
          <tpl hier="18" item="13"/>
          <tpl hier="19" item="12"/>
          <tpl fld="1" item="3"/>
          <tpl fld="4" item="0"/>
          <tpl hier="30" item="23"/>
          <tpl hier="31" item="10"/>
        </tpls>
      </n>
      <n v="185418.01" in="2">
        <tpls c="9">
          <tpl hier="1" item="9"/>
          <tpl fld="3" item="42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0.46423875317404178" in="0">
        <tpls c="9">
          <tpl hier="1" item="9"/>
          <tpl hier="16" item="15"/>
          <tpl hier="17" item="14"/>
          <tpl hier="18" item="13"/>
          <tpl hier="19" item="12"/>
          <tpl fld="4" item="0"/>
          <tpl fld="2" item="15"/>
          <tpl hier="30" item="23"/>
          <tpl hier="31" item="10"/>
        </tpls>
      </n>
      <n v="227606.01" in="2">
        <tpls c="9">
          <tpl hier="1" item="9"/>
          <tpl fld="3" item="32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16.425836169806299" in="1">
        <tpls c="9">
          <tpl hier="1" item="9"/>
          <tpl hier="16" item="15"/>
          <tpl hier="17" item="14"/>
          <tpl hier="18" item="13"/>
          <tpl hier="19" item="12"/>
          <tpl fld="1" item="8"/>
          <tpl fld="4" item="1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3"/>
          <tpl hier="30" item="23"/>
          <tpl hier="31" item="10"/>
        </tpls>
      </m>
      <n v="0.53264147498077097" in="0">
        <tpls c="9">
          <tpl hier="1" item="9"/>
          <tpl hier="16" item="15"/>
          <tpl hier="17" item="14"/>
          <tpl hier="18" item="13"/>
          <tpl hier="19" item="12"/>
          <tpl fld="4" item="0"/>
          <tpl fld="2" item="2"/>
          <tpl hier="30" item="23"/>
          <tpl hier="31" item="10"/>
        </tpls>
      </n>
      <n v="0.55730530715941451" in="0">
        <tpls c="9">
          <tpl hier="1" item="9"/>
          <tpl hier="16" item="15"/>
          <tpl hier="17" item="14"/>
          <tpl hier="18" item="13"/>
          <tpl hier="19" item="12"/>
          <tpl fld="4" item="0"/>
          <tpl fld="2" item="0"/>
          <tpl hier="30" item="23"/>
          <tpl hier="31" item="10"/>
        </tpls>
      </n>
      <n v="0.50719617001968309" in="0">
        <tpls c="9">
          <tpl hier="1" item="9"/>
          <tpl hier="16" item="15"/>
          <tpl hier="17" item="14"/>
          <tpl hier="18" item="13"/>
          <tpl hier="19" item="12"/>
          <tpl fld="1" item="0"/>
          <tpl fld="4" item="0"/>
          <tpl hier="30" item="23"/>
          <tpl hier="31" item="10"/>
        </tpls>
      </n>
      <n v="28.747371196186069" in="1">
        <tpls c="9">
          <tpl hier="1" item="9"/>
          <tpl fld="3" item="10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m in="1">
        <tpls c="9">
          <tpl hier="1" item="9"/>
          <tpl fld="3" item="20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963276.94" in="2">
        <tpls c="9">
          <tpl hier="1" item="9"/>
          <tpl hier="16" item="15"/>
          <tpl hier="17" item="14"/>
          <tpl hier="18" item="13"/>
          <tpl hier="19" item="12"/>
          <tpl fld="1" item="1"/>
          <tpl fld="4" item="2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"/>
          <tpl hier="30" item="23"/>
          <tpl hier="31" item="10"/>
        </tpls>
      </m>
      <n v="15.737005609269486" in="1">
        <tpls c="9">
          <tpl hier="1" item="9"/>
          <tpl hier="16" item="15"/>
          <tpl hier="17" item="14"/>
          <tpl hier="18" item="13"/>
          <tpl hier="19" item="12"/>
          <tpl fld="1" item="2"/>
          <tpl fld="4" item="1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4"/>
          <tpl hier="30" item="23"/>
          <tpl hier="31" item="10"/>
        </tpls>
      </m>
      <n v="0.65513595527095458" in="0">
        <tpls c="9">
          <tpl hier="1" item="9"/>
          <tpl fld="3" item="68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7"/>
          <tpl hier="30" item="23"/>
          <tpl hier="31" item="10"/>
        </tpls>
      </m>
      <n v="193345.4" in="2">
        <tpls c="9">
          <tpl hier="1" item="9"/>
          <tpl fld="3" item="44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4"/>
          <tpl hier="30" item="23"/>
          <tpl hier="31" item="10"/>
        </tpls>
      </m>
      <n v="31.913029976960118" in="1">
        <tpls c="9">
          <tpl hier="1" item="9"/>
          <tpl fld="3" item="3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n v="0.48846278180822478" in="0">
        <tpls c="9">
          <tpl hier="1" item="9"/>
          <tpl hier="16" item="15"/>
          <tpl hier="17" item="14"/>
          <tpl hier="18" item="13"/>
          <tpl hier="19" item="12"/>
          <tpl fld="4" item="0"/>
          <tpl fld="2" item="5"/>
          <tpl hier="30" item="23"/>
          <tpl hier="31" item="10"/>
        </tpls>
      </n>
      <m in="1">
        <tpls c="9">
          <tpl hier="1" item="9"/>
          <tpl fld="3" item="13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0.59831896823304276" in="0">
        <tpls c="9">
          <tpl hier="1" item="9"/>
          <tpl fld="3" item="54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1115446.73" in="2">
        <tpls c="9">
          <tpl hier="1" item="9"/>
          <tpl hier="16" item="15"/>
          <tpl hier="17" item="14"/>
          <tpl hier="18" item="13"/>
          <tpl hier="19" item="12"/>
          <tpl fld="4" item="2"/>
          <tpl fld="2" item="15"/>
          <tpl hier="30" item="23"/>
          <tpl hier="31" item="10"/>
        </tpls>
      </n>
      <m in="1">
        <tpls c="9">
          <tpl hier="1" item="9"/>
          <tpl fld="3" item="21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20.473540874445568" in="1">
        <tpls c="9">
          <tpl hier="1" item="9"/>
          <tpl hier="16" item="15"/>
          <tpl hier="17" item="14"/>
          <tpl hier="18" item="13"/>
          <tpl hier="19" item="12"/>
          <tpl fld="1" item="6"/>
          <tpl fld="4" item="1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2"/>
          <tpl hier="30" item="23"/>
          <tpl hier="31" item="10"/>
        </tpls>
      </m>
      <n v="13.178693608556349" in="1">
        <tpls c="9">
          <tpl hier="1" item="9"/>
          <tpl hier="16" item="15"/>
          <tpl hier="17" item="14"/>
          <tpl hier="18" item="13"/>
          <tpl hier="19" item="12"/>
          <tpl fld="1" item="1"/>
          <tpl fld="4" item="1"/>
          <tpl hier="30" item="23"/>
          <tpl hier="31" item="10"/>
        </tpls>
      </n>
      <n v="0.67305516736540916" in="0">
        <tpls c="9">
          <tpl hier="1" item="9"/>
          <tpl fld="3" item="59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m in="1">
        <tpls c="9">
          <tpl hier="1" item="9"/>
          <tpl fld="3" item="7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588117.25" in="2">
        <tpls c="9">
          <tpl hier="1" item="9"/>
          <tpl hier="16" item="15"/>
          <tpl hier="17" item="14"/>
          <tpl hier="18" item="13"/>
          <tpl hier="19" item="12"/>
          <tpl fld="1" item="5"/>
          <tpl fld="4" item="2"/>
          <tpl hier="30" item="23"/>
          <tpl hier="31" item="10"/>
        </tpls>
      </n>
      <n v="780168.36" in="2">
        <tpls c="9">
          <tpl hier="1" item="9"/>
          <tpl hier="16" item="15"/>
          <tpl hier="17" item="14"/>
          <tpl hier="18" item="13"/>
          <tpl hier="19" item="12"/>
          <tpl fld="4" item="2"/>
          <tpl fld="2" item="5"/>
          <tpl hier="30" item="23"/>
          <tpl hier="31" item="10"/>
        </tpls>
      </n>
      <n v="0.46207538737279641" in="0">
        <tpls c="9">
          <tpl hier="1" item="9"/>
          <tpl hier="16" item="15"/>
          <tpl hier="17" item="14"/>
          <tpl hier="18" item="13"/>
          <tpl hier="19" item="12"/>
          <tpl fld="4" item="0"/>
          <tpl fld="2" item="9"/>
          <tpl hier="30" item="23"/>
          <tpl hier="31" item="10"/>
        </tpls>
      </n>
      <m in="0">
        <tpls c="9">
          <tpl hier="1" item="9"/>
          <tpl fld="3" item="24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15.038867814977683" in="1">
        <tpls c="9">
          <tpl hier="1" item="9"/>
          <tpl hier="16" item="15"/>
          <tpl hier="17" item="14"/>
          <tpl hier="18" item="13"/>
          <tpl hier="19" item="12"/>
          <tpl fld="1" item="11"/>
          <tpl fld="4" item="1"/>
          <tpl hier="30" item="23"/>
          <tpl hier="31" item="10"/>
        </tpls>
      </n>
      <n v="1847129.23" in="2">
        <tpls c="9">
          <tpl hier="1" item="9"/>
          <tpl hier="16" item="15"/>
          <tpl hier="17" item="14"/>
          <tpl hier="18" item="13"/>
          <tpl hier="19" item="12"/>
          <tpl fld="1" item="3"/>
          <tpl fld="4" item="2"/>
          <tpl hier="30" item="23"/>
          <tpl hier="31" item="10"/>
        </tpls>
      </n>
      <n v="100468.18" in="2">
        <tpls c="9">
          <tpl hier="1" item="9"/>
          <tpl fld="3" item="34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0">
        <tpls c="9">
          <tpl hier="1" item="9"/>
          <tpl fld="3" item="12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0.41054205401320498" in="0">
        <tpls c="9">
          <tpl hier="1" item="9"/>
          <tpl hier="16" item="15"/>
          <tpl hier="17" item="14"/>
          <tpl hier="18" item="13"/>
          <tpl hier="19" item="12"/>
          <tpl fld="1" item="9"/>
          <tpl fld="4" item="0"/>
          <tpl hier="30" item="23"/>
          <tpl hier="31" item="10"/>
        </tpls>
      </n>
      <n v="0.45668219833450202" in="0">
        <tpls c="9">
          <tpl hier="1" item="9"/>
          <tpl hier="16" item="15"/>
          <tpl hier="17" item="14"/>
          <tpl hier="18" item="13"/>
          <tpl hier="19" item="12"/>
          <tpl fld="1" item="10"/>
          <tpl fld="4" item="0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6"/>
          <tpl hier="30" item="23"/>
          <tpl hier="31" item="10"/>
        </tpls>
      </m>
      <n v="0.47058238855582912" in="0">
        <tpls c="9">
          <tpl hier="1" item="9"/>
          <tpl hier="16" item="15"/>
          <tpl hier="17" item="14"/>
          <tpl hier="18" item="13"/>
          <tpl hier="19" item="12"/>
          <tpl fld="1" item="5"/>
          <tpl fld="4" item="0"/>
          <tpl hier="30" item="23"/>
          <tpl hier="31" item="10"/>
        </tpls>
      </n>
      <n v="132424.6" in="2">
        <tpls c="9">
          <tpl hier="1" item="9"/>
          <tpl fld="3" item="41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30.543296750885137" in="1">
        <tpls c="9">
          <tpl hier="1" item="9"/>
          <tpl fld="3" item="9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m in="1">
        <tpls c="9">
          <tpl hier="1" item="9"/>
          <tpl fld="3" item="12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2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3"/>
          <tpl hier="30" item="23"/>
          <tpl hier="31" item="10"/>
        </tpls>
      </m>
      <n v="18.016908994372066" in="1">
        <tpls c="9">
          <tpl hier="1" item="9"/>
          <tpl hier="16" item="15"/>
          <tpl hier="17" item="14"/>
          <tpl hier="18" item="13"/>
          <tpl hier="19" item="12"/>
          <tpl fld="1" item="4"/>
          <tpl fld="4" item="1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9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7"/>
          <tpl hier="30" item="23"/>
          <tpl hier="31" item="10"/>
        </tpls>
      </m>
      <n v="405481.18" in="2">
        <tpls c="9">
          <tpl hier="1" item="9"/>
          <tpl fld="3" item="29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1">
        <tpls c="9">
          <tpl hier="1" item="9"/>
          <tpl fld="3" item="6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0.4715112936218" in="0">
        <tpls c="9">
          <tpl hier="1" item="9"/>
          <tpl hier="16" item="15"/>
          <tpl hier="17" item="14"/>
          <tpl hier="18" item="13"/>
          <tpl hier="19" item="12"/>
          <tpl fld="4" item="0"/>
          <tpl fld="2" item="8"/>
          <tpl hier="30" item="23"/>
          <tpl hier="31" item="10"/>
        </tpls>
      </n>
      <n v="188189.7" in="2">
        <tpls c="9">
          <tpl hier="1" item="9"/>
          <tpl fld="3" item="37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19.825944007471769" in="1">
        <tpls c="9">
          <tpl hier="1" item="9"/>
          <tpl hier="16" item="15"/>
          <tpl hier="17" item="14"/>
          <tpl hier="18" item="13"/>
          <tpl hier="19" item="12"/>
          <tpl fld="1" item="9"/>
          <tpl fld="4" item="1"/>
          <tpl hier="30" item="23"/>
          <tpl hier="31" item="10"/>
        </tpls>
      </n>
      <n v="0.46850938576899581" in="0">
        <tpls c="9">
          <tpl hier="1" item="9"/>
          <tpl hier="16" item="15"/>
          <tpl hier="17" item="14"/>
          <tpl hier="18" item="13"/>
          <tpl hier="19" item="12"/>
          <tpl fld="4" item="0"/>
          <tpl fld="2" item="18"/>
          <tpl hier="30" item="23"/>
          <tpl hier="31" item="10"/>
        </tpls>
      </n>
      <n v="0.58839645102185834" in="0">
        <tpls c="9">
          <tpl hier="1" item="9"/>
          <tpl fld="3" item="55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853939.41" in="2">
        <tpls c="9">
          <tpl hier="1" item="9"/>
          <tpl fld="3" item="25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1675790.38" in="2">
        <tpls c="9">
          <tpl hier="1" item="9"/>
          <tpl hier="16" item="15"/>
          <tpl hier="17" item="14"/>
          <tpl hier="18" item="13"/>
          <tpl hier="19" item="12"/>
          <tpl fld="1" item="0"/>
          <tpl fld="4" item="2"/>
          <tpl hier="30" item="23"/>
          <tpl hier="31" item="10"/>
        </tpls>
      </n>
      <n v="161853.89000000001" in="2">
        <tpls c="9">
          <tpl hier="1" item="9"/>
          <tpl fld="3" item="39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0.4446898627410531" in="0">
        <tpls c="9">
          <tpl hier="1" item="9"/>
          <tpl fld="3" item="52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78056.3" in="2">
        <tpls c="9">
          <tpl hier="1" item="9"/>
          <tpl hier="16" item="15"/>
          <tpl hier="17" item="14"/>
          <tpl hier="18" item="13"/>
          <tpl hier="19" item="12"/>
          <tpl fld="4" item="2"/>
          <tpl fld="2" item="0"/>
          <tpl hier="30" item="23"/>
          <tpl hier="31" item="10"/>
        </tpls>
      </n>
      <n v="1008107.96" in="2">
        <tpls c="9">
          <tpl hier="1" item="9"/>
          <tpl fld="3" item="26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0.43419075654570316" in="0">
        <tpls c="9">
          <tpl hier="1" item="9"/>
          <tpl hier="16" item="15"/>
          <tpl hier="17" item="14"/>
          <tpl hier="18" item="13"/>
          <tpl hier="19" item="12"/>
          <tpl fld="1" item="8"/>
          <tpl fld="4" item="0"/>
          <tpl hier="30" item="23"/>
          <tpl hier="31" item="10"/>
        </tpls>
      </n>
      <n v="1681706.61" in="2">
        <tpls c="9">
          <tpl hier="1" item="9"/>
          <tpl hier="16" item="15"/>
          <tpl hier="17" item="14"/>
          <tpl hier="18" item="13"/>
          <tpl hier="19" item="12"/>
          <tpl fld="1" item="2"/>
          <tpl fld="4" item="2"/>
          <tpl hier="30" item="23"/>
          <tpl hier="31" item="10"/>
        </tpls>
      </n>
      <m in="1">
        <tpls c="9">
          <tpl hier="1" item="9"/>
          <tpl fld="3" item="8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m in="0">
        <tpls c="9">
          <tpl hier="1" item="9"/>
          <tpl fld="3" item="53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 in="0">
        <tpls c="9">
          <tpl hier="1" item="9"/>
          <tpl fld="3" item="61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777254.55" in="2">
        <tpls c="9">
          <tpl hier="1" item="9"/>
          <tpl hier="16" item="15"/>
          <tpl hier="17" item="14"/>
          <tpl hier="18" item="13"/>
          <tpl hier="19" item="12"/>
          <tpl fld="1" item="10"/>
          <tpl fld="4" item="2"/>
          <tpl hier="30" item="23"/>
          <tpl hier="31" item="10"/>
        </tpls>
      </n>
      <n v="1201067.3" in="2">
        <tpls c="9">
          <tpl hier="1" item="9"/>
          <tpl hier="16" item="15"/>
          <tpl hier="17" item="14"/>
          <tpl hier="18" item="13"/>
          <tpl hier="19" item="12"/>
          <tpl fld="4" item="2"/>
          <tpl fld="2" item="11"/>
          <tpl hier="30" item="23"/>
          <tpl hier="31" item="10"/>
        </tpls>
      </n>
      <n v="14.502379229516746" in="1">
        <tpls c="9">
          <tpl hier="1" item="9"/>
          <tpl hier="16" item="15"/>
          <tpl hier="17" item="14"/>
          <tpl hier="18" item="13"/>
          <tpl hier="19" item="12"/>
          <tpl fld="1" item="10"/>
          <tpl fld="4" item="1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7"/>
          <tpl hier="30" item="23"/>
          <tpl hier="31" item="10"/>
        </tpls>
      </m>
      <n v="0.48503160558186265" in="0">
        <tpls c="9">
          <tpl hier="1" item="9"/>
          <tpl hier="16" item="15"/>
          <tpl hier="17" item="14"/>
          <tpl hier="18" item="13"/>
          <tpl hier="19" item="12"/>
          <tpl fld="4" item="0"/>
          <tpl fld="2" item="4"/>
          <tpl hier="30" item="23"/>
          <tpl hier="31" item="10"/>
        </tpls>
      </n>
      <m in="1">
        <tpls c="9">
          <tpl hier="1" item="9"/>
          <tpl fld="3" item="5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195274.75" in="2">
        <tpls c="9">
          <tpl hier="1" item="9"/>
          <tpl fld="3" item="45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206853.22" in="2">
        <tpls c="9">
          <tpl hier="1" item="9"/>
          <tpl fld="3" item="40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449505.23" in="2">
        <tpls c="9">
          <tpl hier="1" item="9"/>
          <tpl hier="16" item="15"/>
          <tpl hier="17" item="14"/>
          <tpl hier="18" item="13"/>
          <tpl hier="19" item="12"/>
          <tpl fld="4" item="2"/>
          <tpl fld="2" item="20"/>
          <tpl hier="30" item="23"/>
          <tpl hier="31" item="10"/>
        </tpls>
      </n>
      <m in="1">
        <tpls c="9">
          <tpl hier="1" item="9"/>
          <tpl fld="3" item="22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0.47383967320178139" in="0">
        <tpls c="9">
          <tpl hier="1" item="9"/>
          <tpl fld="3" item="49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149250.48000000001" in="2">
        <tpls c="9">
          <tpl hier="1" item="9"/>
          <tpl fld="3" item="48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0">
        <tpls c="9">
          <tpl hier="1" item="9"/>
          <tpl fld="3" item="65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18.795741330893126" in="1">
        <tpls c="9">
          <tpl hier="1" item="9"/>
          <tpl hier="16" item="15"/>
          <tpl hier="17" item="14"/>
          <tpl hier="18" item="13"/>
          <tpl hier="19" item="12"/>
          <tpl fld="1" item="3"/>
          <tpl fld="4" item="1"/>
          <tpl hier="30" item="23"/>
          <tpl hier="31" item="10"/>
        </tpls>
      </n>
      <m in="0">
        <tpls c="9">
          <tpl hier="1" item="9"/>
          <tpl fld="3" item="0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1067462.8" in="2">
        <tpls c="9">
          <tpl hier="1" item="9"/>
          <tpl hier="16" item="15"/>
          <tpl hier="17" item="14"/>
          <tpl hier="18" item="13"/>
          <tpl hier="19" item="12"/>
          <tpl fld="1" item="4"/>
          <tpl fld="4" item="2"/>
          <tpl hier="30" item="23"/>
          <tpl hier="31" item="10"/>
        </tpls>
      </n>
      <n v="198735.18" in="2">
        <tpls c="9">
          <tpl hier="1" item="9"/>
          <tpl fld="3" item="30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1">
        <tpls c="9">
          <tpl hier="1" item="9"/>
          <tpl fld="3" item="15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150343.29" in="2">
        <tpls c="9">
          <tpl hier="1" item="9"/>
          <tpl fld="3" item="49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4969478.6500000004" in="2">
        <tpls c="9">
          <tpl hier="1" item="9"/>
          <tpl hier="16" item="15"/>
          <tpl hier="17" item="14"/>
          <tpl hier="18" item="13"/>
          <tpl hier="19" item="12"/>
          <tpl fld="4" item="2"/>
          <tpl fld="2" item="9"/>
          <tpl hier="30" item="23"/>
          <tpl hier="31" item="10"/>
        </tpls>
      </n>
      <n v="0.44056875285475339" in="0">
        <tpls c="9">
          <tpl hier="1" item="9"/>
          <tpl hier="16" item="15"/>
          <tpl hier="17" item="14"/>
          <tpl hier="18" item="13"/>
          <tpl hier="19" item="12"/>
          <tpl fld="1" item="4"/>
          <tpl fld="4" item="0"/>
          <tpl hier="30" item="23"/>
          <tpl hier="31" item="10"/>
        </tpls>
      </n>
      <n v="436873.16" in="2">
        <tpls c="9">
          <tpl hier="1" item="9"/>
          <tpl hier="16" item="15"/>
          <tpl hier="17" item="14"/>
          <tpl hier="18" item="13"/>
          <tpl hier="19" item="12"/>
          <tpl fld="4" item="2"/>
          <tpl fld="2" item="13"/>
          <tpl hier="30" item="23"/>
          <tpl hier="31" item="10"/>
        </tpls>
      </n>
      <m in="0">
        <tpls c="9">
          <tpl hier="1" item="9"/>
          <tpl fld="3" item="19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1172727.01" in="2">
        <tpls c="9">
          <tpl hier="1" item="9"/>
          <tpl hier="16" item="15"/>
          <tpl hier="17" item="14"/>
          <tpl hier="18" item="13"/>
          <tpl hier="19" item="12"/>
          <tpl fld="1" item="7"/>
          <tpl fld="4" item="2"/>
          <tpl hier="30" item="23"/>
          <tpl hier="31" item="10"/>
        </tpls>
      </n>
      <m in="1">
        <tpls c="9">
          <tpl hier="1" item="9"/>
          <tpl fld="3" item="18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405370.48" in="2">
        <tpls c="9">
          <tpl hier="1" item="9"/>
          <tpl fld="3" item="27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n v="146507.59" in="2">
        <tpls c="9">
          <tpl hier="1" item="9"/>
          <tpl fld="3" item="47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0">
        <tpls c="9">
          <tpl hier="1" item="9"/>
          <tpl fld="3" item="62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 in="1">
        <tpls c="9">
          <tpl hier="1" item="9"/>
          <tpl fld="3" item="19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m in="0">
        <tpls c="9">
          <tpl hier="1" item="9"/>
          <tpl fld="3" item="66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n v="181962.13" in="2">
        <tpls c="9">
          <tpl hier="1" item="9"/>
          <tpl fld="3" item="38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6"/>
          <tpl hier="30" item="23"/>
          <tpl hier="31" item="10"/>
        </tpls>
      </m>
      <n v="322123.96999999997" in="2">
        <tpls c="9">
          <tpl hier="1" item="9"/>
          <tpl fld="3" item="28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1">
        <tpls c="9">
          <tpl hier="1" item="9"/>
          <tpl fld="3" item="24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m in="0">
        <tpls c="9">
          <tpl hier="1" item="9"/>
          <tpl fld="3" item="57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 in="0">
        <tpls c="9">
          <tpl hier="1" item="9"/>
          <tpl fld="3" item="63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 in="0">
        <tpls c="9">
          <tpl hier="1" item="9"/>
          <tpl fld="3" item="50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6"/>
          <tpl hier="30" item="23"/>
          <tpl hier="31" item="10"/>
        </tpls>
      </m>
      <n v="347912.43" in="2">
        <tpls c="9">
          <tpl hier="1" item="9"/>
          <tpl fld="3" item="36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0">
        <tpls c="9">
          <tpl hier="1" item="9"/>
          <tpl fld="3" item="56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m>
      <m in="1">
        <tpls c="9">
          <tpl hier="1" item="9"/>
          <tpl fld="3" item="0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m>
      <n v="0.47710073646256257" in="0">
        <tpls c="9">
          <tpl hier="1" item="9"/>
          <tpl hier="16" item="15"/>
          <tpl hier="17" item="14"/>
          <tpl hier="18" item="13"/>
          <tpl hier="19" item="12"/>
          <tpl fld="4" item="0"/>
          <tpl fld="2" item="11"/>
          <tpl hier="30" item="23"/>
          <tpl hier="31" item="10"/>
        </tpls>
      </n>
      <n v="1415484.41" in="2">
        <tpls c="9">
          <tpl hier="1" item="9"/>
          <tpl hier="16" item="15"/>
          <tpl hier="17" item="14"/>
          <tpl hier="18" item="13"/>
          <tpl hier="19" item="12"/>
          <tpl fld="1" item="9"/>
          <tpl fld="4" item="2"/>
          <tpl hier="30" item="23"/>
          <tpl hier="31" item="10"/>
        </tpls>
      </n>
      <n v="19.994516346107584" in="1">
        <tpls c="9">
          <tpl hier="1" item="9"/>
          <tpl hier="16" item="15"/>
          <tpl hier="17" item="14"/>
          <tpl hier="18" item="13"/>
          <tpl hier="19" item="12"/>
          <tpl fld="1" item="5"/>
          <tpl fld="4" item="1"/>
          <tpl hier="30" item="23"/>
          <tpl hier="31" item="10"/>
        </tpls>
      </n>
      <n v="198845.07" in="2">
        <tpls c="9">
          <tpl hier="1" item="9"/>
          <tpl hier="16" item="15"/>
          <tpl hier="17" item="14"/>
          <tpl hier="18" item="13"/>
          <tpl hier="19" item="12"/>
          <tpl fld="4" item="2"/>
          <tpl fld="2" item="18"/>
          <tpl hier="30" item="23"/>
          <tpl hier="31" item="10"/>
        </tpls>
      </n>
      <n v="31.845378477728236" in="1">
        <tpls c="9">
          <tpl hier="1" item="9"/>
          <tpl fld="3" item="23"/>
          <tpl hier="16" item="15"/>
          <tpl hier="17" item="14"/>
          <tpl hier="18" item="13"/>
          <tpl hier="19" item="12"/>
          <tpl fld="4" item="1"/>
          <tpl hier="30" item="23"/>
          <tpl hier="31" item="10"/>
        </tpls>
      </n>
      <n v="0.50437053839865498" in="0">
        <tpls c="9">
          <tpl hier="1" item="9"/>
          <tpl hier="16" item="15"/>
          <tpl hier="17" item="14"/>
          <tpl hier="18" item="13"/>
          <tpl hier="19" item="12"/>
          <tpl fld="1" item="2"/>
          <tpl fld="4" item="0"/>
          <tpl hier="30" item="23"/>
          <tpl hier="31" item="10"/>
        </tpls>
      </n>
      <n v="0.68018305881382823" in="0">
        <tpls c="9">
          <tpl hier="1" item="9"/>
          <tpl fld="3" item="58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0.66569833958434887" in="0">
        <tpls c="9">
          <tpl hier="1" item="9"/>
          <tpl fld="3" item="60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0.55787106998838842" in="0">
        <tpls c="9">
          <tpl hier="1" item="9"/>
          <tpl fld="3" item="44"/>
          <tpl hier="16" item="15"/>
          <tpl hier="17" item="14"/>
          <tpl hier="18" item="13"/>
          <tpl hier="19" item="12"/>
          <tpl fld="4" item="0"/>
          <tpl hier="30" item="23"/>
          <tpl hier="31" item="10"/>
        </tpls>
      </n>
      <n v="228727.19" in="2">
        <tpls c="9">
          <tpl hier="1" item="9"/>
          <tpl fld="3" item="35"/>
          <tpl hier="16" item="15"/>
          <tpl hier="17" item="14"/>
          <tpl hier="18" item="13"/>
          <tpl hier="19" item="12"/>
          <tpl fld="4" item="2"/>
          <tpl hier="30" item="23"/>
          <tpl hier="31" item="10"/>
        </tpls>
      </n>
      <m in="0">
        <tpls c="9">
          <tpl hier="1" item="9"/>
          <tpl hier="16" item="15"/>
          <tpl hier="17" item="14"/>
          <tpl hier="18" item="24"/>
          <tpl hier="19" item="12"/>
          <tpl fld="1" item="1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9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0"/>
          <tpl fld="4" item="1"/>
          <tpl hier="30" item="23"/>
          <tpl hier="31" item="10"/>
        </tpls>
      </m>
      <m>
        <tpls c="9">
          <tpl hier="1" item="9"/>
          <tpl fld="3" item="46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7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6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2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3"/>
          <tpl hier="30" item="23"/>
          <tpl hier="31" item="10"/>
        </tpls>
      </m>
      <m>
        <tpls c="9">
          <tpl hier="1" item="9"/>
          <tpl fld="3" item="2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17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1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4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0">
        <tpls c="9">
          <tpl hier="1" item="9"/>
          <tpl fld="3" item="64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2"/>
          <tpl hier="30" item="23"/>
          <tpl hier="31" item="10"/>
        </tpls>
      </m>
      <n v="0.45226830253133171" in="0">
        <tpls c="9">
          <tpl hier="1" item="9"/>
          <tpl hier="16" item="15"/>
          <tpl hier="17" item="14"/>
          <tpl hier="18" item="24"/>
          <tpl hier="19" item="12"/>
          <tpl fld="4" item="0"/>
          <tpl fld="2" item="20"/>
          <tpl hier="30" item="23"/>
          <tpl hier="31" item="10"/>
        </tpls>
      </n>
      <m>
        <tpls c="9">
          <tpl hier="1" item="9"/>
          <tpl hier="16" item="15"/>
          <tpl hier="17" item="14"/>
          <tpl hier="18" item="24"/>
          <tpl hier="19" item="12"/>
          <tpl fld="4" item="0"/>
          <tpl fld="2" item="3"/>
          <tpl hier="30" item="23"/>
          <tpl hier="31" item="10"/>
        </tpls>
      </m>
      <n v="284.47000000000003" in="2">
        <tpls c="9">
          <tpl hier="1" item="9"/>
          <tpl hier="16" item="15"/>
          <tpl hier="17" item="14"/>
          <tpl hier="18" item="24"/>
          <tpl hier="19" item="12"/>
          <tpl fld="4" item="2"/>
          <tpl fld="2" item="2"/>
          <tpl hier="30" item="23"/>
          <tpl hier="31" item="10"/>
        </tpls>
      </n>
      <n v="0.45486356561044783" in="0">
        <tpls c="9">
          <tpl hier="1" item="9"/>
          <tpl hier="16" item="15"/>
          <tpl hier="17" item="14"/>
          <tpl hier="18" item="24"/>
          <tpl hier="19" item="12"/>
          <tpl fld="1" item="7"/>
          <tpl fld="4" item="0"/>
          <tpl hier="30" item="23"/>
          <tpl hier="31" item="10"/>
        </tpls>
      </n>
      <m>
        <tpls c="9">
          <tpl hier="1" item="9"/>
          <tpl fld="3" item="16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0">
        <tpls c="9">
          <tpl hier="1" item="9"/>
          <tpl fld="3" item="67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n v="416946.99" in="2">
        <tpls c="9">
          <tpl hier="1" item="9"/>
          <tpl hier="16" item="15"/>
          <tpl hier="17" item="14"/>
          <tpl hier="18" item="24"/>
          <tpl hier="19" item="12"/>
          <tpl fld="4" item="2"/>
          <tpl fld="2" item="8"/>
          <tpl hier="30" item="23"/>
          <tpl hier="31" item="10"/>
        </tpls>
      </n>
      <m>
        <tpls c="9">
          <tpl hier="1" item="9"/>
          <tpl fld="3" item="14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33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n v="132649.60000000001" in="2">
        <tpls c="9">
          <tpl hier="1" item="9"/>
          <tpl hier="16" item="15"/>
          <tpl hier="17" item="14"/>
          <tpl hier="18" item="24"/>
          <tpl hier="19" item="12"/>
          <tpl fld="4" item="2"/>
          <tpl fld="2" item="4"/>
          <tpl hier="30" item="23"/>
          <tpl hier="31" item="10"/>
        </tpls>
      </n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0"/>
          <tpl hier="30" item="23"/>
          <tpl hier="31" item="10"/>
        </tpls>
      </m>
      <n v="729846.14" in="2">
        <tpls c="9">
          <tpl hier="1" item="9"/>
          <tpl hier="16" item="15"/>
          <tpl hier="17" item="14"/>
          <tpl hier="18" item="24"/>
          <tpl hier="19" item="12"/>
          <tpl fld="1" item="11"/>
          <tpl fld="4" item="2"/>
          <tpl hier="30" item="23"/>
          <tpl hier="31" item="10"/>
        </tpls>
      </n>
      <m in="0">
        <tpls c="9">
          <tpl hier="1" item="9"/>
          <tpl fld="3" item="51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6"/>
          <tpl hier="30" item="23"/>
          <tpl hier="31" item="10"/>
        </tpls>
      </m>
      <n v="26386.36" in="2">
        <tpls c="9">
          <tpl hier="1" item="9"/>
          <tpl hier="16" item="15"/>
          <tpl hier="17" item="14"/>
          <tpl hier="18" item="24"/>
          <tpl hier="19" item="12"/>
          <tpl fld="4" item="2"/>
          <tpl fld="2" item="21"/>
          <tpl hier="30" item="23"/>
          <tpl hier="31" item="10"/>
        </tpls>
      </n>
      <m>
        <tpls c="9">
          <tpl hier="1" item="9"/>
          <tpl fld="3" item="43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n v="0.470114232323465" in="0">
        <tpls c="9">
          <tpl hier="1" item="9"/>
          <tpl hier="16" item="15"/>
          <tpl hier="17" item="14"/>
          <tpl hier="18" item="24"/>
          <tpl hier="19" item="12"/>
          <tpl fld="4" item="0"/>
          <tpl fld="2" item="21"/>
          <tpl hier="30" item="23"/>
          <tpl hier="31" item="10"/>
        </tpls>
      </n>
      <m>
        <tpls c="9">
          <tpl hier="1" item="9"/>
          <tpl fld="3" item="11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31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6"/>
          <tpl fld="4" item="2"/>
          <tpl hier="30" item="23"/>
          <tpl hier="31" item="10"/>
        </tpls>
      </m>
      <n v="0.46529672892887958" in="0">
        <tpls c="9">
          <tpl hier="1" item="9"/>
          <tpl hier="16" item="15"/>
          <tpl hier="17" item="14"/>
          <tpl hier="18" item="24"/>
          <tpl hier="19" item="12"/>
          <tpl fld="4" item="0"/>
          <tpl fld="2" item="13"/>
          <tpl hier="30" item="23"/>
          <tpl hier="31" item="10"/>
        </tpls>
      </n>
      <m in="0">
        <tpls c="9">
          <tpl hier="1" item="9"/>
          <tpl hier="16" item="15"/>
          <tpl hier="17" item="14"/>
          <tpl hier="18" item="24"/>
          <tpl hier="19" item="12"/>
          <tpl fld="1" item="3"/>
          <tpl fld="4" item="0"/>
          <tpl hier="30" item="23"/>
          <tpl hier="31" item="10"/>
        </tpls>
      </m>
      <m>
        <tpls c="9">
          <tpl hier="1" item="9"/>
          <tpl fld="3" item="42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n v="0.45049789759681186" in="0">
        <tpls c="9">
          <tpl hier="1" item="9"/>
          <tpl hier="16" item="15"/>
          <tpl hier="17" item="14"/>
          <tpl hier="18" item="24"/>
          <tpl hier="19" item="12"/>
          <tpl fld="4" item="0"/>
          <tpl fld="2" item="15"/>
          <tpl hier="30" item="23"/>
          <tpl hier="31" item="10"/>
        </tpls>
      </n>
      <m>
        <tpls c="9">
          <tpl hier="1" item="9"/>
          <tpl fld="3" item="32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8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23"/>
          <tpl hier="30" item="23"/>
          <tpl hier="31" item="10"/>
        </tpls>
      </m>
      <n v="0.40008859139679109" in="0">
        <tpls c="9">
          <tpl hier="1" item="9"/>
          <tpl hier="16" item="15"/>
          <tpl hier="17" item="14"/>
          <tpl hier="18" item="24"/>
          <tpl hier="19" item="12"/>
          <tpl fld="4" item="0"/>
          <tpl fld="2" item="2"/>
          <tpl hier="30" item="23"/>
          <tpl hier="31" item="10"/>
        </tpls>
      </n>
      <m in="0">
        <tpls c="9">
          <tpl hier="1" item="9"/>
          <tpl hier="16" item="15"/>
          <tpl hier="17" item="14"/>
          <tpl hier="18" item="24"/>
          <tpl hier="19" item="12"/>
          <tpl fld="4" item="0"/>
          <tpl fld="2" item="0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0"/>
          <tpl fld="4" item="0"/>
          <tpl hier="30" item="23"/>
          <tpl hier="31" item="10"/>
        </tpls>
      </m>
      <m>
        <tpls c="9">
          <tpl hier="1" item="9"/>
          <tpl fld="3" item="10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20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1"/>
          <tpl fld="4" item="2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2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4"/>
          <tpl hier="30" item="23"/>
          <tpl hier="31" item="10"/>
        </tpls>
      </m>
      <m>
        <tpls c="9">
          <tpl hier="1" item="9"/>
          <tpl fld="3" item="68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7"/>
          <tpl hier="30" item="23"/>
          <tpl hier="31" item="10"/>
        </tpls>
      </m>
      <m>
        <tpls c="9">
          <tpl hier="1" item="9"/>
          <tpl fld="3" item="44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4"/>
          <tpl hier="30" item="23"/>
          <tpl hier="31" item="10"/>
        </tpls>
      </m>
      <m>
        <tpls c="9">
          <tpl hier="1" item="9"/>
          <tpl fld="3" item="3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n v="0.47957144468696983" in="0">
        <tpls c="9">
          <tpl hier="1" item="9"/>
          <tpl hier="16" item="15"/>
          <tpl hier="17" item="14"/>
          <tpl hier="18" item="24"/>
          <tpl hier="19" item="12"/>
          <tpl fld="4" item="0"/>
          <tpl fld="2" item="5"/>
          <tpl hier="30" item="23"/>
          <tpl hier="31" item="10"/>
        </tpls>
      </n>
      <m>
        <tpls c="9">
          <tpl hier="1" item="9"/>
          <tpl fld="3" item="13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54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n v="145046.12" in="2">
        <tpls c="9">
          <tpl hier="1" item="9"/>
          <tpl hier="16" item="15"/>
          <tpl hier="17" item="14"/>
          <tpl hier="18" item="24"/>
          <tpl hier="19" item="12"/>
          <tpl fld="4" item="2"/>
          <tpl fld="2" item="15"/>
          <tpl hier="30" item="23"/>
          <tpl hier="31" item="10"/>
        </tpls>
      </n>
      <m>
        <tpls c="9">
          <tpl hier="1" item="9"/>
          <tpl fld="3" item="21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6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22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1"/>
          <tpl fld="4" item="1"/>
          <tpl hier="30" item="23"/>
          <tpl hier="31" item="10"/>
        </tpls>
      </m>
      <m>
        <tpls c="9">
          <tpl hier="1" item="9"/>
          <tpl fld="3" item="59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7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5"/>
          <tpl fld="4" item="2"/>
          <tpl hier="30" item="23"/>
          <tpl hier="31" item="10"/>
        </tpls>
      </m>
      <n v="90236.34" in="2">
        <tpls c="9">
          <tpl hier="1" item="9"/>
          <tpl hier="16" item="15"/>
          <tpl hier="17" item="14"/>
          <tpl hier="18" item="24"/>
          <tpl hier="19" item="12"/>
          <tpl fld="4" item="2"/>
          <tpl fld="2" item="5"/>
          <tpl hier="30" item="23"/>
          <tpl hier="31" item="10"/>
        </tpls>
      </n>
      <n v="0.43894943697995387" in="0">
        <tpls c="9">
          <tpl hier="1" item="9"/>
          <tpl hier="16" item="15"/>
          <tpl hier="17" item="14"/>
          <tpl hier="18" item="24"/>
          <tpl hier="19" item="12"/>
          <tpl fld="4" item="0"/>
          <tpl fld="2" item="9"/>
          <tpl hier="30" item="23"/>
          <tpl hier="31" item="10"/>
        </tpls>
      </n>
      <m>
        <tpls c="9">
          <tpl hier="1" item="9"/>
          <tpl fld="3" item="24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n v="15.038867814977683" in="1">
        <tpls c="9">
          <tpl hier="1" item="9"/>
          <tpl hier="16" item="15"/>
          <tpl hier="17" item="14"/>
          <tpl hier="18" item="24"/>
          <tpl hier="19" item="12"/>
          <tpl fld="1" item="11"/>
          <tpl fld="4" item="1"/>
          <tpl hier="30" item="23"/>
          <tpl hier="31" item="10"/>
        </tpls>
      </n>
      <m in="2">
        <tpls c="9">
          <tpl hier="1" item="9"/>
          <tpl hier="16" item="15"/>
          <tpl hier="17" item="14"/>
          <tpl hier="18" item="24"/>
          <tpl hier="19" item="12"/>
          <tpl fld="1" item="3"/>
          <tpl fld="4" item="2"/>
          <tpl hier="30" item="23"/>
          <tpl hier="31" item="10"/>
        </tpls>
      </m>
      <n v="100468.18" in="2">
        <tpls c="9">
          <tpl hier="1" item="9"/>
          <tpl fld="3" item="34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n>
      <m>
        <tpls c="9">
          <tpl hier="1" item="9"/>
          <tpl fld="3" item="12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9"/>
          <tpl fld="4" item="0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10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6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5"/>
          <tpl fld="4" item="0"/>
          <tpl hier="30" item="23"/>
          <tpl hier="31" item="10"/>
        </tpls>
      </m>
      <m>
        <tpls c="9">
          <tpl hier="1" item="9"/>
          <tpl fld="3" item="41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9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12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22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23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4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19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7"/>
          <tpl hier="30" item="23"/>
          <tpl hier="31" item="10"/>
        </tpls>
      </m>
      <m>
        <tpls c="9">
          <tpl hier="1" item="9"/>
          <tpl fld="3" item="29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6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n v="0.45705125642442035" in="0">
        <tpls c="9">
          <tpl hier="1" item="9"/>
          <tpl hier="16" item="15"/>
          <tpl hier="17" item="14"/>
          <tpl hier="18" item="24"/>
          <tpl hier="19" item="12"/>
          <tpl fld="4" item="0"/>
          <tpl fld="2" item="8"/>
          <tpl hier="30" item="23"/>
          <tpl hier="31" item="10"/>
        </tpls>
      </n>
      <m>
        <tpls c="9">
          <tpl hier="1" item="9"/>
          <tpl fld="3" item="37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9"/>
          <tpl fld="4" item="1"/>
          <tpl hier="30" item="23"/>
          <tpl hier="31" item="10"/>
        </tpls>
      </m>
      <n v="0.50722514665226826" in="0">
        <tpls c="9">
          <tpl hier="1" item="9"/>
          <tpl hier="16" item="15"/>
          <tpl hier="17" item="14"/>
          <tpl hier="18" item="24"/>
          <tpl hier="19" item="12"/>
          <tpl fld="4" item="0"/>
          <tpl fld="2" item="18"/>
          <tpl hier="30" item="23"/>
          <tpl hier="31" item="10"/>
        </tpls>
      </n>
      <m>
        <tpls c="9">
          <tpl hier="1" item="9"/>
          <tpl fld="3" item="55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25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0"/>
          <tpl fld="4" item="2"/>
          <tpl hier="30" item="23"/>
          <tpl hier="31" item="10"/>
        </tpls>
      </m>
      <m>
        <tpls c="9">
          <tpl hier="1" item="9"/>
          <tpl fld="3" item="39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52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4" item="2"/>
          <tpl fld="2" item="0"/>
          <tpl hier="30" item="23"/>
          <tpl hier="31" item="10"/>
        </tpls>
      </m>
      <m>
        <tpls c="9">
          <tpl hier="1" item="9"/>
          <tpl fld="3" item="26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8"/>
          <tpl fld="4" item="0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2"/>
          <tpl fld="4" item="2"/>
          <tpl hier="30" item="23"/>
          <tpl hier="31" item="10"/>
        </tpls>
      </m>
      <m>
        <tpls c="9">
          <tpl hier="1" item="9"/>
          <tpl fld="3" item="8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53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61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10"/>
          <tpl fld="4" item="2"/>
          <tpl hier="30" item="23"/>
          <tpl hier="31" item="10"/>
        </tpls>
      </m>
      <n v="141287.32" in="2">
        <tpls c="9">
          <tpl hier="1" item="9"/>
          <tpl hier="16" item="15"/>
          <tpl hier="17" item="14"/>
          <tpl hier="18" item="24"/>
          <tpl hier="19" item="12"/>
          <tpl fld="4" item="2"/>
          <tpl fld="2" item="11"/>
          <tpl hier="30" item="23"/>
          <tpl hier="31" item="10"/>
        </tpls>
      </n>
      <m in="1">
        <tpls c="9">
          <tpl hier="1" item="9"/>
          <tpl hier="16" item="15"/>
          <tpl hier="17" item="14"/>
          <tpl hier="18" item="24"/>
          <tpl hier="19" item="12"/>
          <tpl fld="1" item="10"/>
          <tpl fld="4" item="1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7"/>
          <tpl hier="30" item="23"/>
          <tpl hier="31" item="10"/>
        </tpls>
      </m>
      <n v="0.47051239612984985" in="0">
        <tpls c="9">
          <tpl hier="1" item="9"/>
          <tpl hier="16" item="15"/>
          <tpl hier="17" item="14"/>
          <tpl hier="18" item="24"/>
          <tpl hier="19" item="12"/>
          <tpl fld="4" item="0"/>
          <tpl fld="2" item="4"/>
          <tpl hier="30" item="23"/>
          <tpl hier="31" item="10"/>
        </tpls>
      </n>
      <m>
        <tpls c="9">
          <tpl hier="1" item="9"/>
          <tpl fld="3" item="5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45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40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n v="76608.460000000006" in="2">
        <tpls c="9">
          <tpl hier="1" item="9"/>
          <tpl hier="16" item="15"/>
          <tpl hier="17" item="14"/>
          <tpl hier="18" item="24"/>
          <tpl hier="19" item="12"/>
          <tpl fld="4" item="2"/>
          <tpl fld="2" item="20"/>
          <tpl hier="30" item="23"/>
          <tpl hier="31" item="10"/>
        </tpls>
      </n>
      <m>
        <tpls c="9">
          <tpl hier="1" item="9"/>
          <tpl fld="3" item="22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49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48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0">
        <tpls c="9">
          <tpl hier="1" item="9"/>
          <tpl fld="3" item="65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3"/>
          <tpl fld="4" item="1"/>
          <tpl hier="30" item="23"/>
          <tpl hier="31" item="10"/>
        </tpls>
      </m>
      <m in="0">
        <tpls c="9">
          <tpl hier="1" item="9"/>
          <tpl fld="3" item="0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 in="2">
        <tpls c="9">
          <tpl hier="1" item="9"/>
          <tpl hier="16" item="15"/>
          <tpl hier="17" item="14"/>
          <tpl hier="18" item="24"/>
          <tpl hier="19" item="12"/>
          <tpl fld="1" item="4"/>
          <tpl fld="4" item="2"/>
          <tpl hier="30" item="23"/>
          <tpl hier="31" item="10"/>
        </tpls>
      </m>
      <m>
        <tpls c="9">
          <tpl hier="1" item="9"/>
          <tpl fld="3" item="30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15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49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n v="767000.47" in="2">
        <tpls c="9">
          <tpl hier="1" item="9"/>
          <tpl hier="16" item="15"/>
          <tpl hier="17" item="14"/>
          <tpl hier="18" item="24"/>
          <tpl hier="19" item="12"/>
          <tpl fld="4" item="2"/>
          <tpl fld="2" item="9"/>
          <tpl hier="30" item="23"/>
          <tpl hier="31" item="10"/>
        </tpls>
      </n>
      <m in="0">
        <tpls c="9">
          <tpl hier="1" item="9"/>
          <tpl hier="16" item="15"/>
          <tpl hier="17" item="14"/>
          <tpl hier="18" item="24"/>
          <tpl hier="19" item="12"/>
          <tpl fld="1" item="4"/>
          <tpl fld="4" item="0"/>
          <tpl hier="30" item="23"/>
          <tpl hier="31" item="10"/>
        </tpls>
      </m>
      <n v="76288.740000000005" in="2">
        <tpls c="9">
          <tpl hier="1" item="9"/>
          <tpl hier="16" item="15"/>
          <tpl hier="17" item="14"/>
          <tpl hier="18" item="24"/>
          <tpl hier="19" item="12"/>
          <tpl fld="4" item="2"/>
          <tpl fld="2" item="13"/>
          <tpl hier="30" item="23"/>
          <tpl hier="31" item="10"/>
        </tpls>
      </n>
      <m>
        <tpls c="9">
          <tpl hier="1" item="9"/>
          <tpl fld="3" item="19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n v="1172727.01" in="2">
        <tpls c="9">
          <tpl hier="1" item="9"/>
          <tpl hier="16" item="15"/>
          <tpl hier="17" item="14"/>
          <tpl hier="18" item="24"/>
          <tpl hier="19" item="12"/>
          <tpl fld="1" item="7"/>
          <tpl fld="4" item="2"/>
          <tpl hier="30" item="23"/>
          <tpl hier="31" item="10"/>
        </tpls>
      </n>
      <m>
        <tpls c="9">
          <tpl hier="1" item="9"/>
          <tpl fld="3" item="18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27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47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62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19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0">
        <tpls c="9">
          <tpl hier="1" item="9"/>
          <tpl fld="3" item="66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38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0"/>
          <tpl fld="2" item="16"/>
          <tpl hier="30" item="23"/>
          <tpl hier="31" item="10"/>
        </tpls>
      </m>
      <m>
        <tpls c="9">
          <tpl hier="1" item="9"/>
          <tpl fld="3" item="28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>
        <tpls c="9">
          <tpl hier="1" item="9"/>
          <tpl fld="3" item="24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>
        <tpls c="9">
          <tpl hier="1" item="9"/>
          <tpl fld="3" item="57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63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50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hier="16" item="15"/>
          <tpl hier="17" item="14"/>
          <tpl hier="18" item="24"/>
          <tpl hier="19" item="12"/>
          <tpl fld="4" item="2"/>
          <tpl fld="2" item="6"/>
          <tpl hier="30" item="23"/>
          <tpl hier="31" item="10"/>
        </tpls>
      </m>
      <n v="347912.43" in="2">
        <tpls c="9">
          <tpl hier="1" item="9"/>
          <tpl fld="3" item="36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n>
      <m>
        <tpls c="9">
          <tpl hier="1" item="9"/>
          <tpl fld="3" item="56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 in="1">
        <tpls c="9">
          <tpl hier="1" item="9"/>
          <tpl fld="3" item="0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n v="0.43633793466972992" in="0">
        <tpls c="9">
          <tpl hier="1" item="9"/>
          <tpl hier="16" item="15"/>
          <tpl hier="17" item="14"/>
          <tpl hier="18" item="24"/>
          <tpl hier="19" item="12"/>
          <tpl fld="4" item="0"/>
          <tpl fld="2" item="11"/>
          <tpl hier="30" item="23"/>
          <tpl hier="31" item="10"/>
        </tpls>
      </n>
      <m in="2">
        <tpls c="9">
          <tpl hier="1" item="9"/>
          <tpl hier="16" item="15"/>
          <tpl hier="17" item="14"/>
          <tpl hier="18" item="24"/>
          <tpl hier="19" item="12"/>
          <tpl fld="1" item="9"/>
          <tpl fld="4" item="2"/>
          <tpl hier="30" item="23"/>
          <tpl hier="31" item="10"/>
        </tpls>
      </m>
      <m in="1">
        <tpls c="9">
          <tpl hier="1" item="9"/>
          <tpl hier="16" item="15"/>
          <tpl hier="17" item="14"/>
          <tpl hier="18" item="24"/>
          <tpl hier="19" item="12"/>
          <tpl fld="1" item="5"/>
          <tpl fld="4" item="1"/>
          <tpl hier="30" item="23"/>
          <tpl hier="31" item="10"/>
        </tpls>
      </m>
      <n v="29838.28" in="2">
        <tpls c="9">
          <tpl hier="1" item="9"/>
          <tpl hier="16" item="15"/>
          <tpl hier="17" item="14"/>
          <tpl hier="18" item="24"/>
          <tpl hier="19" item="12"/>
          <tpl fld="4" item="2"/>
          <tpl fld="2" item="18"/>
          <tpl hier="30" item="23"/>
          <tpl hier="31" item="10"/>
        </tpls>
      </n>
      <m>
        <tpls c="9">
          <tpl hier="1" item="9"/>
          <tpl fld="3" item="23"/>
          <tpl hier="16" item="15"/>
          <tpl hier="17" item="14"/>
          <tpl hier="18" item="24"/>
          <tpl hier="19" item="12"/>
          <tpl fld="4" item="1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24"/>
          <tpl hier="19" item="12"/>
          <tpl fld="1" item="2"/>
          <tpl fld="4" item="0"/>
          <tpl hier="30" item="23"/>
          <tpl hier="31" item="10"/>
        </tpls>
      </m>
      <n v="0.68018305881382823" in="0">
        <tpls c="9">
          <tpl hier="1" item="9"/>
          <tpl fld="3" item="58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n>
      <m>
        <tpls c="9">
          <tpl hier="1" item="9"/>
          <tpl fld="3" item="60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44"/>
          <tpl hier="16" item="15"/>
          <tpl hier="17" item="14"/>
          <tpl hier="18" item="24"/>
          <tpl hier="19" item="12"/>
          <tpl fld="4" item="0"/>
          <tpl hier="30" item="23"/>
          <tpl hier="31" item="10"/>
        </tpls>
      </m>
      <m>
        <tpls c="9">
          <tpl hier="1" item="9"/>
          <tpl fld="3" item="35"/>
          <tpl hier="16" item="15"/>
          <tpl hier="17" item="14"/>
          <tpl hier="18" item="24"/>
          <tpl hier="19" item="12"/>
          <tpl fld="4" item="2"/>
          <tpl hier="30" item="23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1"/>
          <tpl fld="4" item="0"/>
          <tpl hier="30" item="11"/>
          <tpl hier="31" item="10"/>
        </tpls>
      </m>
      <n v="0.43238920860185975" in="0">
        <tpls c="9">
          <tpl hier="1" item="9"/>
          <tpl hier="16" item="15"/>
          <tpl hier="17" item="14"/>
          <tpl hier="18" item="13"/>
          <tpl hier="19" item="25"/>
          <tpl fld="4" item="0"/>
          <tpl fld="2" item="19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13"/>
          <tpl hier="19" item="25"/>
          <tpl fld="1" item="0"/>
          <tpl fld="4" item="1"/>
          <tpl hier="30" item="11"/>
          <tpl hier="31" item="10"/>
        </tpls>
      </m>
      <m>
        <tpls c="9">
          <tpl hier="1" item="9"/>
          <tpl fld="3" item="46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26576.81" in="2">
        <tpls c="9">
          <tpl hier="1" item="9"/>
          <tpl hier="16" item="15"/>
          <tpl hier="17" item="14"/>
          <tpl hier="18" item="13"/>
          <tpl hier="19" item="25"/>
          <tpl fld="4" item="2"/>
          <tpl fld="2" item="17"/>
          <tpl hier="30" item="11"/>
          <tpl hier="31" item="10"/>
        </tpls>
      </n>
      <n v="0.43988248880252345" in="0">
        <tpls c="9">
          <tpl hier="1" item="9"/>
          <tpl hier="16" item="15"/>
          <tpl hier="17" item="14"/>
          <tpl hier="18" item="13"/>
          <tpl hier="19" item="25"/>
          <tpl fld="1" item="6"/>
          <tpl fld="4" item="0"/>
          <tpl hier="30" item="11"/>
          <tpl hier="31" item="10"/>
        </tpls>
      </n>
      <n v="9877.82" in="2">
        <tpls c="9">
          <tpl hier="1" item="9"/>
          <tpl hier="16" item="15"/>
          <tpl hier="17" item="14"/>
          <tpl hier="18" item="13"/>
          <tpl hier="19" item="25"/>
          <tpl fld="4" item="2"/>
          <tpl fld="2" item="12"/>
          <tpl hier="30" item="11"/>
          <tpl hier="31" item="10"/>
        </tpls>
      </n>
      <n v="41008.730000000003" in="2">
        <tpls c="9">
          <tpl hier="1" item="9"/>
          <tpl hier="16" item="15"/>
          <tpl hier="17" item="14"/>
          <tpl hier="18" item="13"/>
          <tpl hier="19" item="25"/>
          <tpl fld="4" item="2"/>
          <tpl fld="2" item="10"/>
          <tpl hier="30" item="11"/>
          <tpl hier="31" item="10"/>
        </tpls>
      </n>
      <n v="2599.64" in="2">
        <tpls c="9">
          <tpl hier="1" item="9"/>
          <tpl hier="16" item="15"/>
          <tpl hier="17" item="14"/>
          <tpl hier="18" item="13"/>
          <tpl hier="19" item="25"/>
          <tpl fld="4" item="2"/>
          <tpl fld="2" item="3"/>
          <tpl hier="30" item="11"/>
          <tpl hier="31" item="10"/>
        </tpls>
      </n>
      <m>
        <tpls c="9">
          <tpl hier="1" item="9"/>
          <tpl fld="3" item="2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17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1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4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64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0.4374679845394433" in="0">
        <tpls c="9">
          <tpl hier="1" item="9"/>
          <tpl hier="16" item="15"/>
          <tpl hier="17" item="14"/>
          <tpl hier="18" item="13"/>
          <tpl hier="19" item="25"/>
          <tpl fld="4" item="0"/>
          <tpl fld="2" item="12"/>
          <tpl hier="30" item="11"/>
          <tpl hier="31" item="10"/>
        </tpls>
      </n>
      <n v="0.48908313824874822" in="0">
        <tpls c="9">
          <tpl hier="1" item="9"/>
          <tpl hier="16" item="15"/>
          <tpl hier="17" item="14"/>
          <tpl hier="18" item="13"/>
          <tpl hier="19" item="25"/>
          <tpl fld="4" item="0"/>
          <tpl fld="2" item="20"/>
          <tpl hier="30" item="11"/>
          <tpl hier="31" item="10"/>
        </tpls>
      </n>
      <n v="0.47229159941326765" in="0">
        <tpls c="9">
          <tpl hier="1" item="9"/>
          <tpl hier="16" item="15"/>
          <tpl hier="17" item="14"/>
          <tpl hier="18" item="13"/>
          <tpl hier="19" item="25"/>
          <tpl fld="4" item="0"/>
          <tpl fld="2" item="3"/>
          <tpl hier="30" item="11"/>
          <tpl hier="31" item="10"/>
        </tpls>
      </n>
      <n v="511.07" in="2">
        <tpls c="9">
          <tpl hier="1" item="9"/>
          <tpl hier="16" item="15"/>
          <tpl hier="17" item="14"/>
          <tpl hier="18" item="13"/>
          <tpl hier="19" item="25"/>
          <tpl fld="4" item="2"/>
          <tpl fld="2" item="2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25"/>
          <tpl fld="1" item="7"/>
          <tpl fld="4" item="0"/>
          <tpl hier="30" item="11"/>
          <tpl hier="31" item="10"/>
        </tpls>
      </m>
      <m>
        <tpls c="9">
          <tpl hier="1" item="9"/>
          <tpl fld="3" item="16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67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48495.4" in="2">
        <tpls c="9">
          <tpl hier="1" item="9"/>
          <tpl hier="16" item="15"/>
          <tpl hier="17" item="14"/>
          <tpl hier="18" item="13"/>
          <tpl hier="19" item="25"/>
          <tpl fld="4" item="2"/>
          <tpl fld="2" item="8"/>
          <tpl hier="30" item="11"/>
          <tpl hier="31" item="10"/>
        </tpls>
      </n>
      <m>
        <tpls c="9">
          <tpl hier="1" item="9"/>
          <tpl fld="3" item="14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33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21595.66" in="2">
        <tpls c="9">
          <tpl hier="1" item="9"/>
          <tpl hier="16" item="15"/>
          <tpl hier="17" item="14"/>
          <tpl hier="18" item="13"/>
          <tpl hier="19" item="25"/>
          <tpl fld="4" item="2"/>
          <tpl fld="2" item="4"/>
          <tpl hier="30" item="11"/>
          <tpl hier="31" item="10"/>
        </tpls>
      </n>
      <n v="0.58534900407154677" in="0">
        <tpls c="9">
          <tpl hier="1" item="9"/>
          <tpl hier="16" item="15"/>
          <tpl hier="17" item="14"/>
          <tpl hier="18" item="13"/>
          <tpl hier="19" item="25"/>
          <tpl fld="4" item="0"/>
          <tpl fld="2" item="10"/>
          <tpl hier="30" item="11"/>
          <tpl hier="31" item="10"/>
        </tpls>
      </n>
      <m in="2">
        <tpls c="9">
          <tpl hier="1" item="9"/>
          <tpl hier="16" item="15"/>
          <tpl hier="17" item="14"/>
          <tpl hier="18" item="13"/>
          <tpl hier="19" item="25"/>
          <tpl fld="1" item="11"/>
          <tpl fld="4" item="2"/>
          <tpl hier="30" item="11"/>
          <tpl hier="31" item="10"/>
        </tpls>
      </m>
      <m>
        <tpls c="9">
          <tpl hier="1" item="9"/>
          <tpl fld="3" item="51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0.28124737110495074" in="0">
        <tpls c="9">
          <tpl hier="1" item="9"/>
          <tpl hier="16" item="15"/>
          <tpl hier="17" item="14"/>
          <tpl hier="18" item="13"/>
          <tpl hier="19" item="25"/>
          <tpl fld="4" item="0"/>
          <tpl fld="2" item="6"/>
          <tpl hier="30" item="11"/>
          <tpl hier="31" item="10"/>
        </tpls>
      </n>
      <n v="20154.919999999998" in="2">
        <tpls c="9">
          <tpl hier="1" item="9"/>
          <tpl hier="16" item="15"/>
          <tpl hier="17" item="14"/>
          <tpl hier="18" item="13"/>
          <tpl hier="19" item="25"/>
          <tpl fld="4" item="2"/>
          <tpl fld="2" item="21"/>
          <tpl hier="30" item="11"/>
          <tpl hier="31" item="10"/>
        </tpls>
      </n>
      <m>
        <tpls c="9">
          <tpl hier="1" item="9"/>
          <tpl fld="3" item="43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0.37549862449591592" in="0">
        <tpls c="9">
          <tpl hier="1" item="9"/>
          <tpl hier="16" item="15"/>
          <tpl hier="17" item="14"/>
          <tpl hier="18" item="13"/>
          <tpl hier="19" item="25"/>
          <tpl fld="4" item="0"/>
          <tpl fld="2" item="21"/>
          <tpl hier="30" item="11"/>
          <tpl hier="31" item="10"/>
        </tpls>
      </n>
      <m>
        <tpls c="9">
          <tpl hier="1" item="9"/>
          <tpl fld="3" item="11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31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1752651.56" in="2">
        <tpls c="9">
          <tpl hier="1" item="9"/>
          <tpl hier="16" item="15"/>
          <tpl hier="17" item="14"/>
          <tpl hier="18" item="13"/>
          <tpl hier="19" item="25"/>
          <tpl fld="1" item="6"/>
          <tpl fld="4" item="2"/>
          <tpl hier="30" item="11"/>
          <tpl hier="31" item="10"/>
        </tpls>
      </n>
      <n v="0.46882098936245564" in="0">
        <tpls c="9">
          <tpl hier="1" item="9"/>
          <tpl hier="16" item="15"/>
          <tpl hier="17" item="14"/>
          <tpl hier="18" item="13"/>
          <tpl hier="19" item="25"/>
          <tpl fld="4" item="0"/>
          <tpl fld="2" item="13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25"/>
          <tpl fld="1" item="3"/>
          <tpl fld="4" item="0"/>
          <tpl hier="30" item="11"/>
          <tpl hier="31" item="10"/>
        </tpls>
      </m>
      <m>
        <tpls c="9">
          <tpl hier="1" item="9"/>
          <tpl fld="3" item="42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0.45929542919691502" in="0">
        <tpls c="9">
          <tpl hier="1" item="9"/>
          <tpl hier="16" item="15"/>
          <tpl hier="17" item="14"/>
          <tpl hier="18" item="13"/>
          <tpl hier="19" item="25"/>
          <tpl fld="4" item="0"/>
          <tpl fld="2" item="15"/>
          <tpl hier="30" item="11"/>
          <tpl hier="31" item="10"/>
        </tpls>
      </n>
      <m>
        <tpls c="9">
          <tpl hier="1" item="9"/>
          <tpl fld="3" item="32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8"/>
          <tpl fld="4" item="1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4" item="2"/>
          <tpl fld="2" item="23"/>
          <tpl hier="30" item="11"/>
          <tpl hier="31" item="10"/>
        </tpls>
      </m>
      <n v="0.37884796978281382" in="0">
        <tpls c="9">
          <tpl hier="1" item="9"/>
          <tpl hier="16" item="15"/>
          <tpl hier="17" item="14"/>
          <tpl hier="18" item="13"/>
          <tpl hier="19" item="25"/>
          <tpl fld="4" item="0"/>
          <tpl fld="2" item="2"/>
          <tpl hier="30" item="11"/>
          <tpl hier="31" item="10"/>
        </tpls>
      </n>
      <n v="0.4598540145985402" in="0">
        <tpls c="9">
          <tpl hier="1" item="9"/>
          <tpl hier="16" item="15"/>
          <tpl hier="17" item="14"/>
          <tpl hier="18" item="13"/>
          <tpl hier="19" item="25"/>
          <tpl fld="4" item="0"/>
          <tpl fld="2" item="0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25"/>
          <tpl fld="1" item="0"/>
          <tpl fld="4" item="0"/>
          <tpl hier="30" item="11"/>
          <tpl hier="31" item="10"/>
        </tpls>
      </m>
      <m>
        <tpls c="9">
          <tpl hier="1" item="9"/>
          <tpl fld="3" item="10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20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1"/>
          <tpl fld="4" item="2"/>
          <tpl hier="30" item="11"/>
          <tpl hier="31" item="10"/>
        </tpls>
      </m>
      <n v="42809.21" in="2">
        <tpls c="9">
          <tpl hier="1" item="9"/>
          <tpl hier="16" item="15"/>
          <tpl hier="17" item="14"/>
          <tpl hier="18" item="13"/>
          <tpl hier="19" item="25"/>
          <tpl fld="4" item="2"/>
          <tpl fld="2" item="1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13"/>
          <tpl hier="19" item="25"/>
          <tpl fld="1" item="2"/>
          <tpl fld="4" item="1"/>
          <tpl hier="30" item="11"/>
          <tpl hier="31" item="10"/>
        </tpls>
      </m>
      <n v="0.49072879040768497" in="0">
        <tpls c="9">
          <tpl hier="1" item="9"/>
          <tpl hier="16" item="15"/>
          <tpl hier="17" item="14"/>
          <tpl hier="18" item="13"/>
          <tpl hier="19" item="25"/>
          <tpl fld="4" item="0"/>
          <tpl fld="2" item="14"/>
          <tpl hier="30" item="11"/>
          <tpl hier="31" item="10"/>
        </tpls>
      </n>
      <m>
        <tpls c="9">
          <tpl hier="1" item="9"/>
          <tpl fld="3" item="68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0.57917156627107413" in="0">
        <tpls c="9">
          <tpl hier="1" item="9"/>
          <tpl hier="16" item="15"/>
          <tpl hier="17" item="14"/>
          <tpl hier="18" item="13"/>
          <tpl hier="19" item="25"/>
          <tpl fld="4" item="0"/>
          <tpl fld="2" item="17"/>
          <tpl hier="30" item="11"/>
          <tpl hier="31" item="10"/>
        </tpls>
      </n>
      <m>
        <tpls c="9">
          <tpl hier="1" item="9"/>
          <tpl fld="3" item="44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15835.52" in="2">
        <tpls c="9">
          <tpl hier="1" item="9"/>
          <tpl hier="16" item="15"/>
          <tpl hier="17" item="14"/>
          <tpl hier="18" item="13"/>
          <tpl hier="19" item="25"/>
          <tpl fld="4" item="2"/>
          <tpl fld="2" item="14"/>
          <tpl hier="30" item="11"/>
          <tpl hier="31" item="10"/>
        </tpls>
      </n>
      <m>
        <tpls c="9">
          <tpl hier="1" item="9"/>
          <tpl fld="3" item="3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n v="0.42162576237391486" in="0">
        <tpls c="9">
          <tpl hier="1" item="9"/>
          <tpl hier="16" item="15"/>
          <tpl hier="17" item="14"/>
          <tpl hier="18" item="13"/>
          <tpl hier="19" item="25"/>
          <tpl fld="4" item="0"/>
          <tpl fld="2" item="5"/>
          <tpl hier="30" item="11"/>
          <tpl hier="31" item="10"/>
        </tpls>
      </n>
      <m>
        <tpls c="9">
          <tpl hier="1" item="9"/>
          <tpl fld="3" item="13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54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16891.330000000002" in="2">
        <tpls c="9">
          <tpl hier="1" item="9"/>
          <tpl hier="16" item="15"/>
          <tpl hier="17" item="14"/>
          <tpl hier="18" item="13"/>
          <tpl hier="19" item="25"/>
          <tpl fld="4" item="2"/>
          <tpl fld="2" item="15"/>
          <tpl hier="30" item="11"/>
          <tpl hier="31" item="10"/>
        </tpls>
      </n>
      <m>
        <tpls c="9">
          <tpl hier="1" item="9"/>
          <tpl fld="3" item="21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n v="19.000014298335486" in="1">
        <tpls c="9">
          <tpl hier="1" item="9"/>
          <tpl hier="16" item="15"/>
          <tpl hier="17" item="14"/>
          <tpl hier="18" item="13"/>
          <tpl hier="19" item="25"/>
          <tpl fld="1" item="6"/>
          <tpl fld="4" item="1"/>
          <tpl hier="30" item="11"/>
          <tpl hier="31" item="10"/>
        </tpls>
      </n>
      <n v="0.58906225408241708" in="0">
        <tpls c="9">
          <tpl hier="1" item="9"/>
          <tpl hier="16" item="15"/>
          <tpl hier="17" item="14"/>
          <tpl hier="18" item="13"/>
          <tpl hier="19" item="25"/>
          <tpl fld="4" item="0"/>
          <tpl fld="2" item="1"/>
          <tpl hier="30" item="11"/>
          <tpl hier="31" item="10"/>
        </tpls>
      </n>
      <n v="0.42579542067713166" in="0">
        <tpls c="9">
          <tpl hier="1" item="9"/>
          <tpl hier="16" item="15"/>
          <tpl hier="17" item="14"/>
          <tpl hier="18" item="13"/>
          <tpl hier="19" item="25"/>
          <tpl fld="4" item="0"/>
          <tpl fld="2" item="22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13"/>
          <tpl hier="19" item="25"/>
          <tpl fld="1" item="1"/>
          <tpl fld="4" item="1"/>
          <tpl hier="30" item="11"/>
          <tpl hier="31" item="10"/>
        </tpls>
      </m>
      <m>
        <tpls c="9">
          <tpl hier="1" item="9"/>
          <tpl fld="3" item="59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7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5"/>
          <tpl fld="4" item="2"/>
          <tpl hier="30" item="11"/>
          <tpl hier="31" item="10"/>
        </tpls>
      </m>
      <n v="11635.95" in="2">
        <tpls c="9">
          <tpl hier="1" item="9"/>
          <tpl hier="16" item="15"/>
          <tpl hier="17" item="14"/>
          <tpl hier="18" item="13"/>
          <tpl hier="19" item="25"/>
          <tpl fld="4" item="2"/>
          <tpl fld="2" item="5"/>
          <tpl hier="30" item="11"/>
          <tpl hier="31" item="10"/>
        </tpls>
      </n>
      <n v="0.48408972594329941" in="0">
        <tpls c="9">
          <tpl hier="1" item="9"/>
          <tpl hier="16" item="15"/>
          <tpl hier="17" item="14"/>
          <tpl hier="18" item="13"/>
          <tpl hier="19" item="25"/>
          <tpl fld="4" item="0"/>
          <tpl fld="2" item="9"/>
          <tpl hier="30" item="11"/>
          <tpl hier="31" item="10"/>
        </tpls>
      </n>
      <m>
        <tpls c="9">
          <tpl hier="1" item="9"/>
          <tpl fld="3" item="24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11"/>
          <tpl fld="4" item="1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3"/>
          <tpl fld="4" item="2"/>
          <tpl hier="30" item="11"/>
          <tpl hier="31" item="10"/>
        </tpls>
      </m>
      <m>
        <tpls c="9">
          <tpl hier="1" item="9"/>
          <tpl fld="3" item="34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12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9"/>
          <tpl fld="4" item="0"/>
          <tpl hier="30" item="11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10"/>
          <tpl fld="4" item="0"/>
          <tpl hier="30" item="11"/>
          <tpl hier="31" item="10"/>
        </tpls>
      </m>
      <n v="197981.28" in="2">
        <tpls c="9">
          <tpl hier="1" item="9"/>
          <tpl hier="16" item="15"/>
          <tpl hier="17" item="14"/>
          <tpl hier="18" item="13"/>
          <tpl hier="19" item="25"/>
          <tpl fld="4" item="2"/>
          <tpl fld="2" item="16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25"/>
          <tpl fld="1" item="5"/>
          <tpl fld="4" item="0"/>
          <tpl hier="30" item="11"/>
          <tpl hier="31" item="10"/>
        </tpls>
      </m>
      <m>
        <tpls c="9">
          <tpl hier="1" item="9"/>
          <tpl fld="3" item="41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9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12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n v="732413" in="2">
        <tpls c="9">
          <tpl hier="1" item="9"/>
          <tpl hier="16" item="15"/>
          <tpl hier="17" item="14"/>
          <tpl hier="18" item="13"/>
          <tpl hier="19" item="25"/>
          <tpl fld="4" item="2"/>
          <tpl fld="2" item="22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25"/>
          <tpl fld="4" item="0"/>
          <tpl fld="2" item="23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4"/>
          <tpl fld="4" item="1"/>
          <tpl hier="30" item="11"/>
          <tpl hier="31" item="10"/>
        </tpls>
      </m>
      <n v="237552.01" in="2">
        <tpls c="9">
          <tpl hier="1" item="9"/>
          <tpl hier="16" item="15"/>
          <tpl hier="17" item="14"/>
          <tpl hier="18" item="13"/>
          <tpl hier="19" item="25"/>
          <tpl fld="4" item="2"/>
          <tpl fld="2" item="19"/>
          <tpl hier="30" item="11"/>
          <tpl hier="31" item="10"/>
        </tpls>
      </n>
      <n v="0.50111528185835907" in="0">
        <tpls c="9">
          <tpl hier="1" item="9"/>
          <tpl hier="16" item="15"/>
          <tpl hier="17" item="14"/>
          <tpl hier="18" item="13"/>
          <tpl hier="19" item="25"/>
          <tpl fld="4" item="0"/>
          <tpl fld="2" item="7"/>
          <tpl hier="30" item="11"/>
          <tpl hier="31" item="10"/>
        </tpls>
      </n>
      <m>
        <tpls c="9">
          <tpl hier="1" item="9"/>
          <tpl fld="3" item="29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6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n v="0.43329605424934287" in="0">
        <tpls c="9">
          <tpl hier="1" item="9"/>
          <tpl hier="16" item="15"/>
          <tpl hier="17" item="14"/>
          <tpl hier="18" item="13"/>
          <tpl hier="19" item="25"/>
          <tpl fld="4" item="0"/>
          <tpl fld="2" item="8"/>
          <tpl hier="30" item="11"/>
          <tpl hier="31" item="10"/>
        </tpls>
      </n>
      <m>
        <tpls c="9">
          <tpl hier="1" item="9"/>
          <tpl fld="3" item="37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9"/>
          <tpl fld="4" item="1"/>
          <tpl hier="30" item="11"/>
          <tpl hier="31" item="10"/>
        </tpls>
      </m>
      <n v="0.46488657970541447" in="0">
        <tpls c="9">
          <tpl hier="1" item="9"/>
          <tpl hier="16" item="15"/>
          <tpl hier="17" item="14"/>
          <tpl hier="18" item="13"/>
          <tpl hier="19" item="25"/>
          <tpl fld="4" item="0"/>
          <tpl fld="2" item="18"/>
          <tpl hier="30" item="11"/>
          <tpl hier="31" item="10"/>
        </tpls>
      </n>
      <m>
        <tpls c="9">
          <tpl hier="1" item="9"/>
          <tpl fld="3" item="55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25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0"/>
          <tpl fld="4" item="2"/>
          <tpl hier="30" item="11"/>
          <tpl hier="31" item="10"/>
        </tpls>
      </m>
      <m>
        <tpls c="9">
          <tpl hier="1" item="9"/>
          <tpl fld="3" item="39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52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20" in="2">
        <tpls c="9">
          <tpl hier="1" item="9"/>
          <tpl hier="16" item="15"/>
          <tpl hier="17" item="14"/>
          <tpl hier="18" item="13"/>
          <tpl hier="19" item="25"/>
          <tpl fld="4" item="2"/>
          <tpl fld="2" item="0"/>
          <tpl hier="30" item="11"/>
          <tpl hier="31" item="10"/>
        </tpls>
      </n>
      <m>
        <tpls c="9">
          <tpl hier="1" item="9"/>
          <tpl fld="3" item="26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8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2"/>
          <tpl fld="4" item="2"/>
          <tpl hier="30" item="11"/>
          <tpl hier="31" item="10"/>
        </tpls>
      </m>
      <m>
        <tpls c="9">
          <tpl hier="1" item="9"/>
          <tpl fld="3" item="8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53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61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10"/>
          <tpl fld="4" item="2"/>
          <tpl hier="30" item="11"/>
          <tpl hier="31" item="10"/>
        </tpls>
      </m>
      <n v="53626.91" in="2">
        <tpls c="9">
          <tpl hier="1" item="9"/>
          <tpl hier="16" item="15"/>
          <tpl hier="17" item="14"/>
          <tpl hier="18" item="13"/>
          <tpl hier="19" item="25"/>
          <tpl fld="4" item="2"/>
          <tpl fld="2" item="11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13"/>
          <tpl hier="19" item="25"/>
          <tpl fld="1" item="10"/>
          <tpl fld="4" item="1"/>
          <tpl hier="30" item="11"/>
          <tpl hier="31" item="10"/>
        </tpls>
      </m>
      <n v="54107.25" in="2">
        <tpls c="9">
          <tpl hier="1" item="9"/>
          <tpl hier="16" item="15"/>
          <tpl hier="17" item="14"/>
          <tpl hier="18" item="13"/>
          <tpl hier="19" item="25"/>
          <tpl fld="4" item="2"/>
          <tpl fld="2" item="7"/>
          <tpl hier="30" item="11"/>
          <tpl hier="31" item="10"/>
        </tpls>
      </n>
      <n v="0.47757298180099023" in="0">
        <tpls c="9">
          <tpl hier="1" item="9"/>
          <tpl hier="16" item="15"/>
          <tpl hier="17" item="14"/>
          <tpl hier="18" item="13"/>
          <tpl hier="19" item="25"/>
          <tpl fld="4" item="0"/>
          <tpl fld="2" item="4"/>
          <tpl hier="30" item="11"/>
          <tpl hier="31" item="10"/>
        </tpls>
      </n>
      <m>
        <tpls c="9">
          <tpl hier="1" item="9"/>
          <tpl fld="3" item="5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45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40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10399.98" in="2">
        <tpls c="9">
          <tpl hier="1" item="9"/>
          <tpl hier="16" item="15"/>
          <tpl hier="17" item="14"/>
          <tpl hier="18" item="13"/>
          <tpl hier="19" item="25"/>
          <tpl fld="4" item="2"/>
          <tpl fld="2" item="20"/>
          <tpl hier="30" item="11"/>
          <tpl hier="31" item="10"/>
        </tpls>
      </n>
      <m>
        <tpls c="9">
          <tpl hier="1" item="9"/>
          <tpl fld="3" item="22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49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48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65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3"/>
          <tpl fld="4" item="1"/>
          <tpl hier="30" item="11"/>
          <tpl hier="31" item="10"/>
        </tpls>
      </m>
      <m>
        <tpls c="9">
          <tpl hier="1" item="9"/>
          <tpl fld="3" item="0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4"/>
          <tpl fld="4" item="2"/>
          <tpl hier="30" item="11"/>
          <tpl hier="31" item="10"/>
        </tpls>
      </m>
      <m>
        <tpls c="9">
          <tpl hier="1" item="9"/>
          <tpl fld="3" item="30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15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49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179373.08" in="2">
        <tpls c="9">
          <tpl hier="1" item="9"/>
          <tpl hier="16" item="15"/>
          <tpl hier="17" item="14"/>
          <tpl hier="18" item="13"/>
          <tpl hier="19" item="25"/>
          <tpl fld="4" item="2"/>
          <tpl fld="2" item="9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13"/>
          <tpl hier="19" item="25"/>
          <tpl fld="1" item="4"/>
          <tpl fld="4" item="0"/>
          <tpl hier="30" item="11"/>
          <tpl hier="31" item="10"/>
        </tpls>
      </m>
      <n v="9129.7800000000007" in="2">
        <tpls c="9">
          <tpl hier="1" item="9"/>
          <tpl hier="16" item="15"/>
          <tpl hier="17" item="14"/>
          <tpl hier="18" item="13"/>
          <tpl hier="19" item="25"/>
          <tpl fld="4" item="2"/>
          <tpl fld="2" item="13"/>
          <tpl hier="30" item="11"/>
          <tpl hier="31" item="10"/>
        </tpls>
      </n>
      <m>
        <tpls c="9">
          <tpl hier="1" item="9"/>
          <tpl fld="3" item="19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7"/>
          <tpl fld="4" item="2"/>
          <tpl hier="30" item="11"/>
          <tpl hier="31" item="10"/>
        </tpls>
      </m>
      <m>
        <tpls c="9">
          <tpl hier="1" item="9"/>
          <tpl fld="3" item="18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27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47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 in="0">
        <tpls c="9">
          <tpl hier="1" item="9"/>
          <tpl fld="3" item="62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19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66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38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n v="0.36639955630605758" in="0">
        <tpls c="9">
          <tpl hier="1" item="9"/>
          <tpl hier="16" item="15"/>
          <tpl hier="17" item="14"/>
          <tpl hier="18" item="13"/>
          <tpl hier="19" item="25"/>
          <tpl fld="4" item="0"/>
          <tpl fld="2" item="16"/>
          <tpl hier="30" item="11"/>
          <tpl hier="31" item="10"/>
        </tpls>
      </n>
      <m>
        <tpls c="9">
          <tpl hier="1" item="9"/>
          <tpl fld="3" item="28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24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>
        <tpls c="9">
          <tpl hier="1" item="9"/>
          <tpl fld="3" item="57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63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50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n v="12336.58" in="2">
        <tpls c="9">
          <tpl hier="1" item="9"/>
          <tpl hier="16" item="15"/>
          <tpl hier="17" item="14"/>
          <tpl hier="18" item="13"/>
          <tpl hier="19" item="25"/>
          <tpl fld="4" item="2"/>
          <tpl fld="2" item="6"/>
          <tpl hier="30" item="11"/>
          <tpl hier="31" item="10"/>
        </tpls>
      </n>
      <m>
        <tpls c="9">
          <tpl hier="1" item="9"/>
          <tpl fld="3" item="36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>
        <tpls c="9">
          <tpl hier="1" item="9"/>
          <tpl fld="3" item="56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0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n v="0.50452153991307891" in="0">
        <tpls c="9">
          <tpl hier="1" item="9"/>
          <tpl hier="16" item="15"/>
          <tpl hier="17" item="14"/>
          <tpl hier="18" item="13"/>
          <tpl hier="19" item="25"/>
          <tpl fld="4" item="0"/>
          <tpl fld="2" item="11"/>
          <tpl hier="30" item="11"/>
          <tpl hier="31" item="10"/>
        </tpls>
      </n>
      <m in="2">
        <tpls c="9">
          <tpl hier="1" item="9"/>
          <tpl hier="16" item="15"/>
          <tpl hier="17" item="14"/>
          <tpl hier="18" item="13"/>
          <tpl hier="19" item="25"/>
          <tpl fld="1" item="9"/>
          <tpl fld="4" item="2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5"/>
          <tpl fld="4" item="1"/>
          <tpl hier="30" item="11"/>
          <tpl hier="31" item="10"/>
        </tpls>
      </m>
      <n v="7719.63" in="2">
        <tpls c="9">
          <tpl hier="1" item="9"/>
          <tpl hier="16" item="15"/>
          <tpl hier="17" item="14"/>
          <tpl hier="18" item="13"/>
          <tpl hier="19" item="25"/>
          <tpl fld="4" item="2"/>
          <tpl fld="2" item="18"/>
          <tpl hier="30" item="11"/>
          <tpl hier="31" item="10"/>
        </tpls>
      </n>
      <m>
        <tpls c="9">
          <tpl hier="1" item="9"/>
          <tpl fld="3" item="23"/>
          <tpl hier="16" item="15"/>
          <tpl hier="17" item="14"/>
          <tpl hier="18" item="13"/>
          <tpl hier="19" item="25"/>
          <tpl fld="4" item="1"/>
          <tpl hier="30" item="11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2"/>
          <tpl fld="4" item="0"/>
          <tpl hier="30" item="11"/>
          <tpl hier="31" item="10"/>
        </tpls>
      </m>
      <m>
        <tpls c="9">
          <tpl hier="1" item="9"/>
          <tpl fld="3" item="58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60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44"/>
          <tpl hier="16" item="15"/>
          <tpl hier="17" item="14"/>
          <tpl hier="18" item="13"/>
          <tpl hier="19" item="25"/>
          <tpl fld="4" item="0"/>
          <tpl hier="30" item="11"/>
          <tpl hier="31" item="10"/>
        </tpls>
      </m>
      <m>
        <tpls c="9">
          <tpl hier="1" item="9"/>
          <tpl fld="3" item="35"/>
          <tpl hier="16" item="15"/>
          <tpl hier="17" item="14"/>
          <tpl hier="18" item="13"/>
          <tpl hier="19" item="25"/>
          <tpl fld="4" item="2"/>
          <tpl hier="30" item="11"/>
          <tpl hier="31" item="10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1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9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0"/>
          <tpl fld="4" item="1"/>
          <tpl hier="30" item="11"/>
          <tpl hier="31" item="26"/>
        </tpls>
      </m>
      <m>
        <tpls c="9">
          <tpl hier="1" item="9"/>
          <tpl fld="3" item="46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7"/>
          <tpl hier="30" item="11"/>
          <tpl hier="31" item="26"/>
        </tpls>
      </m>
      <n v="0.49072879040768497" in="0">
        <tpls c="9">
          <tpl hier="1" item="9"/>
          <tpl hier="16" item="15"/>
          <tpl hier="17" item="14"/>
          <tpl hier="18" item="13"/>
          <tpl hier="19" item="25"/>
          <tpl fld="1" item="6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3"/>
          <tpl hier="30" item="11"/>
          <tpl hier="31" item="26"/>
        </tpls>
      </m>
      <m>
        <tpls c="9">
          <tpl hier="1" item="9"/>
          <tpl fld="3" item="2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17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1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64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2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3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2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7"/>
          <tpl fld="4" item="0"/>
          <tpl hier="30" item="11"/>
          <tpl hier="31" item="26"/>
        </tpls>
      </m>
      <m>
        <tpls c="9">
          <tpl hier="1" item="9"/>
          <tpl fld="3" item="16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67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8"/>
          <tpl hier="30" item="11"/>
          <tpl hier="31" item="26"/>
        </tpls>
      </m>
      <m>
        <tpls c="9">
          <tpl hier="1" item="9"/>
          <tpl fld="3" item="14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33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4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0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11"/>
          <tpl fld="4" item="2"/>
          <tpl hier="30" item="11"/>
          <tpl hier="31" item="26"/>
        </tpls>
      </m>
      <m>
        <tpls c="9">
          <tpl hier="1" item="9"/>
          <tpl fld="3" item="51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6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21"/>
          <tpl hier="30" item="11"/>
          <tpl hier="31" item="26"/>
        </tpls>
      </m>
      <m>
        <tpls c="9">
          <tpl hier="1" item="9"/>
          <tpl fld="3" item="43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21"/>
          <tpl hier="30" item="11"/>
          <tpl hier="31" item="26"/>
        </tpls>
      </m>
      <m>
        <tpls c="9">
          <tpl hier="1" item="9"/>
          <tpl fld="3" item="11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31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n v="15835.52" in="2">
        <tpls c="9">
          <tpl hier="1" item="9"/>
          <tpl hier="16" item="15"/>
          <tpl hier="17" item="14"/>
          <tpl hier="18" item="13"/>
          <tpl hier="19" item="25"/>
          <tpl fld="1" item="6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3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3"/>
          <tpl fld="4" item="0"/>
          <tpl hier="30" item="11"/>
          <tpl hier="31" item="26"/>
        </tpls>
      </m>
      <m>
        <tpls c="9">
          <tpl hier="1" item="9"/>
          <tpl fld="3" item="42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5"/>
          <tpl hier="30" item="11"/>
          <tpl hier="31" item="26"/>
        </tpls>
      </m>
      <m>
        <tpls c="9">
          <tpl hier="1" item="9"/>
          <tpl fld="3" item="32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8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4" item="2"/>
          <tpl fld="2" item="23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0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0"/>
          <tpl fld="4" item="0"/>
          <tpl hier="30" item="11"/>
          <tpl hier="31" item="26"/>
        </tpls>
      </m>
      <m>
        <tpls c="9">
          <tpl hier="1" item="9"/>
          <tpl fld="3" item="10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20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1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2"/>
          <tpl fld="4" item="1"/>
          <tpl hier="30" item="11"/>
          <tpl hier="31" item="26"/>
        </tpls>
      </m>
      <n v="0.49072879040768497" in="0">
        <tpls c="9">
          <tpl hier="1" item="9"/>
          <tpl hier="16" item="15"/>
          <tpl hier="17" item="14"/>
          <tpl hier="18" item="13"/>
          <tpl hier="19" item="25"/>
          <tpl fld="4" item="0"/>
          <tpl fld="2" item="14"/>
          <tpl hier="30" item="11"/>
          <tpl hier="31" item="26"/>
        </tpls>
      </n>
      <m>
        <tpls c="9">
          <tpl hier="1" item="9"/>
          <tpl fld="3" item="68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7"/>
          <tpl hier="30" item="11"/>
          <tpl hier="31" item="26"/>
        </tpls>
      </m>
      <m>
        <tpls c="9">
          <tpl hier="1" item="9"/>
          <tpl fld="3" item="44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n v="15835.52" in="2">
        <tpls c="9">
          <tpl hier="1" item="9"/>
          <tpl hier="16" item="15"/>
          <tpl hier="17" item="14"/>
          <tpl hier="18" item="13"/>
          <tpl hier="19" item="25"/>
          <tpl fld="4" item="2"/>
          <tpl fld="2" item="14"/>
          <tpl hier="30" item="11"/>
          <tpl hier="31" item="26"/>
        </tpls>
      </n>
      <m>
        <tpls c="9">
          <tpl hier="1" item="9"/>
          <tpl fld="3" item="3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5"/>
          <tpl hier="30" item="11"/>
          <tpl hier="31" item="26"/>
        </tpls>
      </m>
      <m>
        <tpls c="9">
          <tpl hier="1" item="9"/>
          <tpl fld="3" item="13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54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5"/>
          <tpl hier="30" item="11"/>
          <tpl hier="31" item="26"/>
        </tpls>
      </m>
      <m>
        <tpls c="9">
          <tpl hier="1" item="9"/>
          <tpl fld="3" item="21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n v="18.835342804460911" in="1">
        <tpls c="9">
          <tpl hier="1" item="9"/>
          <tpl hier="16" item="15"/>
          <tpl hier="17" item="14"/>
          <tpl hier="18" item="13"/>
          <tpl hier="19" item="25"/>
          <tpl fld="1" item="6"/>
          <tpl fld="4" item="1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22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1"/>
          <tpl fld="4" item="1"/>
          <tpl hier="30" item="11"/>
          <tpl hier="31" item="26"/>
        </tpls>
      </m>
      <m>
        <tpls c="9">
          <tpl hier="1" item="9"/>
          <tpl fld="3" item="59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7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5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9"/>
          <tpl hier="30" item="11"/>
          <tpl hier="31" item="26"/>
        </tpls>
      </m>
      <m>
        <tpls c="9">
          <tpl hier="1" item="9"/>
          <tpl fld="3" item="24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11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3"/>
          <tpl fld="4" item="2"/>
          <tpl hier="30" item="11"/>
          <tpl hier="31" item="26"/>
        </tpls>
      </m>
      <m>
        <tpls c="9">
          <tpl hier="1" item="9"/>
          <tpl fld="3" item="34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12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9"/>
          <tpl fld="4" item="0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10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6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5"/>
          <tpl fld="4" item="0"/>
          <tpl hier="30" item="11"/>
          <tpl hier="31" item="26"/>
        </tpls>
      </m>
      <m>
        <tpls c="9">
          <tpl hier="1" item="9"/>
          <tpl fld="3" item="41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9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12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22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4" item="0"/>
          <tpl fld="2" item="23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4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9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7"/>
          <tpl hier="30" item="11"/>
          <tpl hier="31" item="26"/>
        </tpls>
      </m>
      <m>
        <tpls c="9">
          <tpl hier="1" item="9"/>
          <tpl fld="3" item="29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6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8"/>
          <tpl hier="30" item="11"/>
          <tpl hier="31" item="26"/>
        </tpls>
      </m>
      <m>
        <tpls c="9">
          <tpl hier="1" item="9"/>
          <tpl fld="3" item="37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9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8"/>
          <tpl hier="30" item="11"/>
          <tpl hier="31" item="26"/>
        </tpls>
      </m>
      <m>
        <tpls c="9">
          <tpl hier="1" item="9"/>
          <tpl fld="3" item="55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25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0"/>
          <tpl fld="4" item="2"/>
          <tpl hier="30" item="11"/>
          <tpl hier="31" item="26"/>
        </tpls>
      </m>
      <m>
        <tpls c="9">
          <tpl hier="1" item="9"/>
          <tpl fld="3" item="39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52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0"/>
          <tpl hier="30" item="11"/>
          <tpl hier="31" item="26"/>
        </tpls>
      </m>
      <m>
        <tpls c="9">
          <tpl hier="1" item="9"/>
          <tpl fld="3" item="26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8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2"/>
          <tpl fld="4" item="2"/>
          <tpl hier="30" item="11"/>
          <tpl hier="31" item="26"/>
        </tpls>
      </m>
      <m>
        <tpls c="9">
          <tpl hier="1" item="9"/>
          <tpl fld="3" item="8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53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61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10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1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10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7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4"/>
          <tpl hier="30" item="11"/>
          <tpl hier="31" item="26"/>
        </tpls>
      </m>
      <m>
        <tpls c="9">
          <tpl hier="1" item="9"/>
          <tpl fld="3" item="5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5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40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20"/>
          <tpl hier="30" item="11"/>
          <tpl hier="31" item="26"/>
        </tpls>
      </m>
      <m>
        <tpls c="9">
          <tpl hier="1" item="9"/>
          <tpl fld="3" item="22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9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48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65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3"/>
          <tpl fld="4" item="1"/>
          <tpl hier="30" item="11"/>
          <tpl hier="31" item="26"/>
        </tpls>
      </m>
      <m>
        <tpls c="9">
          <tpl hier="1" item="9"/>
          <tpl fld="3" item="0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4"/>
          <tpl fld="4" item="2"/>
          <tpl hier="30" item="11"/>
          <tpl hier="31" item="26"/>
        </tpls>
      </m>
      <m>
        <tpls c="9">
          <tpl hier="1" item="9"/>
          <tpl fld="3" item="30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15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9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9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4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3"/>
          <tpl hier="30" item="11"/>
          <tpl hier="31" item="26"/>
        </tpls>
      </m>
      <m>
        <tpls c="9">
          <tpl hier="1" item="9"/>
          <tpl fld="3" item="19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7"/>
          <tpl fld="4" item="2"/>
          <tpl hier="30" item="11"/>
          <tpl hier="31" item="26"/>
        </tpls>
      </m>
      <m>
        <tpls c="9">
          <tpl hier="1" item="9"/>
          <tpl fld="3" item="18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27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47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 in="0">
        <tpls c="9">
          <tpl hier="1" item="9"/>
          <tpl fld="3" item="62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19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66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38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6"/>
          <tpl hier="30" item="11"/>
          <tpl hier="31" item="26"/>
        </tpls>
      </m>
      <m>
        <tpls c="9">
          <tpl hier="1" item="9"/>
          <tpl fld="3" item="28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24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57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63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50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6"/>
          <tpl hier="30" item="11"/>
          <tpl hier="31" item="26"/>
        </tpls>
      </m>
      <m>
        <tpls c="9">
          <tpl hier="1" item="9"/>
          <tpl fld="3" item="36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56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0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0"/>
          <tpl fld="2" item="11"/>
          <tpl hier="30" item="11"/>
          <tpl hier="31" item="26"/>
        </tpls>
      </m>
      <m in="2">
        <tpls c="9">
          <tpl hier="1" item="9"/>
          <tpl hier="16" item="15"/>
          <tpl hier="17" item="14"/>
          <tpl hier="18" item="13"/>
          <tpl hier="19" item="25"/>
          <tpl fld="1" item="9"/>
          <tpl fld="4" item="2"/>
          <tpl hier="30" item="11"/>
          <tpl hier="31" item="26"/>
        </tpls>
      </m>
      <m in="1">
        <tpls c="9">
          <tpl hier="1" item="9"/>
          <tpl hier="16" item="15"/>
          <tpl hier="17" item="14"/>
          <tpl hier="18" item="13"/>
          <tpl hier="19" item="25"/>
          <tpl fld="1" item="5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25"/>
          <tpl fld="4" item="2"/>
          <tpl fld="2" item="18"/>
          <tpl hier="30" item="11"/>
          <tpl hier="31" item="26"/>
        </tpls>
      </m>
      <m>
        <tpls c="9">
          <tpl hier="1" item="9"/>
          <tpl fld="3" item="23"/>
          <tpl hier="16" item="15"/>
          <tpl hier="17" item="14"/>
          <tpl hier="18" item="13"/>
          <tpl hier="19" item="25"/>
          <tpl fld="4" item="1"/>
          <tpl hier="30" item="11"/>
          <tpl hier="31" item="26"/>
        </tpls>
      </m>
      <m in="0">
        <tpls c="9">
          <tpl hier="1" item="9"/>
          <tpl hier="16" item="15"/>
          <tpl hier="17" item="14"/>
          <tpl hier="18" item="13"/>
          <tpl hier="19" item="25"/>
          <tpl fld="1" item="2"/>
          <tpl fld="4" item="0"/>
          <tpl hier="30" item="11"/>
          <tpl hier="31" item="26"/>
        </tpls>
      </m>
      <m>
        <tpls c="9">
          <tpl hier="1" item="9"/>
          <tpl fld="3" item="58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60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44"/>
          <tpl hier="16" item="15"/>
          <tpl hier="17" item="14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35"/>
          <tpl hier="16" item="15"/>
          <tpl hier="17" item="14"/>
          <tpl hier="18" item="13"/>
          <tpl hier="19" item="25"/>
          <tpl fld="4" item="2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1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9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0"/>
          <tpl fld="4" item="1"/>
          <tpl hier="30" item="11"/>
          <tpl hier="31" item="26"/>
        </tpls>
      </m>
      <m>
        <tpls c="9">
          <tpl hier="1" item="9"/>
          <tpl fld="3" item="46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7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6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3"/>
          <tpl hier="30" item="11"/>
          <tpl hier="31" item="26"/>
        </tpls>
      </m>
      <m>
        <tpls c="9">
          <tpl hier="1" item="9"/>
          <tpl fld="3" item="2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17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1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64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2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3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2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7"/>
          <tpl fld="4" item="0"/>
          <tpl hier="30" item="11"/>
          <tpl hier="31" item="26"/>
        </tpls>
      </m>
      <m>
        <tpls c="9">
          <tpl hier="1" item="9"/>
          <tpl fld="3" item="16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67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8"/>
          <tpl hier="30" item="11"/>
          <tpl hier="31" item="26"/>
        </tpls>
      </m>
      <m>
        <tpls c="9">
          <tpl hier="1" item="9"/>
          <tpl fld="3" item="14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33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4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0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11"/>
          <tpl fld="4" item="2"/>
          <tpl hier="30" item="11"/>
          <tpl hier="31" item="26"/>
        </tpls>
      </m>
      <m>
        <tpls c="9">
          <tpl hier="1" item="9"/>
          <tpl fld="3" item="51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6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21"/>
          <tpl hier="30" item="11"/>
          <tpl hier="31" item="26"/>
        </tpls>
      </m>
      <m>
        <tpls c="9">
          <tpl hier="1" item="9"/>
          <tpl fld="3" item="43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21"/>
          <tpl hier="30" item="11"/>
          <tpl hier="31" item="26"/>
        </tpls>
      </m>
      <m>
        <tpls c="9">
          <tpl hier="1" item="9"/>
          <tpl fld="3" item="11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31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6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3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3"/>
          <tpl fld="4" item="0"/>
          <tpl hier="30" item="11"/>
          <tpl hier="31" item="26"/>
        </tpls>
      </m>
      <m>
        <tpls c="9">
          <tpl hier="1" item="9"/>
          <tpl fld="3" item="42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5"/>
          <tpl hier="30" item="11"/>
          <tpl hier="31" item="26"/>
        </tpls>
      </m>
      <m>
        <tpls c="9">
          <tpl hier="1" item="9"/>
          <tpl fld="3" item="32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8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4" item="2"/>
          <tpl fld="2" item="23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0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0"/>
          <tpl fld="4" item="0"/>
          <tpl hier="30" item="11"/>
          <tpl hier="31" item="26"/>
        </tpls>
      </m>
      <m>
        <tpls c="9">
          <tpl hier="1" item="9"/>
          <tpl fld="3" item="10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20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1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2"/>
          <tpl fld="4" item="1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4" item="0"/>
          <tpl fld="2" item="14"/>
          <tpl hier="30" item="11"/>
          <tpl hier="31" item="26"/>
        </tpls>
      </m>
      <m>
        <tpls c="9">
          <tpl hier="1" item="9"/>
          <tpl fld="3" item="68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7"/>
          <tpl hier="30" item="11"/>
          <tpl hier="31" item="26"/>
        </tpls>
      </m>
      <m>
        <tpls c="9">
          <tpl hier="1" item="9"/>
          <tpl fld="3" item="44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4" item="2"/>
          <tpl fld="2" item="14"/>
          <tpl hier="30" item="11"/>
          <tpl hier="31" item="26"/>
        </tpls>
      </m>
      <m>
        <tpls c="9">
          <tpl hier="1" item="9"/>
          <tpl fld="3" item="3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5"/>
          <tpl hier="30" item="11"/>
          <tpl hier="31" item="26"/>
        </tpls>
      </m>
      <m>
        <tpls c="9">
          <tpl hier="1" item="9"/>
          <tpl fld="3" item="13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54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5"/>
          <tpl hier="30" item="11"/>
          <tpl hier="31" item="26"/>
        </tpls>
      </m>
      <m>
        <tpls c="9">
          <tpl hier="1" item="9"/>
          <tpl fld="3" item="21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6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22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1"/>
          <tpl fld="4" item="1"/>
          <tpl hier="30" item="11"/>
          <tpl hier="31" item="26"/>
        </tpls>
      </m>
      <m>
        <tpls c="9">
          <tpl hier="1" item="9"/>
          <tpl fld="3" item="59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7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5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9"/>
          <tpl hier="30" item="11"/>
          <tpl hier="31" item="26"/>
        </tpls>
      </m>
      <m>
        <tpls c="9">
          <tpl hier="1" item="9"/>
          <tpl fld="3" item="24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11"/>
          <tpl fld="4" item="1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3"/>
          <tpl fld="4" item="2"/>
          <tpl hier="30" item="11"/>
          <tpl hier="31" item="26"/>
        </tpls>
      </m>
      <m>
        <tpls c="9">
          <tpl hier="1" item="9"/>
          <tpl fld="3" item="34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12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9"/>
          <tpl fld="4" item="0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10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6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5"/>
          <tpl fld="4" item="0"/>
          <tpl hier="30" item="11"/>
          <tpl hier="31" item="26"/>
        </tpls>
      </m>
      <m>
        <tpls c="9">
          <tpl hier="1" item="9"/>
          <tpl fld="3" item="41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9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12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22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4" item="0"/>
          <tpl fld="2" item="23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4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9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7"/>
          <tpl hier="30" item="11"/>
          <tpl hier="31" item="26"/>
        </tpls>
      </m>
      <m>
        <tpls c="9">
          <tpl hier="1" item="9"/>
          <tpl fld="3" item="29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6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8"/>
          <tpl hier="30" item="11"/>
          <tpl hier="31" item="26"/>
        </tpls>
      </m>
      <m>
        <tpls c="9">
          <tpl hier="1" item="9"/>
          <tpl fld="3" item="37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9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8"/>
          <tpl hier="30" item="11"/>
          <tpl hier="31" item="26"/>
        </tpls>
      </m>
      <m>
        <tpls c="9">
          <tpl hier="1" item="9"/>
          <tpl fld="3" item="55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25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0"/>
          <tpl fld="4" item="2"/>
          <tpl hier="30" item="11"/>
          <tpl hier="31" item="26"/>
        </tpls>
      </m>
      <m>
        <tpls c="9">
          <tpl hier="1" item="9"/>
          <tpl fld="3" item="39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52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0"/>
          <tpl hier="30" item="11"/>
          <tpl hier="31" item="26"/>
        </tpls>
      </m>
      <m>
        <tpls c="9">
          <tpl hier="1" item="9"/>
          <tpl fld="3" item="26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8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2"/>
          <tpl fld="4" item="2"/>
          <tpl hier="30" item="11"/>
          <tpl hier="31" item="26"/>
        </tpls>
      </m>
      <m>
        <tpls c="9">
          <tpl hier="1" item="9"/>
          <tpl fld="3" item="8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53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61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10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1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10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7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4"/>
          <tpl hier="30" item="11"/>
          <tpl hier="31" item="26"/>
        </tpls>
      </m>
      <m>
        <tpls c="9">
          <tpl hier="1" item="9"/>
          <tpl fld="3" item="5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5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40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20"/>
          <tpl hier="30" item="11"/>
          <tpl hier="31" item="26"/>
        </tpls>
      </m>
      <m>
        <tpls c="9">
          <tpl hier="1" item="9"/>
          <tpl fld="3" item="22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9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48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65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3"/>
          <tpl fld="4" item="1"/>
          <tpl hier="30" item="11"/>
          <tpl hier="31" item="26"/>
        </tpls>
      </m>
      <m>
        <tpls c="9">
          <tpl hier="1" item="9"/>
          <tpl fld="3" item="0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4"/>
          <tpl fld="4" item="2"/>
          <tpl hier="30" item="11"/>
          <tpl hier="31" item="26"/>
        </tpls>
      </m>
      <m>
        <tpls c="9">
          <tpl hier="1" item="9"/>
          <tpl fld="3" item="30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15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49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9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4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3"/>
          <tpl hier="30" item="11"/>
          <tpl hier="31" item="26"/>
        </tpls>
      </m>
      <m>
        <tpls c="9">
          <tpl hier="1" item="9"/>
          <tpl fld="3" item="19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7"/>
          <tpl fld="4" item="2"/>
          <tpl hier="30" item="11"/>
          <tpl hier="31" item="26"/>
        </tpls>
      </m>
      <m>
        <tpls c="9">
          <tpl hier="1" item="9"/>
          <tpl fld="3" item="18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27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47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62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19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66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38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6"/>
          <tpl hier="30" item="11"/>
          <tpl hier="31" item="26"/>
        </tpls>
      </m>
      <m>
        <tpls c="9">
          <tpl hier="1" item="9"/>
          <tpl fld="3" item="28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24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fld="3" item="57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63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50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6"/>
          <tpl hier="30" item="11"/>
          <tpl hier="31" item="26"/>
        </tpls>
      </m>
      <m>
        <tpls c="9">
          <tpl hier="1" item="9"/>
          <tpl fld="3" item="36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m>
        <tpls c="9">
          <tpl hier="1" item="9"/>
          <tpl fld="3" item="56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0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0"/>
          <tpl fld="2" item="11"/>
          <tpl hier="30" item="11"/>
          <tpl hier="31" item="26"/>
        </tpls>
      </m>
      <m in="2">
        <tpls c="9">
          <tpl hier="1" item="9"/>
          <tpl hier="16" item="15"/>
          <tpl hier="17" item="27"/>
          <tpl hier="18" item="13"/>
          <tpl hier="19" item="25"/>
          <tpl fld="1" item="9"/>
          <tpl fld="4" item="2"/>
          <tpl hier="30" item="11"/>
          <tpl hier="31" item="26"/>
        </tpls>
      </m>
      <m in="1">
        <tpls c="9">
          <tpl hier="1" item="9"/>
          <tpl hier="16" item="15"/>
          <tpl hier="17" item="27"/>
          <tpl hier="18" item="13"/>
          <tpl hier="19" item="25"/>
          <tpl fld="1" item="5"/>
          <tpl fld="4" item="1"/>
          <tpl hier="30" item="11"/>
          <tpl hier="31" item="26"/>
        </tpls>
      </m>
      <m>
        <tpls c="9">
          <tpl hier="1" item="9"/>
          <tpl hier="16" item="15"/>
          <tpl hier="17" item="27"/>
          <tpl hier="18" item="13"/>
          <tpl hier="19" item="25"/>
          <tpl fld="4" item="2"/>
          <tpl fld="2" item="18"/>
          <tpl hier="30" item="11"/>
          <tpl hier="31" item="26"/>
        </tpls>
      </m>
      <m>
        <tpls c="9">
          <tpl hier="1" item="9"/>
          <tpl fld="3" item="23"/>
          <tpl hier="16" item="15"/>
          <tpl hier="17" item="27"/>
          <tpl hier="18" item="13"/>
          <tpl hier="19" item="25"/>
          <tpl fld="4" item="1"/>
          <tpl hier="30" item="11"/>
          <tpl hier="31" item="26"/>
        </tpls>
      </m>
      <m in="0">
        <tpls c="9">
          <tpl hier="1" item="9"/>
          <tpl hier="16" item="15"/>
          <tpl hier="17" item="27"/>
          <tpl hier="18" item="13"/>
          <tpl hier="19" item="25"/>
          <tpl fld="1" item="2"/>
          <tpl fld="4" item="0"/>
          <tpl hier="30" item="11"/>
          <tpl hier="31" item="26"/>
        </tpls>
      </m>
      <m>
        <tpls c="9">
          <tpl hier="1" item="9"/>
          <tpl fld="3" item="58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60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44"/>
          <tpl hier="16" item="15"/>
          <tpl hier="17" item="27"/>
          <tpl hier="18" item="13"/>
          <tpl hier="19" item="25"/>
          <tpl fld="4" item="0"/>
          <tpl hier="30" item="11"/>
          <tpl hier="31" item="26"/>
        </tpls>
      </m>
      <m>
        <tpls c="9">
          <tpl hier="1" item="9"/>
          <tpl fld="3" item="35"/>
          <tpl hier="16" item="15"/>
          <tpl hier="17" item="27"/>
          <tpl hier="18" item="13"/>
          <tpl hier="19" item="25"/>
          <tpl fld="4" item="2"/>
          <tpl hier="30" item="11"/>
          <tpl hier="31" item="26"/>
        </tpls>
      </m>
      <n v="0.50078239037285677" in="0">
        <tpls c="9">
          <tpl hier="1" item="9"/>
          <tpl hier="16" item="15"/>
          <tpl hier="17" item="14"/>
          <tpl hier="18" item="13"/>
          <tpl hier="19" item="12"/>
          <tpl fld="1" item="1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9"/>
          <tpl hier="30" item="11"/>
          <tpl hier="31" item="26"/>
        </tpls>
      </m>
      <n v="19.549020371347524" in="1">
        <tpls c="9">
          <tpl hier="1" item="9"/>
          <tpl hier="16" item="15"/>
          <tpl hier="17" item="14"/>
          <tpl hier="18" item="13"/>
          <tpl hier="19" item="12"/>
          <tpl fld="1" item="0"/>
          <tpl fld="4" item="1"/>
          <tpl hier="30" item="11"/>
          <tpl hier="31" item="26"/>
        </tpls>
      </n>
      <n v="12179.61" in="2">
        <tpls c="9">
          <tpl hier="1" item="9"/>
          <tpl fld="3" item="46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7"/>
          <tpl hier="30" item="11"/>
          <tpl hier="31" item="26"/>
        </tpls>
      </m>
      <n v="0.49345670489776161" in="0">
        <tpls c="9">
          <tpl hier="1" item="9"/>
          <tpl hier="16" item="15"/>
          <tpl hier="17" item="14"/>
          <tpl hier="18" item="13"/>
          <tpl hier="19" item="12"/>
          <tpl fld="1" item="6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3"/>
          <tpl hier="30" item="11"/>
          <tpl hier="31" item="26"/>
        </tpls>
      </m>
      <m in="1">
        <tpls c="9">
          <tpl hier="1" item="9"/>
          <tpl fld="3" item="2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24.488351052414387" in="1">
        <tpls c="9">
          <tpl hier="1" item="9"/>
          <tpl fld="3" item="17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n>
      <m in="1">
        <tpls c="9">
          <tpl hier="1" item="9"/>
          <tpl fld="3" item="1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1">
        <tpls c="9">
          <tpl hier="1" item="9"/>
          <tpl fld="3" item="4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0">
        <tpls c="9">
          <tpl hier="1" item="9"/>
          <tpl fld="3" item="64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3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"/>
          <tpl hier="30" item="11"/>
          <tpl hier="31" item="26"/>
        </tpls>
      </m>
      <n v="0.48160274895572008" in="0">
        <tpls c="9">
          <tpl hier="1" item="9"/>
          <tpl hier="16" item="15"/>
          <tpl hier="17" item="14"/>
          <tpl hier="18" item="13"/>
          <tpl hier="19" item="12"/>
          <tpl fld="1" item="7"/>
          <tpl fld="4" item="0"/>
          <tpl hier="30" item="11"/>
          <tpl hier="31" item="26"/>
        </tpls>
      </n>
      <m in="1">
        <tpls c="9">
          <tpl hier="1" item="9"/>
          <tpl fld="3" item="16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0">
        <tpls c="9">
          <tpl hier="1" item="9"/>
          <tpl fld="3" item="67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8"/>
          <tpl hier="30" item="11"/>
          <tpl hier="31" item="26"/>
        </tpls>
      </m>
      <m in="1">
        <tpls c="9">
          <tpl hier="1" item="9"/>
          <tpl fld="3" item="14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11982.53" in="2">
        <tpls c="9">
          <tpl hier="1" item="9"/>
          <tpl fld="3" item="33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4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0"/>
          <tpl hier="30" item="11"/>
          <tpl hier="31" item="26"/>
        </tpls>
      </m>
      <n v="56588.4" in="2">
        <tpls c="9">
          <tpl hier="1" item="9"/>
          <tpl hier="16" item="15"/>
          <tpl hier="17" item="14"/>
          <tpl hier="18" item="13"/>
          <tpl hier="19" item="12"/>
          <tpl fld="1" item="11"/>
          <tpl fld="4" item="2"/>
          <tpl hier="30" item="11"/>
          <tpl hier="31" item="26"/>
        </tpls>
      </n>
      <m in="0">
        <tpls c="9">
          <tpl hier="1" item="9"/>
          <tpl fld="3" item="51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6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1"/>
          <tpl hier="30" item="11"/>
          <tpl hier="31" item="26"/>
        </tpls>
      </m>
      <n v="17025.89" in="2">
        <tpls c="9">
          <tpl hier="1" item="9"/>
          <tpl fld="3" item="43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1"/>
          <tpl hier="30" item="11"/>
          <tpl hier="31" item="26"/>
        </tpls>
      </m>
      <n v="28.53037849788625" in="1">
        <tpls c="9">
          <tpl hier="1" item="9"/>
          <tpl fld="3" item="11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n>
      <n v="29925.24" in="2">
        <tpls c="9">
          <tpl hier="1" item="9"/>
          <tpl fld="3" item="31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54409.54" in="2">
        <tpls c="9">
          <tpl hier="1" item="9"/>
          <tpl hier="16" item="15"/>
          <tpl hier="17" item="14"/>
          <tpl hier="18" item="13"/>
          <tpl hier="19" item="12"/>
          <tpl fld="1" item="6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3"/>
          <tpl hier="30" item="11"/>
          <tpl hier="31" item="26"/>
        </tpls>
      </m>
      <n v="0.50645419407695702" in="0">
        <tpls c="9">
          <tpl hier="1" item="9"/>
          <tpl hier="16" item="15"/>
          <tpl hier="17" item="14"/>
          <tpl hier="18" item="13"/>
          <tpl hier="19" item="12"/>
          <tpl fld="1" item="3"/>
          <tpl fld="4" item="0"/>
          <tpl hier="30" item="11"/>
          <tpl hier="31" item="26"/>
        </tpls>
      </n>
      <n v="7745.37" in="2">
        <tpls c="9">
          <tpl hier="1" item="9"/>
          <tpl fld="3" item="42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5"/>
          <tpl hier="30" item="11"/>
          <tpl hier="31" item="26"/>
        </tpls>
      </m>
      <n v="7951.44" in="2">
        <tpls c="9">
          <tpl hier="1" item="9"/>
          <tpl fld="3" item="32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19.529987073744532" in="1">
        <tpls c="9">
          <tpl hier="1" item="9"/>
          <tpl hier="16" item="15"/>
          <tpl hier="17" item="14"/>
          <tpl hier="18" item="13"/>
          <tpl hier="19" item="12"/>
          <tpl fld="1" item="8"/>
          <tpl fld="4" item="1"/>
          <tpl hier="30" item="11"/>
          <tpl hier="31" item="26"/>
        </tpls>
      </n>
      <n v="56971.33" in="2">
        <tpls c="9">
          <tpl hier="1" item="9"/>
          <tpl hier="16" item="15"/>
          <tpl hier="17" item="14"/>
          <tpl hier="18" item="13"/>
          <tpl hier="19" item="12"/>
          <tpl fld="4" item="2"/>
          <tpl fld="2" item="23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0"/>
          <tpl hier="30" item="11"/>
          <tpl hier="31" item="26"/>
        </tpls>
      </m>
      <n v="0.51055177168700661" in="0">
        <tpls c="9">
          <tpl hier="1" item="9"/>
          <tpl hier="16" item="15"/>
          <tpl hier="17" item="14"/>
          <tpl hier="18" item="13"/>
          <tpl hier="19" item="12"/>
          <tpl fld="1" item="0"/>
          <tpl fld="4" item="0"/>
          <tpl hier="30" item="11"/>
          <tpl hier="31" item="26"/>
        </tpls>
      </n>
      <m in="1">
        <tpls c="9">
          <tpl hier="1" item="9"/>
          <tpl fld="3" item="10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1">
        <tpls c="9">
          <tpl hier="1" item="9"/>
          <tpl fld="3" item="20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71395.460000000006" in="2">
        <tpls c="9">
          <tpl hier="1" item="9"/>
          <tpl hier="16" item="15"/>
          <tpl hier="17" item="14"/>
          <tpl hier="18" item="13"/>
          <tpl hier="19" item="12"/>
          <tpl fld="1" item="1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"/>
          <tpl hier="30" item="11"/>
          <tpl hier="31" item="26"/>
        </tpls>
      </m>
      <n v="16.383552603196133" in="1">
        <tpls c="9">
          <tpl hier="1" item="9"/>
          <tpl hier="16" item="15"/>
          <tpl hier="17" item="14"/>
          <tpl hier="18" item="13"/>
          <tpl hier="19" item="12"/>
          <tpl fld="1" item="2"/>
          <tpl fld="4" item="1"/>
          <tpl hier="30" item="11"/>
          <tpl hier="31" item="26"/>
        </tpls>
      </n>
      <n v="0.47292886298607506" in="0">
        <tpls c="9">
          <tpl hier="1" item="9"/>
          <tpl hier="16" item="15"/>
          <tpl hier="17" item="14"/>
          <tpl hier="18" item="13"/>
          <tpl hier="19" item="12"/>
          <tpl fld="4" item="0"/>
          <tpl fld="2" item="14"/>
          <tpl hier="30" item="11"/>
          <tpl hier="31" item="26"/>
        </tpls>
      </n>
      <n v="0.6733581875537713" in="0">
        <tpls c="9">
          <tpl hier="1" item="9"/>
          <tpl fld="3" item="68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7"/>
          <tpl hier="30" item="11"/>
          <tpl hier="31" item="26"/>
        </tpls>
      </m>
      <n v="19292.84" in="2">
        <tpls c="9">
          <tpl hier="1" item="9"/>
          <tpl fld="3" item="44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948031.22" in="2">
        <tpls c="9">
          <tpl hier="1" item="9"/>
          <tpl hier="16" item="15"/>
          <tpl hier="17" item="14"/>
          <tpl hier="18" item="13"/>
          <tpl hier="19" item="12"/>
          <tpl fld="4" item="2"/>
          <tpl fld="2" item="14"/>
          <tpl hier="30" item="11"/>
          <tpl hier="31" item="26"/>
        </tpls>
      </n>
      <m in="1">
        <tpls c="9">
          <tpl hier="1" item="9"/>
          <tpl fld="3" item="3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5"/>
          <tpl hier="30" item="11"/>
          <tpl hier="31" item="26"/>
        </tpls>
      </m>
      <m in="1">
        <tpls c="9">
          <tpl hier="1" item="9"/>
          <tpl fld="3" item="13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0.61009359770809524" in="0">
        <tpls c="9">
          <tpl hier="1" item="9"/>
          <tpl fld="3" item="54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5"/>
          <tpl hier="30" item="11"/>
          <tpl hier="31" item="26"/>
        </tpls>
      </m>
      <m in="1">
        <tpls c="9">
          <tpl hier="1" item="9"/>
          <tpl fld="3" item="21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19.991570030016707" in="1">
        <tpls c="9">
          <tpl hier="1" item="9"/>
          <tpl hier="16" item="15"/>
          <tpl hier="17" item="14"/>
          <tpl hier="18" item="13"/>
          <tpl hier="19" item="12"/>
          <tpl fld="1" item="6"/>
          <tpl fld="4" item="1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2"/>
          <tpl hier="30" item="11"/>
          <tpl hier="31" item="26"/>
        </tpls>
      </m>
      <n v="13.945548269908906" in="1">
        <tpls c="9">
          <tpl hier="1" item="9"/>
          <tpl hier="16" item="15"/>
          <tpl hier="17" item="14"/>
          <tpl hier="18" item="13"/>
          <tpl hier="19" item="12"/>
          <tpl fld="1" item="1"/>
          <tpl fld="4" item="1"/>
          <tpl hier="30" item="11"/>
          <tpl hier="31" item="26"/>
        </tpls>
      </n>
      <m in="0">
        <tpls c="9">
          <tpl hier="1" item="9"/>
          <tpl fld="3" item="59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 in="1">
        <tpls c="9">
          <tpl hier="1" item="9"/>
          <tpl fld="3" item="7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19805.78" in="2">
        <tpls c="9">
          <tpl hier="1" item="9"/>
          <tpl hier="16" item="15"/>
          <tpl hier="17" item="14"/>
          <tpl hier="18" item="13"/>
          <tpl hier="19" item="12"/>
          <tpl fld="1" item="5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5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9"/>
          <tpl hier="30" item="11"/>
          <tpl hier="31" item="26"/>
        </tpls>
      </m>
      <m in="0">
        <tpls c="9">
          <tpl hier="1" item="9"/>
          <tpl fld="3" item="24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16.769555161303199" in="1">
        <tpls c="9">
          <tpl hier="1" item="9"/>
          <tpl hier="16" item="15"/>
          <tpl hier="17" item="14"/>
          <tpl hier="18" item="13"/>
          <tpl hier="19" item="12"/>
          <tpl fld="1" item="11"/>
          <tpl fld="4" item="1"/>
          <tpl hier="30" item="11"/>
          <tpl hier="31" item="26"/>
        </tpls>
      </n>
      <n v="148129.43" in="2">
        <tpls c="9">
          <tpl hier="1" item="9"/>
          <tpl hier="16" item="15"/>
          <tpl hier="17" item="14"/>
          <tpl hier="18" item="13"/>
          <tpl hier="19" item="12"/>
          <tpl fld="1" item="3"/>
          <tpl fld="4" item="2"/>
          <tpl hier="30" item="11"/>
          <tpl hier="31" item="26"/>
        </tpls>
      </n>
      <n v="2393.23" in="2">
        <tpls c="9">
          <tpl hier="1" item="9"/>
          <tpl fld="3" item="34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0">
        <tpls c="9">
          <tpl hier="1" item="9"/>
          <tpl fld="3" item="12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0.41229152455583323" in="0">
        <tpls c="9">
          <tpl hier="1" item="9"/>
          <tpl hier="16" item="15"/>
          <tpl hier="17" item="14"/>
          <tpl hier="18" item="13"/>
          <tpl hier="19" item="12"/>
          <tpl fld="1" item="9"/>
          <tpl fld="4" item="0"/>
          <tpl hier="30" item="11"/>
          <tpl hier="31" item="26"/>
        </tpls>
      </n>
      <n v="0.49249285988198055" in="0">
        <tpls c="9">
          <tpl hier="1" item="9"/>
          <tpl hier="16" item="15"/>
          <tpl hier="17" item="14"/>
          <tpl hier="18" item="13"/>
          <tpl hier="19" item="12"/>
          <tpl fld="1" item="10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6"/>
          <tpl hier="30" item="11"/>
          <tpl hier="31" item="26"/>
        </tpls>
      </m>
      <n v="0.4061112491569342" in="0">
        <tpls c="9">
          <tpl hier="1" item="9"/>
          <tpl hier="16" item="15"/>
          <tpl hier="17" item="14"/>
          <tpl hier="18" item="13"/>
          <tpl hier="19" item="12"/>
          <tpl fld="1" item="5"/>
          <tpl fld="4" item="0"/>
          <tpl hier="30" item="11"/>
          <tpl hier="31" item="26"/>
        </tpls>
      </n>
      <n v="9332.17" in="2">
        <tpls c="9">
          <tpl hier="1" item="9"/>
          <tpl fld="3" item="41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1">
        <tpls c="9">
          <tpl hier="1" item="9"/>
          <tpl fld="3" item="9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1">
        <tpls c="9">
          <tpl hier="1" item="9"/>
          <tpl fld="3" item="12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2"/>
          <tpl hier="30" item="11"/>
          <tpl hier="31" item="26"/>
        </tpls>
      </m>
      <n v="0.50589404854009445" in="0">
        <tpls c="9">
          <tpl hier="1" item="9"/>
          <tpl hier="16" item="15"/>
          <tpl hier="17" item="14"/>
          <tpl hier="18" item="13"/>
          <tpl hier="19" item="12"/>
          <tpl fld="4" item="0"/>
          <tpl fld="2" item="23"/>
          <tpl hier="30" item="11"/>
          <tpl hier="31" item="26"/>
        </tpls>
      </n>
      <n v="16.392654089105744" in="1">
        <tpls c="9">
          <tpl hier="1" item="9"/>
          <tpl hier="16" item="15"/>
          <tpl hier="17" item="14"/>
          <tpl hier="18" item="13"/>
          <tpl hier="19" item="12"/>
          <tpl fld="1" item="4"/>
          <tpl fld="4" item="1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9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7"/>
          <tpl hier="30" item="11"/>
          <tpl hier="31" item="26"/>
        </tpls>
      </m>
      <n v="13120.86" in="2">
        <tpls c="9">
          <tpl hier="1" item="9"/>
          <tpl fld="3" item="29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1">
        <tpls c="9">
          <tpl hier="1" item="9"/>
          <tpl fld="3" item="6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8"/>
          <tpl hier="30" item="11"/>
          <tpl hier="31" item="26"/>
        </tpls>
      </m>
      <n v="14913.48" in="2">
        <tpls c="9">
          <tpl hier="1" item="9"/>
          <tpl fld="3" item="37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21.016267316479976" in="1">
        <tpls c="9">
          <tpl hier="1" item="9"/>
          <tpl hier="16" item="15"/>
          <tpl hier="17" item="14"/>
          <tpl hier="18" item="13"/>
          <tpl hier="19" item="12"/>
          <tpl fld="1" item="9"/>
          <tpl fld="4" item="1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8"/>
          <tpl hier="30" item="11"/>
          <tpl hier="31" item="26"/>
        </tpls>
      </m>
      <n v="0.55524645782793647" in="0">
        <tpls c="9">
          <tpl hier="1" item="9"/>
          <tpl fld="3" item="55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n v="109934.47" in="2">
        <tpls c="9">
          <tpl hier="1" item="9"/>
          <tpl fld="3" item="25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168656.64000000001" in="2">
        <tpls c="9">
          <tpl hier="1" item="9"/>
          <tpl hier="16" item="15"/>
          <tpl hier="17" item="14"/>
          <tpl hier="18" item="13"/>
          <tpl hier="19" item="12"/>
          <tpl fld="1" item="0"/>
          <tpl fld="4" item="2"/>
          <tpl hier="30" item="11"/>
          <tpl hier="31" item="26"/>
        </tpls>
      </n>
      <n v="145.08000000000001" in="2">
        <tpls c="9">
          <tpl hier="1" item="9"/>
          <tpl fld="3" item="39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0.1163700774427418" in="0">
        <tpls c="9">
          <tpl hier="1" item="9"/>
          <tpl fld="3" item="52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0"/>
          <tpl hier="30" item="11"/>
          <tpl hier="31" item="26"/>
        </tpls>
      </m>
      <n v="77086.509999999995" in="2">
        <tpls c="9">
          <tpl hier="1" item="9"/>
          <tpl fld="3" item="26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0.4352395812633249" in="0">
        <tpls c="9">
          <tpl hier="1" item="9"/>
          <tpl hier="16" item="15"/>
          <tpl hier="17" item="14"/>
          <tpl hier="18" item="13"/>
          <tpl hier="19" item="12"/>
          <tpl fld="1" item="8"/>
          <tpl fld="4" item="0"/>
          <tpl hier="30" item="11"/>
          <tpl hier="31" item="26"/>
        </tpls>
      </n>
      <n v="87824.02" in="2">
        <tpls c="9">
          <tpl hier="1" item="9"/>
          <tpl hier="16" item="15"/>
          <tpl hier="17" item="14"/>
          <tpl hier="18" item="13"/>
          <tpl hier="19" item="12"/>
          <tpl fld="1" item="2"/>
          <tpl fld="4" item="2"/>
          <tpl hier="30" item="11"/>
          <tpl hier="31" item="26"/>
        </tpls>
      </n>
      <m in="1">
        <tpls c="9">
          <tpl hier="1" item="9"/>
          <tpl fld="3" item="8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0">
        <tpls c="9">
          <tpl hier="1" item="9"/>
          <tpl fld="3" item="53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 in="0">
        <tpls c="9">
          <tpl hier="1" item="9"/>
          <tpl fld="3" item="61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83444.44" in="2">
        <tpls c="9">
          <tpl hier="1" item="9"/>
          <tpl hier="16" item="15"/>
          <tpl hier="17" item="14"/>
          <tpl hier="18" item="13"/>
          <tpl hier="19" item="12"/>
          <tpl fld="1" item="10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1"/>
          <tpl hier="30" item="11"/>
          <tpl hier="31" item="26"/>
        </tpls>
      </m>
      <n v="14.841119445217808" in="1">
        <tpls c="9">
          <tpl hier="1" item="9"/>
          <tpl hier="16" item="15"/>
          <tpl hier="17" item="14"/>
          <tpl hier="18" item="13"/>
          <tpl hier="19" item="12"/>
          <tpl fld="1" item="10"/>
          <tpl fld="4" item="1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7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4"/>
          <tpl hier="30" item="11"/>
          <tpl hier="31" item="26"/>
        </tpls>
      </m>
      <m in="1">
        <tpls c="9">
          <tpl hier="1" item="9"/>
          <tpl fld="3" item="5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18362.38" in="2">
        <tpls c="9">
          <tpl hier="1" item="9"/>
          <tpl fld="3" item="45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7685.45" in="2">
        <tpls c="9">
          <tpl hier="1" item="9"/>
          <tpl fld="3" item="40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0"/>
          <tpl hier="30" item="11"/>
          <tpl hier="31" item="26"/>
        </tpls>
      </m>
      <m in="1">
        <tpls c="9">
          <tpl hier="1" item="9"/>
          <tpl fld="3" item="22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0.41803904074820408" in="0">
        <tpls c="9">
          <tpl hier="1" item="9"/>
          <tpl fld="3" item="49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n v="11530.91" in="2">
        <tpls c="9">
          <tpl hier="1" item="9"/>
          <tpl fld="3" item="48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0">
        <tpls c="9">
          <tpl hier="1" item="9"/>
          <tpl fld="3" item="65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19.32207551422351" in="1">
        <tpls c="9">
          <tpl hier="1" item="9"/>
          <tpl hier="16" item="15"/>
          <tpl hier="17" item="14"/>
          <tpl hier="18" item="13"/>
          <tpl hier="19" item="12"/>
          <tpl fld="1" item="3"/>
          <tpl fld="4" item="1"/>
          <tpl hier="30" item="11"/>
          <tpl hier="31" item="26"/>
        </tpls>
      </n>
      <m in="0">
        <tpls c="9">
          <tpl hier="1" item="9"/>
          <tpl fld="3" item="0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42895.53" in="2">
        <tpls c="9">
          <tpl hier="1" item="9"/>
          <tpl hier="16" item="15"/>
          <tpl hier="17" item="14"/>
          <tpl hier="18" item="13"/>
          <tpl hier="19" item="12"/>
          <tpl fld="1" item="4"/>
          <tpl fld="4" item="2"/>
          <tpl hier="30" item="11"/>
          <tpl hier="31" item="26"/>
        </tpls>
      </n>
      <n v="619.35" in="2">
        <tpls c="9">
          <tpl hier="1" item="9"/>
          <tpl fld="3" item="30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1">
        <tpls c="9">
          <tpl hier="1" item="9"/>
          <tpl fld="3" item="15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9218.5300000000007" in="2">
        <tpls c="9">
          <tpl hier="1" item="9"/>
          <tpl fld="3" item="49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9"/>
          <tpl hier="30" item="11"/>
          <tpl hier="31" item="26"/>
        </tpls>
      </m>
      <n v="0.43497865706792271" in="0">
        <tpls c="9">
          <tpl hier="1" item="9"/>
          <tpl hier="16" item="15"/>
          <tpl hier="17" item="14"/>
          <tpl hier="18" item="13"/>
          <tpl hier="19" item="12"/>
          <tpl fld="1" item="4"/>
          <tpl fld="4" item="0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3"/>
          <tpl hier="30" item="11"/>
          <tpl hier="31" item="26"/>
        </tpls>
      </m>
      <m in="0">
        <tpls c="9">
          <tpl hier="1" item="9"/>
          <tpl fld="3" item="19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75007.28" in="2">
        <tpls c="9">
          <tpl hier="1" item="9"/>
          <tpl hier="16" item="15"/>
          <tpl hier="17" item="14"/>
          <tpl hier="18" item="13"/>
          <tpl hier="19" item="12"/>
          <tpl fld="1" item="7"/>
          <tpl fld="4" item="2"/>
          <tpl hier="30" item="11"/>
          <tpl hier="31" item="26"/>
        </tpls>
      </n>
      <m in="1">
        <tpls c="9">
          <tpl hier="1" item="9"/>
          <tpl fld="3" item="18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n v="66321.490000000005" in="2">
        <tpls c="9">
          <tpl hier="1" item="9"/>
          <tpl fld="3" item="27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4322.01" in="2">
        <tpls c="9">
          <tpl hier="1" item="9"/>
          <tpl fld="3" item="47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0">
        <tpls c="9">
          <tpl hier="1" item="9"/>
          <tpl fld="3" item="62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 in="1">
        <tpls c="9">
          <tpl hier="1" item="9"/>
          <tpl fld="3" item="19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0">
        <tpls c="9">
          <tpl hier="1" item="9"/>
          <tpl fld="3" item="66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n v="10271.26" in="2">
        <tpls c="9">
          <tpl hier="1" item="9"/>
          <tpl fld="3" item="38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6"/>
          <tpl hier="30" item="11"/>
          <tpl hier="31" item="26"/>
        </tpls>
      </m>
      <n v="41906.480000000003" in="2">
        <tpls c="9">
          <tpl hier="1" item="9"/>
          <tpl fld="3" item="28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1">
        <tpls c="9">
          <tpl hier="1" item="9"/>
          <tpl fld="3" item="24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 in="0">
        <tpls c="9">
          <tpl hier="1" item="9"/>
          <tpl fld="3" item="57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 in="0">
        <tpls c="9">
          <tpl hier="1" item="9"/>
          <tpl fld="3" item="63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 in="0">
        <tpls c="9">
          <tpl hier="1" item="9"/>
          <tpl fld="3" item="50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6"/>
          <tpl hier="30" item="11"/>
          <tpl hier="31" item="26"/>
        </tpls>
      </m>
      <n v="35799.620000000003" in="2">
        <tpls c="9">
          <tpl hier="1" item="9"/>
          <tpl fld="3" item="36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m in="0">
        <tpls c="9">
          <tpl hier="1" item="9"/>
          <tpl fld="3" item="56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m>
      <m in="1">
        <tpls c="9">
          <tpl hier="1" item="9"/>
          <tpl fld="3" item="0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1"/>
          <tpl hier="30" item="11"/>
          <tpl hier="31" item="26"/>
        </tpls>
      </m>
      <n v="138344.66" in="2">
        <tpls c="9">
          <tpl hier="1" item="9"/>
          <tpl hier="16" item="15"/>
          <tpl hier="17" item="14"/>
          <tpl hier="18" item="13"/>
          <tpl hier="19" item="12"/>
          <tpl fld="1" item="9"/>
          <tpl fld="4" item="2"/>
          <tpl hier="30" item="11"/>
          <tpl hier="31" item="26"/>
        </tpls>
      </n>
      <n v="13.482297404481786" in="1">
        <tpls c="9">
          <tpl hier="1" item="9"/>
          <tpl hier="16" item="15"/>
          <tpl hier="17" item="14"/>
          <tpl hier="18" item="13"/>
          <tpl hier="19" item="12"/>
          <tpl fld="1" item="5"/>
          <tpl fld="4" item="1"/>
          <tpl hier="30" item="11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8"/>
          <tpl hier="30" item="11"/>
          <tpl hier="31" item="26"/>
        </tpls>
      </m>
      <n v="30.710848727377712" in="1">
        <tpls c="9">
          <tpl hier="1" item="9"/>
          <tpl fld="3" item="23"/>
          <tpl hier="16" item="15"/>
          <tpl hier="17" item="14"/>
          <tpl hier="18" item="13"/>
          <tpl hier="19" item="12"/>
          <tpl fld="4" item="1"/>
          <tpl hier="30" item="11"/>
          <tpl hier="31" item="26"/>
        </tpls>
      </n>
      <n v="0.47273527009335559" in="0">
        <tpls c="9">
          <tpl hier="1" item="9"/>
          <tpl hier="16" item="15"/>
          <tpl hier="17" item="14"/>
          <tpl hier="18" item="13"/>
          <tpl hier="19" item="12"/>
          <tpl fld="1" item="2"/>
          <tpl fld="4" item="0"/>
          <tpl hier="30" item="11"/>
          <tpl hier="31" item="26"/>
        </tpls>
      </n>
      <n v="0.72054679284963197" in="0">
        <tpls c="9">
          <tpl hier="1" item="9"/>
          <tpl fld="3" item="58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n v="0.67621127558036076" in="0">
        <tpls c="9">
          <tpl hier="1" item="9"/>
          <tpl fld="3" item="60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n v="0.5215749492094337" in="0">
        <tpls c="9">
          <tpl hier="1" item="9"/>
          <tpl fld="3" item="44"/>
          <tpl hier="16" item="15"/>
          <tpl hier="17" item="14"/>
          <tpl hier="18" item="13"/>
          <tpl hier="19" item="12"/>
          <tpl fld="4" item="0"/>
          <tpl hier="30" item="11"/>
          <tpl hier="31" item="26"/>
        </tpls>
      </n>
      <n v="19259.37" in="2">
        <tpls c="9">
          <tpl hier="1" item="9"/>
          <tpl fld="3" item="35"/>
          <tpl hier="16" item="15"/>
          <tpl hier="17" item="14"/>
          <tpl hier="18" item="13"/>
          <tpl hier="19" item="12"/>
          <tpl fld="4" item="2"/>
          <tpl hier="30" item="11"/>
          <tpl hier="31" item="26"/>
        </tpls>
      </n>
      <n v="0.50078239037285677" in="0">
        <tpls c="9">
          <tpl hier="1" item="9"/>
          <tpl hier="16" item="15"/>
          <tpl hier="17" item="14"/>
          <tpl hier="18" item="13"/>
          <tpl hier="19" item="12"/>
          <tpl fld="1" item="1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9"/>
          <tpl hier="30" item="17"/>
          <tpl hier="31" item="26"/>
        </tpls>
      </m>
      <n v="19.549020371347524" in="1">
        <tpls c="9">
          <tpl hier="1" item="9"/>
          <tpl hier="16" item="15"/>
          <tpl hier="17" item="14"/>
          <tpl hier="18" item="13"/>
          <tpl hier="19" item="12"/>
          <tpl fld="1" item="0"/>
          <tpl fld="4" item="1"/>
          <tpl hier="30" item="17"/>
          <tpl hier="31" item="26"/>
        </tpls>
      </n>
      <n v="12179.61" in="2">
        <tpls c="9">
          <tpl hier="1" item="9"/>
          <tpl fld="3" item="46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7"/>
          <tpl hier="30" item="17"/>
          <tpl hier="31" item="26"/>
        </tpls>
      </m>
      <n v="0.49345670489776161" in="0">
        <tpls c="9">
          <tpl hier="1" item="9"/>
          <tpl hier="16" item="15"/>
          <tpl hier="17" item="14"/>
          <tpl hier="18" item="13"/>
          <tpl hier="19" item="12"/>
          <tpl fld="1" item="6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2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0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3"/>
          <tpl hier="30" item="17"/>
          <tpl hier="31" item="26"/>
        </tpls>
      </m>
      <m in="1">
        <tpls c="9">
          <tpl hier="1" item="9"/>
          <tpl fld="3" item="2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24.488351052414387" in="1">
        <tpls c="9">
          <tpl hier="1" item="9"/>
          <tpl fld="3" item="17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n>
      <m in="1">
        <tpls c="9">
          <tpl hier="1" item="9"/>
          <tpl fld="3" item="1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1">
        <tpls c="9">
          <tpl hier="1" item="9"/>
          <tpl fld="3" item="4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0">
        <tpls c="9">
          <tpl hier="1" item="9"/>
          <tpl fld="3" item="64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2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0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3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"/>
          <tpl hier="30" item="17"/>
          <tpl hier="31" item="26"/>
        </tpls>
      </m>
      <n v="0.48160274895572008" in="0">
        <tpls c="9">
          <tpl hier="1" item="9"/>
          <tpl hier="16" item="15"/>
          <tpl hier="17" item="14"/>
          <tpl hier="18" item="13"/>
          <tpl hier="19" item="12"/>
          <tpl fld="1" item="7"/>
          <tpl fld="4" item="0"/>
          <tpl hier="30" item="17"/>
          <tpl hier="31" item="26"/>
        </tpls>
      </n>
      <m in="1">
        <tpls c="9">
          <tpl hier="1" item="9"/>
          <tpl fld="3" item="16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0">
        <tpls c="9">
          <tpl hier="1" item="9"/>
          <tpl fld="3" item="67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8"/>
          <tpl hier="30" item="17"/>
          <tpl hier="31" item="26"/>
        </tpls>
      </m>
      <m in="1">
        <tpls c="9">
          <tpl hier="1" item="9"/>
          <tpl fld="3" item="14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11982.53" in="2">
        <tpls c="9">
          <tpl hier="1" item="9"/>
          <tpl fld="3" item="33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4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0"/>
          <tpl hier="30" item="17"/>
          <tpl hier="31" item="26"/>
        </tpls>
      </m>
      <n v="56588.4" in="2">
        <tpls c="9">
          <tpl hier="1" item="9"/>
          <tpl hier="16" item="15"/>
          <tpl hier="17" item="14"/>
          <tpl hier="18" item="13"/>
          <tpl hier="19" item="12"/>
          <tpl fld="1" item="11"/>
          <tpl fld="4" item="2"/>
          <tpl hier="30" item="17"/>
          <tpl hier="31" item="26"/>
        </tpls>
      </n>
      <m in="0">
        <tpls c="9">
          <tpl hier="1" item="9"/>
          <tpl fld="3" item="51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6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1"/>
          <tpl hier="30" item="17"/>
          <tpl hier="31" item="26"/>
        </tpls>
      </m>
      <n v="17025.89" in="2">
        <tpls c="9">
          <tpl hier="1" item="9"/>
          <tpl fld="3" item="43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1"/>
          <tpl hier="30" item="17"/>
          <tpl hier="31" item="26"/>
        </tpls>
      </m>
      <n v="28.53037849788625" in="1">
        <tpls c="9">
          <tpl hier="1" item="9"/>
          <tpl fld="3" item="11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n>
      <n v="29925.24" in="2">
        <tpls c="9">
          <tpl hier="1" item="9"/>
          <tpl fld="3" item="31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54409.54" in="2">
        <tpls c="9">
          <tpl hier="1" item="9"/>
          <tpl hier="16" item="15"/>
          <tpl hier="17" item="14"/>
          <tpl hier="18" item="13"/>
          <tpl hier="19" item="12"/>
          <tpl fld="1" item="6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3"/>
          <tpl hier="30" item="17"/>
          <tpl hier="31" item="26"/>
        </tpls>
      </m>
      <n v="0.50645419407695702" in="0">
        <tpls c="9">
          <tpl hier="1" item="9"/>
          <tpl hier="16" item="15"/>
          <tpl hier="17" item="14"/>
          <tpl hier="18" item="13"/>
          <tpl hier="19" item="12"/>
          <tpl fld="1" item="3"/>
          <tpl fld="4" item="0"/>
          <tpl hier="30" item="17"/>
          <tpl hier="31" item="26"/>
        </tpls>
      </n>
      <n v="7745.37" in="2">
        <tpls c="9">
          <tpl hier="1" item="9"/>
          <tpl fld="3" item="42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5"/>
          <tpl hier="30" item="17"/>
          <tpl hier="31" item="26"/>
        </tpls>
      </m>
      <n v="7951.44" in="2">
        <tpls c="9">
          <tpl hier="1" item="9"/>
          <tpl fld="3" item="32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19.529987073744532" in="1">
        <tpls c="9">
          <tpl hier="1" item="9"/>
          <tpl hier="16" item="15"/>
          <tpl hier="17" item="14"/>
          <tpl hier="18" item="13"/>
          <tpl hier="19" item="12"/>
          <tpl fld="1" item="8"/>
          <tpl fld="4" item="1"/>
          <tpl hier="30" item="17"/>
          <tpl hier="31" item="26"/>
        </tpls>
      </n>
      <n v="56971.33" in="2">
        <tpls c="9">
          <tpl hier="1" item="9"/>
          <tpl hier="16" item="15"/>
          <tpl hier="17" item="14"/>
          <tpl hier="18" item="13"/>
          <tpl hier="19" item="12"/>
          <tpl fld="4" item="2"/>
          <tpl fld="2" item="23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0"/>
          <tpl hier="30" item="17"/>
          <tpl hier="31" item="26"/>
        </tpls>
      </m>
      <n v="0.51055177168700661" in="0">
        <tpls c="9">
          <tpl hier="1" item="9"/>
          <tpl hier="16" item="15"/>
          <tpl hier="17" item="14"/>
          <tpl hier="18" item="13"/>
          <tpl hier="19" item="12"/>
          <tpl fld="1" item="0"/>
          <tpl fld="4" item="0"/>
          <tpl hier="30" item="17"/>
          <tpl hier="31" item="26"/>
        </tpls>
      </n>
      <m in="1">
        <tpls c="9">
          <tpl hier="1" item="9"/>
          <tpl fld="3" item="10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1">
        <tpls c="9">
          <tpl hier="1" item="9"/>
          <tpl fld="3" item="20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71395.460000000006" in="2">
        <tpls c="9">
          <tpl hier="1" item="9"/>
          <tpl hier="16" item="15"/>
          <tpl hier="17" item="14"/>
          <tpl hier="18" item="13"/>
          <tpl hier="19" item="12"/>
          <tpl fld="1" item="1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"/>
          <tpl hier="30" item="17"/>
          <tpl hier="31" item="26"/>
        </tpls>
      </m>
      <n v="16.383552603196133" in="1">
        <tpls c="9">
          <tpl hier="1" item="9"/>
          <tpl hier="16" item="15"/>
          <tpl hier="17" item="14"/>
          <tpl hier="18" item="13"/>
          <tpl hier="19" item="12"/>
          <tpl fld="1" item="2"/>
          <tpl fld="4" item="1"/>
          <tpl hier="30" item="17"/>
          <tpl hier="31" item="26"/>
        </tpls>
      </n>
      <n v="0.47292886298607506" in="0">
        <tpls c="9">
          <tpl hier="1" item="9"/>
          <tpl hier="16" item="15"/>
          <tpl hier="17" item="14"/>
          <tpl hier="18" item="13"/>
          <tpl hier="19" item="12"/>
          <tpl fld="4" item="0"/>
          <tpl fld="2" item="14"/>
          <tpl hier="30" item="17"/>
          <tpl hier="31" item="26"/>
        </tpls>
      </n>
      <n v="0.6733581875537713" in="0">
        <tpls c="9">
          <tpl hier="1" item="9"/>
          <tpl fld="3" item="68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7"/>
          <tpl hier="30" item="17"/>
          <tpl hier="31" item="26"/>
        </tpls>
      </m>
      <n v="19292.84" in="2">
        <tpls c="9">
          <tpl hier="1" item="9"/>
          <tpl fld="3" item="44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948031.22" in="2">
        <tpls c="9">
          <tpl hier="1" item="9"/>
          <tpl hier="16" item="15"/>
          <tpl hier="17" item="14"/>
          <tpl hier="18" item="13"/>
          <tpl hier="19" item="12"/>
          <tpl fld="4" item="2"/>
          <tpl fld="2" item="14"/>
          <tpl hier="30" item="17"/>
          <tpl hier="31" item="26"/>
        </tpls>
      </n>
      <m in="1">
        <tpls c="9">
          <tpl hier="1" item="9"/>
          <tpl fld="3" item="3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5"/>
          <tpl hier="30" item="17"/>
          <tpl hier="31" item="26"/>
        </tpls>
      </m>
      <m in="1">
        <tpls c="9">
          <tpl hier="1" item="9"/>
          <tpl fld="3" item="13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0.61009359770809524" in="0">
        <tpls c="9">
          <tpl hier="1" item="9"/>
          <tpl fld="3" item="54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5"/>
          <tpl hier="30" item="17"/>
          <tpl hier="31" item="26"/>
        </tpls>
      </m>
      <m in="1">
        <tpls c="9">
          <tpl hier="1" item="9"/>
          <tpl fld="3" item="21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19.991570030016707" in="1">
        <tpls c="9">
          <tpl hier="1" item="9"/>
          <tpl hier="16" item="15"/>
          <tpl hier="17" item="14"/>
          <tpl hier="18" item="13"/>
          <tpl hier="19" item="12"/>
          <tpl fld="1" item="6"/>
          <tpl fld="4" item="1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2"/>
          <tpl hier="30" item="17"/>
          <tpl hier="31" item="26"/>
        </tpls>
      </m>
      <n v="13.945548269908906" in="1">
        <tpls c="9">
          <tpl hier="1" item="9"/>
          <tpl hier="16" item="15"/>
          <tpl hier="17" item="14"/>
          <tpl hier="18" item="13"/>
          <tpl hier="19" item="12"/>
          <tpl fld="1" item="1"/>
          <tpl fld="4" item="1"/>
          <tpl hier="30" item="17"/>
          <tpl hier="31" item="26"/>
        </tpls>
      </n>
      <m in="0">
        <tpls c="9">
          <tpl hier="1" item="9"/>
          <tpl fld="3" item="59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 in="1">
        <tpls c="9">
          <tpl hier="1" item="9"/>
          <tpl fld="3" item="7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19805.78" in="2">
        <tpls c="9">
          <tpl hier="1" item="9"/>
          <tpl hier="16" item="15"/>
          <tpl hier="17" item="14"/>
          <tpl hier="18" item="13"/>
          <tpl hier="19" item="12"/>
          <tpl fld="1" item="5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5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9"/>
          <tpl hier="30" item="17"/>
          <tpl hier="31" item="26"/>
        </tpls>
      </m>
      <m in="0">
        <tpls c="9">
          <tpl hier="1" item="9"/>
          <tpl fld="3" item="24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16.769555161303199" in="1">
        <tpls c="9">
          <tpl hier="1" item="9"/>
          <tpl hier="16" item="15"/>
          <tpl hier="17" item="14"/>
          <tpl hier="18" item="13"/>
          <tpl hier="19" item="12"/>
          <tpl fld="1" item="11"/>
          <tpl fld="4" item="1"/>
          <tpl hier="30" item="17"/>
          <tpl hier="31" item="26"/>
        </tpls>
      </n>
      <n v="148129.43" in="2">
        <tpls c="9">
          <tpl hier="1" item="9"/>
          <tpl hier="16" item="15"/>
          <tpl hier="17" item="14"/>
          <tpl hier="18" item="13"/>
          <tpl hier="19" item="12"/>
          <tpl fld="1" item="3"/>
          <tpl fld="4" item="2"/>
          <tpl hier="30" item="17"/>
          <tpl hier="31" item="26"/>
        </tpls>
      </n>
      <n v="2393.23" in="2">
        <tpls c="9">
          <tpl hier="1" item="9"/>
          <tpl fld="3" item="34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0">
        <tpls c="9">
          <tpl hier="1" item="9"/>
          <tpl fld="3" item="12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0.41229152455583323" in="0">
        <tpls c="9">
          <tpl hier="1" item="9"/>
          <tpl hier="16" item="15"/>
          <tpl hier="17" item="14"/>
          <tpl hier="18" item="13"/>
          <tpl hier="19" item="12"/>
          <tpl fld="1" item="9"/>
          <tpl fld="4" item="0"/>
          <tpl hier="30" item="17"/>
          <tpl hier="31" item="26"/>
        </tpls>
      </n>
      <n v="0.49249285988198055" in="0">
        <tpls c="9">
          <tpl hier="1" item="9"/>
          <tpl hier="16" item="15"/>
          <tpl hier="17" item="14"/>
          <tpl hier="18" item="13"/>
          <tpl hier="19" item="12"/>
          <tpl fld="1" item="10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6"/>
          <tpl hier="30" item="17"/>
          <tpl hier="31" item="26"/>
        </tpls>
      </m>
      <n v="0.4061112491569342" in="0">
        <tpls c="9">
          <tpl hier="1" item="9"/>
          <tpl hier="16" item="15"/>
          <tpl hier="17" item="14"/>
          <tpl hier="18" item="13"/>
          <tpl hier="19" item="12"/>
          <tpl fld="1" item="5"/>
          <tpl fld="4" item="0"/>
          <tpl hier="30" item="17"/>
          <tpl hier="31" item="26"/>
        </tpls>
      </n>
      <n v="9332.17" in="2">
        <tpls c="9">
          <tpl hier="1" item="9"/>
          <tpl fld="3" item="41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1">
        <tpls c="9">
          <tpl hier="1" item="9"/>
          <tpl fld="3" item="9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1">
        <tpls c="9">
          <tpl hier="1" item="9"/>
          <tpl fld="3" item="12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2"/>
          <tpl hier="30" item="17"/>
          <tpl hier="31" item="26"/>
        </tpls>
      </m>
      <n v="0.50589404854009445" in="0">
        <tpls c="9">
          <tpl hier="1" item="9"/>
          <tpl hier="16" item="15"/>
          <tpl hier="17" item="14"/>
          <tpl hier="18" item="13"/>
          <tpl hier="19" item="12"/>
          <tpl fld="4" item="0"/>
          <tpl fld="2" item="23"/>
          <tpl hier="30" item="17"/>
          <tpl hier="31" item="26"/>
        </tpls>
      </n>
      <n v="16.392654089105744" in="1">
        <tpls c="9">
          <tpl hier="1" item="9"/>
          <tpl hier="16" item="15"/>
          <tpl hier="17" item="14"/>
          <tpl hier="18" item="13"/>
          <tpl hier="19" item="12"/>
          <tpl fld="1" item="4"/>
          <tpl fld="4" item="1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9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7"/>
          <tpl hier="30" item="17"/>
          <tpl hier="31" item="26"/>
        </tpls>
      </m>
      <n v="13120.86" in="2">
        <tpls c="9">
          <tpl hier="1" item="9"/>
          <tpl fld="3" item="29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1">
        <tpls c="9">
          <tpl hier="1" item="9"/>
          <tpl fld="3" item="6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8"/>
          <tpl hier="30" item="17"/>
          <tpl hier="31" item="26"/>
        </tpls>
      </m>
      <n v="14913.48" in="2">
        <tpls c="9">
          <tpl hier="1" item="9"/>
          <tpl fld="3" item="37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21.016267316479976" in="1">
        <tpls c="9">
          <tpl hier="1" item="9"/>
          <tpl hier="16" item="15"/>
          <tpl hier="17" item="14"/>
          <tpl hier="18" item="13"/>
          <tpl hier="19" item="12"/>
          <tpl fld="1" item="9"/>
          <tpl fld="4" item="1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8"/>
          <tpl hier="30" item="17"/>
          <tpl hier="31" item="26"/>
        </tpls>
      </m>
      <n v="0.55524645782793647" in="0">
        <tpls c="9">
          <tpl hier="1" item="9"/>
          <tpl fld="3" item="55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n v="109934.47" in="2">
        <tpls c="9">
          <tpl hier="1" item="9"/>
          <tpl fld="3" item="25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168656.64000000001" in="2">
        <tpls c="9">
          <tpl hier="1" item="9"/>
          <tpl hier="16" item="15"/>
          <tpl hier="17" item="14"/>
          <tpl hier="18" item="13"/>
          <tpl hier="19" item="12"/>
          <tpl fld="1" item="0"/>
          <tpl fld="4" item="2"/>
          <tpl hier="30" item="17"/>
          <tpl hier="31" item="26"/>
        </tpls>
      </n>
      <n v="145.08000000000001" in="2">
        <tpls c="9">
          <tpl hier="1" item="9"/>
          <tpl fld="3" item="39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0.1163700774427418" in="0">
        <tpls c="9">
          <tpl hier="1" item="9"/>
          <tpl fld="3" item="52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0"/>
          <tpl hier="30" item="17"/>
          <tpl hier="31" item="26"/>
        </tpls>
      </m>
      <n v="77086.509999999995" in="2">
        <tpls c="9">
          <tpl hier="1" item="9"/>
          <tpl fld="3" item="26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0.4352395812633249" in="0">
        <tpls c="9">
          <tpl hier="1" item="9"/>
          <tpl hier="16" item="15"/>
          <tpl hier="17" item="14"/>
          <tpl hier="18" item="13"/>
          <tpl hier="19" item="12"/>
          <tpl fld="1" item="8"/>
          <tpl fld="4" item="0"/>
          <tpl hier="30" item="17"/>
          <tpl hier="31" item="26"/>
        </tpls>
      </n>
      <n v="87824.02" in="2">
        <tpls c="9">
          <tpl hier="1" item="9"/>
          <tpl hier="16" item="15"/>
          <tpl hier="17" item="14"/>
          <tpl hier="18" item="13"/>
          <tpl hier="19" item="12"/>
          <tpl fld="1" item="2"/>
          <tpl fld="4" item="2"/>
          <tpl hier="30" item="17"/>
          <tpl hier="31" item="26"/>
        </tpls>
      </n>
      <m in="1">
        <tpls c="9">
          <tpl hier="1" item="9"/>
          <tpl fld="3" item="8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0">
        <tpls c="9">
          <tpl hier="1" item="9"/>
          <tpl fld="3" item="53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 in="0">
        <tpls c="9">
          <tpl hier="1" item="9"/>
          <tpl fld="3" item="61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83444.44" in="2">
        <tpls c="9">
          <tpl hier="1" item="9"/>
          <tpl hier="16" item="15"/>
          <tpl hier="17" item="14"/>
          <tpl hier="18" item="13"/>
          <tpl hier="19" item="12"/>
          <tpl fld="1" item="10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1"/>
          <tpl hier="30" item="17"/>
          <tpl hier="31" item="26"/>
        </tpls>
      </m>
      <n v="14.841119445217808" in="1">
        <tpls c="9">
          <tpl hier="1" item="9"/>
          <tpl hier="16" item="15"/>
          <tpl hier="17" item="14"/>
          <tpl hier="18" item="13"/>
          <tpl hier="19" item="12"/>
          <tpl fld="1" item="10"/>
          <tpl fld="4" item="1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7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4"/>
          <tpl hier="30" item="17"/>
          <tpl hier="31" item="26"/>
        </tpls>
      </m>
      <m in="1">
        <tpls c="9">
          <tpl hier="1" item="9"/>
          <tpl fld="3" item="5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18362.38" in="2">
        <tpls c="9">
          <tpl hier="1" item="9"/>
          <tpl fld="3" item="45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7685.45" in="2">
        <tpls c="9">
          <tpl hier="1" item="9"/>
          <tpl fld="3" item="40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0"/>
          <tpl hier="30" item="17"/>
          <tpl hier="31" item="26"/>
        </tpls>
      </m>
      <m in="1">
        <tpls c="9">
          <tpl hier="1" item="9"/>
          <tpl fld="3" item="22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0.41803904074820408" in="0">
        <tpls c="9">
          <tpl hier="1" item="9"/>
          <tpl fld="3" item="49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n v="11530.91" in="2">
        <tpls c="9">
          <tpl hier="1" item="9"/>
          <tpl fld="3" item="48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0">
        <tpls c="9">
          <tpl hier="1" item="9"/>
          <tpl fld="3" item="65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19.32207551422351" in="1">
        <tpls c="9">
          <tpl hier="1" item="9"/>
          <tpl hier="16" item="15"/>
          <tpl hier="17" item="14"/>
          <tpl hier="18" item="13"/>
          <tpl hier="19" item="12"/>
          <tpl fld="1" item="3"/>
          <tpl fld="4" item="1"/>
          <tpl hier="30" item="17"/>
          <tpl hier="31" item="26"/>
        </tpls>
      </n>
      <m in="0">
        <tpls c="9">
          <tpl hier="1" item="9"/>
          <tpl fld="3" item="0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42895.53" in="2">
        <tpls c="9">
          <tpl hier="1" item="9"/>
          <tpl hier="16" item="15"/>
          <tpl hier="17" item="14"/>
          <tpl hier="18" item="13"/>
          <tpl hier="19" item="12"/>
          <tpl fld="1" item="4"/>
          <tpl fld="4" item="2"/>
          <tpl hier="30" item="17"/>
          <tpl hier="31" item="26"/>
        </tpls>
      </n>
      <n v="619.35" in="2">
        <tpls c="9">
          <tpl hier="1" item="9"/>
          <tpl fld="3" item="30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1">
        <tpls c="9">
          <tpl hier="1" item="9"/>
          <tpl fld="3" item="15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9218.5300000000007" in="2">
        <tpls c="9">
          <tpl hier="1" item="9"/>
          <tpl fld="3" item="49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9"/>
          <tpl hier="30" item="17"/>
          <tpl hier="31" item="26"/>
        </tpls>
      </m>
      <n v="0.43497865706792271" in="0">
        <tpls c="9">
          <tpl hier="1" item="9"/>
          <tpl hier="16" item="15"/>
          <tpl hier="17" item="14"/>
          <tpl hier="18" item="13"/>
          <tpl hier="19" item="12"/>
          <tpl fld="1" item="4"/>
          <tpl fld="4" item="0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3"/>
          <tpl hier="30" item="17"/>
          <tpl hier="31" item="26"/>
        </tpls>
      </m>
      <m in="0">
        <tpls c="9">
          <tpl hier="1" item="9"/>
          <tpl fld="3" item="19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75007.28" in="2">
        <tpls c="9">
          <tpl hier="1" item="9"/>
          <tpl hier="16" item="15"/>
          <tpl hier="17" item="14"/>
          <tpl hier="18" item="13"/>
          <tpl hier="19" item="12"/>
          <tpl fld="1" item="7"/>
          <tpl fld="4" item="2"/>
          <tpl hier="30" item="17"/>
          <tpl hier="31" item="26"/>
        </tpls>
      </n>
      <m in="1">
        <tpls c="9">
          <tpl hier="1" item="9"/>
          <tpl fld="3" item="18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n v="66321.490000000005" in="2">
        <tpls c="9">
          <tpl hier="1" item="9"/>
          <tpl fld="3" item="27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4322.01" in="2">
        <tpls c="9">
          <tpl hier="1" item="9"/>
          <tpl fld="3" item="47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0">
        <tpls c="9">
          <tpl hier="1" item="9"/>
          <tpl fld="3" item="62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 in="1">
        <tpls c="9">
          <tpl hier="1" item="9"/>
          <tpl fld="3" item="19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0">
        <tpls c="9">
          <tpl hier="1" item="9"/>
          <tpl fld="3" item="66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n v="10271.26" in="2">
        <tpls c="9">
          <tpl hier="1" item="9"/>
          <tpl fld="3" item="38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6"/>
          <tpl hier="30" item="17"/>
          <tpl hier="31" item="26"/>
        </tpls>
      </m>
      <n v="41906.480000000003" in="2">
        <tpls c="9">
          <tpl hier="1" item="9"/>
          <tpl fld="3" item="28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1">
        <tpls c="9">
          <tpl hier="1" item="9"/>
          <tpl fld="3" item="24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 in="0">
        <tpls c="9">
          <tpl hier="1" item="9"/>
          <tpl fld="3" item="57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 in="0">
        <tpls c="9">
          <tpl hier="1" item="9"/>
          <tpl fld="3" item="63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 in="0">
        <tpls c="9">
          <tpl hier="1" item="9"/>
          <tpl fld="3" item="50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6"/>
          <tpl hier="30" item="17"/>
          <tpl hier="31" item="26"/>
        </tpls>
      </m>
      <n v="35799.620000000003" in="2">
        <tpls c="9">
          <tpl hier="1" item="9"/>
          <tpl fld="3" item="36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m in="0">
        <tpls c="9">
          <tpl hier="1" item="9"/>
          <tpl fld="3" item="56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m>
      <m in="1">
        <tpls c="9">
          <tpl hier="1" item="9"/>
          <tpl fld="3" item="0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1"/>
          <tpl hier="30" item="17"/>
          <tpl hier="31" item="26"/>
        </tpls>
      </m>
      <n v="138344.66" in="2">
        <tpls c="9">
          <tpl hier="1" item="9"/>
          <tpl hier="16" item="15"/>
          <tpl hier="17" item="14"/>
          <tpl hier="18" item="13"/>
          <tpl hier="19" item="12"/>
          <tpl fld="1" item="9"/>
          <tpl fld="4" item="2"/>
          <tpl hier="30" item="17"/>
          <tpl hier="31" item="26"/>
        </tpls>
      </n>
      <n v="13.482297404481786" in="1">
        <tpls c="9">
          <tpl hier="1" item="9"/>
          <tpl hier="16" item="15"/>
          <tpl hier="17" item="14"/>
          <tpl hier="18" item="13"/>
          <tpl hier="19" item="12"/>
          <tpl fld="1" item="5"/>
          <tpl fld="4" item="1"/>
          <tpl hier="30" item="17"/>
          <tpl hier="31" item="26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8"/>
          <tpl hier="30" item="17"/>
          <tpl hier="31" item="26"/>
        </tpls>
      </m>
      <n v="30.710848727377712" in="1">
        <tpls c="9">
          <tpl hier="1" item="9"/>
          <tpl fld="3" item="23"/>
          <tpl hier="16" item="15"/>
          <tpl hier="17" item="14"/>
          <tpl hier="18" item="13"/>
          <tpl hier="19" item="12"/>
          <tpl fld="4" item="1"/>
          <tpl hier="30" item="17"/>
          <tpl hier="31" item="26"/>
        </tpls>
      </n>
      <n v="0.47273527009335559" in="0">
        <tpls c="9">
          <tpl hier="1" item="9"/>
          <tpl hier="16" item="15"/>
          <tpl hier="17" item="14"/>
          <tpl hier="18" item="13"/>
          <tpl hier="19" item="12"/>
          <tpl fld="1" item="2"/>
          <tpl fld="4" item="0"/>
          <tpl hier="30" item="17"/>
          <tpl hier="31" item="26"/>
        </tpls>
      </n>
      <n v="0.72054679284963197" in="0">
        <tpls c="9">
          <tpl hier="1" item="9"/>
          <tpl fld="3" item="58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n v="0.67621127558036076" in="0">
        <tpls c="9">
          <tpl hier="1" item="9"/>
          <tpl fld="3" item="60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n v="0.5215749492094337" in="0">
        <tpls c="9">
          <tpl hier="1" item="9"/>
          <tpl fld="3" item="44"/>
          <tpl hier="16" item="15"/>
          <tpl hier="17" item="14"/>
          <tpl hier="18" item="13"/>
          <tpl hier="19" item="12"/>
          <tpl fld="4" item="0"/>
          <tpl hier="30" item="17"/>
          <tpl hier="31" item="26"/>
        </tpls>
      </n>
      <n v="19259.37" in="2">
        <tpls c="9">
          <tpl hier="1" item="9"/>
          <tpl fld="3" item="35"/>
          <tpl hier="16" item="15"/>
          <tpl hier="17" item="14"/>
          <tpl hier="18" item="13"/>
          <tpl hier="19" item="12"/>
          <tpl fld="4" item="2"/>
          <tpl hier="30" item="17"/>
          <tpl hier="31" item="26"/>
        </tpls>
      </n>
      <n v="0.56252942495786928" in="0">
        <tpls c="9">
          <tpl hier="1" item="9"/>
          <tpl hier="16" item="15"/>
          <tpl hier="17" item="14"/>
          <tpl hier="18" item="13"/>
          <tpl hier="19" item="12"/>
          <tpl fld="1" item="1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9"/>
          <tpl hier="30" item="11"/>
          <tpl hier="31" item="28"/>
        </tpls>
      </m>
      <n v="18.665929269859692" in="1">
        <tpls c="9">
          <tpl hier="1" item="9"/>
          <tpl hier="16" item="15"/>
          <tpl hier="17" item="14"/>
          <tpl hier="18" item="13"/>
          <tpl hier="19" item="12"/>
          <tpl fld="1" item="0"/>
          <tpl fld="4" item="1"/>
          <tpl hier="30" item="11"/>
          <tpl hier="31" item="28"/>
        </tpls>
      </n>
      <n v="2213.79" in="2">
        <tpls c="9">
          <tpl hier="1" item="9"/>
          <tpl fld="3" item="46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7"/>
          <tpl hier="30" item="11"/>
          <tpl hier="31" item="28"/>
        </tpls>
      </m>
      <n v="0.5789230108783876" in="0">
        <tpls c="9">
          <tpl hier="1" item="9"/>
          <tpl hier="16" item="15"/>
          <tpl hier="17" item="14"/>
          <tpl hier="18" item="13"/>
          <tpl hier="19" item="12"/>
          <tpl fld="1" item="6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3"/>
          <tpl hier="30" item="11"/>
          <tpl hier="31" item="28"/>
        </tpls>
      </m>
      <m in="1">
        <tpls c="9">
          <tpl hier="1" item="9"/>
          <tpl fld="3" item="2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24.599787446120718" in="1">
        <tpls c="9">
          <tpl hier="1" item="9"/>
          <tpl fld="3" item="17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n>
      <m in="1">
        <tpls c="9">
          <tpl hier="1" item="9"/>
          <tpl fld="3" item="1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 in="1">
        <tpls c="9">
          <tpl hier="1" item="9"/>
          <tpl fld="3" item="4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 in="0">
        <tpls c="9">
          <tpl hier="1" item="9"/>
          <tpl fld="3" item="64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3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"/>
          <tpl hier="30" item="11"/>
          <tpl hier="31" item="28"/>
        </tpls>
      </m>
      <n v="0.52345364376929182" in="0">
        <tpls c="9">
          <tpl hier="1" item="9"/>
          <tpl hier="16" item="15"/>
          <tpl hier="17" item="14"/>
          <tpl hier="18" item="13"/>
          <tpl hier="19" item="12"/>
          <tpl fld="1" item="7"/>
          <tpl fld="4" item="0"/>
          <tpl hier="30" item="11"/>
          <tpl hier="31" item="28"/>
        </tpls>
      </n>
      <m in="1">
        <tpls c="9">
          <tpl hier="1" item="9"/>
          <tpl fld="3" item="16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 in="0">
        <tpls c="9">
          <tpl hier="1" item="9"/>
          <tpl fld="3" item="67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8"/>
          <tpl hier="30" item="11"/>
          <tpl hier="31" item="28"/>
        </tpls>
      </m>
      <m in="1">
        <tpls c="9">
          <tpl hier="1" item="9"/>
          <tpl fld="3" item="14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145230.9" in="2">
        <tpls c="9">
          <tpl hier="1" item="9"/>
          <tpl fld="3" item="33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4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0"/>
          <tpl hier="30" item="11"/>
          <tpl hier="31" item="28"/>
        </tpls>
      </m>
      <n v="378771.94" in="2">
        <tpls c="9">
          <tpl hier="1" item="9"/>
          <tpl hier="16" item="15"/>
          <tpl hier="17" item="14"/>
          <tpl hier="18" item="13"/>
          <tpl hier="19" item="12"/>
          <tpl fld="1" item="11"/>
          <tpl fld="4" item="2"/>
          <tpl hier="30" item="11"/>
          <tpl hier="31" item="28"/>
        </tpls>
      </n>
      <m in="0">
        <tpls c="9">
          <tpl hier="1" item="9"/>
          <tpl fld="3" item="51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6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1"/>
          <tpl hier="30" item="11"/>
          <tpl hier="31" item="28"/>
        </tpls>
      </m>
      <n v="130921.48" in="2">
        <tpls c="9">
          <tpl hier="1" item="9"/>
          <tpl fld="3" item="43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1"/>
          <tpl hier="30" item="11"/>
          <tpl hier="31" item="28"/>
        </tpls>
      </m>
      <n v="28.134570357631933" in="1">
        <tpls c="9">
          <tpl hier="1" item="9"/>
          <tpl fld="3" item="11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n>
      <n v="192118.39999999999" in="2">
        <tpls c="9">
          <tpl hier="1" item="9"/>
          <tpl fld="3" item="31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250249.95" in="2">
        <tpls c="9">
          <tpl hier="1" item="9"/>
          <tpl hier="16" item="15"/>
          <tpl hier="17" item="14"/>
          <tpl hier="18" item="13"/>
          <tpl hier="19" item="12"/>
          <tpl fld="1" item="6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3"/>
          <tpl hier="30" item="11"/>
          <tpl hier="31" item="28"/>
        </tpls>
      </m>
      <n v="0.55021090250428573" in="0">
        <tpls c="9">
          <tpl hier="1" item="9"/>
          <tpl hier="16" item="15"/>
          <tpl hier="17" item="14"/>
          <tpl hier="18" item="13"/>
          <tpl hier="19" item="12"/>
          <tpl fld="1" item="3"/>
          <tpl fld="4" item="0"/>
          <tpl hier="30" item="11"/>
          <tpl hier="31" item="28"/>
        </tpls>
      </n>
      <n v="85884.69" in="2">
        <tpls c="9">
          <tpl hier="1" item="9"/>
          <tpl fld="3" item="42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5"/>
          <tpl hier="30" item="11"/>
          <tpl hier="31" item="28"/>
        </tpls>
      </m>
      <n v="356783.27" in="2">
        <tpls c="9">
          <tpl hier="1" item="9"/>
          <tpl fld="3" item="32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21.911316068826522" in="1">
        <tpls c="9">
          <tpl hier="1" item="9"/>
          <tpl hier="16" item="15"/>
          <tpl hier="17" item="14"/>
          <tpl hier="18" item="13"/>
          <tpl hier="19" item="12"/>
          <tpl fld="1" item="8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3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0"/>
          <tpl hier="30" item="11"/>
          <tpl hier="31" item="28"/>
        </tpls>
      </m>
      <n v="0.53068005446461652" in="0">
        <tpls c="9">
          <tpl hier="1" item="9"/>
          <tpl hier="16" item="15"/>
          <tpl hier="17" item="14"/>
          <tpl hier="18" item="13"/>
          <tpl hier="19" item="12"/>
          <tpl fld="1" item="0"/>
          <tpl fld="4" item="0"/>
          <tpl hier="30" item="11"/>
          <tpl hier="31" item="28"/>
        </tpls>
      </n>
      <n v="31.924330240399609" in="1">
        <tpls c="9">
          <tpl hier="1" item="9"/>
          <tpl fld="3" item="10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n>
      <m in="1">
        <tpls c="9">
          <tpl hier="1" item="9"/>
          <tpl fld="3" item="20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206633.86" in="2">
        <tpls c="9">
          <tpl hier="1" item="9"/>
          <tpl hier="16" item="15"/>
          <tpl hier="17" item="14"/>
          <tpl hier="18" item="13"/>
          <tpl hier="19" item="12"/>
          <tpl fld="1" item="1"/>
          <tpl fld="4" item="2"/>
          <tpl hier="30" item="11"/>
          <tpl hier="31" item="28"/>
        </tpls>
      </n>
      <n v="6081464.1500000004" in="2">
        <tpls c="9">
          <tpl hier="1" item="9"/>
          <tpl hier="16" item="15"/>
          <tpl hier="17" item="14"/>
          <tpl hier="18" item="13"/>
          <tpl hier="19" item="12"/>
          <tpl fld="4" item="2"/>
          <tpl fld="2" item="1"/>
          <tpl hier="30" item="11"/>
          <tpl hier="31" item="28"/>
        </tpls>
      </n>
      <n v="18.118210355016402" in="1">
        <tpls c="9">
          <tpl hier="1" item="9"/>
          <tpl hier="16" item="15"/>
          <tpl hier="17" item="14"/>
          <tpl hier="18" item="13"/>
          <tpl hier="19" item="12"/>
          <tpl fld="1" item="2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4"/>
          <tpl hier="30" item="11"/>
          <tpl hier="31" item="28"/>
        </tpls>
      </m>
      <n v="0.67626953124999989" in="0">
        <tpls c="9">
          <tpl hier="1" item="9"/>
          <tpl fld="3" item="68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7"/>
          <tpl hier="30" item="11"/>
          <tpl hier="31" item="28"/>
        </tpls>
      </m>
      <n v="83836.31" in="2">
        <tpls c="9">
          <tpl hier="1" item="9"/>
          <tpl fld="3" item="44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4"/>
          <tpl hier="30" item="11"/>
          <tpl hier="31" item="28"/>
        </tpls>
      </m>
      <m in="1">
        <tpls c="9">
          <tpl hier="1" item="9"/>
          <tpl fld="3" item="3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5"/>
          <tpl hier="30" item="11"/>
          <tpl hier="31" item="28"/>
        </tpls>
      </m>
      <m in="1">
        <tpls c="9">
          <tpl hier="1" item="9"/>
          <tpl fld="3" item="13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0.64763742172180383" in="0">
        <tpls c="9">
          <tpl hier="1" item="9"/>
          <tpl fld="3" item="54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5"/>
          <tpl hier="30" item="11"/>
          <tpl hier="31" item="28"/>
        </tpls>
      </m>
      <m in="1">
        <tpls c="9">
          <tpl hier="1" item="9"/>
          <tpl fld="3" item="21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19.757068709167026" in="1">
        <tpls c="9">
          <tpl hier="1" item="9"/>
          <tpl hier="16" item="15"/>
          <tpl hier="17" item="14"/>
          <tpl hier="18" item="13"/>
          <tpl hier="19" item="12"/>
          <tpl fld="1" item="6"/>
          <tpl fld="4" item="1"/>
          <tpl hier="30" item="11"/>
          <tpl hier="31" item="28"/>
        </tpls>
      </n>
      <n v="0.52225733568157107" in="0">
        <tpls c="9">
          <tpl hier="1" item="9"/>
          <tpl hier="16" item="15"/>
          <tpl hier="17" item="14"/>
          <tpl hier="18" item="13"/>
          <tpl hier="19" item="12"/>
          <tpl fld="4" item="0"/>
          <tpl fld="2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2"/>
          <tpl hier="30" item="11"/>
          <tpl hier="31" item="28"/>
        </tpls>
      </m>
      <n v="14.196024796366688" in="1">
        <tpls c="9">
          <tpl hier="1" item="9"/>
          <tpl hier="16" item="15"/>
          <tpl hier="17" item="14"/>
          <tpl hier="18" item="13"/>
          <tpl hier="19" item="12"/>
          <tpl fld="1" item="1"/>
          <tpl fld="4" item="1"/>
          <tpl hier="30" item="11"/>
          <tpl hier="31" item="28"/>
        </tpls>
      </n>
      <m in="0">
        <tpls c="9">
          <tpl hier="1" item="9"/>
          <tpl fld="3" item="59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1">
        <tpls c="9">
          <tpl hier="1" item="9"/>
          <tpl fld="3" item="7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732546.8" in="2">
        <tpls c="9">
          <tpl hier="1" item="9"/>
          <tpl hier="16" item="15"/>
          <tpl hier="17" item="14"/>
          <tpl hier="18" item="13"/>
          <tpl hier="19" item="12"/>
          <tpl fld="1" item="5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5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9"/>
          <tpl hier="30" item="11"/>
          <tpl hier="31" item="28"/>
        </tpls>
      </m>
      <m in="0">
        <tpls c="9">
          <tpl hier="1" item="9"/>
          <tpl fld="3" item="24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14.596564046768778" in="1">
        <tpls c="9">
          <tpl hier="1" item="9"/>
          <tpl hier="16" item="15"/>
          <tpl hier="17" item="14"/>
          <tpl hier="18" item="13"/>
          <tpl hier="19" item="12"/>
          <tpl fld="1" item="11"/>
          <tpl fld="4" item="1"/>
          <tpl hier="30" item="11"/>
          <tpl hier="31" item="28"/>
        </tpls>
      </n>
      <n v="518197.23" in="2">
        <tpls c="9">
          <tpl hier="1" item="9"/>
          <tpl hier="16" item="15"/>
          <tpl hier="17" item="14"/>
          <tpl hier="18" item="13"/>
          <tpl hier="19" item="12"/>
          <tpl fld="1" item="3"/>
          <tpl fld="4" item="2"/>
          <tpl hier="30" item="11"/>
          <tpl hier="31" item="28"/>
        </tpls>
      </n>
      <n v="65800.52" in="2">
        <tpls c="9">
          <tpl hier="1" item="9"/>
          <tpl fld="3" item="34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0">
        <tpls c="9">
          <tpl hier="1" item="9"/>
          <tpl fld="3" item="12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0.53187704204001041" in="0">
        <tpls c="9">
          <tpl hier="1" item="9"/>
          <tpl hier="16" item="15"/>
          <tpl hier="17" item="14"/>
          <tpl hier="18" item="13"/>
          <tpl hier="19" item="12"/>
          <tpl fld="1" item="9"/>
          <tpl fld="4" item="0"/>
          <tpl hier="30" item="11"/>
          <tpl hier="31" item="28"/>
        </tpls>
      </n>
      <n v="0.47818576036407368" in="0">
        <tpls c="9">
          <tpl hier="1" item="9"/>
          <tpl hier="16" item="15"/>
          <tpl hier="17" item="14"/>
          <tpl hier="18" item="13"/>
          <tpl hier="19" item="12"/>
          <tpl fld="1" item="10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6"/>
          <tpl hier="30" item="11"/>
          <tpl hier="31" item="28"/>
        </tpls>
      </m>
      <n v="0.51774870401346884" in="0">
        <tpls c="9">
          <tpl hier="1" item="9"/>
          <tpl hier="16" item="15"/>
          <tpl hier="17" item="14"/>
          <tpl hier="18" item="13"/>
          <tpl hier="19" item="12"/>
          <tpl fld="1" item="5"/>
          <tpl fld="4" item="0"/>
          <tpl hier="30" item="11"/>
          <tpl hier="31" item="28"/>
        </tpls>
      </n>
      <n v="72869.240000000005" in="2">
        <tpls c="9">
          <tpl hier="1" item="9"/>
          <tpl fld="3" item="41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31.325866342707442" in="1">
        <tpls c="9">
          <tpl hier="1" item="9"/>
          <tpl fld="3" item="9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n>
      <m in="1">
        <tpls c="9">
          <tpl hier="1" item="9"/>
          <tpl fld="3" item="12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23"/>
          <tpl hier="30" item="11"/>
          <tpl hier="31" item="28"/>
        </tpls>
      </m>
      <n v="15.615797199830949" in="1">
        <tpls c="9">
          <tpl hier="1" item="9"/>
          <tpl hier="16" item="15"/>
          <tpl hier="17" item="14"/>
          <tpl hier="18" item="13"/>
          <tpl hier="19" item="12"/>
          <tpl fld="1" item="4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9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7"/>
          <tpl hier="30" item="11"/>
          <tpl hier="31" item="28"/>
        </tpls>
      </m>
      <n v="161247.06" in="2">
        <tpls c="9">
          <tpl hier="1" item="9"/>
          <tpl fld="3" item="29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1">
        <tpls c="9">
          <tpl hier="1" item="9"/>
          <tpl fld="3" item="6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8"/>
          <tpl hier="30" item="11"/>
          <tpl hier="31" item="28"/>
        </tpls>
      </m>
      <n v="96820.6" in="2">
        <tpls c="9">
          <tpl hier="1" item="9"/>
          <tpl fld="3" item="37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19.952431085366833" in="1">
        <tpls c="9">
          <tpl hier="1" item="9"/>
          <tpl hier="16" item="15"/>
          <tpl hier="17" item="14"/>
          <tpl hier="18" item="13"/>
          <tpl hier="19" item="12"/>
          <tpl fld="1" item="9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8"/>
          <tpl hier="30" item="11"/>
          <tpl hier="31" item="28"/>
        </tpls>
      </m>
      <n v="0.56638390805630023" in="0">
        <tpls c="9">
          <tpl hier="1" item="9"/>
          <tpl fld="3" item="55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n>
      <n v="855441.47" in="2">
        <tpls c="9">
          <tpl hier="1" item="9"/>
          <tpl fld="3" item="25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1165837.55" in="2">
        <tpls c="9">
          <tpl hier="1" item="9"/>
          <tpl hier="16" item="15"/>
          <tpl hier="17" item="14"/>
          <tpl hier="18" item="13"/>
          <tpl hier="19" item="12"/>
          <tpl fld="1" item="0"/>
          <tpl fld="4" item="2"/>
          <tpl hier="30" item="11"/>
          <tpl hier="31" item="28"/>
        </tpls>
      </n>
      <n v="83351.839999999997" in="2">
        <tpls c="9">
          <tpl hier="1" item="9"/>
          <tpl fld="3" item="39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0.55946275946275936" in="0">
        <tpls c="9">
          <tpl hier="1" item="9"/>
          <tpl fld="3" item="52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0"/>
          <tpl hier="30" item="11"/>
          <tpl hier="31" item="28"/>
        </tpls>
      </m>
      <n v="166559.15" in="2">
        <tpls c="9">
          <tpl hier="1" item="9"/>
          <tpl fld="3" item="26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0.50751686611802937" in="0">
        <tpls c="9">
          <tpl hier="1" item="9"/>
          <tpl hier="16" item="15"/>
          <tpl hier="17" item="14"/>
          <tpl hier="18" item="13"/>
          <tpl hier="19" item="12"/>
          <tpl fld="1" item="8"/>
          <tpl fld="4" item="0"/>
          <tpl hier="30" item="11"/>
          <tpl hier="31" item="28"/>
        </tpls>
      </n>
      <n v="815620.5" in="2">
        <tpls c="9">
          <tpl hier="1" item="9"/>
          <tpl hier="16" item="15"/>
          <tpl hier="17" item="14"/>
          <tpl hier="18" item="13"/>
          <tpl hier="19" item="12"/>
          <tpl fld="1" item="2"/>
          <tpl fld="4" item="2"/>
          <tpl hier="30" item="11"/>
          <tpl hier="31" item="28"/>
        </tpls>
      </n>
      <m in="1">
        <tpls c="9">
          <tpl hier="1" item="9"/>
          <tpl fld="3" item="8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 in="0">
        <tpls c="9">
          <tpl hier="1" item="9"/>
          <tpl fld="3" item="53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0">
        <tpls c="9">
          <tpl hier="1" item="9"/>
          <tpl fld="3" item="61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385874.48" in="2">
        <tpls c="9">
          <tpl hier="1" item="9"/>
          <tpl hier="16" item="15"/>
          <tpl hier="17" item="14"/>
          <tpl hier="18" item="13"/>
          <tpl hier="19" item="12"/>
          <tpl fld="1" item="10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1"/>
          <tpl hier="30" item="11"/>
          <tpl hier="31" item="28"/>
        </tpls>
      </m>
      <n v="15.19191584979623" in="1">
        <tpls c="9">
          <tpl hier="1" item="9"/>
          <tpl hier="16" item="15"/>
          <tpl hier="17" item="14"/>
          <tpl hier="18" item="13"/>
          <tpl hier="19" item="12"/>
          <tpl fld="1" item="10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7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4"/>
          <tpl hier="30" item="11"/>
          <tpl hier="31" item="28"/>
        </tpls>
      </m>
      <m in="1">
        <tpls c="9">
          <tpl hier="1" item="9"/>
          <tpl fld="3" item="5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32234.68" in="2">
        <tpls c="9">
          <tpl hier="1" item="9"/>
          <tpl fld="3" item="45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64326.03" in="2">
        <tpls c="9">
          <tpl hier="1" item="9"/>
          <tpl fld="3" item="40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20"/>
          <tpl hier="30" item="11"/>
          <tpl hier="31" item="28"/>
        </tpls>
      </m>
      <m in="1">
        <tpls c="9">
          <tpl hier="1" item="9"/>
          <tpl fld="3" item="22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0.57359910941899972" in="0">
        <tpls c="9">
          <tpl hier="1" item="9"/>
          <tpl fld="3" item="49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n>
      <n v="56112.47" in="2">
        <tpls c="9">
          <tpl hier="1" item="9"/>
          <tpl fld="3" item="48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0">
        <tpls c="9">
          <tpl hier="1" item="9"/>
          <tpl fld="3" item="65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16.638843979750664" in="1">
        <tpls c="9">
          <tpl hier="1" item="9"/>
          <tpl hier="16" item="15"/>
          <tpl hier="17" item="14"/>
          <tpl hier="18" item="13"/>
          <tpl hier="19" item="12"/>
          <tpl fld="1" item="3"/>
          <tpl fld="4" item="1"/>
          <tpl hier="30" item="11"/>
          <tpl hier="31" item="28"/>
        </tpls>
      </n>
      <m in="0">
        <tpls c="9">
          <tpl hier="1" item="9"/>
          <tpl fld="3" item="0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346679.55" in="2">
        <tpls c="9">
          <tpl hier="1" item="9"/>
          <tpl hier="16" item="15"/>
          <tpl hier="17" item="14"/>
          <tpl hier="18" item="13"/>
          <tpl hier="19" item="12"/>
          <tpl fld="1" item="4"/>
          <tpl fld="4" item="2"/>
          <tpl hier="30" item="11"/>
          <tpl hier="31" item="28"/>
        </tpls>
      </n>
      <n v="463724.12" in="2">
        <tpls c="9">
          <tpl hier="1" item="9"/>
          <tpl fld="3" item="30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1">
        <tpls c="9">
          <tpl hier="1" item="9"/>
          <tpl fld="3" item="15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74578.81" in="2">
        <tpls c="9">
          <tpl hier="1" item="9"/>
          <tpl fld="3" item="49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9"/>
          <tpl hier="30" item="11"/>
          <tpl hier="31" item="28"/>
        </tpls>
      </m>
      <n v="0.54734947768853293" in="0">
        <tpls c="9">
          <tpl hier="1" item="9"/>
          <tpl hier="16" item="15"/>
          <tpl hier="17" item="14"/>
          <tpl hier="18" item="13"/>
          <tpl hier="19" item="12"/>
          <tpl fld="1" item="4"/>
          <tpl fld="4" item="0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3"/>
          <tpl hier="30" item="11"/>
          <tpl hier="31" item="28"/>
        </tpls>
      </m>
      <m in="0">
        <tpls c="9">
          <tpl hier="1" item="9"/>
          <tpl fld="3" item="19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408207.53" in="2">
        <tpls c="9">
          <tpl hier="1" item="9"/>
          <tpl hier="16" item="15"/>
          <tpl hier="17" item="14"/>
          <tpl hier="18" item="13"/>
          <tpl hier="19" item="12"/>
          <tpl fld="1" item="7"/>
          <tpl fld="4" item="2"/>
          <tpl hier="30" item="11"/>
          <tpl hier="31" item="28"/>
        </tpls>
      </n>
      <m in="1">
        <tpls c="9">
          <tpl hier="1" item="9"/>
          <tpl fld="3" item="18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n v="183013.03" in="2">
        <tpls c="9">
          <tpl hier="1" item="9"/>
          <tpl fld="3" item="27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n v="47985.7" in="2">
        <tpls c="9">
          <tpl hier="1" item="9"/>
          <tpl fld="3" item="47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0">
        <tpls c="9">
          <tpl hier="1" item="9"/>
          <tpl fld="3" item="62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1">
        <tpls c="9">
          <tpl hier="1" item="9"/>
          <tpl fld="3" item="19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 in="0">
        <tpls c="9">
          <tpl hier="1" item="9"/>
          <tpl fld="3" item="66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70567.38" in="2">
        <tpls c="9">
          <tpl hier="1" item="9"/>
          <tpl fld="3" item="38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6"/>
          <tpl hier="30" item="11"/>
          <tpl hier="31" item="28"/>
        </tpls>
      </m>
      <n v="373451.09" in="2">
        <tpls c="9">
          <tpl hier="1" item="9"/>
          <tpl fld="3" item="28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1">
        <tpls c="9">
          <tpl hier="1" item="9"/>
          <tpl fld="3" item="24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 in="0">
        <tpls c="9">
          <tpl hier="1" item="9"/>
          <tpl fld="3" item="57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0">
        <tpls c="9">
          <tpl hier="1" item="9"/>
          <tpl fld="3" item="63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0">
        <tpls c="9">
          <tpl hier="1" item="9"/>
          <tpl fld="3" item="50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2"/>
          <tpl fld="2" item="6"/>
          <tpl hier="30" item="11"/>
          <tpl hier="31" item="28"/>
        </tpls>
      </m>
      <n v="76944.479999999996" in="2">
        <tpls c="9">
          <tpl hier="1" item="9"/>
          <tpl fld="3" item="36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0">
        <tpls c="9">
          <tpl hier="1" item="9"/>
          <tpl fld="3" item="56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1">
        <tpls c="9">
          <tpl hier="1" item="9"/>
          <tpl fld="3" item="0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2"/>
          <tpl fld="4" item="0"/>
          <tpl fld="2" item="11"/>
          <tpl hier="30" item="11"/>
          <tpl hier="31" item="28"/>
        </tpls>
      </m>
      <n v="397266.56" in="2">
        <tpls c="9">
          <tpl hier="1" item="9"/>
          <tpl hier="16" item="15"/>
          <tpl hier="17" item="14"/>
          <tpl hier="18" item="13"/>
          <tpl hier="19" item="12"/>
          <tpl fld="1" item="9"/>
          <tpl fld="4" item="2"/>
          <tpl hier="30" item="11"/>
          <tpl hier="31" item="28"/>
        </tpls>
      </n>
      <n v="22.680043872196908" in="1">
        <tpls c="9">
          <tpl hier="1" item="9"/>
          <tpl hier="16" item="15"/>
          <tpl hier="17" item="14"/>
          <tpl hier="18" item="13"/>
          <tpl hier="19" item="12"/>
          <tpl fld="1" item="5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2"/>
          <tpl fld="4" item="2"/>
          <tpl fld="2" item="18"/>
          <tpl hier="30" item="11"/>
          <tpl hier="31" item="28"/>
        </tpls>
      </m>
      <n v="31.578529570557517" in="1">
        <tpls c="9">
          <tpl hier="1" item="9"/>
          <tpl fld="3" item="23"/>
          <tpl hier="16" item="15"/>
          <tpl hier="17" item="14"/>
          <tpl hier="18" item="13"/>
          <tpl hier="19" item="12"/>
          <tpl fld="4" item="1"/>
          <tpl hier="30" item="11"/>
          <tpl hier="31" item="28"/>
        </tpls>
      </n>
      <n v="0.50671531828394822" in="0">
        <tpls c="9">
          <tpl hier="1" item="9"/>
          <tpl hier="16" item="15"/>
          <tpl hier="17" item="14"/>
          <tpl hier="18" item="13"/>
          <tpl hier="19" item="12"/>
          <tpl fld="1" item="2"/>
          <tpl fld="4" item="0"/>
          <tpl hier="30" item="11"/>
          <tpl hier="31" item="28"/>
        </tpls>
      </n>
      <m in="0">
        <tpls c="9">
          <tpl hier="1" item="9"/>
          <tpl fld="3" item="58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m in="0">
        <tpls c="9">
          <tpl hier="1" item="9"/>
          <tpl fld="3" item="60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m>
      <n v="0.57967804729331629" in="0">
        <tpls c="9">
          <tpl hier="1" item="9"/>
          <tpl fld="3" item="44"/>
          <tpl hier="16" item="15"/>
          <tpl hier="17" item="14"/>
          <tpl hier="18" item="13"/>
          <tpl hier="19" item="12"/>
          <tpl fld="4" item="0"/>
          <tpl hier="30" item="11"/>
          <tpl hier="31" item="28"/>
        </tpls>
      </n>
      <n v="67529.52" in="2">
        <tpls c="9">
          <tpl hier="1" item="9"/>
          <tpl fld="3" item="35"/>
          <tpl hier="16" item="15"/>
          <tpl hier="17" item="14"/>
          <tpl hier="18" item="13"/>
          <tpl hier="19" item="12"/>
          <tpl fld="4" item="2"/>
          <tpl hier="30" item="11"/>
          <tpl hier="31" item="28"/>
        </tpls>
      </n>
      <m in="0">
        <tpls c="9">
          <tpl hier="1" item="9"/>
          <tpl hier="16" item="15"/>
          <tpl hier="17" item="14"/>
          <tpl hier="18" item="13"/>
          <tpl hier="19" item="19"/>
          <tpl fld="1" item="1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9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0"/>
          <tpl fld="4" item="1"/>
          <tpl hier="30" item="11"/>
          <tpl hier="31" item="28"/>
        </tpls>
      </m>
      <m>
        <tpls c="9">
          <tpl hier="1" item="9"/>
          <tpl fld="3" item="46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7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6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3"/>
          <tpl hier="30" item="11"/>
          <tpl hier="31" item="28"/>
        </tpls>
      </m>
      <m>
        <tpls c="9">
          <tpl hier="1" item="9"/>
          <tpl fld="3" item="2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n v="24.599787446120718" in="1">
        <tpls c="9">
          <tpl hier="1" item="9"/>
          <tpl fld="3" item="17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n>
      <m>
        <tpls c="9">
          <tpl hier="1" item="9"/>
          <tpl fld="3" item="1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4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64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3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7"/>
          <tpl fld="4" item="0"/>
          <tpl hier="30" item="11"/>
          <tpl hier="31" item="28"/>
        </tpls>
      </m>
      <m>
        <tpls c="9">
          <tpl hier="1" item="9"/>
          <tpl fld="3" item="16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67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8"/>
          <tpl hier="30" item="11"/>
          <tpl hier="31" item="28"/>
        </tpls>
      </m>
      <m>
        <tpls c="9">
          <tpl hier="1" item="9"/>
          <tpl fld="3" item="14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33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4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0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11"/>
          <tpl fld="4" item="2"/>
          <tpl hier="30" item="11"/>
          <tpl hier="31" item="28"/>
        </tpls>
      </m>
      <m>
        <tpls c="9">
          <tpl hier="1" item="9"/>
          <tpl fld="3" item="51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6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1"/>
          <tpl hier="30" item="11"/>
          <tpl hier="31" item="28"/>
        </tpls>
      </m>
      <m>
        <tpls c="9">
          <tpl hier="1" item="9"/>
          <tpl fld="3" item="43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1"/>
          <tpl hier="30" item="11"/>
          <tpl hier="31" item="28"/>
        </tpls>
      </m>
      <n v="28.134570357631933" in="1">
        <tpls c="9">
          <tpl hier="1" item="9"/>
          <tpl fld="3" item="11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n>
      <m>
        <tpls c="9">
          <tpl hier="1" item="9"/>
          <tpl fld="3" item="31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6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3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3"/>
          <tpl fld="4" item="0"/>
          <tpl hier="30" item="11"/>
          <tpl hier="31" item="28"/>
        </tpls>
      </m>
      <m>
        <tpls c="9">
          <tpl hier="1" item="9"/>
          <tpl fld="3" item="42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5"/>
          <tpl hier="30" item="11"/>
          <tpl hier="31" item="28"/>
        </tpls>
      </m>
      <m>
        <tpls c="9">
          <tpl hier="1" item="9"/>
          <tpl fld="3" item="32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8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3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0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0"/>
          <tpl fld="4" item="0"/>
          <tpl hier="30" item="11"/>
          <tpl hier="31" item="28"/>
        </tpls>
      </m>
      <m>
        <tpls c="9">
          <tpl hier="1" item="9"/>
          <tpl fld="3" item="10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20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1"/>
          <tpl fld="4" item="2"/>
          <tpl hier="30" item="11"/>
          <tpl hier="31" item="28"/>
        </tpls>
      </m>
      <n v="280488.27" in="2">
        <tpls c="9">
          <tpl hier="1" item="9"/>
          <tpl hier="16" item="15"/>
          <tpl hier="17" item="14"/>
          <tpl hier="18" item="13"/>
          <tpl hier="19" item="19"/>
          <tpl fld="4" item="2"/>
          <tpl fld="2" item="1"/>
          <tpl hier="30" item="11"/>
          <tpl hier="31" item="28"/>
        </tpls>
      </n>
      <m in="1">
        <tpls c="9">
          <tpl hier="1" item="9"/>
          <tpl hier="16" item="15"/>
          <tpl hier="17" item="14"/>
          <tpl hier="18" item="13"/>
          <tpl hier="19" item="19"/>
          <tpl fld="1" item="2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4"/>
          <tpl hier="30" item="11"/>
          <tpl hier="31" item="28"/>
        </tpls>
      </m>
      <m>
        <tpls c="9">
          <tpl hier="1" item="9"/>
          <tpl fld="3" item="68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7"/>
          <tpl hier="30" item="11"/>
          <tpl hier="31" item="28"/>
        </tpls>
      </m>
      <m>
        <tpls c="9">
          <tpl hier="1" item="9"/>
          <tpl fld="3" item="44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4"/>
          <tpl hier="30" item="11"/>
          <tpl hier="31" item="28"/>
        </tpls>
      </m>
      <m in="1">
        <tpls c="9">
          <tpl hier="1" item="9"/>
          <tpl fld="3" item="3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5"/>
          <tpl hier="30" item="11"/>
          <tpl hier="31" item="28"/>
        </tpls>
      </m>
      <m>
        <tpls c="9">
          <tpl hier="1" item="9"/>
          <tpl fld="3" item="13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54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5"/>
          <tpl hier="30" item="11"/>
          <tpl hier="31" item="28"/>
        </tpls>
      </m>
      <m>
        <tpls c="9">
          <tpl hier="1" item="9"/>
          <tpl fld="3" item="21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6"/>
          <tpl fld="4" item="1"/>
          <tpl hier="30" item="11"/>
          <tpl hier="31" item="28"/>
        </tpls>
      </m>
      <n v="0.53921474046601858" in="0">
        <tpls c="9">
          <tpl hier="1" item="9"/>
          <tpl hier="16" item="15"/>
          <tpl hier="17" item="14"/>
          <tpl hier="18" item="13"/>
          <tpl hier="19" item="19"/>
          <tpl fld="4" item="0"/>
          <tpl fld="2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2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1"/>
          <tpl fld="4" item="1"/>
          <tpl hier="30" item="11"/>
          <tpl hier="31" item="28"/>
        </tpls>
      </m>
      <m>
        <tpls c="9">
          <tpl hier="1" item="9"/>
          <tpl fld="3" item="59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7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5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5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9"/>
          <tpl hier="30" item="11"/>
          <tpl hier="31" item="28"/>
        </tpls>
      </m>
      <m>
        <tpls c="9">
          <tpl hier="1" item="9"/>
          <tpl fld="3" item="24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11"/>
          <tpl fld="4" item="1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3"/>
          <tpl fld="4" item="2"/>
          <tpl hier="30" item="11"/>
          <tpl hier="31" item="28"/>
        </tpls>
      </m>
      <m>
        <tpls c="9">
          <tpl hier="1" item="9"/>
          <tpl fld="3" item="34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12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n v="0.53921474046601825" in="0">
        <tpls c="9">
          <tpl hier="1" item="9"/>
          <tpl hier="16" item="15"/>
          <tpl hier="17" item="14"/>
          <tpl hier="18" item="13"/>
          <tpl hier="19" item="19"/>
          <tpl fld="1" item="9"/>
          <tpl fld="4" item="0"/>
          <tpl hier="30" item="11"/>
          <tpl hier="31" item="28"/>
        </tpls>
      </n>
      <m in="0">
        <tpls c="9">
          <tpl hier="1" item="9"/>
          <tpl hier="16" item="15"/>
          <tpl hier="17" item="14"/>
          <tpl hier="18" item="13"/>
          <tpl hier="19" item="19"/>
          <tpl fld="1" item="10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6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5"/>
          <tpl fld="4" item="0"/>
          <tpl hier="30" item="11"/>
          <tpl hier="31" item="28"/>
        </tpls>
      </m>
      <m>
        <tpls c="9">
          <tpl hier="1" item="9"/>
          <tpl fld="3" item="41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9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12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23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4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9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7"/>
          <tpl hier="30" item="11"/>
          <tpl hier="31" item="28"/>
        </tpls>
      </m>
      <m>
        <tpls c="9">
          <tpl hier="1" item="9"/>
          <tpl fld="3" item="29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6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8"/>
          <tpl hier="30" item="11"/>
          <tpl hier="31" item="28"/>
        </tpls>
      </m>
      <m>
        <tpls c="9">
          <tpl hier="1" item="9"/>
          <tpl fld="3" item="37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n v="23.321605365529816" in="1">
        <tpls c="9">
          <tpl hier="1" item="9"/>
          <tpl hier="16" item="15"/>
          <tpl hier="17" item="14"/>
          <tpl hier="18" item="13"/>
          <tpl hier="19" item="19"/>
          <tpl fld="1" item="9"/>
          <tpl fld="4" item="1"/>
          <tpl hier="30" item="11"/>
          <tpl hier="31" item="28"/>
        </tpls>
      </n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8"/>
          <tpl hier="30" item="11"/>
          <tpl hier="31" item="28"/>
        </tpls>
      </m>
      <m>
        <tpls c="9">
          <tpl hier="1" item="9"/>
          <tpl fld="3" item="55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25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0"/>
          <tpl fld="4" item="2"/>
          <tpl hier="30" item="11"/>
          <tpl hier="31" item="28"/>
        </tpls>
      </m>
      <m>
        <tpls c="9">
          <tpl hier="1" item="9"/>
          <tpl fld="3" item="39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52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0"/>
          <tpl hier="30" item="11"/>
          <tpl hier="31" item="28"/>
        </tpls>
      </m>
      <m>
        <tpls c="9">
          <tpl hier="1" item="9"/>
          <tpl fld="3" item="26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8"/>
          <tpl fld="4" item="0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2"/>
          <tpl fld="4" item="2"/>
          <tpl hier="30" item="11"/>
          <tpl hier="31" item="28"/>
        </tpls>
      </m>
      <m>
        <tpls c="9">
          <tpl hier="1" item="9"/>
          <tpl fld="3" item="8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53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61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10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1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10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7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4"/>
          <tpl hier="30" item="11"/>
          <tpl hier="31" item="28"/>
        </tpls>
      </m>
      <m>
        <tpls c="9">
          <tpl hier="1" item="9"/>
          <tpl fld="3" item="5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45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40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20"/>
          <tpl hier="30" item="11"/>
          <tpl hier="31" item="28"/>
        </tpls>
      </m>
      <m>
        <tpls c="9">
          <tpl hier="1" item="9"/>
          <tpl fld="3" item="22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49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48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65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 in="1">
        <tpls c="9">
          <tpl hier="1" item="9"/>
          <tpl hier="16" item="15"/>
          <tpl hier="17" item="14"/>
          <tpl hier="18" item="13"/>
          <tpl hier="19" item="19"/>
          <tpl fld="1" item="3"/>
          <tpl fld="4" item="1"/>
          <tpl hier="30" item="11"/>
          <tpl hier="31" item="28"/>
        </tpls>
      </m>
      <m>
        <tpls c="9">
          <tpl hier="1" item="9"/>
          <tpl fld="3" item="0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4"/>
          <tpl fld="4" item="2"/>
          <tpl hier="30" item="11"/>
          <tpl hier="31" item="28"/>
        </tpls>
      </m>
      <m>
        <tpls c="9">
          <tpl hier="1" item="9"/>
          <tpl fld="3" item="30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15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49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9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4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3"/>
          <tpl hier="30" item="11"/>
          <tpl hier="31" item="28"/>
        </tpls>
      </m>
      <m>
        <tpls c="9">
          <tpl hier="1" item="9"/>
          <tpl fld="3" item="19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 in="2">
        <tpls c="9">
          <tpl hier="1" item="9"/>
          <tpl hier="16" item="15"/>
          <tpl hier="17" item="14"/>
          <tpl hier="18" item="13"/>
          <tpl hier="19" item="19"/>
          <tpl fld="1" item="7"/>
          <tpl fld="4" item="2"/>
          <tpl hier="30" item="11"/>
          <tpl hier="31" item="28"/>
        </tpls>
      </m>
      <m>
        <tpls c="9">
          <tpl hier="1" item="9"/>
          <tpl fld="3" item="18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n v="183013.03" in="2">
        <tpls c="9">
          <tpl hier="1" item="9"/>
          <tpl fld="3" item="27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n>
      <m>
        <tpls c="9">
          <tpl hier="1" item="9"/>
          <tpl fld="3" item="47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62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19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66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38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6"/>
          <tpl hier="30" item="11"/>
          <tpl hier="31" item="28"/>
        </tpls>
      </m>
      <m>
        <tpls c="9">
          <tpl hier="1" item="9"/>
          <tpl fld="3" item="28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24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fld="3" item="57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63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50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6"/>
          <tpl hier="30" item="11"/>
          <tpl hier="31" item="28"/>
        </tpls>
      </m>
      <m>
        <tpls c="9">
          <tpl hier="1" item="9"/>
          <tpl fld="3" item="36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m>
      <m>
        <tpls c="9">
          <tpl hier="1" item="9"/>
          <tpl fld="3" item="56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0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0"/>
          <tpl fld="2" item="11"/>
          <tpl hier="30" item="11"/>
          <tpl hier="31" item="28"/>
        </tpls>
      </m>
      <n v="280488.27" in="2">
        <tpls c="9">
          <tpl hier="1" item="9"/>
          <tpl hier="16" item="15"/>
          <tpl hier="17" item="14"/>
          <tpl hier="18" item="13"/>
          <tpl hier="19" item="19"/>
          <tpl fld="1" item="9"/>
          <tpl fld="4" item="2"/>
          <tpl hier="30" item="11"/>
          <tpl hier="31" item="28"/>
        </tpls>
      </n>
      <m in="1">
        <tpls c="9">
          <tpl hier="1" item="9"/>
          <tpl hier="16" item="15"/>
          <tpl hier="17" item="14"/>
          <tpl hier="18" item="13"/>
          <tpl hier="19" item="19"/>
          <tpl fld="1" item="5"/>
          <tpl fld="4" item="1"/>
          <tpl hier="30" item="11"/>
          <tpl hier="31" item="28"/>
        </tpls>
      </m>
      <m>
        <tpls c="9">
          <tpl hier="1" item="9"/>
          <tpl hier="16" item="15"/>
          <tpl hier="17" item="14"/>
          <tpl hier="18" item="13"/>
          <tpl hier="19" item="19"/>
          <tpl fld="4" item="2"/>
          <tpl fld="2" item="18"/>
          <tpl hier="30" item="11"/>
          <tpl hier="31" item="28"/>
        </tpls>
      </m>
      <m>
        <tpls c="9">
          <tpl hier="1" item="9"/>
          <tpl fld="3" item="23"/>
          <tpl hier="16" item="15"/>
          <tpl hier="17" item="14"/>
          <tpl hier="18" item="13"/>
          <tpl hier="19" item="19"/>
          <tpl fld="4" item="1"/>
          <tpl hier="30" item="11"/>
          <tpl hier="31" item="28"/>
        </tpls>
      </m>
      <m in="0">
        <tpls c="9">
          <tpl hier="1" item="9"/>
          <tpl hier="16" item="15"/>
          <tpl hier="17" item="14"/>
          <tpl hier="18" item="13"/>
          <tpl hier="19" item="19"/>
          <tpl fld="1" item="2"/>
          <tpl fld="4" item="0"/>
          <tpl hier="30" item="11"/>
          <tpl hier="31" item="28"/>
        </tpls>
      </m>
      <m>
        <tpls c="9">
          <tpl hier="1" item="9"/>
          <tpl fld="3" item="58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60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m>
        <tpls c="9">
          <tpl hier="1" item="9"/>
          <tpl fld="3" item="44"/>
          <tpl hier="16" item="15"/>
          <tpl hier="17" item="14"/>
          <tpl hier="18" item="13"/>
          <tpl hier="19" item="19"/>
          <tpl fld="4" item="0"/>
          <tpl hier="30" item="11"/>
          <tpl hier="31" item="28"/>
        </tpls>
      </m>
      <n v="67529.52" in="2">
        <tpls c="9">
          <tpl hier="1" item="9"/>
          <tpl fld="3" item="35"/>
          <tpl hier="16" item="15"/>
          <tpl hier="17" item="14"/>
          <tpl hier="18" item="13"/>
          <tpl hier="19" item="19"/>
          <tpl fld="4" item="2"/>
          <tpl hier="30" item="11"/>
          <tpl hier="31" item="28"/>
        </tpls>
      </n>
      <n v="0.41233463766408318" in="0">
        <tpls c="9">
          <tpl hier="1" item="9"/>
          <tpl hier="16" item="15"/>
          <tpl hier="17" item="14"/>
          <tpl hier="18" item="29"/>
          <tpl hier="19" item="12"/>
          <tpl fld="1" item="1"/>
          <tpl fld="4" item="0"/>
          <tpl hier="30" item="11"/>
          <tpl hier="31" item="10"/>
        </tpls>
      </n>
      <n v="0.39084864021265042" in="0">
        <tpls c="9">
          <tpl hier="1" item="9"/>
          <tpl hier="16" item="15"/>
          <tpl hier="17" item="14"/>
          <tpl hier="18" item="29"/>
          <tpl hier="19" item="12"/>
          <tpl fld="4" item="0"/>
          <tpl fld="2" item="19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29"/>
          <tpl hier="19" item="12"/>
          <tpl fld="1" item="0"/>
          <tpl fld="4" item="1"/>
          <tpl hier="30" item="11"/>
          <tpl hier="31" item="10"/>
        </tpls>
      </m>
      <m>
        <tpls c="9">
          <tpl hier="1" item="9"/>
          <tpl fld="3" item="46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637542.19999999995" in="2">
        <tpls c="9">
          <tpl hier="1" item="9"/>
          <tpl hier="16" item="15"/>
          <tpl hier="17" item="14"/>
          <tpl hier="18" item="29"/>
          <tpl hier="19" item="12"/>
          <tpl fld="4" item="2"/>
          <tpl fld="2" item="17"/>
          <tpl hier="30" item="11"/>
          <tpl hier="31" item="10"/>
        </tpls>
      </n>
      <n v="0.41712908620003364" in="0">
        <tpls c="9">
          <tpl hier="1" item="9"/>
          <tpl hier="16" item="15"/>
          <tpl hier="17" item="14"/>
          <tpl hier="18" item="29"/>
          <tpl hier="19" item="12"/>
          <tpl fld="1" item="6"/>
          <tpl fld="4" item="0"/>
          <tpl hier="30" item="11"/>
          <tpl hier="31" item="10"/>
        </tpls>
      </n>
      <n v="418447.71" in="2">
        <tpls c="9">
          <tpl hier="1" item="9"/>
          <tpl hier="16" item="15"/>
          <tpl hier="17" item="14"/>
          <tpl hier="18" item="29"/>
          <tpl hier="19" item="12"/>
          <tpl fld="4" item="2"/>
          <tpl fld="2" item="12"/>
          <tpl hier="30" item="11"/>
          <tpl hier="31" item="10"/>
        </tpls>
      </n>
      <n v="1466977.17" in="2">
        <tpls c="9">
          <tpl hier="1" item="9"/>
          <tpl hier="16" item="15"/>
          <tpl hier="17" item="14"/>
          <tpl hier="18" item="29"/>
          <tpl hier="19" item="12"/>
          <tpl fld="4" item="2"/>
          <tpl fld="2" item="10"/>
          <tpl hier="30" item="11"/>
          <tpl hier="31" item="10"/>
        </tpls>
      </n>
      <n v="68648.5" in="2">
        <tpls c="9">
          <tpl hier="1" item="9"/>
          <tpl hier="16" item="15"/>
          <tpl hier="17" item="14"/>
          <tpl hier="18" item="29"/>
          <tpl hier="19" item="12"/>
          <tpl fld="4" item="2"/>
          <tpl fld="2" item="3"/>
          <tpl hier="30" item="11"/>
          <tpl hier="31" item="10"/>
        </tpls>
      </n>
      <m in="1">
        <tpls c="9">
          <tpl hier="1" item="9"/>
          <tpl fld="3" item="2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24.886899201052305" in="1">
        <tpls c="9">
          <tpl hier="1" item="9"/>
          <tpl fld="3" item="17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n>
      <m in="1">
        <tpls c="9">
          <tpl hier="1" item="9"/>
          <tpl fld="3" item="1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4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64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0.71526343999984177" in="0">
        <tpls c="9">
          <tpl hier="1" item="9"/>
          <tpl hier="16" item="15"/>
          <tpl hier="17" item="14"/>
          <tpl hier="18" item="29"/>
          <tpl hier="19" item="12"/>
          <tpl fld="4" item="0"/>
          <tpl fld="2" item="12"/>
          <tpl hier="30" item="11"/>
          <tpl hier="31" item="10"/>
        </tpls>
      </n>
      <n v="0.40153199261914013" in="0">
        <tpls c="9">
          <tpl hier="1" item="9"/>
          <tpl hier="16" item="15"/>
          <tpl hier="17" item="14"/>
          <tpl hier="18" item="29"/>
          <tpl hier="19" item="12"/>
          <tpl fld="4" item="0"/>
          <tpl fld="2" item="20"/>
          <tpl hier="30" item="11"/>
          <tpl hier="31" item="10"/>
        </tpls>
      </n>
      <n v="0.47610517323273499" in="0">
        <tpls c="9">
          <tpl hier="1" item="9"/>
          <tpl hier="16" item="15"/>
          <tpl hier="17" item="14"/>
          <tpl hier="18" item="29"/>
          <tpl hier="19" item="12"/>
          <tpl fld="4" item="0"/>
          <tpl fld="2" item="3"/>
          <tpl hier="30" item="11"/>
          <tpl hier="31" item="10"/>
        </tpls>
      </n>
      <n v="2862.23" in="2">
        <tpls c="9">
          <tpl hier="1" item="9"/>
          <tpl hier="16" item="15"/>
          <tpl hier="17" item="14"/>
          <tpl hier="18" item="29"/>
          <tpl hier="19" item="12"/>
          <tpl fld="4" item="2"/>
          <tpl fld="2" item="2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29"/>
          <tpl hier="19" item="12"/>
          <tpl fld="1" item="7"/>
          <tpl fld="4" item="0"/>
          <tpl hier="30" item="11"/>
          <tpl hier="31" item="10"/>
        </tpls>
      </m>
      <n v="23.935221405100922" in="1">
        <tpls c="9">
          <tpl hier="1" item="9"/>
          <tpl fld="3" item="16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n>
      <m>
        <tpls c="9">
          <tpl hier="1" item="9"/>
          <tpl fld="3" item="67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920650.73" in="2">
        <tpls c="9">
          <tpl hier="1" item="9"/>
          <tpl hier="16" item="15"/>
          <tpl hier="17" item="14"/>
          <tpl hier="18" item="29"/>
          <tpl hier="19" item="12"/>
          <tpl fld="4" item="2"/>
          <tpl fld="2" item="8"/>
          <tpl hier="30" item="11"/>
          <tpl hier="31" item="10"/>
        </tpls>
      </n>
      <m>
        <tpls c="9">
          <tpl hier="1" item="9"/>
          <tpl fld="3" item="14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1770222.89" in="2">
        <tpls c="9">
          <tpl hier="1" item="9"/>
          <tpl fld="3" item="33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  <n v="324583.49" in="2">
        <tpls c="9">
          <tpl hier="1" item="9"/>
          <tpl hier="16" item="15"/>
          <tpl hier="17" item="14"/>
          <tpl hier="18" item="29"/>
          <tpl hier="19" item="12"/>
          <tpl fld="4" item="2"/>
          <tpl fld="2" item="4"/>
          <tpl hier="30" item="11"/>
          <tpl hier="31" item="10"/>
        </tpls>
      </n>
      <n v="0.52089559564174881" in="0">
        <tpls c="9">
          <tpl hier="1" item="9"/>
          <tpl hier="16" item="15"/>
          <tpl hier="17" item="14"/>
          <tpl hier="18" item="29"/>
          <tpl hier="19" item="12"/>
          <tpl fld="4" item="0"/>
          <tpl fld="2" item="10"/>
          <tpl hier="30" item="11"/>
          <tpl hier="31" item="10"/>
        </tpls>
      </n>
      <m in="2">
        <tpls c="9">
          <tpl hier="1" item="9"/>
          <tpl hier="16" item="15"/>
          <tpl hier="17" item="14"/>
          <tpl hier="18" item="29"/>
          <tpl hier="19" item="12"/>
          <tpl fld="1" item="11"/>
          <tpl fld="4" item="2"/>
          <tpl hier="30" item="11"/>
          <tpl hier="31" item="10"/>
        </tpls>
      </m>
      <m>
        <tpls c="9">
          <tpl hier="1" item="9"/>
          <tpl fld="3" item="51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0.62543541814239401" in="0">
        <tpls c="9">
          <tpl hier="1" item="9"/>
          <tpl hier="16" item="15"/>
          <tpl hier="17" item="14"/>
          <tpl hier="18" item="29"/>
          <tpl hier="19" item="12"/>
          <tpl fld="4" item="0"/>
          <tpl fld="2" item="6"/>
          <tpl hier="30" item="11"/>
          <tpl hier="31" item="10"/>
        </tpls>
      </n>
      <n v="169898.63" in="2">
        <tpls c="9">
          <tpl hier="1" item="9"/>
          <tpl hier="16" item="15"/>
          <tpl hier="17" item="14"/>
          <tpl hier="18" item="29"/>
          <tpl hier="19" item="12"/>
          <tpl fld="4" item="2"/>
          <tpl fld="2" item="21"/>
          <tpl hier="30" item="11"/>
          <tpl hier="31" item="10"/>
        </tpls>
      </n>
      <m>
        <tpls c="9">
          <tpl hier="1" item="9"/>
          <tpl fld="3" item="43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0.43569334830049433" in="0">
        <tpls c="9">
          <tpl hier="1" item="9"/>
          <tpl hier="16" item="15"/>
          <tpl hier="17" item="14"/>
          <tpl hier="18" item="29"/>
          <tpl hier="19" item="12"/>
          <tpl fld="4" item="0"/>
          <tpl fld="2" item="21"/>
          <tpl hier="30" item="11"/>
          <tpl hier="31" item="10"/>
        </tpls>
      </n>
      <n v="28.904490624409256" in="1">
        <tpls c="9">
          <tpl hier="1" item="9"/>
          <tpl fld="3" item="11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n>
      <m>
        <tpls c="9">
          <tpl hier="1" item="9"/>
          <tpl fld="3" item="31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6223397.8300000001" in="2">
        <tpls c="9">
          <tpl hier="1" item="9"/>
          <tpl hier="16" item="15"/>
          <tpl hier="17" item="14"/>
          <tpl hier="18" item="29"/>
          <tpl hier="19" item="12"/>
          <tpl fld="1" item="6"/>
          <tpl fld="4" item="2"/>
          <tpl hier="30" item="11"/>
          <tpl hier="31" item="10"/>
        </tpls>
      </n>
      <n v="0.46747712752542769" in="0">
        <tpls c="9">
          <tpl hier="1" item="9"/>
          <tpl hier="16" item="15"/>
          <tpl hier="17" item="14"/>
          <tpl hier="18" item="29"/>
          <tpl hier="19" item="12"/>
          <tpl fld="4" item="0"/>
          <tpl fld="2" item="13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29"/>
          <tpl hier="19" item="12"/>
          <tpl fld="1" item="3"/>
          <tpl fld="4" item="0"/>
          <tpl hier="30" item="11"/>
          <tpl hier="31" item="10"/>
        </tpls>
      </m>
      <m>
        <tpls c="9">
          <tpl hier="1" item="9"/>
          <tpl fld="3" item="42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0.43837854268336141" in="0">
        <tpls c="9">
          <tpl hier="1" item="9"/>
          <tpl hier="16" item="15"/>
          <tpl hier="17" item="14"/>
          <tpl hier="18" item="29"/>
          <tpl hier="19" item="12"/>
          <tpl fld="4" item="0"/>
          <tpl fld="2" item="15"/>
          <tpl hier="30" item="11"/>
          <tpl hier="31" item="10"/>
        </tpls>
      </n>
      <m>
        <tpls c="9">
          <tpl hier="1" item="9"/>
          <tpl fld="3" item="32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29"/>
          <tpl hier="19" item="12"/>
          <tpl fld="1" item="8"/>
          <tpl fld="4" item="1"/>
          <tpl hier="30" item="11"/>
          <tpl hier="31" item="10"/>
        </tpls>
      </m>
      <n v="22245.63" in="2">
        <tpls c="9">
          <tpl hier="1" item="9"/>
          <tpl hier="16" item="15"/>
          <tpl hier="17" item="14"/>
          <tpl hier="18" item="29"/>
          <tpl hier="19" item="12"/>
          <tpl fld="4" item="2"/>
          <tpl fld="2" item="23"/>
          <tpl hier="30" item="11"/>
          <tpl hier="31" item="10"/>
        </tpls>
      </n>
      <n v="0.48499045365873972" in="0">
        <tpls c="9">
          <tpl hier="1" item="9"/>
          <tpl hier="16" item="15"/>
          <tpl hier="17" item="14"/>
          <tpl hier="18" item="29"/>
          <tpl hier="19" item="12"/>
          <tpl fld="4" item="0"/>
          <tpl fld="2" item="2"/>
          <tpl hier="30" item="11"/>
          <tpl hier="31" item="10"/>
        </tpls>
      </n>
      <n v="0.58267457971046255" in="0">
        <tpls c="9">
          <tpl hier="1" item="9"/>
          <tpl hier="16" item="15"/>
          <tpl hier="17" item="14"/>
          <tpl hier="18" item="29"/>
          <tpl hier="19" item="12"/>
          <tpl fld="4" item="0"/>
          <tpl fld="2" item="0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29"/>
          <tpl hier="19" item="12"/>
          <tpl fld="1" item="0"/>
          <tpl fld="4" item="0"/>
          <tpl hier="30" item="11"/>
          <tpl hier="31" item="10"/>
        </tpls>
      </m>
      <m>
        <tpls c="9">
          <tpl hier="1" item="9"/>
          <tpl fld="3" item="10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 in="1">
        <tpls c="9">
          <tpl hier="1" item="9"/>
          <tpl fld="3" item="20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6585567.4000000004" in="2">
        <tpls c="9">
          <tpl hier="1" item="9"/>
          <tpl hier="16" item="15"/>
          <tpl hier="17" item="14"/>
          <tpl hier="18" item="29"/>
          <tpl hier="19" item="12"/>
          <tpl fld="1" item="1"/>
          <tpl fld="4" item="2"/>
          <tpl hier="30" item="11"/>
          <tpl hier="31" item="10"/>
        </tpls>
      </n>
      <n v="1200829.92" in="2">
        <tpls c="9">
          <tpl hier="1" item="9"/>
          <tpl hier="16" item="15"/>
          <tpl hier="17" item="14"/>
          <tpl hier="18" item="29"/>
          <tpl hier="19" item="12"/>
          <tpl fld="4" item="2"/>
          <tpl fld="2" item="1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29"/>
          <tpl hier="19" item="12"/>
          <tpl fld="1" item="2"/>
          <tpl fld="4" item="1"/>
          <tpl hier="30" item="11"/>
          <tpl hier="31" item="10"/>
        </tpls>
      </m>
      <n v="0.44053958811733124" in="0">
        <tpls c="9">
          <tpl hier="1" item="9"/>
          <tpl hier="16" item="15"/>
          <tpl hier="17" item="14"/>
          <tpl hier="18" item="29"/>
          <tpl hier="19" item="12"/>
          <tpl fld="4" item="0"/>
          <tpl fld="2" item="14"/>
          <tpl hier="30" item="11"/>
          <tpl hier="31" item="10"/>
        </tpls>
      </n>
      <m>
        <tpls c="9">
          <tpl hier="1" item="9"/>
          <tpl fld="3" item="68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0.53388670377633285" in="0">
        <tpls c="9">
          <tpl hier="1" item="9"/>
          <tpl hier="16" item="15"/>
          <tpl hier="17" item="14"/>
          <tpl hier="18" item="29"/>
          <tpl hier="19" item="12"/>
          <tpl fld="4" item="0"/>
          <tpl fld="2" item="17"/>
          <tpl hier="30" item="11"/>
          <tpl hier="31" item="10"/>
        </tpls>
      </n>
      <m>
        <tpls c="9">
          <tpl hier="1" item="9"/>
          <tpl fld="3" item="44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284799.56" in="2">
        <tpls c="9">
          <tpl hier="1" item="9"/>
          <tpl hier="16" item="15"/>
          <tpl hier="17" item="14"/>
          <tpl hier="18" item="29"/>
          <tpl hier="19" item="12"/>
          <tpl fld="4" item="2"/>
          <tpl fld="2" item="14"/>
          <tpl hier="30" item="11"/>
          <tpl hier="31" item="10"/>
        </tpls>
      </n>
      <n v="30.818922679387807" in="1">
        <tpls c="9">
          <tpl hier="1" item="9"/>
          <tpl fld="3" item="3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n>
      <n v="0.46677155266002107" in="0">
        <tpls c="9">
          <tpl hier="1" item="9"/>
          <tpl hier="16" item="15"/>
          <tpl hier="17" item="14"/>
          <tpl hier="18" item="29"/>
          <tpl hier="19" item="12"/>
          <tpl fld="4" item="0"/>
          <tpl fld="2" item="5"/>
          <tpl hier="30" item="11"/>
          <tpl hier="31" item="10"/>
        </tpls>
      </n>
      <m in="1">
        <tpls c="9">
          <tpl hier="1" item="9"/>
          <tpl fld="3" item="13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54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337490.9" in="2">
        <tpls c="9">
          <tpl hier="1" item="9"/>
          <tpl hier="16" item="15"/>
          <tpl hier="17" item="14"/>
          <tpl hier="18" item="29"/>
          <tpl hier="19" item="12"/>
          <tpl fld="4" item="2"/>
          <tpl fld="2" item="15"/>
          <tpl hier="30" item="11"/>
          <tpl hier="31" item="10"/>
        </tpls>
      </n>
      <m in="1">
        <tpls c="9">
          <tpl hier="1" item="9"/>
          <tpl fld="3" item="21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19.251686116296387" in="1">
        <tpls c="9">
          <tpl hier="1" item="9"/>
          <tpl hier="16" item="15"/>
          <tpl hier="17" item="14"/>
          <tpl hier="18" item="29"/>
          <tpl hier="19" item="12"/>
          <tpl fld="1" item="6"/>
          <tpl fld="4" item="1"/>
          <tpl hier="30" item="11"/>
          <tpl hier="31" item="10"/>
        </tpls>
      </n>
      <n v="0.5512237543174956" in="0">
        <tpls c="9">
          <tpl hier="1" item="9"/>
          <tpl hier="16" item="15"/>
          <tpl hier="17" item="14"/>
          <tpl hier="18" item="29"/>
          <tpl hier="19" item="12"/>
          <tpl fld="4" item="0"/>
          <tpl fld="2" item="1"/>
          <tpl hier="30" item="11"/>
          <tpl hier="31" item="10"/>
        </tpls>
      </n>
      <n v="0.36187609861850001" in="0">
        <tpls c="9">
          <tpl hier="1" item="9"/>
          <tpl hier="16" item="15"/>
          <tpl hier="17" item="14"/>
          <tpl hier="18" item="29"/>
          <tpl hier="19" item="12"/>
          <tpl fld="4" item="0"/>
          <tpl fld="2" item="22"/>
          <tpl hier="30" item="11"/>
          <tpl hier="31" item="10"/>
        </tpls>
      </n>
      <n v="13.039320469182345" in="1">
        <tpls c="9">
          <tpl hier="1" item="9"/>
          <tpl hier="16" item="15"/>
          <tpl hier="17" item="14"/>
          <tpl hier="18" item="29"/>
          <tpl hier="19" item="12"/>
          <tpl fld="1" item="1"/>
          <tpl fld="4" item="1"/>
          <tpl hier="30" item="11"/>
          <tpl hier="31" item="10"/>
        </tpls>
      </n>
      <n v="0.66354030630416716" in="0">
        <tpls c="9">
          <tpl hier="1" item="9"/>
          <tpl fld="3" item="59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n>
      <m in="1">
        <tpls c="9">
          <tpl hier="1" item="9"/>
          <tpl fld="3" item="7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29"/>
          <tpl hier="19" item="12"/>
          <tpl fld="1" item="5"/>
          <tpl fld="4" item="2"/>
          <tpl hier="30" item="11"/>
          <tpl hier="31" item="10"/>
        </tpls>
      </m>
      <n v="188072.03" in="2">
        <tpls c="9">
          <tpl hier="1" item="9"/>
          <tpl hier="16" item="15"/>
          <tpl hier="17" item="14"/>
          <tpl hier="18" item="29"/>
          <tpl hier="19" item="12"/>
          <tpl fld="4" item="2"/>
          <tpl fld="2" item="5"/>
          <tpl hier="30" item="11"/>
          <tpl hier="31" item="10"/>
        </tpls>
      </n>
      <n v="0.43471350664721836" in="0">
        <tpls c="9">
          <tpl hier="1" item="9"/>
          <tpl hier="16" item="15"/>
          <tpl hier="17" item="14"/>
          <tpl hier="18" item="29"/>
          <tpl hier="19" item="12"/>
          <tpl fld="4" item="0"/>
          <tpl fld="2" item="9"/>
          <tpl hier="30" item="11"/>
          <tpl hier="31" item="10"/>
        </tpls>
      </n>
      <m in="0">
        <tpls c="9">
          <tpl hier="1" item="9"/>
          <tpl fld="3" item="24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29"/>
          <tpl hier="19" item="12"/>
          <tpl fld="1" item="11"/>
          <tpl fld="4" item="1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29"/>
          <tpl hier="19" item="12"/>
          <tpl fld="1" item="3"/>
          <tpl fld="4" item="2"/>
          <tpl hier="30" item="11"/>
          <tpl hier="31" item="10"/>
        </tpls>
      </m>
      <m>
        <tpls c="9">
          <tpl hier="1" item="9"/>
          <tpl fld="3" item="34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>
        <tpls c="9">
          <tpl hier="1" item="9"/>
          <tpl fld="3" item="12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0.39257497635242267" in="0">
        <tpls c="9">
          <tpl hier="1" item="9"/>
          <tpl hier="16" item="15"/>
          <tpl hier="17" item="14"/>
          <tpl hier="18" item="29"/>
          <tpl hier="19" item="12"/>
          <tpl fld="1" item="9"/>
          <tpl fld="4" item="0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29"/>
          <tpl hier="19" item="12"/>
          <tpl fld="1" item="10"/>
          <tpl fld="4" item="0"/>
          <tpl hier="30" item="11"/>
          <tpl hier="31" item="10"/>
        </tpls>
      </m>
      <n v="1944893.77" in="2">
        <tpls c="9">
          <tpl hier="1" item="9"/>
          <tpl hier="16" item="15"/>
          <tpl hier="17" item="14"/>
          <tpl hier="18" item="29"/>
          <tpl hier="19" item="12"/>
          <tpl fld="4" item="2"/>
          <tpl fld="2" item="16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29"/>
          <tpl hier="19" item="12"/>
          <tpl fld="1" item="5"/>
          <tpl fld="4" item="0"/>
          <tpl hier="30" item="11"/>
          <tpl hier="31" item="10"/>
        </tpls>
      </m>
      <n v="1293194.2" in="2">
        <tpls c="9">
          <tpl hier="1" item="9"/>
          <tpl fld="3" item="41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  <n v="31.399991053938837" in="1">
        <tpls c="9">
          <tpl hier="1" item="9"/>
          <tpl fld="3" item="9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n>
      <m>
        <tpls c="9">
          <tpl hier="1" item="9"/>
          <tpl fld="3" item="12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12805724.359999999" in="2">
        <tpls c="9">
          <tpl hier="1" item="9"/>
          <tpl hier="16" item="15"/>
          <tpl hier="17" item="14"/>
          <tpl hier="18" item="29"/>
          <tpl hier="19" item="12"/>
          <tpl fld="4" item="2"/>
          <tpl fld="2" item="22"/>
          <tpl hier="30" item="11"/>
          <tpl hier="31" item="10"/>
        </tpls>
      </n>
      <n v="0.57200712312117019" in="0">
        <tpls c="9">
          <tpl hier="1" item="9"/>
          <tpl hier="16" item="15"/>
          <tpl hier="17" item="14"/>
          <tpl hier="18" item="29"/>
          <tpl hier="19" item="12"/>
          <tpl fld="4" item="0"/>
          <tpl fld="2" item="23"/>
          <tpl hier="30" item="11"/>
          <tpl hier="31" item="10"/>
        </tpls>
      </n>
      <n v="16.756287425274365" in="1">
        <tpls c="9">
          <tpl hier="1" item="9"/>
          <tpl hier="16" item="15"/>
          <tpl hier="17" item="14"/>
          <tpl hier="18" item="29"/>
          <tpl hier="19" item="12"/>
          <tpl fld="1" item="4"/>
          <tpl fld="4" item="1"/>
          <tpl hier="30" item="11"/>
          <tpl hier="31" item="10"/>
        </tpls>
      </n>
      <n v="3909663.01" in="2">
        <tpls c="9">
          <tpl hier="1" item="9"/>
          <tpl hier="16" item="15"/>
          <tpl hier="17" item="14"/>
          <tpl hier="18" item="29"/>
          <tpl hier="19" item="12"/>
          <tpl fld="4" item="2"/>
          <tpl fld="2" item="19"/>
          <tpl hier="30" item="11"/>
          <tpl hier="31" item="10"/>
        </tpls>
      </n>
      <n v="0.47255700360806113" in="0">
        <tpls c="9">
          <tpl hier="1" item="9"/>
          <tpl hier="16" item="15"/>
          <tpl hier="17" item="14"/>
          <tpl hier="18" item="29"/>
          <tpl hier="19" item="12"/>
          <tpl fld="4" item="0"/>
          <tpl fld="2" item="7"/>
          <tpl hier="30" item="11"/>
          <tpl hier="31" item="10"/>
        </tpls>
      </n>
      <m>
        <tpls c="9">
          <tpl hier="1" item="9"/>
          <tpl fld="3" item="29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1">
        <tpls c="9">
          <tpl hier="1" item="9"/>
          <tpl fld="3" item="6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0.43358023209577928" in="0">
        <tpls c="9">
          <tpl hier="1" item="9"/>
          <tpl hier="16" item="15"/>
          <tpl hier="17" item="14"/>
          <tpl hier="18" item="29"/>
          <tpl hier="19" item="12"/>
          <tpl fld="4" item="0"/>
          <tpl fld="2" item="8"/>
          <tpl hier="30" item="11"/>
          <tpl hier="31" item="10"/>
        </tpls>
      </n>
      <m>
        <tpls c="9">
          <tpl hier="1" item="9"/>
          <tpl fld="3" item="37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20.101407629603205" in="1">
        <tpls c="9">
          <tpl hier="1" item="9"/>
          <tpl hier="16" item="15"/>
          <tpl hier="17" item="14"/>
          <tpl hier="18" item="29"/>
          <tpl hier="19" item="12"/>
          <tpl fld="1" item="9"/>
          <tpl fld="4" item="1"/>
          <tpl hier="30" item="11"/>
          <tpl hier="31" item="10"/>
        </tpls>
      </n>
      <n v="0.46103973181740632" in="0">
        <tpls c="9">
          <tpl hier="1" item="9"/>
          <tpl hier="16" item="15"/>
          <tpl hier="17" item="14"/>
          <tpl hier="18" item="29"/>
          <tpl hier="19" item="12"/>
          <tpl fld="4" item="0"/>
          <tpl fld="2" item="18"/>
          <tpl hier="30" item="11"/>
          <tpl hier="31" item="10"/>
        </tpls>
      </n>
      <m>
        <tpls c="9">
          <tpl hier="1" item="9"/>
          <tpl fld="3" item="55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>
        <tpls c="9">
          <tpl hier="1" item="9"/>
          <tpl fld="3" item="25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29"/>
          <tpl hier="19" item="12"/>
          <tpl fld="1" item="0"/>
          <tpl fld="4" item="2"/>
          <tpl hier="30" item="11"/>
          <tpl hier="31" item="10"/>
        </tpls>
      </m>
      <m>
        <tpls c="9">
          <tpl hier="1" item="9"/>
          <tpl fld="3" item="39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0.60803212451733668" in="0">
        <tpls c="9">
          <tpl hier="1" item="9"/>
          <tpl fld="3" item="52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n>
      <n v="29014.54" in="2">
        <tpls c="9">
          <tpl hier="1" item="9"/>
          <tpl hier="16" item="15"/>
          <tpl hier="17" item="14"/>
          <tpl hier="18" item="29"/>
          <tpl hier="19" item="12"/>
          <tpl fld="4" item="2"/>
          <tpl fld="2" item="0"/>
          <tpl hier="30" item="11"/>
          <tpl hier="31" item="10"/>
        </tpls>
      </n>
      <m>
        <tpls c="9">
          <tpl hier="1" item="9"/>
          <tpl fld="3" item="26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0">
        <tpls c="9">
          <tpl hier="1" item="9"/>
          <tpl hier="16" item="15"/>
          <tpl hier="17" item="14"/>
          <tpl hier="18" item="29"/>
          <tpl hier="19" item="12"/>
          <tpl fld="1" item="8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29"/>
          <tpl hier="19" item="12"/>
          <tpl fld="1" item="2"/>
          <tpl fld="4" item="2"/>
          <tpl hier="30" item="11"/>
          <tpl hier="31" item="10"/>
        </tpls>
      </m>
      <m>
        <tpls c="9">
          <tpl hier="1" item="9"/>
          <tpl fld="3" item="8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53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>
        <tpls c="9">
          <tpl hier="1" item="9"/>
          <tpl fld="3" item="61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29"/>
          <tpl hier="19" item="12"/>
          <tpl fld="1" item="10"/>
          <tpl fld="4" item="2"/>
          <tpl hier="30" item="11"/>
          <tpl hier="31" item="10"/>
        </tpls>
      </m>
      <n v="364813.8" in="2">
        <tpls c="9">
          <tpl hier="1" item="9"/>
          <tpl hier="16" item="15"/>
          <tpl hier="17" item="14"/>
          <tpl hier="18" item="29"/>
          <tpl hier="19" item="12"/>
          <tpl fld="4" item="2"/>
          <tpl fld="2" item="11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29"/>
          <tpl hier="19" item="12"/>
          <tpl fld="1" item="10"/>
          <tpl fld="4" item="1"/>
          <tpl hier="30" item="11"/>
          <tpl hier="31" item="10"/>
        </tpls>
      </m>
      <n v="321385.89" in="2">
        <tpls c="9">
          <tpl hier="1" item="9"/>
          <tpl hier="16" item="15"/>
          <tpl hier="17" item="14"/>
          <tpl hier="18" item="29"/>
          <tpl hier="19" item="12"/>
          <tpl fld="4" item="2"/>
          <tpl fld="2" item="7"/>
          <tpl hier="30" item="11"/>
          <tpl hier="31" item="10"/>
        </tpls>
      </n>
      <n v="0.46277806590172893" in="0">
        <tpls c="9">
          <tpl hier="1" item="9"/>
          <tpl hier="16" item="15"/>
          <tpl hier="17" item="14"/>
          <tpl hier="18" item="29"/>
          <tpl hier="19" item="12"/>
          <tpl fld="4" item="0"/>
          <tpl fld="2" item="4"/>
          <tpl hier="30" item="11"/>
          <tpl hier="31" item="10"/>
        </tpls>
      </n>
      <m in="1">
        <tpls c="9">
          <tpl hier="1" item="9"/>
          <tpl fld="3" item="5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1147980.44" in="2">
        <tpls c="9">
          <tpl hier="1" item="9"/>
          <tpl fld="3" item="45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  <n v="1374637.12" in="2">
        <tpls c="9">
          <tpl hier="1" item="9"/>
          <tpl fld="3" item="40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  <n v="161442.26" in="2">
        <tpls c="9">
          <tpl hier="1" item="9"/>
          <tpl hier="16" item="15"/>
          <tpl hier="17" item="14"/>
          <tpl hier="18" item="29"/>
          <tpl hier="19" item="12"/>
          <tpl fld="4" item="2"/>
          <tpl fld="2" item="20"/>
          <tpl hier="30" item="11"/>
          <tpl hier="31" item="10"/>
        </tpls>
      </n>
      <m>
        <tpls c="9">
          <tpl hier="1" item="9"/>
          <tpl fld="3" item="22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49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941021.14" in="2">
        <tpls c="9">
          <tpl hier="1" item="9"/>
          <tpl fld="3" item="48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  <m>
        <tpls c="9">
          <tpl hier="1" item="9"/>
          <tpl fld="3" item="65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 in="1">
        <tpls c="9">
          <tpl hier="1" item="9"/>
          <tpl hier="16" item="15"/>
          <tpl hier="17" item="14"/>
          <tpl hier="18" item="29"/>
          <tpl hier="19" item="12"/>
          <tpl fld="1" item="3"/>
          <tpl fld="4" item="1"/>
          <tpl hier="30" item="11"/>
          <tpl hier="31" item="10"/>
        </tpls>
      </m>
      <m>
        <tpls c="9">
          <tpl hier="1" item="9"/>
          <tpl fld="3" item="0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6964569.8499999996" in="2">
        <tpls c="9">
          <tpl hier="1" item="9"/>
          <tpl hier="16" item="15"/>
          <tpl hier="17" item="14"/>
          <tpl hier="18" item="29"/>
          <tpl hier="19" item="12"/>
          <tpl fld="1" item="4"/>
          <tpl fld="4" item="2"/>
          <tpl hier="30" item="11"/>
          <tpl hier="31" item="10"/>
        </tpls>
      </n>
      <m>
        <tpls c="9">
          <tpl hier="1" item="9"/>
          <tpl fld="3" item="30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1">
        <tpls c="9">
          <tpl hier="1" item="9"/>
          <tpl fld="3" item="15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49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1656195.08" in="2">
        <tpls c="9">
          <tpl hier="1" item="9"/>
          <tpl hier="16" item="15"/>
          <tpl hier="17" item="14"/>
          <tpl hier="18" item="29"/>
          <tpl hier="19" item="12"/>
          <tpl fld="4" item="2"/>
          <tpl fld="2" item="9"/>
          <tpl hier="30" item="11"/>
          <tpl hier="31" item="10"/>
        </tpls>
      </n>
      <n v="0.40969166343814195" in="0">
        <tpls c="9">
          <tpl hier="1" item="9"/>
          <tpl hier="16" item="15"/>
          <tpl hier="17" item="14"/>
          <tpl hier="18" item="29"/>
          <tpl hier="19" item="12"/>
          <tpl fld="1" item="4"/>
          <tpl fld="4" item="0"/>
          <tpl hier="30" item="11"/>
          <tpl hier="31" item="10"/>
        </tpls>
      </n>
      <n v="167583.54" in="2">
        <tpls c="9">
          <tpl hier="1" item="9"/>
          <tpl hier="16" item="15"/>
          <tpl hier="17" item="14"/>
          <tpl hier="18" item="29"/>
          <tpl hier="19" item="12"/>
          <tpl fld="4" item="2"/>
          <tpl fld="2" item="13"/>
          <tpl hier="30" item="11"/>
          <tpl hier="31" item="10"/>
        </tpls>
      </n>
      <m>
        <tpls c="9">
          <tpl hier="1" item="9"/>
          <tpl fld="3" item="19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 in="2">
        <tpls c="9">
          <tpl hier="1" item="9"/>
          <tpl hier="16" item="15"/>
          <tpl hier="17" item="14"/>
          <tpl hier="18" item="29"/>
          <tpl hier="19" item="12"/>
          <tpl fld="1" item="7"/>
          <tpl fld="4" item="2"/>
          <tpl hier="30" item="11"/>
          <tpl hier="31" item="10"/>
        </tpls>
      </m>
      <m in="1">
        <tpls c="9">
          <tpl hier="1" item="9"/>
          <tpl fld="3" item="18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2728228.16" in="2">
        <tpls c="9">
          <tpl hier="1" item="9"/>
          <tpl fld="3" item="27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  <m>
        <tpls c="9">
          <tpl hier="1" item="9"/>
          <tpl fld="3" item="47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0">
        <tpls c="9">
          <tpl hier="1" item="9"/>
          <tpl fld="3" item="62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>
        <tpls c="9">
          <tpl hier="1" item="9"/>
          <tpl fld="3" item="19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>
        <tpls c="9">
          <tpl hier="1" item="9"/>
          <tpl fld="3" item="66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>
        <tpls c="9">
          <tpl hier="1" item="9"/>
          <tpl fld="3" item="38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n v="0.38197123817949291" in="0">
        <tpls c="9">
          <tpl hier="1" item="9"/>
          <tpl hier="16" item="15"/>
          <tpl hier="17" item="14"/>
          <tpl hier="18" item="29"/>
          <tpl hier="19" item="12"/>
          <tpl fld="4" item="0"/>
          <tpl fld="2" item="16"/>
          <tpl hier="30" item="11"/>
          <tpl hier="31" item="10"/>
        </tpls>
      </n>
      <m>
        <tpls c="9">
          <tpl hier="1" item="9"/>
          <tpl fld="3" item="28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 in="1">
        <tpls c="9">
          <tpl hier="1" item="9"/>
          <tpl fld="3" item="24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m in="0">
        <tpls c="9">
          <tpl hier="1" item="9"/>
          <tpl fld="3" item="57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 in="0">
        <tpls c="9">
          <tpl hier="1" item="9"/>
          <tpl fld="3" item="63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>
        <tpls c="9">
          <tpl hier="1" item="9"/>
          <tpl fld="3" item="50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178136.23" in="2">
        <tpls c="9">
          <tpl hier="1" item="9"/>
          <tpl hier="16" item="15"/>
          <tpl hier="17" item="14"/>
          <tpl hier="18" item="29"/>
          <tpl hier="19" item="12"/>
          <tpl fld="4" item="2"/>
          <tpl fld="2" item="6"/>
          <tpl hier="30" item="11"/>
          <tpl hier="31" item="10"/>
        </tpls>
      </n>
      <m>
        <tpls c="9">
          <tpl hier="1" item="9"/>
          <tpl fld="3" item="36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m>
      <m>
        <tpls c="9">
          <tpl hier="1" item="9"/>
          <tpl fld="3" item="56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m>
        <tpls c="9">
          <tpl hier="1" item="9"/>
          <tpl fld="3" item="0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m>
      <n v="0.45949514100117717" in="0">
        <tpls c="9">
          <tpl hier="1" item="9"/>
          <tpl hier="16" item="15"/>
          <tpl hier="17" item="14"/>
          <tpl hier="18" item="29"/>
          <tpl hier="19" item="12"/>
          <tpl fld="4" item="0"/>
          <tpl fld="2" item="11"/>
          <tpl hier="30" item="11"/>
          <tpl hier="31" item="10"/>
        </tpls>
      </n>
      <n v="7896988.6500000004" in="2">
        <tpls c="9">
          <tpl hier="1" item="9"/>
          <tpl hier="16" item="15"/>
          <tpl hier="17" item="14"/>
          <tpl hier="18" item="29"/>
          <tpl hier="19" item="12"/>
          <tpl fld="1" item="9"/>
          <tpl fld="4" item="2"/>
          <tpl hier="30" item="11"/>
          <tpl hier="31" item="10"/>
        </tpls>
      </n>
      <m in="1">
        <tpls c="9">
          <tpl hier="1" item="9"/>
          <tpl hier="16" item="15"/>
          <tpl hier="17" item="14"/>
          <tpl hier="18" item="29"/>
          <tpl hier="19" item="12"/>
          <tpl fld="1" item="5"/>
          <tpl fld="4" item="1"/>
          <tpl hier="30" item="11"/>
          <tpl hier="31" item="10"/>
        </tpls>
      </m>
      <n v="88622.55" in="2">
        <tpls c="9">
          <tpl hier="1" item="9"/>
          <tpl hier="16" item="15"/>
          <tpl hier="17" item="14"/>
          <tpl hier="18" item="29"/>
          <tpl hier="19" item="12"/>
          <tpl fld="4" item="2"/>
          <tpl fld="2" item="18"/>
          <tpl hier="30" item="11"/>
          <tpl hier="31" item="10"/>
        </tpls>
      </n>
      <n v="31.624093010370249" in="1">
        <tpls c="9">
          <tpl hier="1" item="9"/>
          <tpl fld="3" item="23"/>
          <tpl hier="16" item="15"/>
          <tpl hier="17" item="14"/>
          <tpl hier="18" item="29"/>
          <tpl hier="19" item="12"/>
          <tpl fld="4" item="1"/>
          <tpl hier="30" item="11"/>
          <tpl hier="31" item="10"/>
        </tpls>
      </n>
      <m in="0">
        <tpls c="9">
          <tpl hier="1" item="9"/>
          <tpl hier="16" item="15"/>
          <tpl hier="17" item="14"/>
          <tpl hier="18" item="29"/>
          <tpl hier="19" item="12"/>
          <tpl fld="1" item="2"/>
          <tpl fld="4" item="0"/>
          <tpl hier="30" item="11"/>
          <tpl hier="31" item="10"/>
        </tpls>
      </m>
      <m>
        <tpls c="9">
          <tpl hier="1" item="9"/>
          <tpl fld="3" item="58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0.62915167120922388" in="0">
        <tpls c="9">
          <tpl hier="1" item="9"/>
          <tpl fld="3" item="60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n>
      <m>
        <tpls c="9">
          <tpl hier="1" item="9"/>
          <tpl fld="3" item="44"/>
          <tpl hier="16" item="15"/>
          <tpl hier="17" item="14"/>
          <tpl hier="18" item="29"/>
          <tpl hier="19" item="12"/>
          <tpl fld="4" item="0"/>
          <tpl hier="30" item="11"/>
          <tpl hier="31" item="10"/>
        </tpls>
      </m>
      <n v="1549883.8" in="2">
        <tpls c="9">
          <tpl hier="1" item="9"/>
          <tpl fld="3" item="35"/>
          <tpl hier="16" item="15"/>
          <tpl hier="17" item="14"/>
          <tpl hier="18" item="29"/>
          <tpl hier="19" item="12"/>
          <tpl fld="4" item="2"/>
          <tpl hier="30" item="11"/>
          <tpl hier="31" item="10"/>
        </tpls>
      </n>
    </entries>
    <sets count="30">
      <set count="13" maxRank="12" setDefinition="Order([Managers].[Менеджер].Members,[Measures].[Націнка],DESC)">
        <tpls c="1">
          <tpl hier="22" item="4294967295"/>
        </tpls>
        <tpls c="1">
          <tpl fld="1" item="0"/>
        </tpls>
        <tpls c="1">
          <tpl fld="1" item="1"/>
        </tpls>
        <tpls c="1">
          <tpl fld="1" item="2"/>
        </tpls>
        <tpls c="1">
          <tpl fld="1" item="3"/>
        </tpls>
        <tpls c="1">
          <tpl fld="1" item="4"/>
        </tpls>
        <tpls c="1">
          <tpl fld="1" item="5"/>
        </tpls>
        <tpls c="1">
          <tpl fld="1" item="6"/>
        </tpls>
        <tpls c="1">
          <tpl fld="1" item="7"/>
        </tpls>
        <tpls c="1">
          <tpl fld="1" item="8"/>
        </tpls>
        <tpls c="1">
          <tpl fld="1" item="9"/>
        </tpls>
        <tpls c="1">
          <tpl fld="1" item="10"/>
        </tpls>
      </set>
      <set count="25" maxRank="25" setDefinition="Order([Products].[Товар].Members,[Measures].[Націнка],DESC)">
        <tpls c="1">
          <tpl hier="29" item="4294967295"/>
        </tpls>
        <tpls c="1">
          <tpl fld="2" item="0"/>
        </tpls>
        <tpls c="1">
          <tpl fld="2" item="1"/>
        </tpls>
        <tpls c="1">
          <tpl fld="2" item="2"/>
        </tpls>
        <tpls c="1">
          <tpl fld="2" item="3"/>
        </tpls>
        <tpls c="1">
          <tpl fld="2" item="4"/>
        </tpls>
        <tpls c="1">
          <tpl fld="2" item="5"/>
        </tpls>
        <tpls c="1">
          <tpl fld="2" item="6"/>
        </tpls>
        <tpls c="1">
          <tpl fld="2" item="7"/>
        </tpls>
        <tpls c="1">
          <tpl fld="2" item="8"/>
        </tpls>
        <tpls c="1">
          <tpl fld="2" item="9"/>
        </tpls>
        <tpls c="1">
          <tpl fld="2" item="10"/>
        </tpls>
        <tpls c="1">
          <tpl fld="2" item="11"/>
        </tpls>
        <tpls c="1">
          <tpl fld="2" item="12"/>
        </tpls>
        <tpls c="1">
          <tpl fld="2" item="13"/>
        </tpls>
        <tpls c="1">
          <tpl fld="2" item="14"/>
        </tpls>
        <tpls c="1">
          <tpl fld="2" item="15"/>
        </tpls>
        <tpls c="1">
          <tpl fld="2" item="16"/>
        </tpls>
        <tpls c="1">
          <tpl fld="2" item="17"/>
        </tpls>
        <tpls c="1">
          <tpl fld="2" item="18"/>
        </tpls>
        <tpls c="1">
          <tpl fld="2" item="19"/>
        </tpls>
        <tpls c="1">
          <tpl fld="2" item="20"/>
        </tpls>
        <tpls c="1">
          <tpl fld="2" item="21"/>
        </tpls>
        <tpls c="1">
          <tpl fld="2" item="22"/>
        </tpls>
        <tpls c="1">
          <tpl fld="2" item="23"/>
        </tpls>
      </set>
      <set count="13" maxRank="12" setDefinition="Order([Managers].[Менеджер].Members,[Measures].[ПродажіГрн],DESC)">
        <tpls c="1">
          <tpl hier="22" item="4294967295"/>
        </tpls>
        <tpls c="1">
          <tpl fld="1" item="2"/>
        </tpls>
        <tpls c="1">
          <tpl fld="1" item="0"/>
        </tpls>
        <tpls c="1">
          <tpl fld="1" item="3"/>
        </tpls>
        <tpls c="1">
          <tpl fld="1" item="7"/>
        </tpls>
        <tpls c="1">
          <tpl fld="1" item="9"/>
        </tpls>
        <tpls c="1">
          <tpl fld="1" item="4"/>
        </tpls>
        <tpls c="1">
          <tpl fld="1" item="1"/>
        </tpls>
        <tpls c="1">
          <tpl fld="1" item="10"/>
        </tpls>
        <tpls c="1">
          <tpl fld="1" item="5"/>
        </tpls>
        <tpls c="1">
          <tpl fld="1" item="6"/>
        </tpls>
        <tpls c="1">
          <tpl fld="1" item="11"/>
        </tpls>
      </set>
      <set count="25" maxRank="25" setDefinition="Order([Products].[Товар].Members,[Measures].[AvgDebtDays],DESC)">
        <tpls c="1">
          <tpl hier="29" item="4294967295"/>
        </tpls>
        <tpls c="1">
          <tpl fld="2" item="6"/>
        </tpls>
        <tpls c="1">
          <tpl fld="2" item="12"/>
        </tpls>
        <tpls c="1">
          <tpl fld="2" item="2"/>
        </tpls>
        <tpls c="1">
          <tpl fld="2" item="17"/>
        </tpls>
        <tpls c="1">
          <tpl fld="2" item="23"/>
        </tpls>
        <tpls c="1">
          <tpl fld="2" item="21"/>
        </tpls>
        <tpls c="1">
          <tpl fld="2" item="10"/>
        </tpls>
        <tpls c="1">
          <tpl fld="2" item="18"/>
        </tpls>
        <tpls c="1">
          <tpl fld="2" item="1"/>
        </tpls>
        <tpls c="1">
          <tpl fld="2" item="0"/>
        </tpls>
        <tpls c="1">
          <tpl fld="2" item="3"/>
        </tpls>
        <tpls c="1">
          <tpl fld="2" item="16"/>
        </tpls>
        <tpls c="1">
          <tpl fld="2" item="20"/>
        </tpls>
        <tpls c="1">
          <tpl fld="2" item="4"/>
        </tpls>
        <tpls c="1">
          <tpl fld="2" item="5"/>
        </tpls>
        <tpls c="1">
          <tpl fld="2" item="7"/>
        </tpls>
        <tpls c="1">
          <tpl fld="2" item="14"/>
        </tpls>
        <tpls c="1">
          <tpl fld="2" item="13"/>
        </tpls>
        <tpls c="1">
          <tpl fld="2" item="15"/>
        </tpls>
        <tpls c="1">
          <tpl fld="2" item="19"/>
        </tpls>
        <tpls c="1">
          <tpl fld="2" item="11"/>
        </tpls>
        <tpls c="1">
          <tpl fld="2" item="8"/>
        </tpls>
        <tpls c="1">
          <tpl fld="2" item="9"/>
        </tpls>
        <tpls c="1">
          <tpl fld="2" item="22"/>
        </tpls>
      </set>
      <set count="25" maxRank="25" setDefinition="Order([Products].[Товар].Members,[Measures].[ПродажіГрн],DESC)">
        <tpls c="1">
          <tpl hier="29" item="4294967295"/>
        </tpls>
        <tpls c="1">
          <tpl fld="2" item="22"/>
        </tpls>
        <tpls c="1">
          <tpl fld="2" item="19"/>
        </tpls>
        <tpls c="1">
          <tpl fld="2" item="16"/>
        </tpls>
        <tpls c="1">
          <tpl fld="2" item="1"/>
        </tpls>
        <tpls c="1">
          <tpl fld="2" item="10"/>
        </tpls>
        <tpls c="1">
          <tpl fld="2" item="9"/>
        </tpls>
        <tpls c="1">
          <tpl fld="2" item="8"/>
        </tpls>
        <tpls c="1">
          <tpl fld="2" item="17"/>
        </tpls>
        <tpls c="1">
          <tpl fld="2" item="12"/>
        </tpls>
        <tpls c="1">
          <tpl fld="2" item="7"/>
        </tpls>
        <tpls c="1">
          <tpl fld="2" item="6"/>
        </tpls>
        <tpls c="1">
          <tpl fld="2" item="11"/>
        </tpls>
        <tpls c="1">
          <tpl fld="2" item="15"/>
        </tpls>
        <tpls c="1">
          <tpl fld="2" item="4"/>
        </tpls>
        <tpls c="1">
          <tpl fld="2" item="14"/>
        </tpls>
        <tpls c="1">
          <tpl fld="2" item="5"/>
        </tpls>
        <tpls c="1">
          <tpl fld="2" item="13"/>
        </tpls>
        <tpls c="1">
          <tpl fld="2" item="20"/>
        </tpls>
        <tpls c="1">
          <tpl fld="2" item="21"/>
        </tpls>
        <tpls c="1">
          <tpl fld="2" item="3"/>
        </tpls>
        <tpls c="1">
          <tpl fld="2" item="18"/>
        </tpls>
        <tpls c="1">
          <tpl fld="2" item="23"/>
        </tpls>
        <tpls c="1">
          <tpl fld="2" item="0"/>
        </tpls>
        <tpls c="1">
          <tpl fld="2" item="2"/>
        </tpls>
      </set>
      <set count="365" maxRank="26" setDefinition="Order([Customers].[Клієнт].Members,[Measures].[AvgDebtDays],DESC)">
        <tpls c="1">
          <tpl hier="15" item="4294967295"/>
        </tpls>
        <tpls c="1">
          <tpl fld="3" item="0"/>
        </tpls>
        <tpls c="1">
          <tpl fld="3" item="1"/>
        </tpls>
        <tpls c="1">
          <tpl fld="3" item="2"/>
        </tpls>
        <tpls c="1">
          <tpl fld="3" item="3"/>
        </tpls>
        <tpls c="1">
          <tpl fld="3" item="4"/>
        </tpls>
        <tpls c="1">
          <tpl fld="3" item="5"/>
        </tpls>
        <tpls c="1">
          <tpl fld="3" item="6"/>
        </tpls>
        <tpls c="1">
          <tpl fld="3" item="7"/>
        </tpls>
        <tpls c="1">
          <tpl fld="3" item="8"/>
        </tpls>
        <tpls c="1">
          <tpl fld="3" item="9"/>
        </tpls>
        <tpls c="1">
          <tpl fld="3" item="10"/>
        </tpls>
        <tpls c="1">
          <tpl fld="3" item="11"/>
        </tpls>
        <tpls c="1">
          <tpl fld="3" item="12"/>
        </tpls>
        <tpls c="1">
          <tpl fld="3" item="13"/>
        </tpls>
        <tpls c="1">
          <tpl fld="3" item="14"/>
        </tpls>
        <tpls c="1">
          <tpl fld="3" item="15"/>
        </tpls>
        <tpls c="1">
          <tpl fld="3" item="16"/>
        </tpls>
        <tpls c="1">
          <tpl fld="3" item="17"/>
        </tpls>
        <tpls c="1">
          <tpl fld="3" item="18"/>
        </tpls>
        <tpls c="1">
          <tpl fld="3" item="19"/>
        </tpls>
        <tpls c="1">
          <tpl fld="3" item="20"/>
        </tpls>
        <tpls c="1">
          <tpl fld="3" item="21"/>
        </tpls>
        <tpls c="1">
          <tpl fld="3" item="22"/>
        </tpls>
        <tpls c="1">
          <tpl fld="3" item="23"/>
        </tpls>
        <tpls c="1">
          <tpl fld="3" item="24"/>
        </tpls>
      </set>
      <set count="13" maxRank="12" setDefinition="Order([Managers].[Менеджер].Members,[Measures].[AvgDebtDays],DESC)">
        <tpls c="1">
          <tpl hier="22" item="4294967295"/>
        </tpls>
        <tpls c="1">
          <tpl fld="1" item="5"/>
        </tpls>
        <tpls c="1">
          <tpl fld="1" item="9"/>
        </tpls>
        <tpls c="1">
          <tpl fld="1" item="6"/>
        </tpls>
        <tpls c="1">
          <tpl fld="1" item="8"/>
        </tpls>
        <tpls c="1">
          <tpl fld="1" item="0"/>
        </tpls>
        <tpls c="1">
          <tpl fld="1" item="3"/>
        </tpls>
        <tpls c="1">
          <tpl fld="1" item="4"/>
        </tpls>
        <tpls c="1">
          <tpl fld="1" item="2"/>
        </tpls>
        <tpls c="1">
          <tpl fld="1" item="10"/>
        </tpls>
        <tpls c="1">
          <tpl fld="1" item="11"/>
        </tpls>
        <tpls c="1">
          <tpl fld="1" item="1"/>
        </tpls>
      </set>
      <set count="365" maxRank="26" setDefinition="Order([Customers].[Клієнт].Members,[Measures].[ПродажіГрн],DESC)">
        <tpls c="1">
          <tpl hier="15" item="4294967295"/>
        </tpls>
        <tpls c="1">
          <tpl fld="3" item="25"/>
        </tpls>
        <tpls c="1">
          <tpl fld="3" item="26"/>
        </tpls>
        <tpls c="1">
          <tpl fld="3" item="27"/>
        </tpls>
        <tpls c="1">
          <tpl fld="3" item="28"/>
        </tpls>
        <tpls c="1">
          <tpl fld="3" item="29"/>
        </tpls>
        <tpls c="1">
          <tpl fld="3" item="30"/>
        </tpls>
        <tpls c="1">
          <tpl fld="3" item="31"/>
        </tpls>
        <tpls c="1">
          <tpl fld="3" item="32"/>
        </tpls>
        <tpls c="1">
          <tpl fld="3" item="33"/>
        </tpls>
        <tpls c="1">
          <tpl fld="3" item="34"/>
        </tpls>
        <tpls c="1">
          <tpl fld="3" item="35"/>
        </tpls>
        <tpls c="1">
          <tpl fld="3" item="36"/>
        </tpls>
        <tpls c="1">
          <tpl fld="3" item="37"/>
        </tpls>
        <tpls c="1">
          <tpl fld="3" item="38"/>
        </tpls>
        <tpls c="1">
          <tpl fld="3" item="39"/>
        </tpls>
        <tpls c="1">
          <tpl fld="3" item="40"/>
        </tpls>
        <tpls c="1">
          <tpl fld="3" item="41"/>
        </tpls>
        <tpls c="1">
          <tpl fld="3" item="42"/>
        </tpls>
        <tpls c="1">
          <tpl fld="3" item="43"/>
        </tpls>
        <tpls c="1">
          <tpl fld="3" item="44"/>
        </tpls>
        <tpls c="1">
          <tpl fld="3" item="45"/>
        </tpls>
        <tpls c="1">
          <tpl fld="3" item="46"/>
        </tpls>
        <tpls c="1">
          <tpl fld="3" item="47"/>
        </tpls>
        <tpls c="1">
          <tpl fld="3" item="48"/>
        </tpls>
        <tpls c="1">
          <tpl fld="3" item="49"/>
        </tpls>
      </set>
      <set count="365" maxRank="26" setDefinition="Order([Customers].[Клієнт].Members,[Measures].[Націнка],DESC)">
        <tpls c="1">
          <tpl hier="15" item="4294967295"/>
        </tpls>
        <tpls c="1">
          <tpl fld="3" item="0"/>
        </tpls>
        <tpls c="1">
          <tpl fld="3" item="19"/>
        </tpls>
        <tpls c="1">
          <tpl fld="3" item="50"/>
        </tpls>
        <tpls c="1">
          <tpl fld="3" item="51"/>
        </tpls>
        <tpls c="1">
          <tpl fld="3" item="52"/>
        </tpls>
        <tpls c="1">
          <tpl fld="3" item="53"/>
        </tpls>
        <tpls c="1">
          <tpl fld="3" item="54"/>
        </tpls>
        <tpls c="1">
          <tpl fld="3" item="55"/>
        </tpls>
        <tpls c="1">
          <tpl fld="3" item="44"/>
        </tpls>
        <tpls c="1">
          <tpl fld="3" item="56"/>
        </tpls>
        <tpls c="1">
          <tpl fld="3" item="57"/>
        </tpls>
        <tpls c="1">
          <tpl fld="3" item="58"/>
        </tpls>
        <tpls c="1">
          <tpl fld="3" item="59"/>
        </tpls>
        <tpls c="1">
          <tpl fld="3" item="49"/>
        </tpls>
        <tpls c="1">
          <tpl fld="3" item="60"/>
        </tpls>
        <tpls c="1">
          <tpl fld="3" item="61"/>
        </tpls>
        <tpls c="1">
          <tpl fld="3" item="62"/>
        </tpls>
        <tpls c="1">
          <tpl fld="3" item="63"/>
        </tpls>
        <tpls c="1">
          <tpl fld="3" item="64"/>
        </tpls>
        <tpls c="1">
          <tpl fld="3" item="65"/>
        </tpls>
        <tpls c="1">
          <tpl fld="3" item="12"/>
        </tpls>
        <tpls c="1">
          <tpl fld="3" item="24"/>
        </tpls>
        <tpls c="1">
          <tpl fld="3" item="66"/>
        </tpls>
        <tpls c="1">
          <tpl fld="3" item="67"/>
        </tpls>
        <tpls c="1">
          <tpl fld="3" item="68"/>
        </tpls>
      </set>
      <set count="12" maxRank="1" setDefinition="Filter({[Calendar].[Date].Levels(1).Members}, ([Calendar].[Date].CurrentMember.MemberValue&gt;=CDate(&quot;2015-01-01&quot;) AND [Calendar].[Date].CurrentMember.MemberValue&lt;CDate(&quot;2016-01-01&quot;)))">
        <tpls c="1">
          <tpl fld="0" item="0"/>
        </tpls>
      </set>
      <set count="1" maxRank="1" setDefinition="{[Products].[Бренд].[All]}">
        <tpls c="1">
          <tpl hier="31" item="4294967295"/>
        </tpls>
      </set>
      <set count="1" maxRank="1" setDefinition="{[Products].[КатТовару].[All]}">
        <tpls c="1">
          <tpl hier="30" item="4294967295"/>
        </tpls>
      </set>
      <set count="1" maxRank="1" setDefinition="{[Customers].[Область].[All]}">
        <tpls c="1">
          <tpl hier="19" item="4294967295"/>
        </tpls>
      </set>
      <set count="1" maxRank="1" setDefinition="{[Customers].[Регіон].[All]}">
        <tpls c="1">
          <tpl hier="18" item="4294967295"/>
        </tpls>
      </set>
      <set count="1" maxRank="1" setDefinition="{[Customers].[ТипКлієнту].[All]}">
        <tpls c="1">
          <tpl hier="17" item="4294967295"/>
        </tpls>
      </set>
      <set count="1" maxRank="1" setDefinition="{[Customers].[Формат].[All]}">
        <tpls c="1">
          <tpl hier="16" item="4294967295"/>
        </tpls>
      </set>
      <set count="12" maxRank="1" setDefinition="Filter({[Calendar].[Date].Levels(1).Members}, ([Calendar].[Date].CurrentMember.MemberValue&gt;=CDate(&quot;2016-01-01&quot;) AND [Calendar].[Date].CurrentMember.MemberValue&lt;CDate(&quot;2017-01-01&quot;)))">
        <tpls c="1">
          <tpl fld="0" item="1"/>
        </tpls>
      </set>
      <set count="1" maxRank="1" setDefinition="{[Products].[КатТовару].&amp;[  Гели]}">
        <tpls c="1">
          <tpl fld="5" item="0"/>
        </tpls>
      </set>
      <set count="12" maxRank="1" setDefinition="Filter({[Calendar].[Date].Levels(1).Members}, ([Calendar].[Date].CurrentMember.MemberValue&gt;=CDate(&quot;2014-01-01&quot;) AND [Calendar].[Date].CurrentMember.MemberValue&lt;CDate(&quot;2015-01-01&quot;)))">
        <tpls c="1">
          <tpl fld="0" item="2"/>
        </tpls>
      </set>
      <set count="1" maxRank="1" setDefinition="{[Customers].[Область].&amp;[Винницкая]}">
        <tpls c="1">
          <tpl fld="6" item="0"/>
        </tpls>
      </set>
      <set count="1" maxRank="1" setDefinition="{[Customers].[Формат].&amp;[МТ]}">
        <tpls c="1">
          <tpl fld="7" item="0"/>
        </tpls>
      </set>
      <set count="1" maxRank="1" setDefinition="{[Customers].[ТипКлієнту].&amp;[Парфюмерия]}">
        <tpls c="1">
          <tpl fld="8" item="0"/>
        </tpls>
      </set>
      <set count="36" maxRank="1" setDefinition="{[Calendar].[Date].Levels(1).Members}">
        <tpls c="1">
          <tpl fld="0" item="2"/>
        </tpls>
      </set>
      <set count="1" maxRank="1" setDefinition="{[Products].[КатТовару].&amp;[  Дезодоранты]}">
        <tpls c="1">
          <tpl fld="5" item="1"/>
        </tpls>
      </set>
      <set count="1" maxRank="1" setDefinition="{[Customers].[Регіон].&amp;[Центр]}">
        <tpls c="1">
          <tpl fld="9" item="0"/>
        </tpls>
      </set>
      <set count="1" maxRank="1" setDefinition="{[Customers].[Область].&amp;[Волынская]}">
        <tpls c="1">
          <tpl fld="6" item="1"/>
        </tpls>
      </set>
      <set count="1" maxRank="1" setDefinition="{[Products].[Бренд].&amp;[  EASE EXTREME GEL]}">
        <tpls c="1">
          <tpl fld="10" item="0"/>
        </tpls>
      </set>
      <set count="1" maxRank="1" setDefinition="{[Customers].[ТипКлієнту].&amp;[Аптека]}">
        <tpls c="1">
          <tpl fld="8" item="1"/>
        </tpls>
      </set>
      <set count="1" maxRank="1" setDefinition="{[Products].[Бренд].&amp;[  BRIGHT POWDER]}">
        <tpls c="1">
          <tpl fld="10" item="1"/>
        </tpls>
      </set>
      <set count="1" maxRank="1" setDefinition="{[Customers].[Регіон].&amp;[Запад]}">
        <tpls c="1">
          <tpl fld="9" item="1"/>
        </tpls>
      </set>
    </sets>
    <queryCache count="3">
      <query mdx="[Measures].[Націнка]]">
        <tpls c="1">
          <tpl fld="4" item="0"/>
        </tpls>
      </query>
      <query mdx="[Measures].[AvgDebtDays]]">
        <tpls c="1">
          <tpl fld="4" item="1"/>
        </tpls>
      </query>
      <query mdx="[Measures].[ПродажіГрн]">
        <tpls c="1">
          <tpl fld="4" item="2"/>
        </tpls>
      </query>
    </queryCache>
    <serverFormats count="3">
      <serverFormat format="0.0%;-0.0%;0.0%"/>
      <serverFormat format="0.00"/>
      <serverFormat format="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4629628" backgroundQuery="1" createdVersion="7" refreshedVersion="7" minRefreshableVersion="3" recordCount="0" supportSubquery="1" supportAdvancedDrill="1" xr:uid="{4B011F55-5DAE-4FAC-A36A-956656214039}">
  <cacheSource type="external" connectionId="1"/>
  <cacheFields count="8">
    <cacheField name="[Sales].[Календар_ID].[Календар_ID]" caption="Календар_ID" numFmtId="0" hierarchy="31" level="1">
      <sharedItems count="1">
        <s v="2014-1"/>
      </sharedItems>
    </cacheField>
    <cacheField name="[Measures].[ПродажіГрн]" caption="ПродажіГрн" numFmtId="0" hierarchy="49" level="32767"/>
    <cacheField name="[Calendar].[Year].[Year]" caption="Year" numFmtId="0" hierarchy="2" level="1">
      <sharedItems containsSemiMixedTypes="0" containsNonDate="0" containsString="0"/>
    </cacheField>
    <cacheField name="[Measures].[ЗнижкаКлієнтам]" caption="ЗнижкаКлієнтам" numFmtId="0" hierarchy="53" level="32767"/>
    <cacheField name="[Measures].[ПродажіЗакупГрн]" caption="ПродажіЗакупГрн" numFmtId="0" hierarchy="51" level="32767"/>
    <cacheField name="[Measures].[ПродажіПрайсГрн]" caption="ПродажіПрайсГрн" numFmtId="0" hierarchy="52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6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2" memberValueDatatype="130" unbalanced="0">
      <fieldsUsage count="2">
        <fieldUsage x="-1"/>
        <fieldUsage x="0"/>
      </fieldsUsage>
    </cacheHierarchy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 oneField="1">
      <fieldsUsage count="1">
        <fieldUsage x="4"/>
      </fieldsUsage>
    </cacheHierarchy>
    <cacheHierarchy uniqueName="[Measures].[ПродажіПрайсГрн]" caption="ПродажіПрайсГрн" measure="1" displayFolder="" measureGroup="Sales" count="0" oneField="1">
      <fieldsUsage count="1">
        <fieldUsage x="5"/>
      </fieldsUsage>
    </cacheHierarchy>
    <cacheHierarchy uniqueName="[Measures].[ЗнижкаКлієнтам]" caption="ЗнижкаКлієнтам" measure="1" displayFolder="" measureGroup="Sales" count="0" oneField="1">
      <fieldsUsage count="1">
        <fieldUsage x="3"/>
      </fieldsUsage>
    </cacheHierarchy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4745374" backgroundQuery="1" createdVersion="7" refreshedVersion="7" minRefreshableVersion="3" recordCount="0" supportSubquery="1" supportAdvancedDrill="1" xr:uid="{BAFE02CA-CBEA-4C0E-9473-448151295B53}">
  <cacheSource type="external" connectionId="1"/>
  <cacheFields count="3">
    <cacheField name="[Measures].[ПродажіШт]" caption="ПродажіШт" numFmtId="0" hierarchy="48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2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 oneField="1">
      <fieldsUsage count="1">
        <fieldUsage x="0"/>
      </fieldsUsage>
    </cacheHierarchy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5324074" backgroundQuery="1" createdVersion="7" refreshedVersion="7" minRefreshableVersion="3" recordCount="0" supportSubquery="1" supportAdvancedDrill="1" xr:uid="{52ACE3AA-4E9B-4477-A75A-2C36AE302BC8}">
  <cacheSource type="external" connectionId="1"/>
  <cacheFields count="4">
    <cacheField name="[Measures].[ПродажіГрн]" caption="ПродажіГрн" numFmtId="0" hierarchy="49" level="32767"/>
    <cacheField name="[Products].[КатТовару].[КатТовару]" caption="КатТовару" numFmtId="0" hierarchy="29" level="1">
      <sharedItems count="3">
        <s v="  Гели"/>
        <s v="  Дезодоранты"/>
        <s v="  Порошки"/>
      </sharedItems>
    </cacheField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0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5902775" backgroundQuery="1" createdVersion="7" refreshedVersion="7" minRefreshableVersion="3" recordCount="0" supportSubquery="1" supportAdvancedDrill="1" xr:uid="{67C8944B-7A8D-4690-989A-442D0B9836B1}">
  <cacheSource type="external" connectionId="1"/>
  <cacheFields count="4">
    <cacheField name="[Measures].[ПродажіГрн]" caption="ПродажіГрн" numFmtId="0" hierarchy="49" level="32767"/>
    <cacheField name="[Customers].[ТипКлієнту].[ТипКлієнту]" caption="ТипКлієнту" numFmtId="0" hierarchy="17" level="1">
      <sharedItems count="6">
        <s v="Аптека"/>
        <s v="Опт"/>
        <s v="Парфюмерия"/>
        <s v="Рынок"/>
        <s v="Смешанный"/>
        <s v="Супермаркет"/>
      </sharedItems>
    </cacheField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0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6365744" backgroundQuery="1" createdVersion="7" refreshedVersion="7" minRefreshableVersion="3" recordCount="0" supportSubquery="1" supportAdvancedDrill="1" xr:uid="{3FC328BB-D4C3-475C-AC74-FC215E84EB50}">
  <cacheSource type="external" connectionId="1"/>
  <cacheFields count="4">
    <cacheField name="[Customers].[ТипКлієнту].[ТипКлієнту]" caption="ТипКлієнту" numFmtId="0" hierarchy="17" level="1">
      <sharedItems count="6">
        <s v="Аптека"/>
        <s v="Опт"/>
        <s v="Парфюмерия"/>
        <s v="Рынок"/>
        <s v="Смешанный"/>
        <s v="Супермаркет"/>
      </sharedItems>
    </cacheField>
    <cacheField name="[Measures].[Націнка]" caption="Націнка" numFmtId="0" hierarchy="54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6944445" backgroundQuery="1" createdVersion="7" refreshedVersion="7" minRefreshableVersion="3" recordCount="0" supportSubquery="1" supportAdvancedDrill="1" xr:uid="{9AB1FBDF-2B95-4057-9579-1B7C6FD97D90}">
  <cacheSource type="external" connectionId="1"/>
  <cacheFields count="4">
    <cacheField name="[Products].[КатТовару].[КатТовару]" caption="КатТовару" numFmtId="0" hierarchy="29" level="1">
      <sharedItems count="3">
        <s v="  Гели"/>
        <s v="  Дезодоранты"/>
        <s v="  Порошки"/>
      </sharedItems>
    </cacheField>
    <cacheField name="[Measures].[Націнка]" caption="Націнка" numFmtId="0" hierarchy="54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7523145" backgroundQuery="1" createdVersion="7" refreshedVersion="7" minRefreshableVersion="3" recordCount="0" supportSubquery="1" supportAdvancedDrill="1" xr:uid="{E60FD646-3157-4BA0-BFDB-E2A675BB01C4}">
  <cacheSource type="external" connectionId="1"/>
  <cacheFields count="4">
    <cacheField name="[Customers].[ТипКлієнту].[ТипКлієнту]" caption="ТипКлієнту" numFmtId="0" hierarchy="17" level="1">
      <sharedItems count="6">
        <s v="Аптека"/>
        <s v="Опт"/>
        <s v="Парфюмерия"/>
        <s v="Рынок"/>
        <s v="Смешанный"/>
        <s v="Супермаркет"/>
      </sharedItems>
    </cacheField>
    <cacheField name="[Measures].[AvgDebtDays]" caption="AvgDebtDays" numFmtId="0" hierarchy="56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1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8101853" backgroundQuery="1" createdVersion="7" refreshedVersion="7" minRefreshableVersion="3" recordCount="0" supportSubquery="1" supportAdvancedDrill="1" xr:uid="{EA52ECD5-B437-4F37-8F50-076AC06D6166}">
  <cacheSource type="external" connectionId="1"/>
  <cacheFields count="4">
    <cacheField name="[Products].[КатТовару].[КатТовару]" caption="КатТовару" numFmtId="0" hierarchy="29" level="1">
      <sharedItems count="3">
        <s v="  Гели"/>
        <s v="  Дезодоранты"/>
        <s v="  Порошки"/>
      </sharedItems>
    </cacheField>
    <cacheField name="[Measures].[AvgDebtDays]" caption="AvgDebtDays" numFmtId="0" hierarchy="56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1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87963" backgroundQuery="1" createdVersion="7" refreshedVersion="7" minRefreshableVersion="3" recordCount="0" supportSubquery="1" supportAdvancedDrill="1" xr:uid="{39E28CC1-A7CD-4993-B98B-1889FE1D4302}">
  <cacheSource type="external" connectionId="1"/>
  <cacheFields count="5">
    <cacheField name="[Measures].[МаржаГрн]" caption="МаржаГрн" numFmtId="0" hierarchy="55" level="32767"/>
    <cacheField name="[Measures].[Націнка]" caption="Націнка" numFmtId="0" hierarchy="54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ДебіторкаДні]" caption="ДебіторкаДні" numFmtId="0" hierarchy="57" level="32767"/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 oneField="1">
      <fieldsUsage count="1">
        <fieldUsage x="0"/>
      </fieldsUsage>
    </cacheHierarchy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 oneField="1">
      <fieldsUsage count="1">
        <fieldUsage x="3"/>
      </fieldsUsage>
    </cacheHierarchy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9143516" backgroundQuery="1" createdVersion="7" refreshedVersion="7" minRefreshableVersion="3" recordCount="0" supportSubquery="1" supportAdvancedDrill="1" xr:uid="{D4E44A80-C755-4B1E-BCAD-1B5758639273}">
  <cacheSource type="external" connectionId="1"/>
  <cacheFields count="3">
    <cacheField name="[Measures].[AvgDebtDays]" caption="AvgDebtDays" numFmtId="0" hierarchy="56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2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0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09722223" backgroundQuery="1" createdVersion="7" refreshedVersion="7" minRefreshableVersion="3" recordCount="0" supportSubquery="1" supportAdvancedDrill="1" xr:uid="{26AFB1C6-EE6C-4730-AEE0-BC22BEE60869}">
  <cacheSource type="external" connectionId="1"/>
  <cacheFields count="5">
    <cacheField name="[Managers].[Менеджер].[Менеджер]" caption="Менеджер" numFmtId="0" hierarchy="22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Measures].[ПродажіГрн]" caption="ПродажіГрн" numFmtId="0" hierarchy="49" level="32767"/>
    <cacheField name="[Calendar].[Year].[Year]" caption="Year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5]"/>
          </x15:cachedUniqueNames>
        </ext>
      </extLst>
    </cacheField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0300924" backgroundQuery="1" createdVersion="7" refreshedVersion="7" minRefreshableVersion="3" recordCount="0" supportSubquery="1" supportAdvancedDrill="1" xr:uid="{E2DCC53D-79FC-4955-924D-33729AED138D}">
  <cacheSource type="external" connectionId="1"/>
  <cacheFields count="4">
    <cacheField name="[Customers].[Клієнт].[Клієнт]" caption="Клієнт" numFmtId="0" hierarchy="15" level="1">
      <sharedItems count="5">
        <s v="Запорожская-Супермаркет-8"/>
        <s v="Крым-Супермаркет-8"/>
        <s v="Одесская-Рынок-5"/>
        <s v="Одесская-Супермаркет-6"/>
        <s v="Харьковская-Супермаркет-6"/>
      </sharedItems>
    </cacheField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0763886" backgroundQuery="1" createdVersion="7" refreshedVersion="7" minRefreshableVersion="3" recordCount="0" supportSubquery="1" supportAdvancedDrill="1" xr:uid="{E433EA24-32EF-4CDB-BEA6-4BB9FBCCD705}">
  <cacheSource type="external" connectionId="1"/>
  <cacheFields count="5">
    <cacheField name="[Диапазон].[Продукти].[Продукти]" caption="Продукти" numFmtId="0" hierarchy="44" level="1">
      <sharedItems count="1">
        <s v="#ОЖИДАНИЕ_ДАННЫХ"/>
      </sharedItems>
    </cacheField>
    <cacheField name="[Products].[Товар].[Товар]" caption="Товар" numFmtId="0" hierarchy="28" level="1">
      <sharedItems count="5">
        <s v="BRIGHT POWDER - порошок 200г"/>
        <s v="EASE UNI GEL - нежный 100мл"/>
        <s v="PALE POWDER - натуральный 100г"/>
        <s v="PALE POWDER - особый 100г"/>
        <s v="SHAKE POWDER - универсальный 250г"/>
      </sharedItems>
    </cacheField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2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1342594" backgroundQuery="1" createdVersion="7" refreshedVersion="7" minRefreshableVersion="3" recordCount="0" supportSubquery="1" supportAdvancedDrill="1" xr:uid="{67F1BE5A-C4BB-4631-A99A-AD03F94EB194}">
  <cacheSource type="external" connectionId="1"/>
  <cacheFields count="4">
    <cacheField name="[Measures].[AvgDebtDays]" caption="AvgDebtDays" numFmtId="0" hierarchy="56" level="32767"/>
    <cacheField name="[Customers].[Клієнт].[Клієнт]" caption="Клієнт" numFmtId="0" hierarchy="15" level="1">
      <sharedItems count="5">
        <s v="Херсонская-Опт-3"/>
        <s v="Черниговская-Рынок-3"/>
        <s v="Черновицкая-Рынок-2"/>
        <s v="Черновицкая-Рынок-5"/>
        <s v="Черновицкая-Смешанный-2"/>
      </sharedItems>
    </cacheField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0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1921294" backgroundQuery="1" createdVersion="7" refreshedVersion="7" minRefreshableVersion="3" recordCount="0" supportSubquery="1" supportAdvancedDrill="1" xr:uid="{3F7242DA-5F1F-4193-8AB7-BEC6E2C3BEC6}">
  <cacheSource type="external" connectionId="1"/>
  <cacheFields count="4">
    <cacheField name="[Customers].[Клієнт].[Клієнт]" caption="Клієнт" numFmtId="0" hierarchy="15" level="1">
      <sharedItems count="5">
        <s v="Житомирская-Аптека-3"/>
        <s v="Кировоградская-Аптека-3"/>
        <s v="Ровенская-Аптека-4"/>
        <s v="Тернопольская-Рынок-4"/>
        <s v="Херсонская-Аптека-4"/>
      </sharedItems>
    </cacheField>
    <cacheField name="[Measures].[Націнка]" caption="Націнка" numFmtId="0" hierarchy="54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2500002" backgroundQuery="1" createdVersion="7" refreshedVersion="7" minRefreshableVersion="3" recordCount="0" supportSubquery="1" supportAdvancedDrill="1" xr:uid="{16E60ACD-E931-4833-B16E-001D13C06786}">
  <cacheSource type="external" connectionId="1"/>
  <cacheFields count="4">
    <cacheField name="[Managers].[Менеджер].[Менеджер]" caption="Менеджер" numFmtId="0" hierarchy="22" level="1">
      <sharedItems count="5">
        <s v="Вдовицкая Алена"/>
        <s v="Гудошин Остап"/>
        <s v="Лесков Станислав"/>
        <s v="Мельникова Елизавета"/>
        <s v="Рокитов Семен"/>
      </sharedItems>
    </cacheField>
    <cacheField name="[Measures].[AvgDebtDays]" caption="AvgDebtDays" numFmtId="0" hierarchy="56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1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2962964" backgroundQuery="1" createdVersion="7" refreshedVersion="7" minRefreshableVersion="3" recordCount="0" supportSubquery="1" supportAdvancedDrill="1" xr:uid="{C50576EE-F182-4D50-BAF2-52C4F1C34CDF}">
  <cacheSource type="external" connectionId="1"/>
  <cacheFields count="4">
    <cacheField name="[Managers].[Менеджер].[Менеджер]" caption="Менеджер" numFmtId="0" hierarchy="22" level="1">
      <sharedItems count="5">
        <s v="Безкровный Вадим"/>
        <s v="Белоусов Михаил"/>
        <s v="Вдовицкая Алена"/>
        <s v="Елькин Виктор"/>
        <s v="Маличенко Владимир"/>
      </sharedItems>
    </cacheField>
    <cacheField name="[Measures].[Націнка]" caption="Націнка" numFmtId="0" hierarchy="54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3541665" backgroundQuery="1" createdVersion="7" refreshedVersion="7" minRefreshableVersion="3" recordCount="0" supportSubquery="1" supportAdvancedDrill="1" xr:uid="{1E8D313F-D965-4827-8FBD-D6DA34DFF2A1}">
  <cacheSource type="external" connectionId="1"/>
  <cacheFields count="4">
    <cacheField name="[Measures].[AvgDebtDays]" caption="AvgDebtDays" numFmtId="0" hierarchy="56" level="32767"/>
    <cacheField name="[Products].[Товар].[Товар]" caption="Товар" numFmtId="0" hierarchy="28" level="1">
      <sharedItems count="5">
        <s v="EASE UNI DEO - в стекле нежный 50г"/>
        <s v="EASE UNI DEO - в стекле особый 50г"/>
        <s v="EASE UNI DEO - твердый нежный 50г"/>
        <s v="PALE POWDER - натуральный 100г"/>
        <s v="PALE POWDER - особый 100г"/>
      </sharedItems>
    </cacheField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0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0714120372" backgroundQuery="1" createdVersion="7" refreshedVersion="7" minRefreshableVersion="3" recordCount="0" supportSubquery="1" supportAdvancedDrill="1" xr:uid="{EF675387-8FC9-43D7-9C3E-ED10B1125829}">
  <cacheSource type="external" connectionId="1"/>
  <cacheFields count="4">
    <cacheField name="[Products].[Товар].[Товар]" caption="Товар" numFmtId="0" hierarchy="28" level="1">
      <sharedItems count="5">
        <s v="BRIGHT POWDER - порошок 200г"/>
        <s v="EASE EXTREME DEO - два продукта"/>
        <s v="EASE UNI DEO - в пластике особый 50г"/>
        <s v="PALE POWDER - универсальный 100г"/>
        <s v="SHAKE POWDER - натуральный 250г"/>
      </sharedItems>
    </cacheField>
    <cacheField name="[Measures].[Націнка]" caption="Націнка" numFmtId="0" hierarchy="54" level="32767"/>
    <cacheField name="[Calendar].[Date].[Date]" caption="Date" numFmtId="0" hierarchy="1" level="1">
      <sharedItems containsSemiMixedTypes="0" containsNonDate="0" containsString="0"/>
    </cacheField>
    <cacheField name="[Customers].[Регіон].[Регіон]" caption="Регіон" numFmtId="0" hierarchy="18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24074074" backgroundQuery="1" createdVersion="7" refreshedVersion="7" minRefreshableVersion="3" recordCount="0" supportSubquery="1" supportAdvancedDrill="1" xr:uid="{174DAEC3-C635-425E-8EFC-B4238836D00B}">
  <cacheSource type="external" connectionId="1"/>
  <cacheFields count="4">
    <cacheField name="[Calendar].[Year].[Year]" caption="Year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5]"/>
          </x15:cachedUniqueNames>
        </ext>
      </extLst>
    </cacheField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String="0"/>
    </cacheField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1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28472223" backgroundQuery="1" createdVersion="7" refreshedVersion="7" minRefreshableVersion="3" recordCount="0" supportSubquery="1" supportAdvancedDrill="1" xr:uid="{8A2FE225-5A85-4484-A620-EA8B783BCBB3}">
  <cacheSource type="external" connectionId="1"/>
  <cacheFields count="12">
    <cacheField name="[Calendar].[Year].[Year]" caption="Year" numFmtId="0" hierarchy="2" level="1">
      <sharedItems containsSemiMixedTypes="0" containsNonDate="0" containsString="0"/>
    </cacheField>
    <cacheField name="[Measures].[ПродажіГрн_ДоМинРоку]" caption="ПродажіГрн_ДоМинРоку" numFmtId="0" hierarchy="64" level="32767"/>
    <cacheField name="[Measures].[ПродажіГрн]" caption="ПродажіГрн" numFmtId="0" hierarchy="49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ПродажіШт_ДоМинРоку]" caption="ПродажіШт_ДоМинРоку" numFmtId="0" hierarchy="65" level="32767"/>
    <cacheField name="[Measures].[ПродажіШт]" caption="ПродажіШт" numFmtId="0" hierarchy="48" level="32767"/>
    <cacheField name="[Measures].[AvgDebtDays]" caption="AvgDebtDays" numFmtId="0" hierarchy="56" level="32767"/>
    <cacheField name="[Measures].[ДебіторкаДні_ДоМинРоку]" caption="ДебіторкаДні_ДоМинРоку" numFmtId="0" hierarchy="67" level="32767"/>
    <cacheField name="[Measures].[Знижка_до МинРоку]" caption="Знижка_до МинРоку" numFmtId="0" hierarchy="72" level="32767"/>
    <cacheField name="[Measures].[Націнка_до МинРоку]" caption="Націнка_до МинРоку" numFmtId="0" hierarchy="73" level="32767"/>
    <cacheField name="[Measures].[МаржаГрн_ДоМинРоку]" caption="МаржаГрн_ДоМинРоку" numFmtId="0" hierarchy="66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11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 oneField="1">
      <fieldsUsage count="1">
        <fieldUsage x="5"/>
      </fieldsUsage>
    </cacheHierarchy>
    <cacheHierarchy uniqueName="[Measures].[ПродажіГрн]" caption="ПродажіГрн" measure="1" displayFolder="" measureGroup="Sales" count="0" oneField="1">
      <fieldsUsage count="1">
        <fieldUsage x="2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 oneField="1">
      <fieldsUsage count="1">
        <fieldUsage x="6"/>
      </fieldsUsage>
    </cacheHierarchy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 oneField="1">
      <fieldsUsage count="1">
        <fieldUsage x="1"/>
      </fieldsUsage>
    </cacheHierarchy>
    <cacheHierarchy uniqueName="[Measures].[ПродажіШт_ДоМинРоку]" caption="ПродажіШт_ДоМинРоку" measure="1" displayFolder="" measureGroup="Sales" count="0" oneField="1">
      <fieldsUsage count="1">
        <fieldUsage x="4"/>
      </fieldsUsage>
    </cacheHierarchy>
    <cacheHierarchy uniqueName="[Measures].[МаржаГрн_ДоМинРоку]" caption="МаржаГрн_ДоМинРоку" measure="1" displayFolder="" measureGroup="Sales" count="0" oneField="1">
      <fieldsUsage count="1">
        <fieldUsage x="10"/>
      </fieldsUsage>
    </cacheHierarchy>
    <cacheHierarchy uniqueName="[Measures].[ДебіторкаДні_ДоМинРоку]" caption="ДебіторкаДні_ДоМинРоку" measure="1" displayFolder="" measureGroup="Sales" count="0" oneField="1">
      <fieldsUsage count="1">
        <fieldUsage x="7"/>
      </fieldsUsage>
    </cacheHierarchy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 oneField="1">
      <fieldsUsage count="1">
        <fieldUsage x="8"/>
      </fieldsUsage>
    </cacheHierarchy>
    <cacheHierarchy uniqueName="[Measures].[Націнка_до МинРоку]" caption="Націнка_до МинРоку" measure="1" displayFolder="" measureGroup="Sales" count="0" oneField="1">
      <fieldsUsage count="1">
        <fieldUsage x="9"/>
      </fieldsUsage>
    </cacheHierarchy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29398147" backgroundQuery="1" createdVersion="7" refreshedVersion="7" minRefreshableVersion="3" recordCount="0" supportSubquery="1" supportAdvancedDrill="1" xr:uid="{790F8E79-CD12-4C3E-B26D-4D7A8681B4A8}">
  <cacheSource type="external" connectionId="1"/>
  <cacheFields count="6">
    <cacheField name="[Measures].[ПродажіГрн]" caption="ПродажіГрн" numFmtId="0" hierarchy="49" level="32767"/>
    <cacheField name="[Measures].[ПродажіГрн_ДоМинРоку]" caption="ПродажіГрн_ДоМинРоку" numFmtId="0" hierarchy="64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Месяц)].[Date (Месяц)]" caption="Date (Месяц)" numFmtId="0" hierarchy="10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Calendar].[Year].[Year]" caption="Year" numFmtId="0" hierarchy="2" level="1">
      <sharedItems containsSemiMixedTypes="0" containsNonDate="0" containsString="0"/>
    </cacheField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0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 oneField="1">
      <fieldsUsage count="1">
        <fieldUsage x="1"/>
      </fieldsUsage>
    </cacheHierarchy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29976855" backgroundQuery="1" createdVersion="7" refreshedVersion="7" minRefreshableVersion="3" recordCount="0" supportSubquery="1" supportAdvancedDrill="1" xr:uid="{FDDB5564-2352-4D50-A710-5F30E8395945}">
  <cacheSource type="external" connectionId="1"/>
  <cacheFields count="6"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Месяц)].[Date (Месяц)]" caption="Date (Месяц)" numFmtId="0" hierarchy="10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Calendar].[Year].[Year]" caption="Year" numFmtId="0" hierarchy="2" level="1">
      <sharedItems containsSemiMixedTypes="0" containsNonDate="0" containsString="0"/>
    </cacheField>
    <cacheField name="[Measures].[ПродажіШт]" caption="ПродажіШт" numFmtId="0" hierarchy="48" level="32767"/>
    <cacheField name="[Measures].[ПродажіШт_ДоМинРоку]" caption="ПродажіШт_ДоМинРоку" numFmtId="0" hierarchy="65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 oneField="1">
      <fieldsUsage count="1">
        <fieldUsage x="3"/>
      </fieldsUsage>
    </cacheHierarchy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 oneField="1">
      <fieldsUsage count="1">
        <fieldUsage x="4"/>
      </fieldsUsage>
    </cacheHierarchy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0671294" backgroundQuery="1" createdVersion="7" refreshedVersion="7" minRefreshableVersion="3" recordCount="0" supportSubquery="1" supportAdvancedDrill="1" xr:uid="{36E3EB98-1E06-4E63-ABB9-42F9461E2932}">
  <cacheSource type="external" connectionId="1"/>
  <cacheFields count="6"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Месяц)].[Date (Месяц)]" caption="Date (Месяц)" numFmtId="0" hierarchy="10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Calendar].[Year].[Year]" caption="Year" numFmtId="0" hierarchy="2" level="1">
      <sharedItems containsSemiMixedTypes="0" containsNonDate="0" containsString="0"/>
    </cacheField>
    <cacheField name="[Measures].[ЗнижкаКлієнтам]" caption="ЗнижкаКлієнтам" numFmtId="0" hierarchy="53" level="32767"/>
    <cacheField name="[Measures].[Знижка_до МинРоку]" caption="Знижка_до МинРоку" numFmtId="0" hierarchy="72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 oneField="1">
      <fieldsUsage count="1">
        <fieldUsage x="3"/>
      </fieldsUsage>
    </cacheHierarchy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 oneField="1">
      <fieldsUsage count="1">
        <fieldUsage x="4"/>
      </fieldsUsage>
    </cacheHierarchy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1018518" backgroundQuery="1" createdVersion="7" refreshedVersion="7" minRefreshableVersion="3" recordCount="0" supportSubquery="1" supportAdvancedDrill="1" xr:uid="{1C68C8AC-3AF7-4794-96E8-A6285BA34C1C}">
  <cacheSource type="external" connectionId="1"/>
  <cacheFields count="6"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Месяц)].[Date (Месяц)]" caption="Date (Месяц)" numFmtId="0" hierarchy="10" level="1">
      <sharedItems count="12">
        <s v="Січ"/>
        <s v="Лют"/>
        <s v="Бер"/>
        <s v="Кві"/>
        <s v="Тра"/>
        <s v="Чер"/>
        <s v="Лип"/>
        <s v="Сер"/>
        <s v="Вер"/>
        <s v="Жов"/>
        <s v="Лис"/>
        <s v="Гру"/>
      </sharedItems>
    </cacheField>
    <cacheField name="[Calendar].[Year].[Year]" caption="Year" numFmtId="0" hierarchy="2" level="1">
      <sharedItems containsSemiMixedTypes="0" containsNonDate="0" containsString="0"/>
    </cacheField>
    <cacheField name="[Measures].[Націнка]" caption="Націнка" numFmtId="0" hierarchy="54" level="32767"/>
    <cacheField name="[Measures].[Націнка_до МинРоку]" caption="Націнка_до МинРоку" numFmtId="0" hierarchy="73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3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 oneField="1">
      <fieldsUsage count="1">
        <fieldUsage x="4"/>
      </fieldsUsage>
    </cacheHierarchy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1597225" backgroundQuery="1" createdVersion="7" refreshedVersion="7" minRefreshableVersion="3" recordCount="0" supportSubquery="1" supportAdvancedDrill="1" xr:uid="{421C71EA-4729-43DB-A68C-EC9E16DB61A0}">
  <cacheSource type="external" connectionId="1"/>
  <cacheFields count="6">
    <cacheField name="[Calendar].[Year].[Year]" caption="Year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5]"/>
          </x15:cachedUniqueNames>
        </ext>
      </extLst>
    </cacheField>
    <cacheField name="[Measures].[ПродажіГрн_ДоМинРоку]" caption="ПродажіГрн_ДоМинРоку" numFmtId="0" hierarchy="64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ПродажіГрн]" caption="ПродажіГрн" numFmtId="0" hierarchy="49" level="32767"/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3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 oneField="1">
      <fieldsUsage count="1">
        <fieldUsage x="1"/>
      </fieldsUsage>
    </cacheHierarchy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2175926" backgroundQuery="1" createdVersion="7" refreshedVersion="7" minRefreshableVersion="3" recordCount="0" supportSubquery="1" supportAdvancedDrill="1" xr:uid="{EA41E976-5FB4-41CE-8BEB-1D6B702E46DC}">
  <cacheSource type="external" connectionId="1"/>
  <cacheFields count="4">
    <cacheField name="[Measures].[ПродажіГрн]" caption="ПродажіГрн" numFmtId="0" hierarchy="49" level="32767"/>
    <cacheField name="[Measures].[ПродажіГрн_ДоМинРоку]" caption="ПродажіГрн_ДоМинРоку" numFmtId="0" hierarchy="64" level="32767"/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 oneField="1">
      <fieldsUsage count="1">
        <fieldUsage x="0"/>
      </fieldsUsage>
    </cacheHierarchy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 oneField="1">
      <fieldsUsage count="1">
        <fieldUsage x="1"/>
      </fieldsUsage>
    </cacheHierarchy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2523149" backgroundQuery="1" createdVersion="7" refreshedVersion="7" minRefreshableVersion="3" recordCount="0" supportSubquery="1" supportAdvancedDrill="1" xr:uid="{0D9425CF-929D-456A-8568-7610E8B1FA88}">
  <cacheSource type="external" connectionId="1"/>
  <cacheFields count="4"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ПродажіШт]" caption="ПродажіШт" numFmtId="0" hierarchy="48" level="32767"/>
    <cacheField name="[Measures].[ПродажіШт_ДоМинРоку]" caption="ПродажіШт_ДоМинРоку" numFmtId="0" hierarchy="65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 oneField="1">
      <fieldsUsage count="1">
        <fieldUsage x="1"/>
      </fieldsUsage>
    </cacheHierarchy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 oneField="1">
      <fieldsUsage count="1">
        <fieldUsage x="2"/>
      </fieldsUsage>
    </cacheHierarchy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2870373" backgroundQuery="1" createdVersion="7" refreshedVersion="7" minRefreshableVersion="3" recordCount="0" supportSubquery="1" supportAdvancedDrill="1" xr:uid="{23D670AC-A2BD-46F5-B713-B72A91A67B5D}">
  <cacheSource type="external" connectionId="1"/>
  <cacheFields count="6">
    <cacheField name="[Calendar].[Year].[Year]" caption="Year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5]"/>
          </x15:cachedUniqueNames>
        </ext>
      </extLst>
    </cacheField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Measures].[ПродажіШт]" caption="ПродажіШт" numFmtId="0" hierarchy="48" level="32767"/>
    <cacheField name="[Measures].[ПродажіШт_ДоМинРоку]" caption="ПродажіШт_ДоМинРоку" numFmtId="0" hierarchy="65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 oneField="1">
      <fieldsUsage count="1">
        <fieldUsage x="3"/>
      </fieldsUsage>
    </cacheHierarchy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 oneField="1">
      <fieldsUsage count="1">
        <fieldUsage x="4"/>
      </fieldsUsage>
    </cacheHierarchy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3217596" backgroundQuery="1" createdVersion="7" refreshedVersion="7" minRefreshableVersion="3" recordCount="0" supportSubquery="1" supportAdvancedDrill="1" xr:uid="{A7DA52A4-1E00-41E1-A9CB-8B8A6C105731}">
  <cacheSource type="external" connectionId="1"/>
  <cacheFields count="6">
    <cacheField name="[Calendar].[Year].[Year]" caption="Year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5]"/>
          </x15:cachedUniqueNames>
        </ext>
      </extLst>
    </cacheField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Measures].[ЗнижкаКлієнтам]" caption="ЗнижкаКлієнтам" numFmtId="0" hierarchy="53" level="32767"/>
    <cacheField name="[Measures].[Знижка_до МинРоку]" caption="Знижка_до МинРоку" numFmtId="0" hierarchy="72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 oneField="1">
      <fieldsUsage count="1">
        <fieldUsage x="3"/>
      </fieldsUsage>
    </cacheHierarchy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 oneField="1">
      <fieldsUsage count="1">
        <fieldUsage x="4"/>
      </fieldsUsage>
    </cacheHierarchy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3912035" backgroundQuery="1" createdVersion="7" refreshedVersion="7" minRefreshableVersion="3" recordCount="0" supportSubquery="1" supportAdvancedDrill="1" xr:uid="{A9D6F101-7D45-4683-AD3E-9A3597B4F430}">
  <cacheSource type="external" connectionId="1"/>
  <cacheFields count="4"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ЗнижкаКлієнтам]" caption="ЗнижкаКлієнтам" numFmtId="0" hierarchy="53" level="32767"/>
    <cacheField name="[Measures].[Знижка_до МинРоку]" caption="Знижка_до МинРоку" numFmtId="0" hierarchy="72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 oneField="1">
      <fieldsUsage count="1">
        <fieldUsage x="1"/>
      </fieldsUsage>
    </cacheHierarchy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 oneField="1">
      <fieldsUsage count="1">
        <fieldUsage x="2"/>
      </fieldsUsage>
    </cacheHierarchy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4259258" backgroundQuery="1" createdVersion="7" refreshedVersion="7" minRefreshableVersion="3" recordCount="0" supportSubquery="1" supportAdvancedDrill="1" xr:uid="{89EB39CE-F3B8-4E85-9079-97D06FCBD76E}">
  <cacheSource type="external" connectionId="1"/>
  <cacheFields count="4"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Measures].[Націнка]" caption="Націнка" numFmtId="0" hierarchy="54" level="32767"/>
    <cacheField name="[Measures].[Націнка_до МинРоку]" caption="Націнка_до МинРоку" numFmtId="0" hierarchy="73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1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 oneField="1">
      <fieldsUsage count="1">
        <fieldUsage x="2"/>
      </fieldsUsage>
    </cacheHierarchy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1.637534953705" backgroundQuery="1" createdVersion="7" refreshedVersion="7" minRefreshableVersion="3" recordCount="0" supportSubquery="1" supportAdvancedDrill="1" xr:uid="{BF26FC23-C6CA-415C-9DC8-D212C69F3FEB}">
  <cacheSource type="external" connectionId="1"/>
  <cacheFields count="6">
    <cacheField name="[Calendar].[Year].[Year]" caption="Year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5]"/>
          </x15:cachedUniqueNames>
        </ext>
      </extLst>
    </cacheField>
    <cacheField name="[Calendar].[Date].[Date]" caption="Date" numFmtId="0" hierarchy="1" level="1">
      <sharedItems containsSemiMixedTypes="0" containsNonDate="0" containsDate="1" containsString="0" minDate="2015-01-01T00:00:00" maxDate="2015-12-02T00:00:00" count="12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</sharedItems>
    </cacheField>
    <cacheField name="[Calendar].[Date (Квартал)].[Date (Квартал)]" caption="Date (Квартал)" numFmtId="0" hierarchy="9" level="1">
      <sharedItems count="4">
        <s v="Q1"/>
        <s v="Q2"/>
        <s v="Q3"/>
        <s v="Q4"/>
      </sharedItems>
    </cacheField>
    <cacheField name="[Measures].[Націнка]" caption="Націнка" numFmtId="0" hierarchy="54" level="32767"/>
    <cacheField name="[Measures].[Націнка_до МинРоку]" caption="Націнка_до МинРоку" numFmtId="0" hierarchy="73" level="32767"/>
    <cacheField name="[Customers].[Формат].[Формат]" caption="Формат" numFmtId="0" hierarchy="16" level="1">
      <sharedItems containsSemiMixedTypes="0" containsNonDate="0" containsString="0"/>
    </cacheField>
  </cacheFields>
  <cacheHierarchies count="93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 oneField="1">
      <fieldsUsage count="1">
        <fieldUsage x="3"/>
      </fieldsUsage>
    </cacheHierarchy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 oneField="1">
      <fieldsUsage count="1">
        <fieldUsage x="4"/>
      </fieldsUsage>
    </cacheHierarchy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Сумма по столбцу DateYear]" caption="Сумма по столбцу DateYear" measure="1" displayFolder="" measureGroup="Calend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Year]" caption="Сумма по столбцу Year" measure="1" displayFolder="" measureGroup="Calendar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Число элементов в столбце Товар]" caption="Число элементов в столбце Товар" measure="1" displayFolder="" measureGroup="Product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8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  <dimension name="Диапазон" uniqueName="[Диапазон]" caption="Диапазон"/>
  </dimensions>
  <measureGroups count="7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  <measureGroup name="Диапазон" caption="Диапазон"/>
  </measureGroups>
  <maps count="14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308426388889" backgroundQuery="1" createdVersion="3" refreshedVersion="7" minRefreshableVersion="3" recordCount="0" supportSubquery="1" supportAdvancedDrill="1" xr:uid="{CEBB6DC2-0765-4B8B-89E6-E4072EA9D86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0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38949242" supportSubqueryNonVisual="1" supportSubqueryCalcMem="1" supportAddCalcMems="1"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30845462963" backgroundQuery="1" createdVersion="3" refreshedVersion="7" minRefreshableVersion="3" recordCount="0" supportSubquery="1" supportAdvancedDrill="1" xr:uid="{C550553C-5C99-42B6-84E6-6335F93BCAE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0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332677792" supportSubqueryNonVisual="1" supportSubqueryCalcMem="1" supportAddCalcMems="1"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308526736109" backgroundQuery="1" createdVersion="3" refreshedVersion="7" minRefreshableVersion="3" recordCount="0" supportSubquery="1" supportAdvancedDrill="1" xr:uid="{F25F6F7A-DFE9-484B-B74A-C47A34E6FB5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0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2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2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04316219" supportSubqueryNonVisual="1" supportSubqueryCalcMem="1" supportAddCalcMems="1"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308427199074" backgroundQuery="1" createdVersion="3" refreshedVersion="7" minRefreshableVersion="3" recordCount="0" supportSubquery="1" supportAdvancedDrill="1" xr:uid="{EAC8F159-C9D2-47CD-A139-1F14EB7BD8B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0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7710127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308455555554" backgroundQuery="1" createdVersion="3" refreshedVersion="7" minRefreshableVersion="3" recordCount="0" supportSubquery="1" supportAdvancedDrill="1" xr:uid="{455A9CE0-B9C3-49CC-94A9-77CAF8C31F2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0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97954355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юдмила" refreshedDate="45680.308527430556" backgroundQuery="1" createdVersion="3" refreshedVersion="7" minRefreshableVersion="3" recordCount="0" supportSubquery="1" supportAdvancedDrill="1" xr:uid="{8D1CD1E8-856A-45C6-8EB3-F0F623697D1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0">
    <cacheHierarchy uniqueName="[Calendar].[Calendar_ID]" caption="Calendar_ID" attribute="1" defaultMemberUniqueName="[Calendar].[Calendar_ID].[All]" allUniqueName="[Calendar].[Calendar_ID].[All]" dimensionUniqueName="[Calendar]" displayFolder="" count="0" memberValueDatatype="130" unbalanced="0"/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Quarter№]" caption="Quarter№" attribute="1" defaultMemberUniqueName="[Calendar].[Quarter№].[All]" allUniqueName="[Calendar].[Quarter№].[All]" dimensionUniqueName="[Calendar]" displayFolder="" count="0" memberValueDatatype="2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Month№]" caption="Month№" attribute="1" defaultMemberUniqueName="[Calendar].[Month№].[All]" allUniqueName="[Calendar].[Month№].[All]" dimensionUniqueName="[Calendar]" displayFolder="" count="0" memberValueDatatype="20" unbalanced="0"/>
    <cacheHierarchy uniqueName="[Calendar].[MonthName]" caption="MonthName" attribute="1" defaultMemberUniqueName="[Calendar].[MonthName].[All]" allUniqueName="[Calendar].[MonthName].[All]" dimensionUniqueName="[Calendar]" displayFolder="" count="0" memberValueDatatype="130" unbalanced="0"/>
    <cacheHierarchy uniqueName="[Calendar].[MonthEng]" caption="MonthEng" attribute="1" defaultMemberUniqueName="[Calendar].[MonthEng].[All]" allUniqueName="[Calendar].[MonthEng].[All]" dimensionUniqueName="[Calendar]" displayFolder="" count="0" memberValueDatatype="130" unbalanced="0"/>
    <cacheHierarchy uniqueName="[Calendar].[Date (Год)]" caption="Date (Год)" attribute="1" defaultMemberUniqueName="[Calendar].[Date (Год)].[All]" allUniqueName="[Calendar].[Date (Год)].[All]" dimensionUniqueName="[Calendar]" displayFolder="" count="0" memberValueDatatype="130" unbalanced="0"/>
    <cacheHierarchy uniqueName="[Calendar].[Date (Квартал)]" caption="Date (Квартал)" attribute="1" defaultMemberUniqueName="[Calendar].[Date (Квартал)].[All]" allUniqueName="[Calendar].[Date (Квартал)].[All]" dimensionUniqueName="[Calendar]" displayFolder="" count="0" memberValueDatatype="130" unbalanced="0"/>
    <cacheHierarchy uniqueName="[Calendar].[Date (Месяц)]" caption="Date (Месяц)" attribute="1" defaultMemberUniqueName="[Calendar].[Date (Месяц)].[All]" allUniqueName="[Calendar].[Date (Месяц)].[All]" dimensionUniqueName="[Calendar]" displayFolder="" count="0" memberValueDatatype="130" unbalanced="0"/>
    <cacheHierarchy uniqueName="[Calendar].[Month+Year]" caption="Month+Year" attribute="1" defaultMemberUniqueName="[Calendar].[Month+Year].[All]" allUniqueName="[Calendar].[Month+Year].[All]" dimensionUniqueName="[Calendar]" displayFolder="" count="0" memberValueDatatype="130" unbalanced="0"/>
    <cacheHierarchy uniqueName="[Calendar].[DateYear]" caption="DateYear" attribute="1" defaultMemberUniqueName="[Calendar].[DateYear].[All]" allUniqueName="[Calendar].[DateYear].[All]" dimensionUniqueName="[Calendar]" displayFolder="" count="0" memberValueDatatype="20" unbalanced="0"/>
    <cacheHierarchy uniqueName="[Calendar].[Year-Quarter]" caption="Year-Quarter" attribute="1" defaultMemberUniqueName="[Calendar].[Year-Quarter].[All]" allUniqueName="[Calendar].[Year-Quarter].[All]" dimensionUniqueName="[Calendar]" displayFolder="" count="0" memberValueDatatype="130" unbalanced="0"/>
    <cacheHierarchy uniqueName="[Customers].[Клієнт_ID]" caption="Клієнт_ID" attribute="1" defaultMemberUniqueName="[Customers].[Клієнт_ID].[All]" allUniqueName="[Customers].[Клієнт_ID].[All]" dimensionUniqueName="[Customers]" displayFolder="" count="0" memberValueDatatype="20" unbalanced="0"/>
    <cacheHierarchy uniqueName="[Customers].[Клієнт]" caption="Клієнт" attribute="1" defaultMemberUniqueName="[Customers].[Клієнт].[All]" allUniqueName="[Customers].[Клієнт].[All]" dimensionUniqueName="[Customers]" displayFolder="" count="0" memberValueDatatype="130" unbalanced="0"/>
    <cacheHierarchy uniqueName="[Customers].[Формат]" caption="Формат" attribute="1" defaultMemberUniqueName="[Customers].[Формат].[All]" allUniqueName="[Customers].[Формат].[All]" dimensionUniqueName="[Customers]" displayFolder="" count="0" memberValueDatatype="130" unbalanced="0"/>
    <cacheHierarchy uniqueName="[Customers].[ТипКлієнту]" caption="ТипКлієнту" attribute="1" defaultMemberUniqueName="[Customers].[ТипКлієнту].[All]" allUniqueName="[Customers].[ТипКлієнту].[All]" dimensionUniqueName="[Customers]" displayFolder="" count="0" memberValueDatatype="130" unbalanced="0"/>
    <cacheHierarchy uniqueName="[Customers].[Регіон]" caption="Регіон" attribute="1" defaultMemberUniqueName="[Customers].[Регіон].[All]" allUniqueName="[Customers].[Регі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Менеджер_ID]" caption="Менеджер_ID" attribute="1" defaultMemberUniqueName="[Customers].[Менеджер_ID].[All]" allUniqueName="[Customers].[Менеджер_ID].[All]" dimensionUniqueName="[Customers]" displayFolder="" count="0" memberValueDatatype="20" unbalanced="0"/>
    <cacheHierarchy uniqueName="[Managers].[Менеджер_ID]" caption="Менеджер_ID" attribute="1" defaultMemberUniqueName="[Managers].[Менеджер_ID].[All]" allUniqueName="[Managers].[Менеджер_ID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ProductPrices].[Календар_ID]" caption="Календар_ID" attribute="1" defaultMemberUniqueName="[ProductPrices].[Календар_ID].[All]" allUniqueName="[ProductPrices].[Календар_ID].[All]" dimensionUniqueName="[ProductPrices]" displayFolder="" count="0" memberValueDatatype="130" unbalanced="0"/>
    <cacheHierarchy uniqueName="[ProductPrices].[Товар_ID]" caption="Товар_ID" attribute="1" defaultMemberUniqueName="[ProductPrices].[Товар_ID].[All]" allUniqueName="[ProductPrices].[Товар_ID].[All]" dimensionUniqueName="[ProductPrices]" displayFolder="" count="0" memberValueDatatype="20" unbalanced="0"/>
    <cacheHierarchy uniqueName="[ProductPrices].[Ціна_ПрайсЛист]" caption="Ціна_ПрайсЛист" attribute="1" defaultMemberUniqueName="[ProductPrices].[Ціна_ПрайсЛист].[All]" allUniqueName="[ProductPrices].[Ціна_ПрайсЛист].[All]" dimensionUniqueName="[ProductPrices]" displayFolder="" count="0" memberValueDatatype="5" unbalanced="0"/>
    <cacheHierarchy uniqueName="[ProductPrices].[Ціна_Закупка]" caption="Ціна_Закупка" attribute="1" defaultMemberUniqueName="[ProductPrices].[Ціна_Закупка].[All]" allUniqueName="[ProductPrices].[Ціна_Закупка].[All]" dimensionUniqueName="[ProductPrices]" displayFolder="" count="0" memberValueDatatype="5" unbalanced="0"/>
    <cacheHierarchy uniqueName="[Products].[Товар_ID]" caption="Товар_ID" attribute="1" defaultMemberUniqueName="[Products].[Товар_ID].[All]" allUniqueName="[Products].[Товар_ID].[All]" dimensionUniqueName="[Products]" displayFolder="" count="0" memberValueDatatype="20" unbalanced="0"/>
    <cacheHierarchy uniqueName="[Products].[Товар]" caption="Товар" attribute="1" defaultMemberUniqueName="[Products].[Товар].[All]" allUniqueName="[Products].[Товар].[All]" dimensionUniqueName="[Products]" displayFolder="" count="0" memberValueDatatype="130" unbalanced="0"/>
    <cacheHierarchy uniqueName="[Products].[КатТовару]" caption="КатТовару" attribute="1" defaultMemberUniqueName="[Products].[КатТовару].[All]" allUniqueName="[Products].[КатТовару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Календар_ID]" caption="Календар_ID" attribute="1" defaultMemberUniqueName="[Sales].[Календар_ID].[All]" allUniqueName="[Sales].[Календар_ID].[All]" dimensionUniqueName="[Sales]" displayFolder="" count="0" memberValueDatatype="130" unbalanced="0"/>
    <cacheHierarchy uniqueName="[Sales].[Менеджер.1]" caption="Менеджер.1" attribute="1" defaultMemberUniqueName="[Sales].[Менеджер.1].[All]" allUniqueName="[Sales].[Менеджер.1].[All]" dimensionUniqueName="[Sales]" displayFolder="" count="0" memberValueDatatype="130" unbalanced="0"/>
    <cacheHierarchy uniqueName="[Sales].[Клієнт_ID]" caption="Клієнт_ID" attribute="1" defaultMemberUniqueName="[Sales].[Клієнт_ID].[All]" allUniqueName="[Sales].[Клієнт_ID].[All]" dimensionUniqueName="[Sales]" displayFolder="" count="0" memberValueDatatype="20" unbalanced="0"/>
    <cacheHierarchy uniqueName="[Sales].[ТипКлієнта]" caption="ТипКлієнта" attribute="1" defaultMemberUniqueName="[Sales].[ТипКлієнта].[All]" allUniqueName="[Sales].[ТипКлієнта].[All]" dimensionUniqueName="[Sales]" displayFolder="" count="0" memberValueDatatype="130" unbalanced="0"/>
    <cacheHierarchy uniqueName="[Sales].[Товар_ID]" caption="Товар_ID" attribute="1" defaultMemberUniqueName="[Sales].[Товар_ID].[All]" allUniqueName="[Sales].[Товар_ID].[All]" dimensionUniqueName="[Sales]" displayFolder="" count="0" memberValueDatatype="20" unbalanced="0"/>
    <cacheHierarchy uniqueName="[Sales].[ПланПродажів_Грн]" caption="ПланПродажів_Грн" attribute="1" defaultMemberUniqueName="[Sales].[ПланПродажів_Грн].[All]" allUniqueName="[Sales].[ПланПродажів_Грн].[All]" dimensionUniqueName="[Sales]" displayFolder="" count="0" memberValueDatatype="5" unbalanced="0"/>
    <cacheHierarchy uniqueName="[Sales].[Продано_Шт]" caption="Продано_Шт" attribute="1" defaultMemberUniqueName="[Sales].[Продано_Шт].[All]" allUniqueName="[Sales].[Продано_Шт].[All]" dimensionUniqueName="[Sales]" displayFolder="" count="0" memberValueDatatype="20" unbalanced="0"/>
    <cacheHierarchy uniqueName="[Sales].[Продано_Грн]" caption="Продано_Грн" attribute="1" defaultMemberUniqueName="[Sales].[Продано_Грн].[All]" allUniqueName="[Sales].[Продано_Грн].[All]" dimensionUniqueName="[Sales]" displayFolder="" count="0" memberValueDatatype="5" unbalanced="0"/>
    <cacheHierarchy uniqueName="[Sales].[Дебіторка_Грн]" caption="Дебіторка_Грн" attribute="1" defaultMemberUniqueName="[Sales].[Дебіторка_Грн].[All]" allUniqueName="[Sales].[Дебіторка_Грн].[All]" dimensionUniqueName="[Sales]" displayFolder="" count="0" memberValueDatatype="5" unbalanced="0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5" unbalanced="0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5" unbalanced="0"/>
    <cacheHierarchy uniqueName="[Sales].[ЗПБборги]" caption="ЗПБборги" attribute="1" defaultMemberUniqueName="[Sales].[ЗПБборги].[All]" allUniqueName="[Sales].[ЗПБборги].[All]" dimensionUniqueName="[Sales]" displayFolder="" count="0" memberValueDatatype="5" unbalanced="0"/>
    <cacheHierarchy uniqueName="[Диапазон].[№]" caption="№" attribute="1" defaultMemberUniqueName="[Диапазон].[№].[All]" allUniqueName="[Диапазон].[№].[All]" dimensionUniqueName="[Диапазон]" displayFolder="" count="0" memberValueDatatype="20" unbalanced="0"/>
    <cacheHierarchy uniqueName="[Диапазон].[Продукти]" caption="Продукти" attribute="1" defaultMemberUniqueName="[Диапазон].[Продукти].[All]" allUniqueName="[Диапазон].[Продукти].[All]" dimensionUniqueName="[Диапазон]" displayFolder="" count="0" memberValueDatatype="130" unbalanced="0"/>
    <cacheHierarchy uniqueName="[Диапазон].[ПродажіГрн]" caption="ПродажіГрн" attribute="1" defaultMemberUniqueName="[Диапазон].[ПродажіГрн].[All]" allUniqueName="[Диапазон].[ПродажіГрн].[All]" dimensionUniqueName="[Диапазон]" displayFolder="" count="0" memberValueDatatype="20" unbalanced="0"/>
    <cacheHierarchy uniqueName="[Calendar].[Date (Индекс месяца)]" caption="Date (Индекс месяца)" attribute="1" defaultMemberUniqueName="[Calendar].[Date (Индекс месяца)].[All]" allUniqueName="[Calendar].[Date (Индекс месяца)].[All]" dimensionUniqueName="[Calendar]" displayFolder="" count="0" memberValueDatatype="20" unbalanced="0" hidden="1"/>
    <cacheHierarchy uniqueName="[Customers].[Менеджер_Прізвище]" caption="Менеджер_Прізвище" attribute="1" defaultMemberUniqueName="[Customers].[Менеджер_Прізвище].[All]" allUniqueName="[Customers].[Менеджер_Прізвище].[All]" dimensionUniqueName="[Customers]" displayFolder="" count="0" memberValueDatatype="130" unbalanced="0" hidden="1"/>
    <cacheHierarchy uniqueName="[Measures].[ПродажіШт]" caption="ПродажіШт" measure="1" displayFolder="" measureGroup="Sales" count="0"/>
    <cacheHierarchy uniqueName="[Measures].[ПродажіГрн]" caption="ПродажіГрн" measure="1" displayFolder="" measureGroup="Sales" count="0"/>
    <cacheHierarchy uniqueName="[Measures].[ПланПродажівГрн]" caption="ПланПродажівГрн" measure="1" displayFolder="" measureGroup="Sales" count="0"/>
    <cacheHierarchy uniqueName="[Measures].[ПродажіЗакупГрн]" caption="ПродажіЗакупГрн" measure="1" displayFolder="" measureGroup="Sales" count="0"/>
    <cacheHierarchy uniqueName="[Measures].[ПродажіПрайсГрн]" caption="ПродажіПрайсГрн" measure="1" displayFolder="" measureGroup="Sales" count="0"/>
    <cacheHierarchy uniqueName="[Measures].[ЗнижкаКлієнтам]" caption="ЗнижкаКлієнтам" measure="1" displayFolder="" measureGroup="Sales" count="0"/>
    <cacheHierarchy uniqueName="[Measures].[Націнка]" caption="Націнка" measure="1" displayFolder="" measureGroup="Sales" count="0"/>
    <cacheHierarchy uniqueName="[Measures].[МаржаГрн]" caption="МаржаГрн" measure="1" displayFolder="" measureGroup="Sales" count="0"/>
    <cacheHierarchy uniqueName="[Measures].[AvgDebtDays]" caption="AvgDebtDays" measure="1" displayFolder="" measureGroup="Sales" count="0"/>
    <cacheHierarchy uniqueName="[Measures].[ДебіторкаДні]" caption="ДебіторкаДні" measure="1" displayFolder="" measureGroup="Sales" count="0"/>
    <cacheHierarchy uniqueName="[Measures].[ЗПОкладГрн]" caption="ЗПОкладГрн" measure="1" displayFolder="" measureGroup="Sales" count="0"/>
    <cacheHierarchy uniqueName="[Measures].[ЗПОборотГрн]" caption="ЗПОборотГрн" measure="1" displayFolder="" measureGroup="Sales" count="0"/>
    <cacheHierarchy uniqueName="[Measures].[ЗПБоргиГрн]" caption="ЗПБоргиГрн" measure="1" displayFolder="" measureGroup="Sales" count="0"/>
    <cacheHierarchy uniqueName="[Measures].[ЗПБонусГрн]" caption="ЗПБонусГрн" measure="1" displayFolder="" measureGroup="Sales" count="0"/>
    <cacheHierarchy uniqueName="[Measures].[ЗПЗагальнаГрн]" caption="ЗПЗагальнаГрн" measure="1" displayFolder="" measureGroup="Sales" count="0"/>
    <cacheHierarchy uniqueName="[Measures].[ВикПлану%]" caption="ВикПлану%" measure="1" displayFolder="" measureGroup="Sales" count="0"/>
    <cacheHierarchy uniqueName="[Measures].[ПродажіГрн_ДоМинРоку]" caption="ПродажіГрн_ДоМинРоку" measure="1" displayFolder="" measureGroup="Sales" count="0"/>
    <cacheHierarchy uniqueName="[Measures].[ПродажіШт_ДоМинРоку]" caption="ПродажіШт_ДоМинРоку" measure="1" displayFolder="" measureGroup="Sales" count="0"/>
    <cacheHierarchy uniqueName="[Measures].[МаржаГрн_ДоМинРоку]" caption="МаржаГрн_ДоМинРоку" measure="1" displayFolder="" measureGroup="Sales" count="0"/>
    <cacheHierarchy uniqueName="[Measures].[ДебіторкаДні_ДоМинРоку]" caption="ДебіторкаДні_ДоМинРоку" measure="1" displayFolder="" measureGroup="Sales" count="0"/>
    <cacheHierarchy uniqueName="[Measures].[ЗПОклад_ДоМинРоку]" caption="ЗПОклад_ДоМинРоку" measure="1" displayFolder="" measureGroup="Sales" count="0"/>
    <cacheHierarchy uniqueName="[Measures].[ЗПОборот_ДоМинРоку]" caption="ЗПОборот_ДоМинРоку" measure="1" displayFolder="" measureGroup="Sales" count="0"/>
    <cacheHierarchy uniqueName="[Measures].[ЗПБорги_ДоМинРоку]" caption="ЗПБорги_ДоМинРоку" measure="1" displayFolder="" measureGroup="Sales" count="0"/>
    <cacheHierarchy uniqueName="[Measures].[ЗПЗагальна_ДоМинРоку]" caption="ЗПЗагальна_ДоМинРоку" measure="1" displayFolder="" measureGroup="Sales" count="0"/>
    <cacheHierarchy uniqueName="[Measures].[Знижка_до МинРоку]" caption="Знижка_до МинРоку" measure="1" displayFolder="" measureGroup="Sales" count="0"/>
    <cacheHierarchy uniqueName="[Measures].[Націнка_до МинРоку]" caption="Націнка_до МинРоку" measure="1" displayFolder="" measureGroup="Sales" count="0"/>
    <cacheHierarchy uniqueName="[Measures].[ЧасткаЗПвОбороті]" caption="ЧасткаЗПвОбороті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Managers]" caption="__XL_Count Managers" measure="1" displayFolder="" measureGroup="Managers" count="0" hidden="1"/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Число элементов в столбце ТипКлієнту]" caption="Число элементов в столбце ТипКлієнту" measure="1" displayFolder="" measureGroup="Custom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Продано_Шт]" caption="Сумма по столбцу Продано_Шт" measure="1" displayFolder="" measureGroup="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Сумма по столбцу ПродажіГрн]" caption="Сумма по столбцу ПродажіГрн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Число элементов в столбце Quarter]" caption="Число элементов в столбце Quarter" measure="1" displayFolder="" measureGroup="Calendar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умма по столбцу ЗПОклад]" caption="Сумма по столбцу ЗПОклад" measure="1" displayFolder="" measureGroup="Sal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Сумма по столбцу ЗПБОборот]" caption="Сумма по столбцу ЗПБОборот" measure="1" displayFolder="" measureGroup="Sale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Сумма по столбцу ЗПБборги]" caption="Сумма по столбцу ЗПБборги" measure="1" displayFolder="" measureGroup="Sale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26484826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2A45B-2876-4598-BC69-2F052C88CC54}" name="Топ5ПродуктиДебіторка" cacheId="8126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">
  <location ref="N113:O119" firstHeaderRow="1" firstDataRow="1" firstDataCol="1"/>
  <pivotFields count="4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fld="0" subtotal="count" baseField="0" baseItem="0" numFmtId="1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0" showColStripes="0" showLastColumn="1"/>
  <filters count="2">
    <filter fld="2" type="dateBetween" evalOrder="-1" id="2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1" iMeasureHier="56">
      <autoFilter ref="A1">
        <filterColumn colId="0">
          <top10 top="0"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14044-FFD9-4695-8FF7-3888DD7D881D}" name="Топ5КлієнтиДебіторка" cacheId="8114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">
  <location ref="I113:J119" firstHeaderRow="1" firstDataRow="1" firstDataCol="1"/>
  <pivotFields count="4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6">
    <i>
      <x v="2"/>
    </i>
    <i>
      <x/>
    </i>
    <i>
      <x v="3"/>
    </i>
    <i>
      <x v="1"/>
    </i>
    <i>
      <x v="4"/>
    </i>
    <i t="grand">
      <x/>
    </i>
  </rowItems>
  <colItems count="1">
    <i/>
  </colItems>
  <dataFields count="1">
    <dataField fld="0" subtotal="count" baseField="0" baseItem="0" numFmtId="1"/>
  </dataFields>
  <formats count="1">
    <format dxfId="3">
      <pivotArea outline="0" collapsedLevelsAreSubtotals="1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0" showColStripes="0" showLastColumn="1"/>
  <filters count="2">
    <filter fld="2" type="dateBetween" evalOrder="-1" id="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5" iMeasureHier="56">
      <autoFilter ref="A1">
        <filterColumn colId="0">
          <top10 top="0"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B654A-7B3A-4C92-8A86-1BC0EFC01220}" name="Топ5МенеджериДебіторка" cacheId="8120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">
  <location ref="B113:C119" firstHeaderRow="1" firstDataRow="1" firstDataCol="1"/>
  <pivotFields count="4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fld="1" subtotal="count" baseField="0" baseItem="0" numFmtId="1"/>
  </dataFields>
  <formats count="1">
    <format dxfId="4">
      <pivotArea outline="0" collapsedLevelsAreSubtotals="1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3" showRowHeaders="1" showColHeaders="1" showRowStripes="0" showColStripes="0" showLastColumn="1"/>
  <filters count="2">
    <filter fld="2" type="dateBetween" evalOrder="-1" id="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5" iMeasureHier="56">
      <autoFilter ref="A1">
        <filterColumn colId="0">
          <top10 top="0"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E4207-E26D-4B5C-A1D8-AE757F0824B4}" name="Топ5ПродуктиНацінка" cacheId="8129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">
  <location ref="N99:O105" firstHeaderRow="1" firstDataRow="1" firstDataCol="1"/>
  <pivotFields count="4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4"/>
    </i>
    <i>
      <x v="3"/>
    </i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filters count="2">
    <filter fld="2" type="dateBetween" evalOrder="-1" id="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4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Sales]"/>
        <x15:activeTabTopLevelEntity name="[Calendar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7A66B-2B3E-4264-82A5-DF8A430DB472}" name="Топ5КлієнтиНацінка" cacheId="8117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">
  <location ref="I99:J105" firstHeaderRow="1" firstDataRow="1" firstDataCol="1"/>
  <pivotFields count="4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3"/>
    </i>
    <i>
      <x v="4"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filters count="2">
    <filter fld="2" type="dateBetween" evalOrder="-1" id="7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4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8C8FA-EAA7-4D11-B081-37224EC7473F}" name="Топ5МенеджериНацінка" cacheId="8123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">
  <location ref="B99:C105" firstHeaderRow="1" firstDataRow="1" firstDataCol="1"/>
  <pivotFields count="4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filters count="2">
    <filter fld="2" type="dateBetween" evalOrder="-1" id="10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4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BCE7B-8AD1-4355-8BAB-5A5C0F854EE2}" name="Топ5КлієнтиПродажі" cacheId="8108" applyNumberFormats="0" applyBorderFormats="0" applyFontFormats="0" applyPatternFormats="0" applyAlignmentFormats="0" applyWidthHeightFormats="1" dataCaption="Значения" grandTotalCaption="Всього" updatedVersion="7" minRefreshableVersion="5" itemPrintTitles="1" createdVersion="7" indent="0" showHeaders="0" outline="1" outlineData="1" multipleFieldFilters="0" rowHeaderCaption=" ">
  <location ref="I85:J91" firstHeaderRow="1" firstDataRow="1" firstDataCol="1"/>
  <pivotFields count="4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5">
    <format dxfId="14">
      <pivotArea type="all" dataOnly="0" outline="0" fieldPosition="0"/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6" showRowHeaders="1" showColHeaders="1" showRowStripes="0" showColStripes="0" showLastColumn="1"/>
  <filters count="2">
    <filter fld="2" type="dateBetween" evalOrder="-1" id="1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9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]"/>
        <x15:activeTabTopLevelEntity name="[Product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BF0A9-E161-455C-8C91-FF0587C9BA3F}" name="Топ5МенеджерівПродажі" cacheId="8105" applyNumberFormats="0" applyBorderFormats="0" applyFontFormats="0" applyPatternFormats="0" applyAlignmentFormats="0" applyWidthHeightFormats="1" dataCaption="Значения" grandTotalCaption="Всього" updatedVersion="7" minRefreshableVersion="5" preserveFormatting="0" subtotalHiddenItems="1" colGrandTotals="0" itemPrintTitles="1" createdVersion="7" indent="0" showHeaders="0" outline="1" outlineData="1" multipleFieldFilters="0" colHeaderCaption="">
  <location ref="B85:C91" firstHeaderRow="1" firstDataRow="1" firstDataCol="1"/>
  <pivotFields count="5">
    <pivotField axis="axisRow" allDrilled="1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howAll="0" defaultSubtotal="0"/>
    <pivotField allDrilled="1" subtotalTop="0" showAll="0" dataSourceSort="1" defaultSubtotal="0" defaultAttributeDrillState="1">
      <items count="1">
        <item n=" "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6" showRowHeaders="0" showColHeaders="1" showRowStripes="0" showColStripes="0" showLastColumn="1"/>
  <filters count="2">
    <filter fld="3" type="dateBetween" evalOrder="-1" id="23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49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Products]"/>
        <x15:activeTabTopLevelEntity name="[Custom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17561-ADAB-4A0A-ACBC-E59E13E0A9BF}" name="Топ5ПродуктиПродажі" cacheId="8111" applyNumberFormats="0" applyBorderFormats="0" applyFontFormats="0" applyPatternFormats="0" applyAlignmentFormats="0" applyWidthHeightFormats="1" dataCaption="Значения" grandTotalCaption="Всього" updatedVersion="7" minRefreshableVersion="5" subtotalHiddenItems="1" colGrandTotals="0" itemPrintTitles="1" createdVersion="7" indent="0" showHeaders="0" outline="1" outlineData="1" multipleFieldFilters="0" rowHeaderCaption="" colHeaderCaption="">
  <location ref="N85:O91" firstHeaderRow="1" firstDataRow="1" firstDataCol="1"/>
  <pivotFields count="5">
    <pivotField allDrilled="1" subtotalTop="0" showAll="0" measureFilter="1" defaultSubtotal="0" defaultAttributeDrillState="1">
      <items count="1">
        <item x="0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6">
    <i>
      <x v="3"/>
    </i>
    <i>
      <x v="2"/>
    </i>
    <i>
      <x v="1"/>
    </i>
    <i>
      <x/>
    </i>
    <i>
      <x v="4"/>
    </i>
    <i t="grand">
      <x/>
    </i>
  </rowItems>
  <colItems count="1">
    <i/>
  </colItems>
  <dataFields count="1">
    <dataField fld="2" subtotal="count" baseField="0" baseItem="0"/>
  </dataFields>
  <formats count="6">
    <format dxfId="15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fieldPosition="0">
        <references count="1">
          <reference field="1" count="0"/>
        </references>
      </pivotArea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 ПродажіГрн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6" showRowHeaders="1" showColHeaders="1" showRowStripes="0" showColStripes="0" showLastColumn="1"/>
  <filters count="3">
    <filter fld="3" type="dateBetween" evalOrder="-1" id="19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85">
      <autoFilter ref="A1">
        <filterColumn colId="0">
          <top10 val="5" filterVal="5"/>
        </filterColumn>
      </autoFilter>
    </filter>
    <filter fld="1" type="count" id="4" iMeasureHier="49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Диапазон]"/>
        <x15:activeTabTopLevelEntity name="[Products]"/>
        <x15:activeTabTopLevelEntity name="[Sales]"/>
        <x15:activeTabTopLevelEntity name="[Calendar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B811F-C251-4E2A-9EDD-B46B56423BE3}" name="Сводная таблица5" cacheId="8099" applyNumberFormats="0" applyBorderFormats="0" applyFontFormats="0" applyPatternFormats="0" applyAlignmentFormats="0" applyWidthHeightFormats="1" dataCaption="Значения" tag="cc28afed-ba30-431d-853f-a0497f9979a2" updatedVersion="7" minRefreshableVersion="5" useAutoFormatting="1" subtotalHiddenItems="1" itemPrintTitles="1" createdVersion="7" indent="0" outline="1" outlineData="1" multipleFieldFilters="0" chartFormat="6">
  <location ref="H4:K17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3" subtotal="count" baseField="0" baseItem="0"/>
  </dataField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9E662-9389-4119-BED6-3E42BBB1CAFD}" name="Сводная таблица4" cacheId="8084" applyNumberFormats="0" applyBorderFormats="0" applyFontFormats="0" applyPatternFormats="0" applyAlignmentFormats="0" applyWidthHeightFormats="1" dataCaption="Значения" tag="6e44fe70-41e2-400c-a8fb-7098cd1eecfd" updatedVersion="7" minRefreshableVersion="5" useAutoFormatting="1" subtotalHiddenItems="1" itemPrintTitles="1" createdVersion="7" indent="0" outline="1" outlineData="1" multipleFieldFilters="0" chartFormat="7">
  <location ref="P13:Q20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0" subtotal="count" baseField="0" baseItem="0"/>
  </dataFields>
  <chartFormats count="7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Calendar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78162-6FC4-48F6-AD13-D0D9B5E76990}" name="Сводная таблица7" cacheId="8090" applyNumberFormats="0" applyBorderFormats="0" applyFontFormats="0" applyPatternFormats="0" applyAlignmentFormats="0" applyWidthHeightFormats="1" dataCaption="Значения" tag="a51097ba-8afa-4cf1-bbfe-bb8abdd30a58" updatedVersion="7" minRefreshableVersion="5" useAutoFormatting="1" subtotalHiddenItems="1" itemPrintTitles="1" createdVersion="7" indent="0" outline="1" outlineData="1" multipleFieldFilters="0" chartFormat="29">
  <location ref="S13:T17" firstHeaderRow="1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4">
    <chartFormat chart="2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6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Sales]"/>
        <x15:activeTabTopLevelEntity name="[Custom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65256-0293-4126-8ED3-D45413326A17}" name="Сводная таблица1" cacheId="8075" applyNumberFormats="0" applyBorderFormats="0" applyFontFormats="0" applyPatternFormats="0" applyAlignmentFormats="0" applyWidthHeightFormats="1" dataCaption="Значения" tag="76b1949b-22fd-4a16-bb00-51414659e064" updatedVersion="7" minRefreshableVersion="5" useAutoFormatting="1" subtotalHiddenItems="1" itemPrintTitles="1" createdVersion="7" indent="0" outline="1" outlineData="1" multipleFieldFilters="0" chartFormat="43">
  <location ref="B4:F17" firstHeaderRow="0" firstDataRow="1" firstDataCol="1"/>
  <pivotFields count="8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2">
    <format dxfId="16">
      <pivotArea outline="0" collapsedLevelsAreSubtotals="1" fieldPosition="0"/>
    </format>
    <format dxfId="17">
      <pivotArea dataOnly="0" labelOnly="1" fieldPosition="0">
        <references count="1">
          <reference field="6" count="0"/>
        </references>
      </pivotArea>
    </format>
  </formats>
  <chartFormats count="6">
    <chartFormat chart="4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42" format="13">
      <pivotArea type="data" outline="0" fieldPosition="0">
        <references count="2">
          <reference field="4294967294" count="1" selected="0">
            <x v="3"/>
          </reference>
          <reference field="6" count="1" selected="0">
            <x v="7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Year].&amp;[201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6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C5396-E069-45C3-AF60-C75D27DDE1D1}" name="Сводная таблица3" cacheId="8081" applyNumberFormats="0" applyBorderFormats="0" applyFontFormats="0" applyPatternFormats="0" applyAlignmentFormats="0" applyWidthHeightFormats="1" dataCaption="Значения" tag="c4018fbd-d8f8-47f6-a51b-66305792e260" updatedVersion="7" minRefreshableVersion="5" useAutoFormatting="1" subtotalHiddenItems="1" itemPrintTitles="1" createdVersion="7" indent="0" outline="1" outlineData="1" multipleFieldFilters="0" chartFormat="8">
  <location ref="P7:Q11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4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Products]"/>
        <x15:activeTabTopLevelEntity name="[Calendar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8760F-51EF-4618-93E4-F97D8CC4461C}" name="Сводная таблица2" cacheId="8078" applyNumberFormats="0" applyBorderFormats="0" applyFontFormats="0" applyPatternFormats="0" applyAlignmentFormats="0" applyWidthHeightFormats="1" dataCaption="Значения" tag="cc1d9500-9d23-4c1e-b966-766d72dc3aa1" updatedVersion="7" minRefreshableVersion="5" useAutoFormatting="1" subtotalHiddenItems="1" itemPrintTitles="1" createdVersion="7" indent="0" outline="1" outlineData="1" multipleFieldFilters="0">
  <location ref="P4:P5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A8077-FFF7-4390-84CB-5022E43EE0D9}" name="Сводная таблица8" cacheId="8093" applyNumberFormats="0" applyBorderFormats="0" applyFontFormats="0" applyPatternFormats="0" applyAlignmentFormats="0" applyWidthHeightFormats="1" dataCaption="Значения" tag="56fbdec4-45c1-4451-baec-e780f215622f" updatedVersion="7" minRefreshableVersion="5" useAutoFormatting="1" subtotalHiddenItems="1" itemPrintTitles="1" createdVersion="7" indent="0" outline="1" outlineData="1" multipleFieldFilters="0" chartFormat="9">
  <location ref="S19:T26" firstHeaderRow="1" firstDataRow="1" firstDataCol="1"/>
  <pivotFields count="4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chartFormats count="7"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]"/>
        <x15:activeTabTopLevelEntity name="[Product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D00FF-1A1F-4B42-A13A-A12E3133DEA5}" name="Сводная таблица10" cacheId="8102" applyNumberFormats="0" applyBorderFormats="0" applyFontFormats="0" applyPatternFormats="0" applyAlignmentFormats="0" applyWidthHeightFormats="1" dataCaption="Значения" updatedVersion="7" minRefreshableVersion="5" useAutoFormatting="1" subtotalHiddenItems="1" itemPrintTitles="1" createdVersion="7" indent="0" outline="1" outlineData="1" multipleFieldFilters="0">
  <location ref="M4:N1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BB9F8-17A0-4F52-9456-1C9CD0E2EFFF}" name="Сводная таблица9" cacheId="8096" applyNumberFormats="0" applyBorderFormats="0" applyFontFormats="0" applyPatternFormats="0" applyAlignmentFormats="0" applyWidthHeightFormats="1" dataCaption="Значения" tag="7b09fdee-38fc-455b-bbd0-081b47c31ec5" updatedVersion="7" minRefreshableVersion="5" useAutoFormatting="1" subtotalHiddenItems="1" itemPrintTitles="1" createdVersion="7" indent="0" outline="1" outlineData="1" multipleFieldFilters="0" chartFormat="10">
  <location ref="S28:T32" firstHeaderRow="1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4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]"/>
        <x15:activeTabTopLevelEntity name="[Sales]"/>
        <x15:activeTabTopLevelEntity name="[Custom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10701-B7F3-497E-913E-0BEBB35424B8}" name="Сводная таблица6" cacheId="8087" applyNumberFormats="0" applyBorderFormats="0" applyFontFormats="0" applyPatternFormats="0" applyAlignmentFormats="0" applyWidthHeightFormats="1" dataCaption="Значения" tag="888733d2-f031-44d4-b935-c13692a7ef79" updatedVersion="7" minRefreshableVersion="5" useAutoFormatting="1" subtotalHiddenItems="1" itemPrintTitles="1" createdVersion="7" indent="0" outline="1" outlineData="1" multipleFieldFilters="0" chartFormat="8">
  <location ref="S4:T11" firstHeaderRow="1" firstDataRow="1" firstDataCol="1"/>
  <pivotFields count="4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chartFormats count="7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66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Product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028E9-96B9-4A3E-818B-1E3505648C50}" name="АналізПоказн2" cacheId="8219" applyNumberFormats="0" applyBorderFormats="0" applyFontFormats="0" applyPatternFormats="0" applyAlignmentFormats="0" applyWidthHeightFormats="1" dataCaption="Значения" tag="71cbd04c-64fe-4be8-9fae-ce8eaf933c7a" updatedVersion="7" minRefreshableVersion="5" useAutoFormatting="1" subtotalHiddenItems="1" itemPrintTitles="1" createdVersion="7" indent="0" outline="1" outlineData="1" multipleFieldFilters="0">
  <location ref="B6:K19" firstHeaderRow="0" firstDataRow="1" firstDataCol="1"/>
  <pivotFields count="12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fld="2" subtotal="count" baseField="0" baseItem="0"/>
    <dataField fld="1" subtotal="count" baseField="0" baseItem="1048828"/>
    <dataField fld="5" subtotal="count" baseField="0" baseItem="0"/>
    <dataField fld="4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</dataFields>
  <formats count="7">
    <format dxfId="26">
      <pivotArea collapsedLevelsAreSubtotals="1" fieldPosition="0">
        <references count="1">
          <reference field="3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5">
      <pivotArea dataOnly="0" labelOnly="1" fieldPosition="0">
        <references count="1">
          <reference field="3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4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20">
      <pivotArea dataOnly="0" outline="0" fieldPosition="0">
        <references count="1">
          <reference field="4294967294" count="2">
            <x v="4"/>
            <x v="5"/>
          </reference>
        </references>
      </pivotArea>
    </format>
  </formats>
  <pivotHierarchies count="93">
    <pivotHierarchy dragToData="1"/>
    <pivotHierarchy dragToData="1"/>
    <pivotHierarchy multipleItemSelectionAllowed="1" dragToData="1">
      <members count="1" level="1">
        <member name="[Calendar].[Year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99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22DA9-A9EF-4F78-BC4A-B256ABC40BC5}" name="ПродажіГрнРікЗміна" cacheId="8237" applyNumberFormats="0" applyBorderFormats="0" applyFontFormats="0" applyPatternFormats="0" applyAlignmentFormats="0" applyWidthHeightFormats="1" dataCaption="Значения" tag="2707324f-e731-43f6-b51b-e84d38f87340" updatedVersion="7" minRefreshableVersion="5" useAutoFormatting="1" itemPrintTitles="1" createdVersion="7" indent="0" outline="1" outlineData="1" multipleFieldFilters="0" chartFormat="6">
  <location ref="U6:V7" firstHeaderRow="0" firstDataRow="1" firstDataCol="0"/>
  <pivotFields count="4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chartFormats count="3"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6E5E0-4B1A-404C-9FDB-30AB5E6687DC}" name="ПродажіГрнКварталЗміни" cacheId="8234" applyNumberFormats="0" applyBorderFormats="0" applyFontFormats="0" applyPatternFormats="0" applyAlignmentFormats="0" applyWidthHeightFormats="1" dataCaption="Значения" tag="cfefc03c-ff90-4596-a433-ddb83a9f550e" updatedVersion="7" minRefreshableVersion="5" useAutoFormatting="1" itemPrintTitles="1" createdVersion="7" indent="0" outline="1" outlineData="1" multipleFieldFilters="0" chartFormat="13" rowHeaderCaption=" ">
  <location ref="Q6:S11" firstHeaderRow="0" firstDataRow="1" firstDataCol="1"/>
  <pivotFields count="6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1" subtotal="count" baseField="0" baseItem="0"/>
  </dataFields>
  <chartFormats count="2"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4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26A59-D04A-4876-9263-969620A09EAC}" name="ПродШтКварталЗміни" cacheId="8243" applyNumberFormats="0" applyBorderFormats="0" applyFontFormats="0" applyPatternFormats="0" applyAlignmentFormats="0" applyWidthHeightFormats="1" dataCaption="Значения" tag="116f4f9a-f70d-4568-9ec6-7e69917fbe67" updatedVersion="7" minRefreshableVersion="5" useAutoFormatting="1" itemPrintTitles="1" createdVersion="7" indent="0" outline="1" outlineData="1" multipleFieldFilters="0" chartFormat="16" rowHeaderCaption="">
  <location ref="AB6:AD11" firstHeaderRow="0" firstDataRow="1" firstDataCol="1"/>
  <pivotFields count="6"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4">
    <chartFormat chart="1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4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D2C33-3076-4045-844B-446A8ED35966}" name="Сводная таблица9" cacheId="8228" applyNumberFormats="0" applyBorderFormats="0" applyFontFormats="0" applyPatternFormats="0" applyAlignmentFormats="0" applyWidthHeightFormats="1" dataCaption="Значения" tag="1f05847f-a72d-460a-8860-db99a6609274" updatedVersion="7" minRefreshableVersion="5" useAutoFormatting="1" subtotalHiddenItems="1" itemPrintTitles="1" createdVersion="7" indent="0" outline="1" outlineData="1" multipleFieldFilters="0" chartFormat="16" rowHeaderCaption="">
  <location ref="AI6:AK19" firstHeaderRow="0" firstDataRow="1" firstDataCol="1"/>
  <pivotFields count="6"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 numFmtId="167"/>
  </dataFields>
  <formats count="1"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1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7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94874-A816-4B0C-9C26-7555D76FA4A5}" name="ПродажіГрнЗміни" cacheId="8222" applyNumberFormats="0" applyBorderFormats="0" applyFontFormats="0" applyPatternFormats="0" applyAlignmentFormats="0" applyWidthHeightFormats="1" dataCaption="Значения" tag="cc4fea77-c687-49a4-a63f-4dd06b2539bf" updatedVersion="7" minRefreshableVersion="5" useAutoFormatting="1" subtotalHiddenItems="1" itemPrintTitles="1" createdVersion="7" indent="0" outline="1" outlineData="1" multipleFieldFilters="0" chartFormat="9" rowHeaderCaption=" ">
  <location ref="M6:O19" firstHeaderRow="0" firstDataRow="1" firstDataCol="1"/>
  <pivotFields count="6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3"/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chartFormats count="2"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7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59A79-AE83-4B15-8CC6-3B604628F5DC}" name="Сводная таблица14" cacheId="8231" applyNumberFormats="0" applyBorderFormats="0" applyFontFormats="0" applyPatternFormats="0" applyAlignmentFormats="0" applyWidthHeightFormats="1" dataCaption="Значения" tag="3113b00a-6cea-460c-b054-9590e30ff372" updatedVersion="7" minRefreshableVersion="5" useAutoFormatting="1" subtotalHiddenItems="1" itemPrintTitles="1" createdVersion="7" indent="0" outline="1" outlineData="1" multipleFieldFilters="0" chartFormat="22" rowHeaderCaption="">
  <location ref="AT6:AV19" firstHeaderRow="0" firstDataRow="1" firstDataCol="1"/>
  <pivotFields count="6"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 numFmtId="167"/>
  </dataFields>
  <formats count="1">
    <format dxfId="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2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7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E67C-3B46-4019-A225-A768B9579F7F}" name="Сводная таблица11" cacheId="8249" applyNumberFormats="0" applyBorderFormats="0" applyFontFormats="0" applyPatternFormats="0" applyAlignmentFormats="0" applyWidthHeightFormats="1" dataCaption="Значения" tag="541af7b4-6612-409e-b389-f92ee82b9354" updatedVersion="7" minRefreshableVersion="5" useAutoFormatting="1" itemPrintTitles="1" createdVersion="7" indent="0" outline="1" outlineData="1" multipleFieldFilters="0" chartFormat="16">
  <location ref="AQ6:AR7" firstHeaderRow="0" firstDataRow="1" firstDataCol="0"/>
  <pivotFields count="4"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167"/>
  </dataFields>
  <formats count="1">
    <format dxfId="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1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2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C77C5-4CC4-4E94-A452-1F46EB6B8095}" name="ПродажіШтРікЗміни" cacheId="8240" applyNumberFormats="0" applyBorderFormats="0" applyFontFormats="0" applyPatternFormats="0" applyAlignmentFormats="0" applyWidthHeightFormats="1" dataCaption="Значения" tag="37905edf-7a85-413b-829e-1493fc6e79ef" updatedVersion="7" minRefreshableVersion="5" useAutoFormatting="1" itemPrintTitles="1" createdVersion="7" indent="0" outline="1" outlineData="1" multipleFieldFilters="0" chartFormat="12">
  <location ref="AF6:AG7" firstHeaderRow="0" firstDataRow="1" firstDataCol="0"/>
  <pivotFields count="4"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3"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2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A239F-98C1-4699-868A-920928BFBDE8}" name="Сводная таблица12" cacheId="8252" applyNumberFormats="0" applyBorderFormats="0" applyFontFormats="0" applyPatternFormats="0" applyAlignmentFormats="0" applyWidthHeightFormats="1" dataCaption="Значения" tag="4143c81d-964e-4f56-b18a-145d962dc5ec" updatedVersion="7" minRefreshableVersion="5" useAutoFormatting="1" itemPrintTitles="1" createdVersion="7" indent="0" outline="1" outlineData="1" multipleFieldFilters="0" chartFormat="21">
  <location ref="BB6:BC7" firstHeaderRow="0" firstDataRow="1" firstDataCol="0"/>
  <pivotFields count="4"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167"/>
  </dataFields>
  <formats count="1">
    <format dxfId="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2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2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31D7F-1B7E-427B-A1D6-96184ED56838}" name="ПродШтЗміни" cacheId="8225" applyNumberFormats="0" applyBorderFormats="0" applyFontFormats="0" applyPatternFormats="0" applyAlignmentFormats="0" applyWidthHeightFormats="1" dataCaption="Значения" tag="0ce296eb-35e8-4f90-874f-bd1f4c5d8620" updatedVersion="7" minRefreshableVersion="5" useAutoFormatting="1" subtotalHiddenItems="1" itemPrintTitles="1" createdVersion="7" indent="0" outline="1" outlineData="1" multipleFieldFilters="0" chartFormat="11" rowHeaderCaption="">
  <location ref="X6:Z19" firstHeaderRow="0" firstDataRow="1" firstDataCol="1"/>
  <pivotFields count="6"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7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B6060-27A9-49FB-BD0A-F87BD4CF9DF6}" name="АналізПоказ1" cacheId="8216" dataOnRows="1" applyNumberFormats="0" applyBorderFormats="0" applyFontFormats="0" applyPatternFormats="0" applyAlignmentFormats="0" applyWidthHeightFormats="1" dataCaption="Значения" tag="28890fca-870d-4d83-af81-80a6e28bb69f" updatedVersion="7" minRefreshableVersion="5" useAutoFormatting="1" subtotalHiddenItems="1" itemPrintTitles="1" createdVersion="7" indent="0" outline="1" outlineData="1" multipleFieldFilters="0">
  <location ref="B2:D4" firstHeaderRow="1" firstDataRow="2" firstDataCol="1"/>
  <pivotFields count="4">
    <pivotField axis="axisCol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0"/>
  </colFields>
  <colItems count="2">
    <i>
      <x/>
    </i>
    <i t="grand">
      <x/>
    </i>
  </colItems>
  <dataFields count="1">
    <dataField fld="1" subtotal="count" baseField="0" baseItem="0"/>
  </dataFields>
  <pivotHierarchies count="93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97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F0BFA-2A84-46BA-9905-5147E8A7E827}" name="Сводная таблица13" cacheId="8255" applyNumberFormats="0" applyBorderFormats="0" applyFontFormats="0" applyPatternFormats="0" applyAlignmentFormats="0" applyWidthHeightFormats="1" dataCaption="Значения" tag="9dc92c18-7d4e-41d8-b86e-f5c0502ab76f" updatedVersion="7" minRefreshableVersion="5" useAutoFormatting="1" itemPrintTitles="1" createdVersion="7" indent="0" outline="1" outlineData="1" multipleFieldFilters="0" chartFormat="31" rowHeaderCaption="">
  <location ref="AX6:AZ11" firstHeaderRow="0" firstDataRow="1" firstDataCol="1"/>
  <pivotFields count="6"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 numFmtId="167"/>
  </dataFields>
  <formats count="1"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3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4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FBE07-970D-47F0-B2A8-52A7E67953A7}" name="Сводная таблица10" cacheId="8246" applyNumberFormats="0" applyBorderFormats="0" applyFontFormats="0" applyPatternFormats="0" applyAlignmentFormats="0" applyWidthHeightFormats="1" dataCaption="Значения" tag="b1a1593d-fddb-4c4c-b346-05416233646e" updatedVersion="7" minRefreshableVersion="5" useAutoFormatting="1" itemPrintTitles="1" createdVersion="7" indent="0" outline="1" outlineData="1" multipleFieldFilters="0" chartFormat="22" rowHeaderCaption="">
  <location ref="AM6:AO11" firstHeaderRow="0" firstDataRow="1" firstDataCol="1"/>
  <pivotFields count="6"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 numFmtId="167"/>
  </dataFields>
  <formats count="1">
    <format dxfId="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2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4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D9C20-9893-4D60-A65C-F247C8AB052F}" name="Сводная таблица5" cacheId="4998" applyNumberFormats="0" applyBorderFormats="0" applyFontFormats="0" applyPatternFormats="0" applyAlignmentFormats="0" applyWidthHeightFormats="1" dataCaption="Значения" tag="10e788da-9281-481f-892e-a28c553d848d" updatedVersion="7" minRefreshableVersion="5" useAutoFormatting="1" itemPrintTitles="1" createdVersion="7" indent="0" outline="1" outlineData="1" multipleFieldFilters="0" chartFormat="4" rowHeaderCaption="">
  <location ref="AE12:AG17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ЗП Оборот Грн" fld="1" subtotal="count" baseField="0" baseItem="0" numFmtId="3"/>
  </dataFields>
  <formats count="1"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ЗП Оборот Грн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575E3-E6FD-43E1-954D-004658D2E114}" name="Сводная таблица2" cacheId="4999" applyNumberFormats="0" applyBorderFormats="0" applyFontFormats="0" applyPatternFormats="0" applyAlignmentFormats="0" applyWidthHeightFormats="1" dataCaption="Значения" tag="9af74783-302d-4378-b759-9988959fb316" updatedVersion="7" minRefreshableVersion="5" useAutoFormatting="1" itemPrintTitles="1" createdVersion="7" indent="0" outline="1" outlineData="1" multipleFieldFilters="0" chartFormat="5">
  <location ref="V12:Y17" firstHeaderRow="0" firstDataRow="1" firstDataCol="1"/>
  <pivotFields count="6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ЗП Оклад Грн" fld="1" subtotal="count" baseField="0" baseItem="0"/>
    <dataField name="ЗП Оборот Грн" fld="2" subtotal="count" baseField="0" baseItem="0"/>
    <dataField name="ЗП Борги Грн" fld="3" subtotal="count" baseField="0" baseItem="0"/>
  </dataField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ЗП Оклад Грн"/>
    <pivotHierarchy dragToRow="0" dragToCol="0" dragToPage="0" dragToData="1" caption="ЗП Оборот Грн"/>
    <pivotHierarchy dragToRow="0" dragToCol="0" dragToPage="0" dragToData="1" caption="ЗП Борги Грн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21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79EE0-E606-48E0-B015-9650C08CF699}" name="Сводная таблица30" cacheId="5000" dataOnRows="1" applyNumberFormats="0" applyBorderFormats="0" applyFontFormats="0" applyPatternFormats="0" applyAlignmentFormats="0" applyWidthHeightFormats="1" dataCaption="Значения" tag="871b7bf4-ee5b-4c8c-85d2-26db7698dea4" updatedVersion="7" minRefreshableVersion="5" useAutoFormatting="1" subtotalHiddenItems="1" itemPrintTitles="1" createdVersion="7" indent="0" outline="1" outlineData="1" multipleFieldFilters="0">
  <location ref="B6:C10" firstHeaderRow="1" firstDataRow="1" firstDataCol="1"/>
  <pivotFields count="7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</dataFields>
  <pivotHierarchies count="93">
    <pivotHierarchy dragToData="1"/>
    <pivotHierarchy dragToData="1"/>
    <pivotHierarchy multipleItemSelectionAllowed="1" dragToData="1">
      <members count="1" level="1">
        <member name="[Calendar].[Year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5" type="dateBetween" evalOrder="-1" id="84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36E6B-5A44-406F-AA9D-A9FF54F7D564}" name="Сводная таблица4" cacheId="5001" applyNumberFormats="0" applyBorderFormats="0" applyFontFormats="0" applyPatternFormats="0" applyAlignmentFormats="0" applyWidthHeightFormats="1" dataCaption="Значения" tag="f1a0c26f-0d24-4905-88f9-270487235cd0" updatedVersion="7" minRefreshableVersion="5" useAutoFormatting="1" itemPrintTitles="1" createdVersion="7" indent="0" outline="1" outlineData="1" multipleFieldFilters="0" chartFormat="5" rowHeaderCaption="">
  <location ref="AA12:AC17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Частка ЗП в Обороті" fld="1" subtotal="count" baseField="0" baseItem="0"/>
  </dataField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Частка ЗП в Обороті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EA224-76B0-450F-8ACB-D9CD231DEC79}" name="Сводная таблица15" cacheId="5002" applyNumberFormats="0" applyBorderFormats="0" applyFontFormats="0" applyPatternFormats="0" applyAlignmentFormats="0" applyWidthHeightFormats="1" dataCaption="Значения" tag="be248642-e717-4c3c-b315-70bc4ca25c4f" updatedVersion="7" minRefreshableVersion="5" useAutoFormatting="1" subtotalHiddenItems="1" itemPrintTitles="1" createdVersion="7" indent="0" outline="1" outlineData="1" multipleFieldFilters="0" chartFormat="9" rowHeaderCaption="">
  <location ref="B12:E25" firstHeaderRow="0" firstDataRow="1" firstDataCol="1"/>
  <pivotFields count="6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4" subtotal="count" baseField="0" baseItem="0"/>
  </dataFields>
  <chartFormats count="3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7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DB716-1065-447D-AFB0-7871A3F0A909}" name="АналізЗмін1" cacheId="5003" dataOnRows="1" applyNumberFormats="0" applyBorderFormats="0" applyFontFormats="0" applyPatternFormats="0" applyAlignmentFormats="0" applyWidthHeightFormats="1" dataCaption="Значения" tag="3b66fc28-9636-4d57-8b1a-f2797ba29123" updatedVersion="7" minRefreshableVersion="5" useAutoFormatting="1" subtotalHiddenItems="1" itemPrintTitles="1" createdVersion="7" indent="0" outline="1" outlineData="1" multipleFieldFilters="0">
  <location ref="B2:C4" firstHeaderRow="1" firstDataRow="1" firstDataCol="1"/>
  <pivotFields count="5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2">
    <i>
      <x/>
    </i>
    <i i="1">
      <x v="1"/>
    </i>
  </rowItems>
  <colItems count="1">
    <i/>
  </colItems>
  <dataFields count="2">
    <dataField fld="1" subtotal="count" baseField="0" baseItem="0"/>
    <dataField fld="0" subtotal="count" baseField="0" baseItem="0"/>
  </dataFields>
  <pivotHierarchies count="93">
    <pivotHierarchy dragToData="1"/>
    <pivotHierarchy dragToData="1"/>
    <pivotHierarchy multipleItemSelectionAllowed="1" dragToData="1">
      <members count="1" level="1">
        <member name="[Calendar].[Year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81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Product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7641D-85CA-47F6-A069-F7EE3AF532A6}" name="Сводная таблица1" cacheId="5004" applyNumberFormats="0" applyBorderFormats="0" applyFontFormats="0" applyPatternFormats="0" applyAlignmentFormats="0" applyWidthHeightFormats="1" dataCaption="Значения" tag="3f37f934-6b74-4fe8-876a-1c32cd5d5acb" updatedVersion="7" minRefreshableVersion="5" useAutoFormatting="1" itemPrintTitles="1" createdVersion="7" indent="0" outline="1" outlineData="1" multipleFieldFilters="0" chartFormat="4">
  <location ref="P12:T25" firstHeaderRow="0" firstDataRow="1" firstDataCol="1"/>
  <pivotFields count="7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ЗП Оклад Грн" fld="1" subtotal="count" baseField="0" baseItem="0"/>
    <dataField name="ЗП Оборот Грн" fld="2" subtotal="count" baseField="0" baseItem="0"/>
    <dataField name="ЗП Борги Грн" fld="3" subtotal="count" baseField="0" baseItem="0"/>
    <dataField name="ЗП Загальна_ДоМинРоку" fld="4" subtotal="count" baseField="0" baseItem="0"/>
  </dataField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ЗП Оклад Грн"/>
    <pivotHierarchy dragToRow="0" dragToCol="0" dragToPage="0" dragToData="1" caption="ЗП Оборот Грн"/>
    <pivotHierarchy dragToRow="0" dragToCol="0" dragToPage="0" dragToData="1" caption="ЗП Борги Грн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ЗП Загальна_ДоМинРоку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5" type="dateBetween" evalOrder="-1" id="22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66401-E0A1-4C95-AD0B-84E7DFA6CD5C}" name="Сводная таблица17" cacheId="5005" applyNumberFormats="0" applyBorderFormats="0" applyFontFormats="0" applyPatternFormats="0" applyAlignmentFormats="0" applyWidthHeightFormats="1" dataCaption="Значения" tag="1ea873eb-bc03-4c0a-b6ac-d5fa2ea8ad39" updatedVersion="7" minRefreshableVersion="5" useAutoFormatting="1" subtotalHiddenItems="1" itemPrintTitles="1" createdVersion="7" indent="0" outline="1" outlineData="1" multipleFieldFilters="0" chartFormat="20" rowHeaderCaption="">
  <location ref="L12:N13" firstHeaderRow="0" firstDataRow="1" firstDataCol="0"/>
  <pivotFields count="5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3" subtotal="count" baseField="0" baseItem="0"/>
  </dataFields>
  <chartFormats count="18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7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9B386-2812-44E3-A087-6B546D43D1E8}" name="Сводная таблица6" cacheId="5006" applyNumberFormats="0" applyBorderFormats="0" applyFontFormats="0" applyPatternFormats="0" applyAlignmentFormats="0" applyWidthHeightFormats="1" dataCaption="Значения" tag="feff5738-dc7b-49a0-aa7a-3893d7ffb9e7" updatedVersion="7" minRefreshableVersion="5" useAutoFormatting="1" itemPrintTitles="1" createdVersion="7" indent="0" outline="1" outlineData="1" multipleFieldFilters="0" chartFormat="4" rowHeaderCaption="">
  <location ref="AI12:AK17" firstHeaderRow="0" firstDataRow="1" firstDataCol="1"/>
  <pivotFields count="5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ЗП Борги Грн" fld="0" subtotal="count" baseField="0" baseItem="0" numFmtId="3"/>
    <dataField fld="1" subtotal="count" baseField="0" baseItem="0"/>
  </dataFields>
  <formats count="1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ЗП Борги Грн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5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54EEB-6710-4045-8ADF-2453632992B4}" name="Сводная таблица3" cacheId="5007" dataOnRows="1" applyNumberFormats="0" applyBorderFormats="0" applyFontFormats="0" applyPatternFormats="0" applyAlignmentFormats="0" applyWidthHeightFormats="1" dataCaption="Значения" tag="b5f34492-47e9-44ba-9d67-e9679fab6467" updatedVersion="7" minRefreshableVersion="5" useAutoFormatting="1" subtotalHiddenItems="1" rowGrandTotals="0" itemPrintTitles="1" createdVersion="7" indent="0" outline="1" outlineData="1" multipleFieldFilters="0" chartFormat="18" colHeaderCaption="">
  <location ref="V19:X23" firstHeaderRow="1" firstDataRow="2" firstDataCol="1"/>
  <pivotFields count="6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-2"/>
  </rowFields>
  <rowItems count="3">
    <i>
      <x/>
    </i>
    <i i="1">
      <x v="1"/>
    </i>
    <i i="2">
      <x v="2"/>
    </i>
  </rowItems>
  <colFields count="1">
    <field x="4"/>
  </colFields>
  <colItems count="2">
    <i>
      <x/>
    </i>
    <i t="grand">
      <x/>
    </i>
  </colItems>
  <dataFields count="3">
    <dataField name="ЗП Оклад" fld="1" baseField="0" baseItem="0"/>
    <dataField name=" ЗП Оборот" fld="2" baseField="0" baseItem="0"/>
    <dataField name="ЗП Борги" fld="3" baseField="0" baseItem="0"/>
  </dataFields>
  <chartFormats count="15">
    <chartFormat chart="17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3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5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7" format="53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7" format="54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17" format="5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56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7" format="57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17" format="5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7" format="5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7" format="60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7" format="61">
      <pivotArea type="data" outline="0" fieldPosition="0">
        <references count="2">
          <reference field="4294967294" count="1" selected="0">
            <x v="2"/>
          </reference>
          <reference field="4" count="1" selected="0">
            <x v="2"/>
          </reference>
        </references>
      </pivotArea>
    </chartFormat>
    <chartFormat chart="17" format="6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ЗП Оклад"/>
    <pivotHierarchy dragToData="1" caption=" ЗП Оборот"/>
    <pivotHierarchy dragToData="1" caption="ЗП Борги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21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2CBD1-D55E-4B26-90CD-EA61C69F1359}" name="Сводная таблица16" cacheId="5008" applyNumberFormats="0" applyBorderFormats="0" applyFontFormats="0" applyPatternFormats="0" applyAlignmentFormats="0" applyWidthHeightFormats="1" dataCaption="Значения" tag="e97189f3-a4db-4a38-ab7e-91f6533d09b6" updatedVersion="7" minRefreshableVersion="5" useAutoFormatting="1" subtotalHiddenItems="1" itemPrintTitles="1" createdVersion="7" indent="0" outline="1" outlineData="1" multipleFieldFilters="0" chartFormat="16" rowHeaderCaption="">
  <location ref="G12:J17" firstHeaderRow="0" firstDataRow="1" firstDataCol="1"/>
  <pivotFields count="6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3" subtotal="count" baseField="0" baseItem="0"/>
  </dataFields>
  <chartFormats count="12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7" name="[Calendar].[Date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FFAA8-1BCF-4E72-8DC1-359A0813DC5D}" name="Сводная таблица1" cacheId="5009" dataOnRows="1" applyNumberFormats="0" applyBorderFormats="0" applyFontFormats="0" applyPatternFormats="0" applyAlignmentFormats="0" applyWidthHeightFormats="1" dataCaption="Значения" tag="4b013346-862d-46cb-9d6c-c9d71f9a9993" updatedVersion="7" minRefreshableVersion="3" useAutoFormatting="1" subtotalHiddenItems="1" rowGrandTotals="0" colGrandTotals="0" itemPrintTitles="1" createdVersion="7" indent="0" compact="0" compactData="0" multipleFieldFilters="0">
  <location ref="B18:O199" firstHeaderRow="1" firstDataRow="2" firstDataCol="2"/>
  <pivotFields count="17">
    <pivotField axis="axisCol" compact="0" allDrilled="1" outline="0" showAll="0" sortType="a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-2"/>
    <field x="16"/>
  </rowFields>
  <rowItems count="18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r="1" i="5">
      <x v="6"/>
    </i>
    <i r="1" i="5">
      <x v="7"/>
    </i>
    <i r="1" i="5">
      <x v="8"/>
    </i>
    <i r="1" i="5">
      <x v="9"/>
    </i>
    <i r="1" i="5">
      <x v="10"/>
    </i>
    <i r="1" i="5">
      <x v="11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r="1" i="6">
      <x v="6"/>
    </i>
    <i r="1" i="6">
      <x v="7"/>
    </i>
    <i r="1" i="6">
      <x v="8"/>
    </i>
    <i r="1" i="6">
      <x v="9"/>
    </i>
    <i r="1" i="6">
      <x v="10"/>
    </i>
    <i r="1" i="6">
      <x v="11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r="1" i="7">
      <x v="6"/>
    </i>
    <i r="1" i="7">
      <x v="7"/>
    </i>
    <i r="1" i="7">
      <x v="8"/>
    </i>
    <i r="1" i="7">
      <x v="9"/>
    </i>
    <i r="1" i="7">
      <x v="10"/>
    </i>
    <i r="1" i="7">
      <x v="11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r="1" i="8">
      <x v="6"/>
    </i>
    <i r="1" i="8">
      <x v="7"/>
    </i>
    <i r="1" i="8">
      <x v="8"/>
    </i>
    <i r="1" i="8">
      <x v="9"/>
    </i>
    <i r="1" i="8">
      <x v="10"/>
    </i>
    <i r="1" i="8">
      <x v="11"/>
    </i>
    <i i="9">
      <x v="9"/>
      <x/>
    </i>
    <i r="1" i="9">
      <x v="1"/>
    </i>
    <i r="1" i="9">
      <x v="2"/>
    </i>
    <i r="1" i="9">
      <x v="3"/>
    </i>
    <i r="1" i="9">
      <x v="4"/>
    </i>
    <i r="1" i="9">
      <x v="5"/>
    </i>
    <i r="1" i="9">
      <x v="6"/>
    </i>
    <i r="1" i="9">
      <x v="7"/>
    </i>
    <i r="1" i="9">
      <x v="8"/>
    </i>
    <i r="1" i="9">
      <x v="9"/>
    </i>
    <i r="1" i="9">
      <x v="10"/>
    </i>
    <i r="1" i="9">
      <x v="11"/>
    </i>
    <i i="10">
      <x v="10"/>
      <x/>
    </i>
    <i r="1" i="10">
      <x v="1"/>
    </i>
    <i r="1" i="10">
      <x v="2"/>
    </i>
    <i r="1" i="10">
      <x v="3"/>
    </i>
    <i r="1" i="10">
      <x v="4"/>
    </i>
    <i r="1" i="10">
      <x v="5"/>
    </i>
    <i r="1" i="10">
      <x v="6"/>
    </i>
    <i r="1" i="10">
      <x v="7"/>
    </i>
    <i r="1" i="10">
      <x v="8"/>
    </i>
    <i r="1" i="10">
      <x v="9"/>
    </i>
    <i r="1" i="10">
      <x v="10"/>
    </i>
    <i r="1" i="10">
      <x v="11"/>
    </i>
    <i i="11">
      <x v="11"/>
      <x/>
    </i>
    <i r="1" i="11">
      <x v="1"/>
    </i>
    <i r="1" i="11">
      <x v="2"/>
    </i>
    <i r="1" i="11">
      <x v="3"/>
    </i>
    <i r="1" i="11">
      <x v="4"/>
    </i>
    <i r="1" i="11">
      <x v="5"/>
    </i>
    <i r="1" i="11">
      <x v="6"/>
    </i>
    <i r="1" i="11">
      <x v="7"/>
    </i>
    <i r="1" i="11">
      <x v="8"/>
    </i>
    <i r="1" i="11">
      <x v="9"/>
    </i>
    <i r="1" i="11">
      <x v="10"/>
    </i>
    <i r="1" i="11">
      <x v="11"/>
    </i>
    <i i="12">
      <x v="12"/>
      <x/>
    </i>
    <i r="1" i="12">
      <x v="1"/>
    </i>
    <i r="1" i="12">
      <x v="2"/>
    </i>
    <i r="1" i="12">
      <x v="3"/>
    </i>
    <i r="1" i="12">
      <x v="4"/>
    </i>
    <i r="1" i="12">
      <x v="5"/>
    </i>
    <i r="1" i="12">
      <x v="6"/>
    </i>
    <i r="1" i="12">
      <x v="7"/>
    </i>
    <i r="1" i="12">
      <x v="8"/>
    </i>
    <i r="1" i="12">
      <x v="9"/>
    </i>
    <i r="1" i="12">
      <x v="10"/>
    </i>
    <i r="1" i="12">
      <x v="11"/>
    </i>
    <i i="13">
      <x v="13"/>
      <x/>
    </i>
    <i r="1" i="13">
      <x v="1"/>
    </i>
    <i r="1" i="13">
      <x v="2"/>
    </i>
    <i r="1" i="13">
      <x v="3"/>
    </i>
    <i r="1" i="13">
      <x v="4"/>
    </i>
    <i r="1" i="13">
      <x v="5"/>
    </i>
    <i r="1" i="13">
      <x v="6"/>
    </i>
    <i r="1" i="13">
      <x v="7"/>
    </i>
    <i r="1" i="13">
      <x v="8"/>
    </i>
    <i r="1" i="13">
      <x v="9"/>
    </i>
    <i r="1" i="13">
      <x v="10"/>
    </i>
    <i r="1" i="13">
      <x v="11"/>
    </i>
    <i i="14">
      <x v="14"/>
      <x/>
    </i>
    <i r="1" i="14">
      <x v="1"/>
    </i>
    <i r="1" i="14">
      <x v="2"/>
    </i>
    <i r="1" i="14">
      <x v="3"/>
    </i>
    <i r="1" i="14">
      <x v="4"/>
    </i>
    <i r="1" i="14">
      <x v="5"/>
    </i>
    <i r="1" i="14">
      <x v="6"/>
    </i>
    <i r="1" i="14">
      <x v="7"/>
    </i>
    <i r="1" i="14">
      <x v="8"/>
    </i>
    <i r="1" i="14">
      <x v="9"/>
    </i>
    <i r="1" i="14">
      <x v="10"/>
    </i>
    <i r="1" i="14">
      <x v="11"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5">
    <dataField name="План Продажів, Грн" fld="1" subtotal="count" baseField="0" baseItem="0"/>
    <dataField name="Відвантажено, Шт" fld="2" subtotal="count" baseField="0" baseItem="0"/>
    <dataField name="Відвантажено, Грн" fld="3" subtotal="count" baseField="0" baseItem="0"/>
    <dataField name="Відвантажено в цінах Закупки, Грн" fld="4" subtotal="count" baseField="0" baseItem="0"/>
    <dataField name="Відвантажено в цінах Прайс-листа, Грн" fld="5" subtotal="count" baseField="0" baseItem="0"/>
    <dataField name="% Виконання плану в Грн" fld="6" subtotal="count" baseField="0" baseItem="0"/>
    <dataField name="Знижка Клієнтам, %" fld="7" subtotal="count" baseField="0" baseItem="0"/>
    <dataField name="Націнка, %" fld="8" subtotal="count" baseField="0" baseItem="0"/>
    <dataField name="Маржа, Грн" fld="9" subtotal="count" baseField="0" baseItem="0"/>
    <dataField name="Деб.Заборгованість, Дні" fld="10" subtotal="count" baseField="0" baseItem="0"/>
    <dataField name="Зарплата.Оклад, Грн" fld="11" subtotal="count" baseField="0" baseItem="0"/>
    <dataField name="Зарплата.Бонус за оборот, Грн" fld="12" subtotal="count" baseField="0" baseItem="0"/>
    <dataField name="Зарплата.Бонус за низьку деб., Грн" fld="13" subtotal="count" baseField="0" baseItem="0"/>
    <dataField name="Зарплата.Загальний бонус, Грн" fld="14" subtotal="count" baseField="0" baseItem="0"/>
    <dataField name="Зарплата Всього, Грн" fld="15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Відвантажено, Шт"/>
    <pivotHierarchy dragToRow="0" dragToCol="0" dragToPage="0" dragToData="1" caption="Відвантажено, Грн"/>
    <pivotHierarchy dragToRow="0" dragToCol="0" dragToPage="0" dragToData="1" caption="План Продажів, Грн"/>
    <pivotHierarchy dragToRow="0" dragToCol="0" dragToPage="0" dragToData="1" caption="Відвантажено в цінах Закупки, Грн"/>
    <pivotHierarchy dragToRow="0" dragToCol="0" dragToPage="0" dragToData="1" caption="Відвантажено в цінах Прайс-листа, Грн"/>
    <pivotHierarchy dragToRow="0" dragToCol="0" dragToPage="0" dragToData="1" caption="Знижка Клієнтам, %"/>
    <pivotHierarchy dragToRow="0" dragToCol="0" dragToPage="0" dragToData="1" caption="Націнка, %"/>
    <pivotHierarchy dragToRow="0" dragToCol="0" dragToPage="0" dragToData="1" caption="Маржа, Грн"/>
    <pivotHierarchy dragToRow="0" dragToCol="0" dragToPage="0" dragToData="1" caption="Деб.Заборгованість, Дні"/>
    <pivotHierarchy dragToRow="0" dragToCol="0" dragToPage="0" dragToData="1"/>
    <pivotHierarchy dragToRow="0" dragToCol="0" dragToPage="0" dragToData="1" caption="Зарплата.Оклад, Грн"/>
    <pivotHierarchy dragToRow="0" dragToCol="0" dragToPage="0" dragToData="1" caption="Зарплата.Бонус за оборот, Грн"/>
    <pivotHierarchy dragToRow="0" dragToCol="0" dragToPage="0" dragToData="1" caption="Зарплата.Бонус за низьку деб., Грн"/>
    <pivotHierarchy dragToRow="0" dragToCol="0" dragToPage="0" dragToData="1" caption="Зарплата.Загальний бонус, Грн"/>
    <pivotHierarchy dragToRow="0" dragToCol="0" dragToPage="0" dragToData="1" caption="Зарплата Всього, Грн"/>
    <pivotHierarchy dragToRow="0" dragToCol="0" dragToPage="0" dragToData="1" caption="% Виконання плану в Грн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1" showLastColumn="1"/>
  <rowHierarchiesUsage count="2">
    <rowHierarchyUsage hierarchyUsage="-2"/>
    <rowHierarchyUsage hierarchyUsage="22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атТовару" xr10:uid="{194A31BA-EA3A-4FD9-8115-D822B34E3281}" sourceName="[Products].[КатТовару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КлієнтиПродажі"/>
    <pivotTable tabId="8" name="Топ5ПродуктиПродажі"/>
    <pivotTable tabId="8" name="Топ5КлієнтиДебіторка"/>
    <pivotTable tabId="8" name="Топ5КлієнтиНацінка"/>
    <pivotTable tabId="8" name="Топ5МенеджериДебіторка"/>
    <pivotTable tabId="8" name="Топ5МенеджериНацінка"/>
    <pivotTable tabId="8" name="Топ5ПродуктиДебіторка"/>
    <pivotTable tabId="8" name="Топ5ПродуктиНацінка"/>
  </pivotTables>
  <data>
    <olap pivotCacheId="1704316219">
      <levels count="2">
        <level uniqueName="[Products].[КатТовару].[(All)]" sourceCaption="(All)" count="0"/>
        <level uniqueName="[Products].[КатТовару].[КатТовару]" sourceCaption="КатТовару" count="3">
          <ranges>
            <range startItem="0">
              <i n="[Products].[КатТовару].&amp;[  Гели]" c="  Гели"/>
              <i n="[Products].[КатТовару].&amp;[  Дезодоранты]" c="  Дезодоранты"/>
              <i n="[Products].[КатТовару].&amp;[  Порошки]" c="  Порошки"/>
            </range>
          </ranges>
        </level>
      </levels>
      <selections count="1">
        <selection n="[Products].[КатТовару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Products].[КатТовару].[КатТовару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Бренд" xr10:uid="{F2CB8BB5-AD4F-44C6-8978-7826EEF4E3B8}" sourceName="[Products].[Бренд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КлієнтиПродажі"/>
    <pivotTable tabId="8" name="Топ5ПродуктиПродажі"/>
    <pivotTable tabId="8" name="Топ5КлієнтиДебіторка"/>
    <pivotTable tabId="8" name="Топ5КлієнтиНацінка"/>
    <pivotTable tabId="8" name="Топ5МенеджериДебіторка"/>
    <pivotTable tabId="8" name="Топ5МенеджериНацінка"/>
    <pivotTable tabId="8" name="Топ5ПродуктиДебіторка"/>
    <pivotTable tabId="8" name="Топ5ПродуктиНацінка"/>
  </pivotTables>
  <data>
    <olap pivotCacheId="1704316219">
      <levels count="2">
        <level uniqueName="[Products].[Бренд].[(All)]" sourceCaption="(All)" count="0"/>
        <level uniqueName="[Products].[Бренд].[Бренд]" sourceCaption="Бренд" count="7">
          <ranges>
            <range startItem="0">
              <i n="[Products].[Бренд].&amp;[  BRIGHT POWDER]" c="  BRIGHT POWDER"/>
              <i n="[Products].[Бренд].&amp;[  EASE EXTREME DEO]" c="  EASE EXTREME DEO"/>
              <i n="[Products].[Бренд].&amp;[  EASE EXTREME GEL]" c="  EASE EXTREME GEL"/>
              <i n="[Products].[Бренд].&amp;[  EASE UNI DEO]" c="  EASE UNI DEO"/>
              <i n="[Products].[Бренд].&amp;[  EASE UNI GEL]" c="  EASE UNI GEL"/>
              <i n="[Products].[Бренд].&amp;[  PALE POWDER]" c="  PALE POWDER"/>
              <i n="[Products].[Бренд].&amp;[  SHAKE POWDER]" c="  SHAKE POWDER"/>
            </range>
          </ranges>
        </level>
      </levels>
      <selections count="1">
        <selection n="[Products].[Бренд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Products].[Бренд].[Бренд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Формат" xr10:uid="{F711D6E3-0515-41D5-A037-F6384E5818BE}" sourceName="[Customers].[Формат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КлієнтиПродажі"/>
    <pivotTable tabId="8" name="Топ5ПродуктиПродажі"/>
    <pivotTable tabId="8" name="Топ5КлієнтиДебіторка"/>
    <pivotTable tabId="8" name="Топ5КлієнтиНацінка"/>
    <pivotTable tabId="8" name="Топ5МенеджериДебіторка"/>
    <pivotTable tabId="8" name="Топ5МенеджериНацінка"/>
    <pivotTable tabId="8" name="Топ5ПродуктиДебіторка"/>
    <pivotTable tabId="8" name="Топ5ПродуктиНацінка"/>
  </pivotTables>
  <data>
    <olap pivotCacheId="1704316219">
      <levels count="2">
        <level uniqueName="[Customers].[Формат].[(All)]" sourceCaption="(All)" count="0"/>
        <level uniqueName="[Customers].[Формат].[Формат]" sourceCaption="Формат" count="2">
          <ranges>
            <range startItem="0">
              <i n="[Customers].[Формат].&amp;[МТ]" c="МТ"/>
              <i n="[Customers].[Формат].&amp;[ТГ]" c="ТГ"/>
            </range>
          </ranges>
        </level>
      </levels>
      <selections count="1">
        <selection n="[Customers].[Формат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Формат].[Формат]" count="0"/>
      </x15:slicerCacheHideItemsWithNoData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ипКлієнту" xr10:uid="{DB717416-BCD7-488E-899A-1EA4A4ABEA4C}" sourceName="[Customers].[ТипКлієнту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КлієнтиПродажі"/>
    <pivotTable tabId="8" name="Топ5ПродуктиПродажі"/>
    <pivotTable tabId="8" name="Топ5КлієнтиДебіторка"/>
    <pivotTable tabId="8" name="Топ5КлієнтиНацінка"/>
    <pivotTable tabId="8" name="Топ5МенеджериДебіторка"/>
    <pivotTable tabId="8" name="Топ5МенеджериНацінка"/>
    <pivotTable tabId="8" name="Топ5ПродуктиДебіторка"/>
    <pivotTable tabId="8" name="Топ5ПродуктиНацінка"/>
  </pivotTables>
  <data>
    <olap pivotCacheId="1704316219">
      <levels count="2">
        <level uniqueName="[Customers].[ТипКлієнту].[(All)]" sourceCaption="(All)" count="0"/>
        <level uniqueName="[Customers].[ТипКлієнту].[ТипКлієнту]" sourceCaption="ТипКлієнту" count="6">
          <ranges>
            <range startItem="0">
              <i n="[Customers].[ТипКлієнту].&amp;[Аптека]" c="Аптека"/>
              <i n="[Customers].[ТипКлієнту].&amp;[Опт]" c="Опт"/>
              <i n="[Customers].[ТипКлієнту].&amp;[Парфюмерия]" c="Парфюмерия"/>
              <i n="[Customers].[ТипКлієнту].&amp;[Рынок]" c="Рынок"/>
              <i n="[Customers].[ТипКлієнту].&amp;[Смешанный]" c="Смешанный"/>
              <i n="[Customers].[ТипКлієнту].&amp;[Супермаркет]" c="Супермаркет"/>
            </range>
          </ranges>
        </level>
      </levels>
      <selections count="1">
        <selection n="[Customers].[ТипКлієнту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ТипКлієнту].[ТипКлієнту]" count="0"/>
      </x15:slicerCacheHideItemsWithNoData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Область" xr10:uid="{D3874D6A-4214-47A9-8A5E-256E25751E9D}" sourceName="[Customers].[Область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КлієнтиПродажі"/>
    <pivotTable tabId="8" name="Топ5ПродуктиПродажі"/>
    <pivotTable tabId="8" name="Топ5КлієнтиДебіторка"/>
    <pivotTable tabId="8" name="Топ5КлієнтиНацінка"/>
    <pivotTable tabId="8" name="Топ5МенеджериДебіторка"/>
    <pivotTable tabId="8" name="Топ5МенеджериНацінка"/>
    <pivotTable tabId="8" name="Топ5ПродуктиДебіторка"/>
    <pivotTable tabId="8" name="Топ5ПродуктиНацінка"/>
  </pivotTables>
  <data>
    <olap pivotCacheId="1704316219">
      <levels count="2">
        <level uniqueName="[Customers].[Область].[(All)]" sourceCaption="(All)" count="0"/>
        <level uniqueName="[Customers].[Область].[Область]" sourceCaption="Область" count="22">
          <ranges>
            <range startItem="0">
              <i n="[Customers].[Область].&amp;[Винницкая]" c="Винницкая"/>
              <i n="[Customers].[Область].&amp;[Волынская]" c="Волынская"/>
              <i n="[Customers].[Область].&amp;[Днепропетровская]" c="Днепропетровская"/>
              <i n="[Customers].[Область].&amp;[Житомирская]" c="Житомирская"/>
              <i n="[Customers].[Область].&amp;[Закарпатская]" c="Закарпатская"/>
              <i n="[Customers].[Область].&amp;[Запорожская]" c="Запорожская"/>
              <i n="[Customers].[Область].&amp;[Ивано-Франковская]" c="Ивано-Франковская"/>
              <i n="[Customers].[Область].&amp;[Киевская]" c="Киевская"/>
              <i n="[Customers].[Область].&amp;[Кировоградская]" c="Кировоградская"/>
              <i n="[Customers].[Область].&amp;[Крым]" c="Крым"/>
              <i n="[Customers].[Область].&amp;[Львовская]" c="Львовская"/>
              <i n="[Customers].[Область].&amp;[Николаевская]" c="Николаевская"/>
              <i n="[Customers].[Область].&amp;[Одесская]" c="Одесская"/>
              <i n="[Customers].[Область].&amp;[Ровенская]" c="Ровенская"/>
              <i n="[Customers].[Область].&amp;[Сумская]" c="Сумская"/>
              <i n="[Customers].[Область].&amp;[Тернопольская]" c="Тернопольская"/>
              <i n="[Customers].[Область].&amp;[Харьковская]" c="Харьковская"/>
              <i n="[Customers].[Область].&amp;[Херсонская]" c="Херсонская"/>
              <i n="[Customers].[Область].&amp;[Хмельницкая]" c="Хмельницкая"/>
              <i n="[Customers].[Область].&amp;[Черкасская]" c="Черкасская"/>
              <i n="[Customers].[Область].&amp;[Черниговская]" c="Черниговская"/>
              <i n="[Customers].[Область].&amp;[Черновицкая]" c="Черновицкая"/>
            </range>
          </ranges>
        </level>
      </levels>
      <selections count="1">
        <selection n="[Customers].[Область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Область].[Область]" count="0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іон" xr10:uid="{EB7E4065-86F7-4196-972A-CDE77CE92B0D}" sourceName="[Customers].[Регіон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КлієнтиПродажі"/>
    <pivotTable tabId="8" name="Топ5ПродуктиПродажі"/>
    <pivotTable tabId="8" name="Топ5КлієнтиДебіторка"/>
    <pivotTable tabId="8" name="Топ5КлієнтиНацінка"/>
    <pivotTable tabId="8" name="Топ5МенеджериДебіторка"/>
    <pivotTable tabId="8" name="Топ5МенеджериНацінка"/>
    <pivotTable tabId="8" name="Топ5ПродуктиДебіторка"/>
    <pivotTable tabId="8" name="Топ5ПродуктиНацінка"/>
  </pivotTables>
  <data>
    <olap pivotCacheId="1704316219">
      <levels count="2">
        <level uniqueName="[Customers].[Регіон].[(All)]" sourceCaption="(All)" count="0"/>
        <level uniqueName="[Customers].[Регіон].[Регіон]" sourceCaption="Регіон" count="4">
          <ranges>
            <range startItem="0">
              <i n="[Customers].[Регіон].&amp;[Восток]" c="Восток"/>
              <i n="[Customers].[Регіон].&amp;[Запад]" c="Запад"/>
              <i n="[Customers].[Регіон].&amp;[Центр]" c="Центр"/>
              <i n="[Customers].[Регіон].&amp;[Юг]" c="Юг"/>
            </range>
          </ranges>
        </level>
      </levels>
      <selections count="1">
        <selection n="[Customers].[Регіон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Регіон].[Регіон]" count="0"/>
      </x15:slicerCacheHideItemsWithNoData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атТовару1" xr10:uid="{22877BFC-263E-48C2-A3E5-CE37B392744E}" sourceName="[Products].[КатТовару]">
  <pivotTables>
    <pivotTable tabId="12" name="АналізЗмін1"/>
    <pivotTable tabId="12" name="Сводная таблица30"/>
    <pivotTable tabId="12" name="Сводная таблица1"/>
    <pivotTable tabId="12" name="Сводная таблица15"/>
    <pivotTable tabId="12" name="Сводная таблица16"/>
    <pivotTable tabId="12" name="Сводная таблица17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data>
    <olap pivotCacheId="1638949242">
      <levels count="2">
        <level uniqueName="[Products].[КатТовару].[(All)]" sourceCaption="(All)" count="0"/>
        <level uniqueName="[Products].[КатТовару].[КатТовару]" sourceCaption="КатТовару" count="3">
          <ranges>
            <range startItem="0">
              <i n="[Products].[КатТовару].&amp;[  Гели]" c="  Гели"/>
              <i n="[Products].[КатТовару].&amp;[  Дезодоранты]" c="  Дезодоранты"/>
              <i n="[Products].[КатТовару].&amp;[  Порошки]" c="  Порошки"/>
            </range>
          </ranges>
        </level>
      </levels>
      <selections count="1">
        <selection n="[Products].[КатТовару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Products].[КатТовару].[КатТовару]" count="0"/>
      </x15:slicerCacheHideItemsWithNoData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Бренд1" xr10:uid="{419EB569-87B1-4F2E-ACA8-606099BF4C2F}" sourceName="[Products].[Бренд]">
  <pivotTables>
    <pivotTable tabId="12" name="АналізЗмін1"/>
    <pivotTable tabId="12" name="Сводная таблица30"/>
    <pivotTable tabId="12" name="Сводная таблица1"/>
    <pivotTable tabId="12" name="Сводная таблица15"/>
    <pivotTable tabId="12" name="Сводная таблица16"/>
    <pivotTable tabId="12" name="Сводная таблица17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data>
    <olap pivotCacheId="1638949242">
      <levels count="2">
        <level uniqueName="[Products].[Бренд].[(All)]" sourceCaption="(All)" count="0"/>
        <level uniqueName="[Products].[Бренд].[Бренд]" sourceCaption="Бренд" count="7">
          <ranges>
            <range startItem="0">
              <i n="[Products].[Бренд].&amp;[  BRIGHT POWDER]" c="  BRIGHT POWDER"/>
              <i n="[Products].[Бренд].&amp;[  EASE EXTREME DEO]" c="  EASE EXTREME DEO"/>
              <i n="[Products].[Бренд].&amp;[  EASE EXTREME GEL]" c="  EASE EXTREME GEL"/>
              <i n="[Products].[Бренд].&amp;[  EASE UNI DEO]" c="  EASE UNI DEO"/>
              <i n="[Products].[Бренд].&amp;[  EASE UNI GEL]" c="  EASE UNI GEL"/>
              <i n="[Products].[Бренд].&amp;[  PALE POWDER]" c="  PALE POWDER"/>
              <i n="[Products].[Бренд].&amp;[  SHAKE POWDER]" c="  SHAKE POWDER"/>
            </range>
          </ranges>
        </level>
      </levels>
      <selections count="1">
        <selection n="[Products].[Бренд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Products].[Бренд].[Бренд]" count="0"/>
      </x15:slicerCacheHideItemsWithNoData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Формат1" xr10:uid="{6EAAB879-ACB9-448B-9CCA-438723243251}" sourceName="[Customers].[Формат]">
  <pivotTables>
    <pivotTable tabId="12" name="АналізЗмін1"/>
    <pivotTable tabId="12" name="Сводная таблица30"/>
    <pivotTable tabId="12" name="Сводная таблица1"/>
    <pivotTable tabId="12" name="Сводная таблица15"/>
    <pivotTable tabId="12" name="Сводная таблица16"/>
    <pivotTable tabId="12" name="Сводная таблица17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data>
    <olap pivotCacheId="1638949242">
      <levels count="2">
        <level uniqueName="[Customers].[Формат].[(All)]" sourceCaption="(All)" count="0"/>
        <level uniqueName="[Customers].[Формат].[Формат]" sourceCaption="Формат" count="2">
          <ranges>
            <range startItem="0">
              <i n="[Customers].[Формат].&amp;[МТ]" c="МТ"/>
              <i n="[Customers].[Формат].&amp;[ТГ]" c="ТГ"/>
            </range>
          </ranges>
        </level>
      </levels>
      <selections count="1">
        <selection n="[Customers].[Формат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Формат].[Формат]" count="0"/>
      </x15:slicerCacheHideItemsWithNoData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ипКлієнту1" xr10:uid="{83A0FAE5-4757-4CC9-BB4F-5EF22E4DFFF7}" sourceName="[Customers].[ТипКлієнту]">
  <pivotTables>
    <pivotTable tabId="12" name="АналізЗмін1"/>
    <pivotTable tabId="12" name="Сводная таблица30"/>
    <pivotTable tabId="12" name="Сводная таблица1"/>
    <pivotTable tabId="12" name="Сводная таблица15"/>
    <pivotTable tabId="12" name="Сводная таблица16"/>
    <pivotTable tabId="12" name="Сводная таблица17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data>
    <olap pivotCacheId="1638949242">
      <levels count="2">
        <level uniqueName="[Customers].[ТипКлієнту].[(All)]" sourceCaption="(All)" count="0"/>
        <level uniqueName="[Customers].[ТипКлієнту].[ТипКлієнту]" sourceCaption="ТипКлієнту" count="6">
          <ranges>
            <range startItem="0">
              <i n="[Customers].[ТипКлієнту].&amp;[Аптека]" c="Аптека"/>
              <i n="[Customers].[ТипКлієнту].&amp;[Опт]" c="Опт"/>
              <i n="[Customers].[ТипКлієнту].&amp;[Парфюмерия]" c="Парфюмерия"/>
              <i n="[Customers].[ТипКлієнту].&amp;[Рынок]" c="Рынок"/>
              <i n="[Customers].[ТипКлієнту].&amp;[Смешанный]" c="Смешанный"/>
              <i n="[Customers].[ТипКлієнту].&amp;[Супермаркет]" c="Супермаркет"/>
            </range>
          </ranges>
        </level>
      </levels>
      <selections count="1">
        <selection n="[Customers].[ТипКлієнту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ТипКлієнту].[ТипКлієнту]" count="0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іон1" xr10:uid="{F9DC508B-E21E-4CA8-B260-B8889273F0E0}" sourceName="[Customers].[Регіон]">
  <pivotTables>
    <pivotTable tabId="12" name="АналізЗмін1"/>
    <pivotTable tabId="12" name="Сводная таблица30"/>
    <pivotTable tabId="12" name="Сводная таблица1"/>
    <pivotTable tabId="12" name="Сводная таблица15"/>
    <pivotTable tabId="12" name="Сводная таблица16"/>
    <pivotTable tabId="12" name="Сводная таблица17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data>
    <olap pivotCacheId="1638949242">
      <levels count="2">
        <level uniqueName="[Customers].[Регіон].[(All)]" sourceCaption="(All)" count="0"/>
        <level uniqueName="[Customers].[Регіон].[Регіон]" sourceCaption="Регіон" count="4">
          <ranges>
            <range startItem="0">
              <i n="[Customers].[Регіон].&amp;[Восток]" c="Восток"/>
              <i n="[Customers].[Регіон].&amp;[Запад]" c="Запад"/>
              <i n="[Customers].[Регіон].&amp;[Центр]" c="Центр"/>
              <i n="[Customers].[Регіон].&amp;[Юг]" c="Юг"/>
            </range>
          </ranges>
        </level>
      </levels>
      <selections count="1">
        <selection n="[Customers].[Регіон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Регіон].[Регіон]" count="0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Область1" xr10:uid="{CA0BA5AB-5FEE-4014-8394-4742F007008D}" sourceName="[Customers].[Область]">
  <pivotTables>
    <pivotTable tabId="12" name="АналізЗмін1"/>
    <pivotTable tabId="12" name="Сводная таблица30"/>
    <pivotTable tabId="12" name="Сводная таблица1"/>
    <pivotTable tabId="12" name="Сводная таблица15"/>
    <pivotTable tabId="12" name="Сводная таблица16"/>
    <pivotTable tabId="12" name="Сводная таблица17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data>
    <olap pivotCacheId="1638949242">
      <levels count="2">
        <level uniqueName="[Customers].[Область].[(All)]" sourceCaption="(All)" count="0"/>
        <level uniqueName="[Customers].[Область].[Область]" sourceCaption="Область" count="22">
          <ranges>
            <range startItem="0">
              <i n="[Customers].[Область].&amp;[Винницкая]" c="Винницкая"/>
              <i n="[Customers].[Область].&amp;[Волынская]" c="Волынская"/>
              <i n="[Customers].[Область].&amp;[Днепропетровская]" c="Днепропетровская"/>
              <i n="[Customers].[Область].&amp;[Житомирская]" c="Житомирская"/>
              <i n="[Customers].[Область].&amp;[Закарпатская]" c="Закарпатская"/>
              <i n="[Customers].[Область].&amp;[Запорожская]" c="Запорожская"/>
              <i n="[Customers].[Область].&amp;[Ивано-Франковская]" c="Ивано-Франковская"/>
              <i n="[Customers].[Область].&amp;[Киевская]" c="Киевская"/>
              <i n="[Customers].[Область].&amp;[Кировоградская]" c="Кировоградская"/>
              <i n="[Customers].[Область].&amp;[Крым]" c="Крым"/>
              <i n="[Customers].[Область].&amp;[Львовская]" c="Львовская"/>
              <i n="[Customers].[Область].&amp;[Николаевская]" c="Николаевская"/>
              <i n="[Customers].[Область].&amp;[Одесская]" c="Одесская"/>
              <i n="[Customers].[Область].&amp;[Ровенская]" c="Ровенская"/>
              <i n="[Customers].[Область].&amp;[Сумская]" c="Сумская"/>
              <i n="[Customers].[Область].&amp;[Тернопольская]" c="Тернопольская"/>
              <i n="[Customers].[Область].&amp;[Харьковская]" c="Харьковская"/>
              <i n="[Customers].[Область].&amp;[Херсонская]" c="Херсонская"/>
              <i n="[Customers].[Область].&amp;[Хмельницкая]" c="Хмельницкая"/>
              <i n="[Customers].[Область].&amp;[Черкасская]" c="Черкасская"/>
              <i n="[Customers].[Область].&amp;[Черниговская]" c="Черниговская"/>
              <i n="[Customers].[Область].&amp;[Черновицкая]" c="Черновицкая"/>
            </range>
          </ranges>
        </level>
      </levels>
      <selections count="1">
        <selection n="[Customers].[Область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Область].[Область]" count="0"/>
      </x15:slicerCacheHideItemsWithNoData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атТовару2" xr10:uid="{2659714E-AE6B-48E3-B8FC-6CA52CCCB28D}" sourceName="[Products].[КатТовару]">
  <pivotTables>
    <pivotTable tabId="13" name="АналізПоказ1"/>
    <pivotTable tabId="13" name="АналізПоказн2"/>
    <pivotTable tabId="13" name="ПродажіГрнЗміни"/>
    <pivotTable tabId="13" name="ПродШтЗміни"/>
    <pivotTable tabId="13" name="Сводная таблица9"/>
    <pivotTable tabId="13" name="Сводная таблица14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Сводная таблица10"/>
    <pivotTable tabId="13" name="Сводная таблица11"/>
    <pivotTable tabId="13" name="Сводная таблица12"/>
    <pivotTable tabId="13" name="Сводная таблица13"/>
  </pivotTables>
  <data>
    <olap pivotCacheId="332677792">
      <levels count="2">
        <level uniqueName="[Products].[КатТовару].[(All)]" sourceCaption="(All)" count="0"/>
        <level uniqueName="[Products].[КатТовару].[КатТовару]" sourceCaption="КатТовару" count="3">
          <ranges>
            <range startItem="0">
              <i n="[Products].[КатТовару].&amp;[  Гели]" c="  Гели"/>
              <i n="[Products].[КатТовару].&amp;[  Дезодоранты]" c="  Дезодоранты"/>
              <i n="[Products].[КатТовару].&amp;[  Порошки]" c="  Порошки"/>
            </range>
          </ranges>
        </level>
      </levels>
      <selections count="1">
        <selection n="[Products].[КатТовару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Products].[КатТовару].[КатТовару]" count="0"/>
      </x15:slicerCacheHideItemsWithNoData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Бренд2" xr10:uid="{6B44057D-0FD4-4085-9795-84269448412F}" sourceName="[Products].[Бренд]">
  <pivotTables>
    <pivotTable tabId="13" name="АналізПоказ1"/>
    <pivotTable tabId="13" name="АналізПоказн2"/>
    <pivotTable tabId="13" name="ПродажіГрнЗміни"/>
    <pivotTable tabId="13" name="ПродШтЗміни"/>
    <pivotTable tabId="13" name="Сводная таблица9"/>
    <pivotTable tabId="13" name="Сводная таблица14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Сводная таблица10"/>
    <pivotTable tabId="13" name="Сводная таблица11"/>
    <pivotTable tabId="13" name="Сводная таблица12"/>
    <pivotTable tabId="13" name="Сводная таблица13"/>
  </pivotTables>
  <data>
    <olap pivotCacheId="332677792">
      <levels count="2">
        <level uniqueName="[Products].[Бренд].[(All)]" sourceCaption="(All)" count="0"/>
        <level uniqueName="[Products].[Бренд].[Бренд]" sourceCaption="Бренд" count="7">
          <ranges>
            <range startItem="0">
              <i n="[Products].[Бренд].&amp;[  BRIGHT POWDER]" c="  BRIGHT POWDER"/>
              <i n="[Products].[Бренд].&amp;[  EASE EXTREME DEO]" c="  EASE EXTREME DEO"/>
              <i n="[Products].[Бренд].&amp;[  EASE EXTREME GEL]" c="  EASE EXTREME GEL"/>
              <i n="[Products].[Бренд].&amp;[  EASE UNI DEO]" c="  EASE UNI DEO"/>
              <i n="[Products].[Бренд].&amp;[  EASE UNI GEL]" c="  EASE UNI GEL"/>
              <i n="[Products].[Бренд].&amp;[  PALE POWDER]" c="  PALE POWDER"/>
              <i n="[Products].[Бренд].&amp;[  SHAKE POWDER]" c="  SHAKE POWDER"/>
            </range>
          </ranges>
        </level>
      </levels>
      <selections count="1">
        <selection n="[Products].[Бренд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Products].[Бренд].[Бренд]" count="0"/>
      </x15:slicerCacheHideItemsWithNoData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Формат2" xr10:uid="{28AA5AD0-0201-420E-AD56-601497E759F2}" sourceName="[Customers].[Формат]">
  <pivotTables>
    <pivotTable tabId="13" name="АналізПоказ1"/>
    <pivotTable tabId="13" name="АналізПоказн2"/>
    <pivotTable tabId="13" name="ПродажіГрнЗміни"/>
    <pivotTable tabId="13" name="ПродШтЗміни"/>
    <pivotTable tabId="13" name="Сводная таблица9"/>
    <pivotTable tabId="13" name="Сводная таблица14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Сводная таблица10"/>
    <pivotTable tabId="13" name="Сводная таблица11"/>
    <pivotTable tabId="13" name="Сводная таблица12"/>
    <pivotTable tabId="13" name="Сводная таблица13"/>
  </pivotTables>
  <data>
    <olap pivotCacheId="332677792">
      <levels count="2">
        <level uniqueName="[Customers].[Формат].[(All)]" sourceCaption="(All)" count="0"/>
        <level uniqueName="[Customers].[Формат].[Формат]" sourceCaption="Формат" count="2">
          <ranges>
            <range startItem="0">
              <i n="[Customers].[Формат].&amp;[МТ]" c="МТ"/>
              <i n="[Customers].[Формат].&amp;[ТГ]" c="ТГ"/>
            </range>
          </ranges>
        </level>
      </levels>
      <selections count="1">
        <selection n="[Customers].[Формат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Формат].[Формат]" count="0"/>
      </x15:slicerCacheHideItemsWithNoData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ипКлієнту2" xr10:uid="{5D47A136-EE53-4CDA-9BBC-F70C5BE2DF71}" sourceName="[Customers].[ТипКлієнту]">
  <pivotTables>
    <pivotTable tabId="13" name="АналізПоказ1"/>
    <pivotTable tabId="13" name="АналізПоказн2"/>
    <pivotTable tabId="13" name="ПродажіГрнЗміни"/>
    <pivotTable tabId="13" name="ПродШтЗміни"/>
    <pivotTable tabId="13" name="Сводная таблица9"/>
    <pivotTable tabId="13" name="Сводная таблица14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Сводная таблица10"/>
    <pivotTable tabId="13" name="Сводная таблица11"/>
    <pivotTable tabId="13" name="Сводная таблица12"/>
    <pivotTable tabId="13" name="Сводная таблица13"/>
  </pivotTables>
  <data>
    <olap pivotCacheId="332677792">
      <levels count="2">
        <level uniqueName="[Customers].[ТипКлієнту].[(All)]" sourceCaption="(All)" count="0"/>
        <level uniqueName="[Customers].[ТипКлієнту].[ТипКлієнту]" sourceCaption="ТипКлієнту" count="6">
          <ranges>
            <range startItem="0">
              <i n="[Customers].[ТипКлієнту].&amp;[Аптека]" c="Аптека"/>
              <i n="[Customers].[ТипКлієнту].&amp;[Опт]" c="Опт"/>
              <i n="[Customers].[ТипКлієнту].&amp;[Парфюмерия]" c="Парфюмерия"/>
              <i n="[Customers].[ТипКлієнту].&amp;[Рынок]" c="Рынок"/>
              <i n="[Customers].[ТипКлієнту].&amp;[Смешанный]" c="Смешанный"/>
              <i n="[Customers].[ТипКлієнту].&amp;[Супермаркет]" c="Супермаркет"/>
            </range>
          </ranges>
        </level>
      </levels>
      <selections count="1">
        <selection n="[Customers].[ТипКлієнту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ТипКлієнту].[ТипКлієнту]" count="0"/>
      </x15:slicerCacheHideItemsWithNoData>
    </x:ext>
  </extLst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іон2" xr10:uid="{E803F162-CC7E-4AE3-80DA-DE5E5A8A5B95}" sourceName="[Customers].[Регіон]">
  <pivotTables>
    <pivotTable tabId="13" name="АналізПоказ1"/>
    <pivotTable tabId="13" name="АналізПоказн2"/>
    <pivotTable tabId="13" name="ПродажіГрнЗміни"/>
    <pivotTable tabId="13" name="ПродШтЗміни"/>
    <pivotTable tabId="13" name="Сводная таблица9"/>
    <pivotTable tabId="13" name="Сводная таблица14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Сводная таблица10"/>
    <pivotTable tabId="13" name="Сводная таблица11"/>
    <pivotTable tabId="13" name="Сводная таблица12"/>
    <pivotTable tabId="13" name="Сводная таблица13"/>
  </pivotTables>
  <data>
    <olap pivotCacheId="332677792">
      <levels count="2">
        <level uniqueName="[Customers].[Регіон].[(All)]" sourceCaption="(All)" count="0"/>
        <level uniqueName="[Customers].[Регіон].[Регіон]" sourceCaption="Регіон" count="4">
          <ranges>
            <range startItem="0">
              <i n="[Customers].[Регіон].&amp;[Восток]" c="Восток"/>
              <i n="[Customers].[Регіон].&amp;[Запад]" c="Запад"/>
              <i n="[Customers].[Регіон].&amp;[Центр]" c="Центр"/>
              <i n="[Customers].[Регіон].&amp;[Юг]" c="Юг"/>
            </range>
          </ranges>
        </level>
      </levels>
      <selections count="1">
        <selection n="[Customers].[Регіон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Регіон].[Регіон]" count="0"/>
      </x15:slicerCacheHideItemsWithNoData>
    </x:ext>
  </extLst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Область2" xr10:uid="{4D023A1A-23FF-478C-A838-89C124FE93EC}" sourceName="[Customers].[Область]">
  <pivotTables>
    <pivotTable tabId="13" name="АналізПоказ1"/>
    <pivotTable tabId="13" name="АналізПоказн2"/>
    <pivotTable tabId="13" name="ПродажіГрнЗміни"/>
    <pivotTable tabId="13" name="ПродШтЗміни"/>
    <pivotTable tabId="13" name="Сводная таблица9"/>
    <pivotTable tabId="13" name="Сводная таблица14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Сводная таблица10"/>
    <pivotTable tabId="13" name="Сводная таблица11"/>
    <pivotTable tabId="13" name="Сводная таблица12"/>
    <pivotTable tabId="13" name="Сводная таблица13"/>
  </pivotTables>
  <data>
    <olap pivotCacheId="332677792">
      <levels count="2">
        <level uniqueName="[Customers].[Область].[(All)]" sourceCaption="(All)" count="0"/>
        <level uniqueName="[Customers].[Область].[Область]" sourceCaption="Область" count="22">
          <ranges>
            <range startItem="0">
              <i n="[Customers].[Область].&amp;[Винницкая]" c="Винницкая"/>
              <i n="[Customers].[Область].&amp;[Волынская]" c="Волынская"/>
              <i n="[Customers].[Область].&amp;[Днепропетровская]" c="Днепропетровская"/>
              <i n="[Customers].[Область].&amp;[Житомирская]" c="Житомирская"/>
              <i n="[Customers].[Область].&amp;[Закарпатская]" c="Закарпатская"/>
              <i n="[Customers].[Область].&amp;[Запорожская]" c="Запорожская"/>
              <i n="[Customers].[Область].&amp;[Ивано-Франковская]" c="Ивано-Франковская"/>
              <i n="[Customers].[Область].&amp;[Киевская]" c="Киевская"/>
              <i n="[Customers].[Область].&amp;[Кировоградская]" c="Кировоградская"/>
              <i n="[Customers].[Область].&amp;[Крым]" c="Крым"/>
              <i n="[Customers].[Область].&amp;[Львовская]" c="Львовская"/>
              <i n="[Customers].[Область].&amp;[Николаевская]" c="Николаевская"/>
              <i n="[Customers].[Область].&amp;[Одесская]" c="Одесская"/>
              <i n="[Customers].[Область].&amp;[Ровенская]" c="Ровенская"/>
              <i n="[Customers].[Область].&amp;[Сумская]" c="Сумская"/>
              <i n="[Customers].[Область].&amp;[Тернопольская]" c="Тернопольская"/>
              <i n="[Customers].[Область].&amp;[Харьковская]" c="Харьковская"/>
              <i n="[Customers].[Область].&amp;[Херсонская]" c="Херсонская"/>
              <i n="[Customers].[Область].&amp;[Хмельницкая]" c="Хмельницкая"/>
              <i n="[Customers].[Область].&amp;[Черкасская]" c="Черкасская"/>
              <i n="[Customers].[Область].&amp;[Черниговская]" c="Черниговская"/>
              <i n="[Customers].[Область].&amp;[Черновицкая]" c="Черновицкая"/>
            </range>
          </ranges>
        </level>
      </levels>
      <selections count="1">
        <selection n="[Customers].[Область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ustomers].[Область].[Область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КатТовару" xr10:uid="{3D849899-0843-46E7-8247-4474F60C6B76}" cache="Срез_КатТовару" caption="КатТовару" level="1" style="SlicerStyleDark6" rowHeight="252000"/>
  <slicer name="Бренд" xr10:uid="{A5C65EFB-0F93-4DDF-AFA0-77472B497B59}" cache="Срез_Бренд" caption="Бренд" columnCount="4" level="1" style="SlicerStyleDark6" rowHeight="241300"/>
  <slicer name="Формат" xr10:uid="{F68FA9AD-C075-4967-9BDE-B73C6CA0EFDC}" cache="Срез_Формат" caption="Формат" level="1" style="SlicerStyleLight2" rowHeight="241300"/>
  <slicer name="ТипКлієнту" xr10:uid="{6333ABC1-7C5B-49AB-90B3-685CA532B687}" cache="Срез_ТипКлієнту" caption="ТипКлієнту" columnCount="3" level="1" style="SlicerStyleLight2" rowHeight="241300"/>
  <slicer name="Область" xr10:uid="{B494B5AD-BB3C-4E10-BBAC-A46C0BAFE347}" cache="Срез_Область" caption="Область" columnCount="6" level="1" style="SlicerStyleDark5" rowHeight="241300"/>
  <slicer name="Регіон" xr10:uid="{EA401E3D-7F21-43DF-B32A-17A11D61CE22}" cache="Срез_Регіон" caption="Регіон" columnCount="2" level="1" style="SlicerStyleDark5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КатТовару 3" xr10:uid="{CED5269C-D247-4F0E-90F2-348E9DE5E511}" cache="Срез_КатТовару2" caption="КатТовару" level="1" style="SlicerStyleDark6" rowHeight="241300"/>
  <slicer name="Бренд 3" xr10:uid="{75F3496B-57A2-443A-B003-881C598E5528}" cache="Срез_Бренд2" caption="Бренд" columnCount="3" level="1" style="SlicerStyleDark6" rowHeight="241300"/>
  <slicer name="Формат 3" xr10:uid="{DE2942CC-1AC2-4C1A-B04D-7A6AAEED0962}" cache="Срез_Формат2" caption="Формат" level="1" style="SlicerStyleDark2" rowHeight="360000"/>
  <slicer name="ТипКлієнту 3" xr10:uid="{B2046019-1078-4B19-85F0-B155054521A0}" cache="Срез_ТипКлієнту2" caption="ТипКлієнту" columnCount="3" level="1" style="SlicerStyleDark2" rowHeight="360000"/>
  <slicer name="Регіон 3" xr10:uid="{B41192CF-D564-44E0-A422-FCFA60BEA864}" cache="Срез_Регіон2" caption="Регіон" columnCount="4" level="1" style="SlicerStyleDark5" rowHeight="360000"/>
  <slicer name="Область 3" xr10:uid="{3825DE30-600B-4B03-8C32-D6DCE9F0AFCD}" cache="Срез_Область2" caption="Область" columnCount="5" level="1" style="SlicerStyleDark5" rowHeight="324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КатТовару 2" xr10:uid="{F469180B-3576-400C-943B-798D4D63536F}" cache="Срез_КатТовару1" caption="КатТовару" level="1" style="SlicerStyleDark6" rowHeight="241300"/>
  <slicer name="Бренд 2" xr10:uid="{DFF30CA4-F05F-4925-BE72-8152E107E7B7}" cache="Срез_Бренд1" caption="Бренд" columnCount="3" level="1" style="SlicerStyleDark6" rowHeight="241300"/>
  <slicer name="Формат 2" xr10:uid="{3B968C68-D006-48E2-BE90-CE1A8F835462}" cache="Срез_Формат1" caption="Формат" level="1" style="SlicerStyleLight2" rowHeight="360000"/>
  <slicer name="ТипКлієнту 2" xr10:uid="{8C10D635-3EB4-40C6-B411-49E79F82D334}" cache="Срез_ТипКлієнту1" caption="ТипКлієнту" columnCount="3" level="1" style="SlicerStyleLight2" rowHeight="360000"/>
  <slicer name="Регіон 2" xr10:uid="{CC43D367-1B08-476E-9306-27A58916F047}" cache="Срез_Регіон1" caption="Регіон" columnCount="4" level="1" style="SlicerStyleDark5" rowHeight="360000"/>
  <slicer name="Область 2" xr10:uid="{4AFD939C-65B0-423A-978C-D83B679E8C50}" cache="Срез_Область1" caption="Область" columnCount="5" level="1" style="SlicerStyleDark5" rowHeight="36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BEE4CE-50AD-4176-95D3-DDC6E3252ADD}" name="Параметры" displayName="Параметры" ref="B2:C5" totalsRowShown="0">
  <autoFilter ref="B2:C5" xr:uid="{58BEE4CE-50AD-4176-95D3-DDC6E3252ADD}"/>
  <tableColumns count="2">
    <tableColumn id="1" xr3:uid="{38D25561-637E-4B34-BFA3-23866FDB11C7}" name="Параметри"/>
    <tableColumn id="2" xr3:uid="{CC6B3CEA-2AE2-48AE-87E8-0C17E52AC79F}" name="Значення">
      <calculatedColumnFormula>LEFT(CELL("filename",A1),FIND("[",CELL("filename",A1),1)-1)&amp;"DATA\Source Files\"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Date" xr10:uid="{869B4861-ED23-4E6A-9BFA-BC680764248F}" sourceName="[Calendar].[Date]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  <pivotTable tabId="7" name="Сводная таблица6"/>
    <pivotTable tabId="7" name="Сводная таблица7"/>
    <pivotTable tabId="7" name="Сводная таблица8"/>
    <pivotTable tabId="7" name="Сводная таблица9"/>
    <pivotTable tabId="7" name="Сводная таблица5"/>
    <pivotTable tabId="7" name="Сводная таблица10"/>
    <pivotTable tabId="8" name="Топ5МенеджерівПродажі"/>
    <pivotTable tabId="8" name="Топ5ПродуктиПродажі"/>
    <pivotTable tabId="8" name="Топ5КлієнтиПродажі"/>
    <pivotTable tabId="8" name="Топ5МенеджериНацінка"/>
    <pivotTable tabId="8" name="Топ5КлієнтиНацінка"/>
    <pivotTable tabId="8" name="Топ5ПродуктиНацінка"/>
    <pivotTable tabId="8" name="Топ5КлієнтиДебіторка"/>
    <pivotTable tabId="8" name="Топ5МенеджериДебіторка"/>
    <pivotTable tabId="8" name="Топ5ПродуктиДебіторка"/>
  </pivotTables>
  <state minimalRefreshVersion="6" lastRefreshVersion="6" pivotCacheId="1264848266" filterType="dateBetween">
    <selection startDate="2015-01-01T00:00:00" endDate="2015-12-31T00:00:00"/>
    <bounds startDate="2014-01-01T00:00:00" endDate="2017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Date1" xr10:uid="{3AA18E80-C518-4BBA-8539-D81739BBB6CA}" sourceName="[Calendar].[Date]">
  <pivotTables>
    <pivotTable tabId="13" name="АналізПоказн2"/>
    <pivotTable tabId="13" name="АналізПоказ1"/>
    <pivotTable tabId="13" name="ПродажіГрнЗміни"/>
    <pivotTable tabId="13" name="ПродажіГрнКварталЗміни"/>
    <pivotTable tabId="13" name="ПродажіГрнРікЗміна"/>
    <pivotTable tabId="13" name="ПродажіШтРікЗміни"/>
    <pivotTable tabId="13" name="ПродШтКварталЗміни"/>
    <pivotTable tabId="13" name="ПродШтЗміни"/>
    <pivotTable tabId="13" name="Сводная таблица9"/>
    <pivotTable tabId="13" name="Сводная таблица10"/>
    <pivotTable tabId="13" name="Сводная таблица11"/>
    <pivotTable tabId="13" name="Сводная таблица12"/>
    <pivotTable tabId="13" name="Сводная таблица13"/>
    <pivotTable tabId="13" name="Сводная таблица14"/>
  </pivotTables>
  <state minimalRefreshVersion="6" lastRefreshVersion="6" pivotCacheId="979543559" filterType="dateBetween">
    <selection startDate="2015-01-01T00:00:00" endDate="2015-12-31T00:00:00"/>
    <bounds startDate="2014-01-01T00:00:00" endDate="2017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Date2" xr10:uid="{27410CFE-3F28-41E7-995F-F3F968D88E6B}" sourceName="[Calendar].[Date]">
  <pivotTables>
    <pivotTable tabId="12" name="Сводная таблица30"/>
    <pivotTable tabId="12" name="АналізЗмін1"/>
    <pivotTable tabId="12" name="Сводная таблица15"/>
    <pivotTable tabId="12" name="Сводная таблица16"/>
    <pivotTable tabId="12" name="Сводная таблица17"/>
    <pivotTable tabId="12" name="Сводная таблица1"/>
    <pivotTable tabId="12" name="Сводная таблица2"/>
    <pivotTable tabId="12" name="Сводная таблица3"/>
    <pivotTable tabId="12" name="Сводная таблица4"/>
    <pivotTable tabId="12" name="Сводная таблица5"/>
    <pivotTable tabId="12" name="Сводная таблица6"/>
  </pivotTables>
  <state minimalRefreshVersion="6" lastRefreshVersion="6" pivotCacheId="771012758" filterType="dateBetween">
    <selection startDate="2015-01-01T00:00:00" endDate="2015-12-31T00:00:00"/>
    <bounds startDate="2014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795DB9AE-45CC-4143-B363-FBB6C8E3B7A3}" cache="ВременнаяШкала_Date" caption="Дата" level="0" selectionLevel="0" scrollPosition="2014-01-01T00:00:00" style="TimeSlicerStyleLight5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C63C7656-99D9-402C-8656-980E7A8CF7A2}" cache="ВременнаяШкала_Date1" caption="" showHeader="0" showSelectionLabel="0" showTimeLevel="0" level="0" selectionLevel="0" scrollPosition="2014-01-01T00:00:00" style="TimeSlicerStyleLight2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2" xr10:uid="{71DDB14D-BA55-49F3-81B8-2F10B3BD0041}" cache="ВременнаяШкала_Date2" caption="Date" showHeader="0" showSelectionLabel="0" showTimeLevel="0" level="0" selectionLevel="0" scrollPosition="2014-01-01T00:00:00" style="TimeSlicerStyleLight2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7.xml"/><Relationship Id="rId13" Type="http://schemas.openxmlformats.org/officeDocument/2006/relationships/pivotTable" Target="../pivotTables/pivotTable32.xml"/><Relationship Id="rId3" Type="http://schemas.openxmlformats.org/officeDocument/2006/relationships/pivotTable" Target="../pivotTables/pivotTable22.xml"/><Relationship Id="rId7" Type="http://schemas.openxmlformats.org/officeDocument/2006/relationships/pivotTable" Target="../pivotTables/pivotTable26.xml"/><Relationship Id="rId12" Type="http://schemas.openxmlformats.org/officeDocument/2006/relationships/pivotTable" Target="../pivotTables/pivotTable31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6" Type="http://schemas.openxmlformats.org/officeDocument/2006/relationships/pivotTable" Target="../pivotTables/pivotTable25.xml"/><Relationship Id="rId11" Type="http://schemas.openxmlformats.org/officeDocument/2006/relationships/pivotTable" Target="../pivotTables/pivotTable30.xml"/><Relationship Id="rId5" Type="http://schemas.openxmlformats.org/officeDocument/2006/relationships/pivotTable" Target="../pivotTables/pivotTable24.xml"/><Relationship Id="rId15" Type="http://schemas.openxmlformats.org/officeDocument/2006/relationships/printerSettings" Target="../printerSettings/printerSettings4.bin"/><Relationship Id="rId10" Type="http://schemas.openxmlformats.org/officeDocument/2006/relationships/pivotTable" Target="../pivotTables/pivotTable29.xml"/><Relationship Id="rId4" Type="http://schemas.openxmlformats.org/officeDocument/2006/relationships/pivotTable" Target="../pivotTables/pivotTable23.xml"/><Relationship Id="rId9" Type="http://schemas.openxmlformats.org/officeDocument/2006/relationships/pivotTable" Target="../pivotTables/pivotTable28.xml"/><Relationship Id="rId14" Type="http://schemas.openxmlformats.org/officeDocument/2006/relationships/pivotTable" Target="../pivotTables/pivotTable3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1.xml"/><Relationship Id="rId3" Type="http://schemas.openxmlformats.org/officeDocument/2006/relationships/pivotTable" Target="../pivotTables/pivotTable36.xml"/><Relationship Id="rId7" Type="http://schemas.openxmlformats.org/officeDocument/2006/relationships/pivotTable" Target="../pivotTables/pivotTable40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6" Type="http://schemas.openxmlformats.org/officeDocument/2006/relationships/pivotTable" Target="../pivotTables/pivotTable39.xml"/><Relationship Id="rId11" Type="http://schemas.openxmlformats.org/officeDocument/2006/relationships/pivotTable" Target="../pivotTables/pivotTable44.xml"/><Relationship Id="rId5" Type="http://schemas.openxmlformats.org/officeDocument/2006/relationships/pivotTable" Target="../pivotTables/pivotTable38.xml"/><Relationship Id="rId10" Type="http://schemas.openxmlformats.org/officeDocument/2006/relationships/pivotTable" Target="../pivotTables/pivotTable43.xml"/><Relationship Id="rId4" Type="http://schemas.openxmlformats.org/officeDocument/2006/relationships/pivotTable" Target="../pivotTables/pivotTable37.xml"/><Relationship Id="rId9" Type="http://schemas.openxmlformats.org/officeDocument/2006/relationships/pivotTable" Target="../pivotTables/pivotTable4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FB9DF-24D7-4AEB-9335-FF1CD146AFDE}">
  <dimension ref="A1:AB120"/>
  <sheetViews>
    <sheetView showGridLines="0" showRowColHeaders="0" tabSelected="1" zoomScale="80" zoomScaleNormal="80" workbookViewId="0">
      <pane ySplit="16" topLeftCell="A17" activePane="bottomLeft" state="frozen"/>
      <selection pane="bottomLeft"/>
    </sheetView>
  </sheetViews>
  <sheetFormatPr defaultRowHeight="15" x14ac:dyDescent="0.25"/>
  <cols>
    <col min="1" max="1" width="5.42578125" style="7" customWidth="1"/>
    <col min="2" max="2" width="21.42578125" style="7" customWidth="1"/>
    <col min="3" max="3" width="19" style="7" customWidth="1"/>
    <col min="4" max="4" width="7.85546875" style="7" customWidth="1"/>
    <col min="5" max="5" width="5.42578125" style="7" customWidth="1"/>
    <col min="6" max="6" width="5.7109375" style="7" customWidth="1"/>
    <col min="7" max="8" width="3.28515625" style="7" customWidth="1"/>
    <col min="9" max="9" width="28" style="7" bestFit="1" customWidth="1"/>
    <col min="10" max="10" width="13.85546875" style="7" customWidth="1"/>
    <col min="11" max="11" width="10.140625" style="7" bestFit="1" customWidth="1"/>
    <col min="12" max="12" width="6.5703125" style="7" customWidth="1"/>
    <col min="13" max="13" width="7.28515625" style="7" customWidth="1"/>
    <col min="14" max="14" width="35.85546875" style="7" bestFit="1" customWidth="1"/>
    <col min="15" max="15" width="13.85546875" style="7" customWidth="1"/>
    <col min="16" max="16" width="6.140625" style="7" customWidth="1"/>
    <col min="17" max="17" width="17" style="7" customWidth="1"/>
    <col min="18" max="18" width="6.140625" style="7" customWidth="1"/>
    <col min="19" max="19" width="35.28515625" style="7" customWidth="1"/>
    <col min="20" max="20" width="9.42578125" style="7" customWidth="1"/>
    <col min="21" max="21" width="4.7109375" style="7" customWidth="1"/>
    <col min="22" max="22" width="7.5703125" style="7" customWidth="1"/>
    <col min="23" max="23" width="7" style="7" customWidth="1"/>
    <col min="24" max="24" width="8.85546875" style="7" customWidth="1"/>
    <col min="25" max="25" width="4.42578125" style="7" customWidth="1"/>
    <col min="26" max="26" width="4.85546875" style="7" customWidth="1"/>
    <col min="27" max="27" width="7" style="7" customWidth="1"/>
    <col min="28" max="28" width="3" style="7" customWidth="1"/>
    <col min="29" max="29" width="34.42578125" style="7" bestFit="1" customWidth="1"/>
    <col min="30" max="30" width="28.5703125" style="7" bestFit="1" customWidth="1"/>
    <col min="31" max="31" width="28.85546875" style="7" bestFit="1" customWidth="1"/>
    <col min="32" max="32" width="28.140625" style="7" bestFit="1" customWidth="1"/>
    <col min="33" max="33" width="32.28515625" style="7" bestFit="1" customWidth="1"/>
    <col min="34" max="34" width="27" style="7" bestFit="1" customWidth="1"/>
    <col min="35" max="35" width="34.7109375" style="7" bestFit="1" customWidth="1"/>
    <col min="36" max="36" width="33.85546875" style="7" bestFit="1" customWidth="1"/>
    <col min="37" max="37" width="28.42578125" style="7" bestFit="1" customWidth="1"/>
    <col min="38" max="38" width="36.140625" style="7" bestFit="1" customWidth="1"/>
    <col min="39" max="39" width="12.140625" style="7" bestFit="1" customWidth="1"/>
    <col min="40" max="42" width="27.85546875" style="7" bestFit="1" customWidth="1"/>
    <col min="43" max="46" width="33.7109375" style="7" bestFit="1" customWidth="1"/>
    <col min="47" max="49" width="35.140625" style="7" bestFit="1" customWidth="1"/>
    <col min="50" max="53" width="34.140625" style="7" bestFit="1" customWidth="1"/>
    <col min="54" max="55" width="23.7109375" style="7" bestFit="1" customWidth="1"/>
    <col min="56" max="57" width="20.5703125" style="7" bestFit="1" customWidth="1"/>
    <col min="58" max="58" width="30.140625" style="7" bestFit="1" customWidth="1"/>
    <col min="59" max="60" width="23.42578125" style="7" bestFit="1" customWidth="1"/>
    <col min="61" max="64" width="29.28515625" style="7" bestFit="1" customWidth="1"/>
    <col min="65" max="68" width="29.5703125" style="7" bestFit="1" customWidth="1"/>
    <col min="69" max="69" width="23.140625" style="7" bestFit="1" customWidth="1"/>
    <col min="70" max="70" width="20" style="7" bestFit="1" customWidth="1"/>
    <col min="71" max="71" width="22.7109375" style="7" bestFit="1" customWidth="1"/>
    <col min="72" max="74" width="28.7109375" style="7" bestFit="1" customWidth="1"/>
    <col min="75" max="77" width="29.140625" style="7" bestFit="1" customWidth="1"/>
    <col min="78" max="78" width="22.7109375" style="7" bestFit="1" customWidth="1"/>
    <col min="79" max="79" width="19.5703125" style="7" bestFit="1" customWidth="1"/>
    <col min="80" max="81" width="29.28515625" style="7" bestFit="1" customWidth="1"/>
    <col min="82" max="84" width="22.28515625" style="7" bestFit="1" customWidth="1"/>
    <col min="85" max="88" width="28.42578125" style="7" bestFit="1" customWidth="1"/>
    <col min="89" max="89" width="29.85546875" style="7" bestFit="1" customWidth="1"/>
    <col min="90" max="91" width="28.7109375" style="7" bestFit="1" customWidth="1"/>
    <col min="92" max="94" width="29.85546875" style="7" bestFit="1" customWidth="1"/>
    <col min="95" max="96" width="26.5703125" style="7" bestFit="1" customWidth="1"/>
    <col min="97" max="99" width="36.28515625" style="7" bestFit="1" customWidth="1"/>
    <col min="100" max="103" width="29.42578125" style="7" bestFit="1" customWidth="1"/>
    <col min="104" max="107" width="35.28515625" style="7" bestFit="1" customWidth="1"/>
    <col min="108" max="109" width="37" style="7" bestFit="1" customWidth="1"/>
    <col min="110" max="113" width="35.7109375" style="7" bestFit="1" customWidth="1"/>
    <col min="114" max="115" width="19.28515625" style="7" bestFit="1" customWidth="1"/>
    <col min="116" max="117" width="16" style="7" bestFit="1" customWidth="1"/>
    <col min="118" max="120" width="25.7109375" style="7" bestFit="1" customWidth="1"/>
    <col min="121" max="122" width="18.85546875" style="7" bestFit="1" customWidth="1"/>
    <col min="123" max="126" width="24.85546875" style="7" bestFit="1" customWidth="1"/>
    <col min="127" max="128" width="26.28515625" style="7" bestFit="1" customWidth="1"/>
    <col min="129" max="134" width="25.140625" style="7" bestFit="1" customWidth="1"/>
    <col min="135" max="136" width="25.7109375" style="7" bestFit="1" customWidth="1"/>
    <col min="137" max="137" width="22.42578125" style="7" bestFit="1" customWidth="1"/>
    <col min="138" max="141" width="32.28515625" style="7" bestFit="1" customWidth="1"/>
    <col min="142" max="143" width="25.28515625" style="7" bestFit="1" customWidth="1"/>
    <col min="144" max="144" width="31.28515625" style="7" bestFit="1" customWidth="1"/>
    <col min="145" max="145" width="32.85546875" style="7" bestFit="1" customWidth="1"/>
    <col min="146" max="147" width="31.5703125" style="7" bestFit="1" customWidth="1"/>
    <col min="148" max="148" width="15.85546875" style="7" bestFit="1" customWidth="1"/>
    <col min="149" max="150" width="12.7109375" style="7" bestFit="1" customWidth="1"/>
    <col min="151" max="155" width="22.28515625" style="7" bestFit="1" customWidth="1"/>
    <col min="156" max="159" width="15.5703125" style="7" bestFit="1" customWidth="1"/>
    <col min="160" max="163" width="21.42578125" style="7" bestFit="1" customWidth="1"/>
    <col min="164" max="164" width="21.7109375" style="7" bestFit="1" customWidth="1"/>
    <col min="165" max="165" width="22.85546875" style="7" bestFit="1" customWidth="1"/>
    <col min="166" max="170" width="21.7109375" style="7" bestFit="1" customWidth="1"/>
    <col min="171" max="172" width="20.28515625" style="7" bestFit="1" customWidth="1"/>
    <col min="173" max="174" width="17.140625" style="7" bestFit="1" customWidth="1"/>
    <col min="175" max="177" width="26.7109375" style="7" bestFit="1" customWidth="1"/>
    <col min="178" max="181" width="20" style="7" bestFit="1" customWidth="1"/>
    <col min="182" max="185" width="25.85546875" style="7" bestFit="1" customWidth="1"/>
    <col min="186" max="188" width="27.28515625" style="7" bestFit="1" customWidth="1"/>
    <col min="189" max="193" width="26.28515625" style="7" bestFit="1" customWidth="1"/>
    <col min="194" max="195" width="23.85546875" style="7" bestFit="1" customWidth="1"/>
    <col min="196" max="197" width="20.7109375" style="7" bestFit="1" customWidth="1"/>
    <col min="198" max="201" width="30.28515625" style="7" bestFit="1" customWidth="1"/>
    <col min="202" max="205" width="23.5703125" style="7" bestFit="1" customWidth="1"/>
    <col min="206" max="209" width="29.42578125" style="7" bestFit="1" customWidth="1"/>
    <col min="210" max="211" width="30.85546875" style="7" bestFit="1" customWidth="1"/>
    <col min="212" max="214" width="29.85546875" style="7" bestFit="1" customWidth="1"/>
    <col min="215" max="215" width="19.28515625" style="7" bestFit="1" customWidth="1"/>
    <col min="216" max="216" width="16" style="7" bestFit="1" customWidth="1"/>
    <col min="217" max="217" width="25.7109375" style="7" bestFit="1" customWidth="1"/>
    <col min="218" max="222" width="18.85546875" style="7" bestFit="1" customWidth="1"/>
    <col min="223" max="226" width="24.85546875" style="7" bestFit="1" customWidth="1"/>
    <col min="227" max="227" width="26.28515625" style="7" bestFit="1" customWidth="1"/>
    <col min="228" max="230" width="25.140625" style="7" bestFit="1" customWidth="1"/>
    <col min="231" max="231" width="20.140625" style="7" bestFit="1" customWidth="1"/>
    <col min="232" max="233" width="17" style="7" bestFit="1" customWidth="1"/>
    <col min="234" max="236" width="19.85546875" style="7" bestFit="1" customWidth="1"/>
    <col min="237" max="239" width="25.7109375" style="7" bestFit="1" customWidth="1"/>
    <col min="240" max="240" width="27.140625" style="7" bestFit="1" customWidth="1"/>
    <col min="241" max="242" width="26" style="7" bestFit="1" customWidth="1"/>
    <col min="243" max="243" width="18.140625" style="7" bestFit="1" customWidth="1"/>
    <col min="244" max="244" width="15.140625" style="7" bestFit="1" customWidth="1"/>
    <col min="245" max="245" width="17.85546875" style="7" bestFit="1" customWidth="1"/>
    <col min="246" max="248" width="23.85546875" style="7" bestFit="1" customWidth="1"/>
    <col min="249" max="251" width="24.28515625" style="7" bestFit="1" customWidth="1"/>
    <col min="252" max="253" width="24.5703125" style="7" bestFit="1" customWidth="1"/>
    <col min="254" max="254" width="21.42578125" style="7" bestFit="1" customWidth="1"/>
    <col min="255" max="255" width="31" style="7" bestFit="1" customWidth="1"/>
    <col min="256" max="259" width="24.28515625" style="7" bestFit="1" customWidth="1"/>
    <col min="260" max="263" width="30.140625" style="7" bestFit="1" customWidth="1"/>
    <col min="264" max="265" width="31.5703125" style="7" bestFit="1" customWidth="1"/>
    <col min="266" max="268" width="30.5703125" style="7" bestFit="1" customWidth="1"/>
    <col min="269" max="269" width="22.28515625" style="7" bestFit="1" customWidth="1"/>
    <col min="270" max="270" width="19.28515625" style="7" bestFit="1" customWidth="1"/>
    <col min="271" max="271" width="22" style="7" bestFit="1" customWidth="1"/>
    <col min="272" max="274" width="28" style="7" bestFit="1" customWidth="1"/>
    <col min="275" max="278" width="28.42578125" style="7" bestFit="1" customWidth="1"/>
    <col min="279" max="280" width="21.28515625" style="7" bestFit="1" customWidth="1"/>
    <col min="281" max="281" width="18" style="7" bestFit="1" customWidth="1"/>
    <col min="282" max="283" width="27.85546875" style="7" bestFit="1" customWidth="1"/>
    <col min="284" max="287" width="20.85546875" style="7" bestFit="1" customWidth="1"/>
    <col min="288" max="291" width="26.7109375" style="7" bestFit="1" customWidth="1"/>
    <col min="292" max="292" width="28.42578125" style="7" bestFit="1" customWidth="1"/>
    <col min="293" max="296" width="27.140625" style="7" bestFit="1" customWidth="1"/>
    <col min="297" max="298" width="23.7109375" style="7" bestFit="1" customWidth="1"/>
    <col min="299" max="299" width="20.5703125" style="7" bestFit="1" customWidth="1"/>
    <col min="300" max="301" width="30.140625" style="7" bestFit="1" customWidth="1"/>
    <col min="302" max="305" width="23.42578125" style="7" bestFit="1" customWidth="1"/>
    <col min="306" max="309" width="29.28515625" style="7" bestFit="1" customWidth="1"/>
    <col min="310" max="310" width="30.7109375" style="7" bestFit="1" customWidth="1"/>
    <col min="311" max="313" width="29.5703125" style="7" bestFit="1" customWidth="1"/>
    <col min="314" max="317" width="21" style="7" bestFit="1" customWidth="1"/>
    <col min="318" max="319" width="17.85546875" style="7" bestFit="1" customWidth="1"/>
    <col min="320" max="324" width="27.7109375" style="7" bestFit="1" customWidth="1"/>
    <col min="325" max="328" width="20.7109375" style="7" bestFit="1" customWidth="1"/>
    <col min="329" max="332" width="26.5703125" style="7" bestFit="1" customWidth="1"/>
    <col min="333" max="335" width="28.140625" style="7" bestFit="1" customWidth="1"/>
    <col min="336" max="341" width="27" style="7" bestFit="1" customWidth="1"/>
    <col min="342" max="344" width="23.5703125" style="7" bestFit="1" customWidth="1"/>
    <col min="345" max="345" width="20.28515625" style="7" bestFit="1" customWidth="1"/>
    <col min="346" max="347" width="30" style="7" bestFit="1" customWidth="1"/>
    <col min="348" max="350" width="23.140625" style="7" bestFit="1" customWidth="1"/>
    <col min="351" max="351" width="29.140625" style="7" bestFit="1" customWidth="1"/>
    <col min="352" max="354" width="30.5703125" style="7" bestFit="1" customWidth="1"/>
    <col min="355" max="356" width="29.42578125" style="7" bestFit="1" customWidth="1"/>
    <col min="357" max="357" width="23.140625" style="7" bestFit="1" customWidth="1"/>
    <col min="358" max="358" width="20" style="7" bestFit="1" customWidth="1"/>
    <col min="359" max="359" width="29.5703125" style="7" bestFit="1" customWidth="1"/>
    <col min="360" max="363" width="22.7109375" style="7" bestFit="1" customWidth="1"/>
    <col min="364" max="367" width="28.7109375" style="7" bestFit="1" customWidth="1"/>
    <col min="368" max="371" width="29.140625" style="7" bestFit="1" customWidth="1"/>
    <col min="372" max="372" width="12.28515625" style="7" bestFit="1" customWidth="1"/>
    <col min="373" max="16384" width="9.140625" style="7"/>
  </cols>
  <sheetData>
    <row r="1" spans="1:28" s="210" customFormat="1" ht="20.25" customHeight="1" x14ac:dyDescent="0.35">
      <c r="B1" s="212" t="s">
        <v>22</v>
      </c>
      <c r="C1" s="212"/>
      <c r="D1" s="212"/>
      <c r="E1" s="212"/>
      <c r="F1" s="212"/>
      <c r="I1" s="211" t="s">
        <v>23</v>
      </c>
      <c r="J1" s="211"/>
      <c r="K1" s="211"/>
      <c r="L1" s="211"/>
      <c r="M1" s="211"/>
      <c r="N1" s="211" t="s">
        <v>24</v>
      </c>
      <c r="O1" s="211"/>
      <c r="P1" s="211"/>
      <c r="Q1" s="211"/>
      <c r="R1" s="211"/>
      <c r="U1" s="211" t="s">
        <v>25</v>
      </c>
      <c r="V1" s="211"/>
      <c r="W1" s="211"/>
      <c r="X1" s="211"/>
      <c r="Y1" s="211"/>
    </row>
    <row r="2" spans="1:28" ht="18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13"/>
    </row>
    <row r="3" spans="1:28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13"/>
    </row>
    <row r="4" spans="1:28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13"/>
    </row>
    <row r="5" spans="1:28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13"/>
    </row>
    <row r="6" spans="1:28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13"/>
    </row>
    <row r="7" spans="1:28" ht="8.25" customHeight="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13"/>
    </row>
    <row r="8" spans="1:28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13"/>
    </row>
    <row r="9" spans="1:28" ht="9" customHeight="1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13"/>
    </row>
    <row r="10" spans="1:28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13"/>
    </row>
    <row r="11" spans="1:28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13"/>
    </row>
    <row r="12" spans="1:28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13"/>
    </row>
    <row r="13" spans="1:28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3"/>
    </row>
    <row r="14" spans="1:28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3"/>
    </row>
    <row r="15" spans="1:28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13"/>
    </row>
    <row r="16" spans="1:28" ht="18.7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13"/>
    </row>
    <row r="17" spans="1:28" ht="11.25" customHeight="1" thickBot="1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</row>
    <row r="18" spans="1:28" ht="11.25" customHeight="1" thickTop="1" thickBot="1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3"/>
    </row>
    <row r="19" spans="1:28" ht="15" customHeight="1" x14ac:dyDescent="0.25">
      <c r="A19" s="13"/>
      <c r="B19" s="118">
        <f>GETPIVOTDATA("[Measures].[ПродажіГрн]",ОснПоказники!$B$4)</f>
        <v>96695532.959999993</v>
      </c>
      <c r="C19" s="119"/>
      <c r="D19" s="120"/>
      <c r="E19" s="13"/>
      <c r="F19" s="15"/>
      <c r="G19" s="15"/>
      <c r="H19" s="16"/>
      <c r="I19" s="118">
        <f>GETPIVOTDATA("[Measures].[ПродажіШт]",ОснПоказники!$P$4)</f>
        <v>6300455</v>
      </c>
      <c r="J19" s="120"/>
      <c r="K19" s="13"/>
      <c r="L19" s="17"/>
      <c r="M19" s="17"/>
      <c r="N19" s="132">
        <f>GETPIVOTDATA("[Measures].[ЗнижкаКлієнтам]",ОснПоказники!$B$4)</f>
        <v>0.31780134670965404</v>
      </c>
      <c r="O19" s="13"/>
      <c r="P19" s="135">
        <f>GETPIVOTDATA("[Measures].[Націнка]",ОснПоказники!$H$4)</f>
        <v>0.44541097662029916</v>
      </c>
      <c r="Q19" s="136"/>
      <c r="R19" s="13"/>
      <c r="S19" s="139">
        <f>GETPIVOTDATA("[Measures].[МаржаГрн]",ОснПоказники!$H$4)</f>
        <v>29797235.850000024</v>
      </c>
      <c r="T19" s="140"/>
      <c r="U19" s="141"/>
      <c r="V19" s="13"/>
      <c r="W19" s="124">
        <f>GETPIVOTDATA("[Measures].[AvgDebtDays]",ОснПоказники!$M$4)</f>
        <v>16.119382727274232</v>
      </c>
      <c r="X19" s="125"/>
      <c r="Y19" s="126"/>
      <c r="Z19" s="13"/>
      <c r="AA19" s="13"/>
      <c r="AB19" s="13"/>
    </row>
    <row r="20" spans="1:28" ht="15.75" customHeight="1" thickBot="1" x14ac:dyDescent="0.3">
      <c r="A20" s="13"/>
      <c r="B20" s="121"/>
      <c r="C20" s="122"/>
      <c r="D20" s="123"/>
      <c r="E20" s="13"/>
      <c r="F20" s="15"/>
      <c r="G20" s="16"/>
      <c r="H20" s="16"/>
      <c r="I20" s="121"/>
      <c r="J20" s="123"/>
      <c r="K20" s="13"/>
      <c r="L20" s="17"/>
      <c r="M20" s="17"/>
      <c r="N20" s="133"/>
      <c r="O20" s="13"/>
      <c r="P20" s="137"/>
      <c r="Q20" s="138"/>
      <c r="R20" s="13"/>
      <c r="S20" s="142"/>
      <c r="T20" s="143"/>
      <c r="U20" s="144"/>
      <c r="V20" s="13"/>
      <c r="W20" s="127"/>
      <c r="X20" s="128"/>
      <c r="Y20" s="129"/>
      <c r="Z20" s="13"/>
      <c r="AA20" s="13"/>
      <c r="AB20" s="13"/>
    </row>
    <row r="21" spans="1:28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29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</row>
    <row r="22" spans="1:28" ht="21" x14ac:dyDescent="0.35">
      <c r="A22" s="13"/>
      <c r="B22" s="131" t="s">
        <v>10</v>
      </c>
      <c r="C22" s="131"/>
      <c r="D22" s="131"/>
      <c r="E22" s="13"/>
      <c r="F22" s="13"/>
      <c r="G22" s="13"/>
      <c r="H22" s="13"/>
      <c r="I22" s="131" t="s">
        <v>11</v>
      </c>
      <c r="J22" s="131"/>
      <c r="K22" s="18"/>
      <c r="L22" s="13"/>
      <c r="M22" s="19"/>
      <c r="N22" s="30" t="s">
        <v>26</v>
      </c>
      <c r="O22" s="13"/>
      <c r="P22" s="134" t="s">
        <v>30</v>
      </c>
      <c r="Q22" s="134"/>
      <c r="R22" s="13"/>
      <c r="S22" s="134" t="s">
        <v>40</v>
      </c>
      <c r="T22" s="134"/>
      <c r="U22" s="134"/>
      <c r="V22" s="13"/>
      <c r="W22" s="130" t="s">
        <v>39</v>
      </c>
      <c r="X22" s="130"/>
      <c r="Y22" s="130"/>
      <c r="Z22" s="13"/>
      <c r="AA22" s="13"/>
      <c r="AB22" s="13"/>
    </row>
    <row r="23" spans="1:28" ht="15.75" thickBot="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13"/>
    </row>
    <row r="24" spans="1:28" ht="15.75" thickTop="1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3"/>
    </row>
    <row r="25" spans="1:28" ht="23.25" customHeight="1" x14ac:dyDescent="0.4">
      <c r="A25" s="117" t="s">
        <v>21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3"/>
    </row>
    <row r="26" spans="1:28" ht="21.75" customHeight="1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</row>
    <row r="27" spans="1:28" x14ac:dyDescent="0.2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</row>
    <row r="28" spans="1:28" x14ac:dyDescent="0.2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</row>
    <row r="29" spans="1:28" x14ac:dyDescent="0.2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</row>
    <row r="30" spans="1:28" x14ac:dyDescent="0.2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</row>
    <row r="31" spans="1:28" x14ac:dyDescent="0.2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</row>
    <row r="32" spans="1:28" x14ac:dyDescent="0.2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</row>
    <row r="33" spans="1:28" x14ac:dyDescent="0.2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</row>
    <row r="34" spans="1:28" x14ac:dyDescent="0.2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</row>
    <row r="35" spans="1:28" x14ac:dyDescent="0.2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</row>
    <row r="36" spans="1:28" x14ac:dyDescent="0.2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</row>
    <row r="37" spans="1:28" x14ac:dyDescent="0.2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</row>
    <row r="38" spans="1:28" x14ac:dyDescent="0.2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</row>
    <row r="39" spans="1:28" x14ac:dyDescent="0.2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</row>
    <row r="40" spans="1:28" x14ac:dyDescent="0.2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</row>
    <row r="41" spans="1:28" x14ac:dyDescent="0.2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</row>
    <row r="42" spans="1:28" x14ac:dyDescent="0.2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</row>
    <row r="43" spans="1:28" x14ac:dyDescent="0.2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</row>
    <row r="44" spans="1:28" x14ac:dyDescent="0.2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</row>
    <row r="45" spans="1:28" x14ac:dyDescent="0.2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</row>
    <row r="46" spans="1:28" x14ac:dyDescent="0.2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</row>
    <row r="47" spans="1:28" ht="15.75" thickBot="1" x14ac:dyDescent="0.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</row>
    <row r="48" spans="1:28" ht="15.75" thickTop="1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13"/>
    </row>
    <row r="49" spans="1:28" ht="26.25" x14ac:dyDescent="0.4">
      <c r="A49" s="116" t="s">
        <v>32</v>
      </c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3"/>
    </row>
    <row r="50" spans="1:28" x14ac:dyDescent="0.2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</row>
    <row r="51" spans="1:28" ht="23.25" x14ac:dyDescent="0.3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14" t="s">
        <v>30</v>
      </c>
      <c r="S51" s="114"/>
      <c r="T51" s="114"/>
      <c r="U51" s="114"/>
      <c r="V51" s="114"/>
      <c r="W51" s="115" t="s">
        <v>31</v>
      </c>
      <c r="X51" s="115"/>
      <c r="Y51" s="115"/>
      <c r="Z51" s="115"/>
      <c r="AA51" s="115"/>
      <c r="AB51" s="13"/>
    </row>
    <row r="52" spans="1:28" x14ac:dyDescent="0.2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</row>
    <row r="53" spans="1:28" x14ac:dyDescent="0.2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</row>
    <row r="54" spans="1:28" x14ac:dyDescent="0.2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</row>
    <row r="55" spans="1:28" x14ac:dyDescent="0.2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</row>
    <row r="56" spans="1:28" x14ac:dyDescent="0.2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</row>
    <row r="57" spans="1:28" x14ac:dyDescent="0.2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</row>
    <row r="58" spans="1:28" x14ac:dyDescent="0.2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</row>
    <row r="59" spans="1:28" x14ac:dyDescent="0.2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</row>
    <row r="60" spans="1:28" x14ac:dyDescent="0.2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</row>
    <row r="61" spans="1:28" x14ac:dyDescent="0.2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</row>
    <row r="62" spans="1:28" x14ac:dyDescent="0.2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</row>
    <row r="63" spans="1:28" x14ac:dyDescent="0.2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</row>
    <row r="64" spans="1:28" x14ac:dyDescent="0.2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</row>
    <row r="65" spans="1:28" x14ac:dyDescent="0.2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</row>
    <row r="66" spans="1:28" x14ac:dyDescent="0.2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</row>
    <row r="67" spans="1:28" x14ac:dyDescent="0.2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</row>
    <row r="68" spans="1:28" x14ac:dyDescent="0.2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x14ac:dyDescent="0.2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</row>
    <row r="70" spans="1:28" x14ac:dyDescent="0.2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</row>
    <row r="71" spans="1:28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</row>
    <row r="72" spans="1:28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</row>
    <row r="73" spans="1:28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</row>
    <row r="74" spans="1:28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</row>
    <row r="75" spans="1:28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</row>
    <row r="76" spans="1:28" ht="15.75" thickBo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13"/>
    </row>
    <row r="77" spans="1:28" ht="15.75" thickTop="1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</row>
    <row r="78" spans="1:28" ht="26.25" x14ac:dyDescent="0.4">
      <c r="A78" s="117" t="s">
        <v>33</v>
      </c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3"/>
    </row>
    <row r="79" spans="1:28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</row>
    <row r="80" spans="1:28" ht="11.25" customHeight="1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</row>
    <row r="81" spans="1:28" ht="21" x14ac:dyDescent="0.35">
      <c r="A81" s="112" t="s">
        <v>34</v>
      </c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0.5" customHeight="1" x14ac:dyDescent="0.3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</row>
    <row r="83" spans="1:28" s="12" customFormat="1" ht="23.25" x14ac:dyDescent="0.35">
      <c r="A83" s="24"/>
      <c r="B83" s="111" t="s">
        <v>35</v>
      </c>
      <c r="C83" s="111"/>
      <c r="D83" s="24"/>
      <c r="E83" s="24"/>
      <c r="F83" s="24"/>
      <c r="G83" s="25"/>
      <c r="H83" s="25"/>
      <c r="I83" s="111" t="s">
        <v>36</v>
      </c>
      <c r="J83" s="111"/>
      <c r="K83" s="25"/>
      <c r="L83" s="24"/>
      <c r="M83" s="25"/>
      <c r="N83" s="111" t="s">
        <v>37</v>
      </c>
      <c r="O83" s="111"/>
      <c r="P83" s="24"/>
      <c r="Q83" s="24"/>
      <c r="R83" s="25"/>
      <c r="S83" s="13"/>
      <c r="T83" s="13"/>
      <c r="U83" s="13"/>
      <c r="V83" s="13"/>
      <c r="W83" s="13"/>
      <c r="X83" s="25"/>
      <c r="Y83" s="25"/>
      <c r="Z83" s="25"/>
      <c r="AA83" s="25"/>
      <c r="AB83" s="25"/>
    </row>
    <row r="84" spans="1:28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</row>
    <row r="85" spans="1:28" x14ac:dyDescent="0.25">
      <c r="A85" s="13"/>
      <c r="B85"/>
      <c r="C85" t="s">
        <v>6</v>
      </c>
      <c r="D85" s="214"/>
      <c r="E85" s="214"/>
      <c r="F85" s="214"/>
      <c r="G85" s="214"/>
      <c r="H85" s="214"/>
      <c r="I85" s="213"/>
      <c r="J85" s="213" t="s">
        <v>6</v>
      </c>
      <c r="K85" s="214"/>
      <c r="L85" s="214"/>
      <c r="M85" s="214"/>
      <c r="N85" s="213"/>
      <c r="O85" s="213" t="s">
        <v>6</v>
      </c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</row>
    <row r="86" spans="1:28" x14ac:dyDescent="0.25">
      <c r="A86" s="58"/>
      <c r="B86" s="4" t="s">
        <v>122</v>
      </c>
      <c r="C86" s="2">
        <v>12980224.779999999</v>
      </c>
      <c r="D86" s="214"/>
      <c r="E86" s="214"/>
      <c r="F86" s="214"/>
      <c r="G86" s="214"/>
      <c r="H86" s="214"/>
      <c r="I86" s="215" t="s">
        <v>182</v>
      </c>
      <c r="J86" s="216">
        <v>3467323.87</v>
      </c>
      <c r="K86" s="214"/>
      <c r="L86" s="214"/>
      <c r="M86" s="214"/>
      <c r="N86" s="215" t="s">
        <v>177</v>
      </c>
      <c r="O86" s="216">
        <v>43036160.950000003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x14ac:dyDescent="0.25">
      <c r="A87" s="58"/>
      <c r="B87" s="4" t="s">
        <v>123</v>
      </c>
      <c r="C87" s="2">
        <v>11604830.140000001</v>
      </c>
      <c r="D87" s="214"/>
      <c r="E87" s="214"/>
      <c r="F87" s="214"/>
      <c r="G87" s="214"/>
      <c r="H87" s="214"/>
      <c r="I87" s="215" t="s">
        <v>184</v>
      </c>
      <c r="J87" s="216">
        <v>6831826.5</v>
      </c>
      <c r="K87" s="214"/>
      <c r="L87" s="214"/>
      <c r="M87" s="214"/>
      <c r="N87" s="215" t="s">
        <v>176</v>
      </c>
      <c r="O87" s="216">
        <v>12872653.17</v>
      </c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</row>
    <row r="88" spans="1:28" x14ac:dyDescent="0.25">
      <c r="A88" s="58"/>
      <c r="B88" s="4" t="s">
        <v>124</v>
      </c>
      <c r="C88" s="2">
        <v>11982732.630000001</v>
      </c>
      <c r="D88" s="214"/>
      <c r="E88" s="214"/>
      <c r="F88" s="214"/>
      <c r="G88" s="214"/>
      <c r="H88" s="214"/>
      <c r="I88" s="215" t="s">
        <v>185</v>
      </c>
      <c r="J88" s="216">
        <v>2883653.1</v>
      </c>
      <c r="K88" s="214"/>
      <c r="L88" s="214"/>
      <c r="M88" s="214"/>
      <c r="N88" s="215" t="s">
        <v>175</v>
      </c>
      <c r="O88" s="216">
        <v>7330110.3200000003</v>
      </c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</row>
    <row r="89" spans="1:28" x14ac:dyDescent="0.25">
      <c r="A89" s="58"/>
      <c r="B89" s="4" t="s">
        <v>125</v>
      </c>
      <c r="C89" s="2">
        <v>9619480.3599999994</v>
      </c>
      <c r="D89" s="214"/>
      <c r="E89" s="214"/>
      <c r="F89" s="214"/>
      <c r="G89" s="214"/>
      <c r="H89" s="214"/>
      <c r="I89" s="215" t="s">
        <v>186</v>
      </c>
      <c r="J89" s="216">
        <v>4916820.12</v>
      </c>
      <c r="K89" s="214"/>
      <c r="L89" s="214"/>
      <c r="M89" s="214"/>
      <c r="N89" s="215" t="s">
        <v>169</v>
      </c>
      <c r="O89" s="216">
        <v>6081464.1500000004</v>
      </c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</row>
    <row r="90" spans="1:28" x14ac:dyDescent="0.25">
      <c r="A90" s="58"/>
      <c r="B90" s="4" t="s">
        <v>133</v>
      </c>
      <c r="C90" s="2">
        <v>7896988.6500000004</v>
      </c>
      <c r="D90" s="214"/>
      <c r="E90" s="214"/>
      <c r="F90" s="214"/>
      <c r="G90" s="214"/>
      <c r="H90" s="214"/>
      <c r="I90" s="215" t="s">
        <v>189</v>
      </c>
      <c r="J90" s="216">
        <v>2872286.35</v>
      </c>
      <c r="K90" s="214"/>
      <c r="L90" s="214"/>
      <c r="M90" s="214"/>
      <c r="N90" s="215" t="s">
        <v>180</v>
      </c>
      <c r="O90" s="216">
        <v>5675077.8899999997</v>
      </c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</row>
    <row r="91" spans="1:28" x14ac:dyDescent="0.25">
      <c r="A91" s="13"/>
      <c r="B91" s="4" t="s">
        <v>79</v>
      </c>
      <c r="C91" s="2">
        <v>54084256.560000002</v>
      </c>
      <c r="D91" s="214"/>
      <c r="E91" s="214"/>
      <c r="F91" s="214"/>
      <c r="G91" s="214"/>
      <c r="H91" s="214"/>
      <c r="I91" s="215" t="s">
        <v>79</v>
      </c>
      <c r="J91" s="216">
        <v>20971909.940000001</v>
      </c>
      <c r="K91" s="214"/>
      <c r="L91" s="214"/>
      <c r="M91" s="214"/>
      <c r="N91" s="215" t="s">
        <v>79</v>
      </c>
      <c r="O91" s="216">
        <v>74995466.480000004</v>
      </c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</row>
    <row r="92" spans="1:28" ht="15.75" x14ac:dyDescent="0.25">
      <c r="A92" s="13"/>
      <c r="B92" s="13"/>
      <c r="C92" s="13"/>
      <c r="D92" s="13"/>
      <c r="E92" s="13"/>
      <c r="F92" s="13"/>
      <c r="G92" s="26"/>
      <c r="H92" s="26"/>
      <c r="I92" s="10"/>
      <c r="J92" s="11"/>
      <c r="K92" s="26"/>
      <c r="L92" s="26"/>
      <c r="M92" s="26"/>
      <c r="N92" s="10"/>
      <c r="O92" s="11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</row>
    <row r="93" spans="1:28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</row>
    <row r="94" spans="1:28" ht="10.5" customHeight="1" x14ac:dyDescent="0.25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</row>
    <row r="95" spans="1:28" ht="21" x14ac:dyDescent="0.35">
      <c r="A95" s="113" t="s">
        <v>30</v>
      </c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</row>
    <row r="96" spans="1:28" ht="9.75" customHeight="1" x14ac:dyDescent="0.3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</row>
    <row r="97" spans="1:28" s="12" customFormat="1" ht="23.25" x14ac:dyDescent="0.35">
      <c r="A97" s="24"/>
      <c r="B97" s="111" t="s">
        <v>35</v>
      </c>
      <c r="C97" s="111"/>
      <c r="D97" s="24"/>
      <c r="E97" s="24"/>
      <c r="F97" s="24"/>
      <c r="G97" s="25"/>
      <c r="H97" s="25"/>
      <c r="I97" s="111" t="s">
        <v>36</v>
      </c>
      <c r="J97" s="111"/>
      <c r="K97" s="25"/>
      <c r="L97" s="24"/>
      <c r="M97" s="25"/>
      <c r="N97" s="111" t="s">
        <v>37</v>
      </c>
      <c r="O97" s="111"/>
      <c r="P97" s="24"/>
      <c r="Q97" s="24"/>
      <c r="R97" s="25"/>
      <c r="S97" s="13"/>
      <c r="T97" s="13"/>
      <c r="U97" s="13"/>
      <c r="V97" s="13"/>
      <c r="W97" s="25"/>
      <c r="X97" s="25"/>
      <c r="Y97" s="25"/>
      <c r="Z97" s="25"/>
      <c r="AA97" s="25"/>
      <c r="AB97" s="25"/>
    </row>
    <row r="98" spans="1:28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25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5.75" x14ac:dyDescent="0.25">
      <c r="A99" s="13"/>
      <c r="B99"/>
      <c r="C99" t="s">
        <v>28</v>
      </c>
      <c r="D99" s="26"/>
      <c r="E99" s="26"/>
      <c r="F99" s="26"/>
      <c r="G99" s="26"/>
      <c r="H99" s="26"/>
      <c r="I99"/>
      <c r="J99" t="s">
        <v>28</v>
      </c>
      <c r="K99" s="25"/>
      <c r="L99" s="26"/>
      <c r="M99" s="26"/>
      <c r="N99"/>
      <c r="O99" t="s">
        <v>28</v>
      </c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</row>
    <row r="100" spans="1:28" ht="15.75" x14ac:dyDescent="0.25">
      <c r="A100" s="13"/>
      <c r="B100" s="4" t="s">
        <v>123</v>
      </c>
      <c r="C100" s="8">
        <v>0.51011569218355257</v>
      </c>
      <c r="D100" s="26"/>
      <c r="E100" s="26"/>
      <c r="F100" s="26"/>
      <c r="G100" s="26"/>
      <c r="H100" s="26"/>
      <c r="I100" s="4" t="s">
        <v>181</v>
      </c>
      <c r="J100" s="8">
        <v>0.67654774396642181</v>
      </c>
      <c r="K100" s="25"/>
      <c r="L100" s="26"/>
      <c r="M100" s="26"/>
      <c r="N100" s="4" t="s">
        <v>179</v>
      </c>
      <c r="O100" s="8">
        <v>0.67307670095553207</v>
      </c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</row>
    <row r="101" spans="1:28" ht="15.75" x14ac:dyDescent="0.25">
      <c r="A101" s="13"/>
      <c r="B101" s="4" t="s">
        <v>122</v>
      </c>
      <c r="C101" s="8">
        <v>0.50011400206708878</v>
      </c>
      <c r="D101" s="26"/>
      <c r="E101" s="26"/>
      <c r="F101" s="26"/>
      <c r="G101" s="26"/>
      <c r="H101" s="26"/>
      <c r="I101" s="4" t="s">
        <v>188</v>
      </c>
      <c r="J101" s="8">
        <v>0.66354030630416716</v>
      </c>
      <c r="K101" s="25"/>
      <c r="L101" s="26"/>
      <c r="M101" s="26"/>
      <c r="N101" s="4" t="s">
        <v>178</v>
      </c>
      <c r="O101" s="8">
        <v>0.65419980417348733</v>
      </c>
      <c r="P101" s="13"/>
      <c r="Q101" s="13"/>
      <c r="R101" s="13"/>
      <c r="S101" s="13"/>
      <c r="T101" s="13"/>
      <c r="U101" s="13"/>
      <c r="V101" s="25"/>
      <c r="W101" s="13"/>
      <c r="X101" s="13"/>
      <c r="Y101" s="13"/>
      <c r="Z101" s="13"/>
      <c r="AA101" s="13"/>
      <c r="AB101" s="13"/>
    </row>
    <row r="102" spans="1:28" ht="15.75" x14ac:dyDescent="0.25">
      <c r="A102" s="13"/>
      <c r="B102" s="4" t="s">
        <v>124</v>
      </c>
      <c r="C102" s="8">
        <v>0.47532127345762926</v>
      </c>
      <c r="D102" s="26"/>
      <c r="E102" s="26"/>
      <c r="F102" s="26"/>
      <c r="G102" s="26"/>
      <c r="H102" s="26"/>
      <c r="I102" s="4" t="s">
        <v>190</v>
      </c>
      <c r="J102" s="8">
        <v>0.64831202355503559</v>
      </c>
      <c r="K102" s="25"/>
      <c r="L102" s="26"/>
      <c r="M102" s="26"/>
      <c r="N102" s="4" t="s">
        <v>170</v>
      </c>
      <c r="O102" s="8">
        <v>0.55730530715941451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15.75" x14ac:dyDescent="0.25">
      <c r="A103" s="13"/>
      <c r="B103" s="4" t="s">
        <v>126</v>
      </c>
      <c r="C103" s="8">
        <v>0.47079056260119928</v>
      </c>
      <c r="D103" s="26"/>
      <c r="E103" s="26"/>
      <c r="F103" s="26"/>
      <c r="G103" s="26"/>
      <c r="H103" s="26"/>
      <c r="I103" s="4" t="s">
        <v>183</v>
      </c>
      <c r="J103" s="8">
        <v>0.64677761839042891</v>
      </c>
      <c r="K103" s="25"/>
      <c r="L103" s="26"/>
      <c r="M103" s="26"/>
      <c r="N103" s="4" t="s">
        <v>171</v>
      </c>
      <c r="O103" s="8">
        <v>0.53264147498077097</v>
      </c>
      <c r="P103" s="13"/>
      <c r="Q103" s="13"/>
      <c r="R103" s="13"/>
      <c r="S103" s="13"/>
      <c r="T103" s="13"/>
      <c r="U103" s="13"/>
      <c r="V103" s="25"/>
      <c r="W103" s="13"/>
      <c r="X103" s="13"/>
      <c r="Y103" s="13"/>
      <c r="Z103" s="13"/>
      <c r="AA103" s="13"/>
      <c r="AB103" s="13"/>
    </row>
    <row r="104" spans="1:28" ht="15.75" x14ac:dyDescent="0.25">
      <c r="A104" s="13"/>
      <c r="B104" s="4" t="s">
        <v>130</v>
      </c>
      <c r="C104" s="8">
        <v>0.45603435956415894</v>
      </c>
      <c r="D104" s="26"/>
      <c r="E104" s="26"/>
      <c r="F104" s="26"/>
      <c r="G104" s="26"/>
      <c r="H104" s="26"/>
      <c r="I104" s="4" t="s">
        <v>187</v>
      </c>
      <c r="J104" s="8">
        <v>0.62915167120922388</v>
      </c>
      <c r="K104" s="25"/>
      <c r="L104" s="26"/>
      <c r="M104" s="26"/>
      <c r="N104" s="4" t="s">
        <v>169</v>
      </c>
      <c r="O104" s="8">
        <v>0.52225733568157384</v>
      </c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</row>
    <row r="105" spans="1:28" ht="15.75" x14ac:dyDescent="0.25">
      <c r="A105" s="13"/>
      <c r="B105" s="4" t="s">
        <v>79</v>
      </c>
      <c r="C105" s="8">
        <v>0.48737362489229041</v>
      </c>
      <c r="D105" s="26"/>
      <c r="E105" s="26"/>
      <c r="F105" s="26"/>
      <c r="G105" s="26"/>
      <c r="H105" s="26"/>
      <c r="I105" s="4" t="s">
        <v>79</v>
      </c>
      <c r="J105" s="8">
        <v>0.64432883828316168</v>
      </c>
      <c r="K105" s="25"/>
      <c r="L105" s="26"/>
      <c r="M105" s="26"/>
      <c r="N105" s="4" t="s">
        <v>79</v>
      </c>
      <c r="O105" s="8">
        <v>0.55451208134821361</v>
      </c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</row>
    <row r="106" spans="1:28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</row>
    <row r="107" spans="1:28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</row>
    <row r="108" spans="1:28" ht="8.25" customHeight="1" x14ac:dyDescent="0.25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</row>
    <row r="109" spans="1:28" ht="21" x14ac:dyDescent="0.35">
      <c r="A109" s="110" t="s">
        <v>38</v>
      </c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</row>
    <row r="110" spans="1:28" ht="9" customHeight="1" x14ac:dyDescent="0.3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</row>
    <row r="111" spans="1:28" ht="23.25" x14ac:dyDescent="0.35">
      <c r="A111" s="24"/>
      <c r="B111" s="111" t="s">
        <v>35</v>
      </c>
      <c r="C111" s="111"/>
      <c r="D111" s="24"/>
      <c r="E111" s="24"/>
      <c r="F111" s="24"/>
      <c r="G111" s="25"/>
      <c r="H111" s="25"/>
      <c r="I111" s="111" t="s">
        <v>36</v>
      </c>
      <c r="J111" s="111"/>
      <c r="K111" s="25"/>
      <c r="L111" s="24"/>
      <c r="M111" s="25"/>
      <c r="N111" s="111" t="s">
        <v>37</v>
      </c>
      <c r="O111" s="111"/>
      <c r="P111" s="24"/>
      <c r="Q111" s="24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</row>
    <row r="112" spans="1:28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</row>
    <row r="113" spans="1:28" ht="15.75" x14ac:dyDescent="0.25">
      <c r="A113" s="13"/>
      <c r="B113"/>
      <c r="C113" t="s">
        <v>29</v>
      </c>
      <c r="D113" s="26"/>
      <c r="E113" s="26"/>
      <c r="F113" s="26"/>
      <c r="G113" s="26"/>
      <c r="H113" s="26"/>
      <c r="I113"/>
      <c r="J113" t="s">
        <v>29</v>
      </c>
      <c r="K113" s="26"/>
      <c r="L113" s="26"/>
      <c r="M113" s="26"/>
      <c r="N113"/>
      <c r="O113" t="s">
        <v>29</v>
      </c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</row>
    <row r="114" spans="1:28" ht="15.75" x14ac:dyDescent="0.25">
      <c r="A114" s="13"/>
      <c r="B114" s="4" t="s">
        <v>125</v>
      </c>
      <c r="C114" s="217">
        <v>10.88311004150748</v>
      </c>
      <c r="D114" s="26"/>
      <c r="E114" s="26"/>
      <c r="F114" s="26"/>
      <c r="G114" s="26"/>
      <c r="H114" s="26"/>
      <c r="I114" s="4" t="s">
        <v>193</v>
      </c>
      <c r="J114" s="217">
        <v>0</v>
      </c>
      <c r="K114" s="26"/>
      <c r="L114" s="26"/>
      <c r="M114" s="26"/>
      <c r="N114" s="4" t="s">
        <v>177</v>
      </c>
      <c r="O114" s="217">
        <v>14.415747616925787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</row>
    <row r="115" spans="1:28" ht="15.75" x14ac:dyDescent="0.25">
      <c r="A115" s="13"/>
      <c r="B115" s="4" t="s">
        <v>131</v>
      </c>
      <c r="C115" s="217">
        <v>13.039320469182345</v>
      </c>
      <c r="D115" s="26"/>
      <c r="E115" s="26"/>
      <c r="F115" s="26"/>
      <c r="G115" s="26"/>
      <c r="H115" s="26"/>
      <c r="I115" s="4" t="s">
        <v>191</v>
      </c>
      <c r="J115" s="217">
        <v>0</v>
      </c>
      <c r="K115" s="26"/>
      <c r="L115" s="26"/>
      <c r="M115" s="26"/>
      <c r="N115" s="4" t="s">
        <v>174</v>
      </c>
      <c r="O115" s="217">
        <v>16.029314996463519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</row>
    <row r="116" spans="1:28" ht="15.75" x14ac:dyDescent="0.25">
      <c r="A116" s="13"/>
      <c r="B116" s="4" t="s">
        <v>132</v>
      </c>
      <c r="C116" s="217">
        <v>13.14568332846787</v>
      </c>
      <c r="D116" s="26"/>
      <c r="E116" s="26"/>
      <c r="F116" s="26"/>
      <c r="G116" s="26"/>
      <c r="H116" s="26"/>
      <c r="I116" s="4" t="s">
        <v>194</v>
      </c>
      <c r="J116" s="217">
        <v>0</v>
      </c>
      <c r="K116" s="26"/>
      <c r="L116" s="26"/>
      <c r="M116" s="26"/>
      <c r="N116" s="4" t="s">
        <v>172</v>
      </c>
      <c r="O116" s="217">
        <v>16.155921913955353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</row>
    <row r="117" spans="1:28" ht="15.75" x14ac:dyDescent="0.25">
      <c r="A117" s="13"/>
      <c r="B117" s="4" t="s">
        <v>129</v>
      </c>
      <c r="C117" s="217">
        <v>14.154764573492942</v>
      </c>
      <c r="D117" s="26"/>
      <c r="E117" s="26"/>
      <c r="F117" s="26"/>
      <c r="G117" s="26"/>
      <c r="H117" s="26"/>
      <c r="I117" s="4" t="s">
        <v>192</v>
      </c>
      <c r="J117" s="217">
        <v>0</v>
      </c>
      <c r="K117" s="26"/>
      <c r="L117" s="26"/>
      <c r="M117" s="26"/>
      <c r="N117" s="4" t="s">
        <v>173</v>
      </c>
      <c r="O117" s="217">
        <v>16.560654700147268</v>
      </c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15.75" x14ac:dyDescent="0.25">
      <c r="A118" s="13"/>
      <c r="B118" s="4" t="s">
        <v>124</v>
      </c>
      <c r="C118" s="217">
        <v>15.501540803385183</v>
      </c>
      <c r="D118" s="26"/>
      <c r="E118" s="26"/>
      <c r="F118" s="26"/>
      <c r="G118" s="26"/>
      <c r="H118" s="26"/>
      <c r="I118" s="4" t="s">
        <v>195</v>
      </c>
      <c r="J118" s="217">
        <v>0</v>
      </c>
      <c r="K118" s="26"/>
      <c r="L118" s="26"/>
      <c r="M118" s="26"/>
      <c r="N118" s="4" t="s">
        <v>176</v>
      </c>
      <c r="O118" s="217">
        <v>16.628980078675678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</row>
    <row r="119" spans="1:28" ht="15.75" x14ac:dyDescent="0.25">
      <c r="A119" s="13"/>
      <c r="B119" s="4" t="s">
        <v>79</v>
      </c>
      <c r="C119" s="217">
        <v>13.435843246017518</v>
      </c>
      <c r="D119" s="26"/>
      <c r="E119" s="26"/>
      <c r="F119" s="26"/>
      <c r="G119" s="26"/>
      <c r="H119" s="26"/>
      <c r="I119" s="4" t="s">
        <v>79</v>
      </c>
      <c r="J119" s="217">
        <v>0</v>
      </c>
      <c r="K119" s="26"/>
      <c r="L119" s="26"/>
      <c r="M119" s="26"/>
      <c r="N119" s="4" t="s">
        <v>79</v>
      </c>
      <c r="O119" s="217">
        <v>15.068738132293165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</row>
    <row r="120" spans="1:28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</sheetData>
  <mergeCells count="32">
    <mergeCell ref="W22:Y22"/>
    <mergeCell ref="B22:D22"/>
    <mergeCell ref="N19:N20"/>
    <mergeCell ref="P22:Q22"/>
    <mergeCell ref="S22:U22"/>
    <mergeCell ref="P19:Q20"/>
    <mergeCell ref="S19:U20"/>
    <mergeCell ref="I19:J20"/>
    <mergeCell ref="I22:J22"/>
    <mergeCell ref="B1:F1"/>
    <mergeCell ref="N1:R1"/>
    <mergeCell ref="U1:Y1"/>
    <mergeCell ref="I1:M1"/>
    <mergeCell ref="B19:D20"/>
    <mergeCell ref="W19:Y20"/>
    <mergeCell ref="R51:V51"/>
    <mergeCell ref="W51:AA51"/>
    <mergeCell ref="A49:AA49"/>
    <mergeCell ref="A78:AA78"/>
    <mergeCell ref="A25:AA25"/>
    <mergeCell ref="A81:Q81"/>
    <mergeCell ref="B83:C83"/>
    <mergeCell ref="I83:J83"/>
    <mergeCell ref="N83:O83"/>
    <mergeCell ref="A95:Q95"/>
    <mergeCell ref="A109:Q109"/>
    <mergeCell ref="B111:C111"/>
    <mergeCell ref="I111:J111"/>
    <mergeCell ref="N111:O111"/>
    <mergeCell ref="N97:O97"/>
    <mergeCell ref="I97:J97"/>
    <mergeCell ref="B97:C97"/>
  </mergeCells>
  <hyperlinks>
    <hyperlink ref="B1" location="Лист2!A1" display="Аналіз показників" xr:uid="{37551B71-0F0D-413D-9681-66D46CB8F2E3}"/>
    <hyperlink ref="B1:F1" location="Лист1!A1" display="Основні показники" xr:uid="{244CC0CE-C5CF-477F-A7F1-386B29CAB1E3}"/>
    <hyperlink ref="I1:M1" location="Лист2!A1" display="Аналіз змін" xr:uid="{4DE3B67D-6709-4099-B5A4-7AA0BB3FC037}"/>
    <hyperlink ref="N1:R1" location="Лист3!A1" display="Менеджери" xr:uid="{E4CEC60C-486F-4797-AEAD-37883610ED1F}"/>
    <hyperlink ref="U1:Y1" location="Лист4!A1" display="Кореляція показників" xr:uid="{3B9A3323-302C-42B5-8BAF-A49991C359BA}"/>
  </hyperlinks>
  <pageMargins left="0.7" right="0.7" top="0.75" bottom="0.75" header="0.3" footer="0.3"/>
  <pageSetup paperSize="9" orientation="portrait" r:id="rId10"/>
  <drawing r:id="rId11"/>
  <extLst>
    <ext xmlns:x14="http://schemas.microsoft.com/office/spreadsheetml/2009/9/main" uri="{A8765BA9-456A-4dab-B4F3-ACF838C121DE}">
      <x14:slicerList>
        <x14:slicer r:id="rId12"/>
      </x14:slicerList>
    </ext>
    <ext xmlns:x15="http://schemas.microsoft.com/office/spreadsheetml/2010/11/main" uri="{7E03D99C-DC04-49d9-9315-930204A7B6E9}">
      <x15:timelineRefs>
        <x15:timelineRef r:id="rId1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3062A-7E4A-4300-B645-D231D1ECC27A}">
  <dimension ref="A1:AB104"/>
  <sheetViews>
    <sheetView showGridLines="0" showRowColHeaders="0" zoomScale="70" zoomScaleNormal="70" workbookViewId="0">
      <selection activeCell="N1" sqref="N1:R1"/>
    </sheetView>
  </sheetViews>
  <sheetFormatPr defaultRowHeight="15" x14ac:dyDescent="0.25"/>
  <cols>
    <col min="1" max="1" width="5.42578125" style="7" customWidth="1"/>
    <col min="2" max="2" width="10.85546875" style="7" customWidth="1"/>
    <col min="3" max="3" width="14.140625" style="7" bestFit="1" customWidth="1"/>
    <col min="4" max="8" width="3.28515625" style="7" customWidth="1"/>
    <col min="9" max="9" width="30.5703125" style="7" bestFit="1" customWidth="1"/>
    <col min="10" max="10" width="14.140625" style="7" bestFit="1" customWidth="1"/>
    <col min="11" max="13" width="3.28515625" style="7" customWidth="1"/>
    <col min="14" max="14" width="34.28515625" style="7" customWidth="1"/>
    <col min="15" max="15" width="14.140625" style="7" bestFit="1" customWidth="1"/>
    <col min="16" max="17" width="12.85546875" style="7" customWidth="1"/>
    <col min="18" max="19" width="8.85546875" style="7" customWidth="1"/>
    <col min="20" max="20" width="11.85546875" style="7" customWidth="1"/>
    <col min="21" max="21" width="8.85546875" style="7" customWidth="1"/>
    <col min="22" max="22" width="12.5703125" style="7" customWidth="1"/>
    <col min="23" max="23" width="13.7109375" style="7" customWidth="1"/>
    <col min="24" max="24" width="8.85546875" style="7" customWidth="1"/>
    <col min="25" max="25" width="6.85546875" style="7" customWidth="1"/>
    <col min="26" max="26" width="6.42578125" style="7" customWidth="1"/>
    <col min="27" max="27" width="8.85546875" style="7" customWidth="1"/>
    <col min="28" max="28" width="4.28515625" style="7" customWidth="1"/>
    <col min="29" max="29" width="34.42578125" style="7" bestFit="1" customWidth="1"/>
    <col min="30" max="30" width="28.5703125" style="7" bestFit="1" customWidth="1"/>
    <col min="31" max="31" width="28.85546875" style="7" bestFit="1" customWidth="1"/>
    <col min="32" max="32" width="28.140625" style="7" bestFit="1" customWidth="1"/>
    <col min="33" max="33" width="32.28515625" style="7" bestFit="1" customWidth="1"/>
    <col min="34" max="34" width="27" style="7" bestFit="1" customWidth="1"/>
    <col min="35" max="35" width="34.7109375" style="7" bestFit="1" customWidth="1"/>
    <col min="36" max="36" width="33.85546875" style="7" bestFit="1" customWidth="1"/>
    <col min="37" max="37" width="28.42578125" style="7" bestFit="1" customWidth="1"/>
    <col min="38" max="38" width="36.140625" style="7" bestFit="1" customWidth="1"/>
    <col min="39" max="39" width="12.140625" style="7" bestFit="1" customWidth="1"/>
    <col min="40" max="42" width="27.85546875" style="7" bestFit="1" customWidth="1"/>
    <col min="43" max="46" width="33.7109375" style="7" bestFit="1" customWidth="1"/>
    <col min="47" max="49" width="35.140625" style="7" bestFit="1" customWidth="1"/>
    <col min="50" max="53" width="34.140625" style="7" bestFit="1" customWidth="1"/>
    <col min="54" max="55" width="23.7109375" style="7" bestFit="1" customWidth="1"/>
    <col min="56" max="57" width="20.5703125" style="7" bestFit="1" customWidth="1"/>
    <col min="58" max="58" width="30.140625" style="7" bestFit="1" customWidth="1"/>
    <col min="59" max="60" width="23.42578125" style="7" bestFit="1" customWidth="1"/>
    <col min="61" max="64" width="29.28515625" style="7" bestFit="1" customWidth="1"/>
    <col min="65" max="68" width="29.5703125" style="7" bestFit="1" customWidth="1"/>
    <col min="69" max="69" width="23.140625" style="7" bestFit="1" customWidth="1"/>
    <col min="70" max="70" width="20" style="7" bestFit="1" customWidth="1"/>
    <col min="71" max="71" width="22.7109375" style="7" bestFit="1" customWidth="1"/>
    <col min="72" max="74" width="28.7109375" style="7" bestFit="1" customWidth="1"/>
    <col min="75" max="77" width="29.140625" style="7" bestFit="1" customWidth="1"/>
    <col min="78" max="78" width="22.7109375" style="7" bestFit="1" customWidth="1"/>
    <col min="79" max="79" width="19.5703125" style="7" bestFit="1" customWidth="1"/>
    <col min="80" max="81" width="29.28515625" style="7" bestFit="1" customWidth="1"/>
    <col min="82" max="84" width="22.28515625" style="7" bestFit="1" customWidth="1"/>
    <col min="85" max="88" width="28.42578125" style="7" bestFit="1" customWidth="1"/>
    <col min="89" max="89" width="29.85546875" style="7" bestFit="1" customWidth="1"/>
    <col min="90" max="91" width="28.7109375" style="7" bestFit="1" customWidth="1"/>
    <col min="92" max="94" width="29.85546875" style="7" bestFit="1" customWidth="1"/>
    <col min="95" max="96" width="26.5703125" style="7" bestFit="1" customWidth="1"/>
    <col min="97" max="99" width="36.28515625" style="7" bestFit="1" customWidth="1"/>
    <col min="100" max="103" width="29.42578125" style="7" bestFit="1" customWidth="1"/>
    <col min="104" max="107" width="35.28515625" style="7" bestFit="1" customWidth="1"/>
    <col min="108" max="109" width="37" style="7" bestFit="1" customWidth="1"/>
    <col min="110" max="113" width="35.7109375" style="7" bestFit="1" customWidth="1"/>
    <col min="114" max="115" width="19.28515625" style="7" bestFit="1" customWidth="1"/>
    <col min="116" max="117" width="16" style="7" bestFit="1" customWidth="1"/>
    <col min="118" max="120" width="25.7109375" style="7" bestFit="1" customWidth="1"/>
    <col min="121" max="122" width="18.85546875" style="7" bestFit="1" customWidth="1"/>
    <col min="123" max="126" width="24.85546875" style="7" bestFit="1" customWidth="1"/>
    <col min="127" max="128" width="26.28515625" style="7" bestFit="1" customWidth="1"/>
    <col min="129" max="134" width="25.140625" style="7" bestFit="1" customWidth="1"/>
    <col min="135" max="136" width="25.7109375" style="7" bestFit="1" customWidth="1"/>
    <col min="137" max="137" width="22.42578125" style="7" bestFit="1" customWidth="1"/>
    <col min="138" max="141" width="32.28515625" style="7" bestFit="1" customWidth="1"/>
    <col min="142" max="143" width="25.28515625" style="7" bestFit="1" customWidth="1"/>
    <col min="144" max="144" width="31.28515625" style="7" bestFit="1" customWidth="1"/>
    <col min="145" max="145" width="32.85546875" style="7" bestFit="1" customWidth="1"/>
    <col min="146" max="147" width="31.5703125" style="7" bestFit="1" customWidth="1"/>
    <col min="148" max="148" width="15.85546875" style="7" bestFit="1" customWidth="1"/>
    <col min="149" max="150" width="12.7109375" style="7" bestFit="1" customWidth="1"/>
    <col min="151" max="155" width="22.28515625" style="7" bestFit="1" customWidth="1"/>
    <col min="156" max="159" width="15.5703125" style="7" bestFit="1" customWidth="1"/>
    <col min="160" max="163" width="21.42578125" style="7" bestFit="1" customWidth="1"/>
    <col min="164" max="164" width="21.7109375" style="7" bestFit="1" customWidth="1"/>
    <col min="165" max="165" width="22.85546875" style="7" bestFit="1" customWidth="1"/>
    <col min="166" max="170" width="21.7109375" style="7" bestFit="1" customWidth="1"/>
    <col min="171" max="172" width="20.28515625" style="7" bestFit="1" customWidth="1"/>
    <col min="173" max="174" width="17.140625" style="7" bestFit="1" customWidth="1"/>
    <col min="175" max="177" width="26.7109375" style="7" bestFit="1" customWidth="1"/>
    <col min="178" max="181" width="20" style="7" bestFit="1" customWidth="1"/>
    <col min="182" max="185" width="25.85546875" style="7" bestFit="1" customWidth="1"/>
    <col min="186" max="188" width="27.28515625" style="7" bestFit="1" customWidth="1"/>
    <col min="189" max="193" width="26.28515625" style="7" bestFit="1" customWidth="1"/>
    <col min="194" max="195" width="23.85546875" style="7" bestFit="1" customWidth="1"/>
    <col min="196" max="197" width="20.7109375" style="7" bestFit="1" customWidth="1"/>
    <col min="198" max="201" width="30.28515625" style="7" bestFit="1" customWidth="1"/>
    <col min="202" max="205" width="23.5703125" style="7" bestFit="1" customWidth="1"/>
    <col min="206" max="209" width="29.42578125" style="7" bestFit="1" customWidth="1"/>
    <col min="210" max="211" width="30.85546875" style="7" bestFit="1" customWidth="1"/>
    <col min="212" max="214" width="29.85546875" style="7" bestFit="1" customWidth="1"/>
    <col min="215" max="215" width="19.28515625" style="7" bestFit="1" customWidth="1"/>
    <col min="216" max="216" width="16" style="7" bestFit="1" customWidth="1"/>
    <col min="217" max="217" width="25.7109375" style="7" bestFit="1" customWidth="1"/>
    <col min="218" max="222" width="18.85546875" style="7" bestFit="1" customWidth="1"/>
    <col min="223" max="226" width="24.85546875" style="7" bestFit="1" customWidth="1"/>
    <col min="227" max="227" width="26.28515625" style="7" bestFit="1" customWidth="1"/>
    <col min="228" max="230" width="25.140625" style="7" bestFit="1" customWidth="1"/>
    <col min="231" max="231" width="20.140625" style="7" bestFit="1" customWidth="1"/>
    <col min="232" max="233" width="17" style="7" bestFit="1" customWidth="1"/>
    <col min="234" max="236" width="19.85546875" style="7" bestFit="1" customWidth="1"/>
    <col min="237" max="239" width="25.7109375" style="7" bestFit="1" customWidth="1"/>
    <col min="240" max="240" width="27.140625" style="7" bestFit="1" customWidth="1"/>
    <col min="241" max="242" width="26" style="7" bestFit="1" customWidth="1"/>
    <col min="243" max="243" width="18.140625" style="7" bestFit="1" customWidth="1"/>
    <col min="244" max="244" width="15.140625" style="7" bestFit="1" customWidth="1"/>
    <col min="245" max="245" width="17.85546875" style="7" bestFit="1" customWidth="1"/>
    <col min="246" max="248" width="23.85546875" style="7" bestFit="1" customWidth="1"/>
    <col min="249" max="251" width="24.28515625" style="7" bestFit="1" customWidth="1"/>
    <col min="252" max="253" width="24.5703125" style="7" bestFit="1" customWidth="1"/>
    <col min="254" max="254" width="21.42578125" style="7" bestFit="1" customWidth="1"/>
    <col min="255" max="255" width="31" style="7" bestFit="1" customWidth="1"/>
    <col min="256" max="259" width="24.28515625" style="7" bestFit="1" customWidth="1"/>
    <col min="260" max="263" width="30.140625" style="7" bestFit="1" customWidth="1"/>
    <col min="264" max="265" width="31.5703125" style="7" bestFit="1" customWidth="1"/>
    <col min="266" max="268" width="30.5703125" style="7" bestFit="1" customWidth="1"/>
    <col min="269" max="269" width="22.28515625" style="7" bestFit="1" customWidth="1"/>
    <col min="270" max="270" width="19.28515625" style="7" bestFit="1" customWidth="1"/>
    <col min="271" max="271" width="22" style="7" bestFit="1" customWidth="1"/>
    <col min="272" max="274" width="28" style="7" bestFit="1" customWidth="1"/>
    <col min="275" max="278" width="28.42578125" style="7" bestFit="1" customWidth="1"/>
    <col min="279" max="280" width="21.28515625" style="7" bestFit="1" customWidth="1"/>
    <col min="281" max="281" width="18" style="7" bestFit="1" customWidth="1"/>
    <col min="282" max="283" width="27.85546875" style="7" bestFit="1" customWidth="1"/>
    <col min="284" max="287" width="20.85546875" style="7" bestFit="1" customWidth="1"/>
    <col min="288" max="291" width="26.7109375" style="7" bestFit="1" customWidth="1"/>
    <col min="292" max="292" width="28.42578125" style="7" bestFit="1" customWidth="1"/>
    <col min="293" max="296" width="27.140625" style="7" bestFit="1" customWidth="1"/>
    <col min="297" max="298" width="23.7109375" style="7" bestFit="1" customWidth="1"/>
    <col min="299" max="299" width="20.5703125" style="7" bestFit="1" customWidth="1"/>
    <col min="300" max="301" width="30.140625" style="7" bestFit="1" customWidth="1"/>
    <col min="302" max="305" width="23.42578125" style="7" bestFit="1" customWidth="1"/>
    <col min="306" max="309" width="29.28515625" style="7" bestFit="1" customWidth="1"/>
    <col min="310" max="310" width="30.7109375" style="7" bestFit="1" customWidth="1"/>
    <col min="311" max="313" width="29.5703125" style="7" bestFit="1" customWidth="1"/>
    <col min="314" max="317" width="21" style="7" bestFit="1" customWidth="1"/>
    <col min="318" max="319" width="17.85546875" style="7" bestFit="1" customWidth="1"/>
    <col min="320" max="324" width="27.7109375" style="7" bestFit="1" customWidth="1"/>
    <col min="325" max="328" width="20.7109375" style="7" bestFit="1" customWidth="1"/>
    <col min="329" max="332" width="26.5703125" style="7" bestFit="1" customWidth="1"/>
    <col min="333" max="335" width="28.140625" style="7" bestFit="1" customWidth="1"/>
    <col min="336" max="341" width="27" style="7" bestFit="1" customWidth="1"/>
    <col min="342" max="344" width="23.5703125" style="7" bestFit="1" customWidth="1"/>
    <col min="345" max="345" width="20.28515625" style="7" bestFit="1" customWidth="1"/>
    <col min="346" max="347" width="30" style="7" bestFit="1" customWidth="1"/>
    <col min="348" max="350" width="23.140625" style="7" bestFit="1" customWidth="1"/>
    <col min="351" max="351" width="29.140625" style="7" bestFit="1" customWidth="1"/>
    <col min="352" max="354" width="30.5703125" style="7" bestFit="1" customWidth="1"/>
    <col min="355" max="356" width="29.42578125" style="7" bestFit="1" customWidth="1"/>
    <col min="357" max="357" width="23.140625" style="7" bestFit="1" customWidth="1"/>
    <col min="358" max="358" width="20" style="7" bestFit="1" customWidth="1"/>
    <col min="359" max="359" width="29.5703125" style="7" bestFit="1" customWidth="1"/>
    <col min="360" max="363" width="22.7109375" style="7" bestFit="1" customWidth="1"/>
    <col min="364" max="367" width="28.7109375" style="7" bestFit="1" customWidth="1"/>
    <col min="368" max="371" width="29.140625" style="7" bestFit="1" customWidth="1"/>
    <col min="372" max="372" width="12.28515625" style="7" bestFit="1" customWidth="1"/>
    <col min="373" max="16384" width="9.140625" style="7"/>
  </cols>
  <sheetData>
    <row r="1" spans="1:28" s="210" customFormat="1" ht="20.25" customHeight="1" x14ac:dyDescent="0.35">
      <c r="B1" s="211" t="s">
        <v>22</v>
      </c>
      <c r="C1" s="211"/>
      <c r="D1" s="211"/>
      <c r="E1" s="211"/>
      <c r="F1" s="211"/>
      <c r="I1" s="212" t="s">
        <v>23</v>
      </c>
      <c r="J1" s="212"/>
      <c r="K1" s="212"/>
      <c r="L1" s="212"/>
      <c r="M1" s="212"/>
      <c r="N1" s="211" t="s">
        <v>24</v>
      </c>
      <c r="O1" s="211"/>
      <c r="P1" s="211"/>
      <c r="Q1" s="211"/>
      <c r="R1" s="211"/>
      <c r="U1" s="211" t="s">
        <v>25</v>
      </c>
      <c r="V1" s="211"/>
      <c r="W1" s="211"/>
      <c r="X1" s="211"/>
      <c r="Y1" s="211"/>
    </row>
    <row r="2" spans="1:28" ht="18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13"/>
    </row>
    <row r="3" spans="1:28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13"/>
    </row>
    <row r="4" spans="1:28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13"/>
    </row>
    <row r="5" spans="1:28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13"/>
    </row>
    <row r="6" spans="1:28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13"/>
    </row>
    <row r="7" spans="1:28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13"/>
    </row>
    <row r="8" spans="1:28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13"/>
    </row>
    <row r="9" spans="1:28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13"/>
    </row>
    <row r="10" spans="1:28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13"/>
    </row>
    <row r="11" spans="1:28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13"/>
    </row>
    <row r="12" spans="1:28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13"/>
    </row>
    <row r="13" spans="1:28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3"/>
    </row>
    <row r="14" spans="1:28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3"/>
    </row>
    <row r="15" spans="1:28" ht="15.75" customHeight="1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13"/>
    </row>
    <row r="16" spans="1:28" ht="11.25" customHeight="1" thickBot="1" x14ac:dyDescent="0.3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</row>
    <row r="17" spans="1:28" ht="11.25" customHeight="1" thickTop="1" thickBot="1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3"/>
    </row>
    <row r="18" spans="1:28" ht="15" customHeight="1" x14ac:dyDescent="0.25">
      <c r="A18" s="13"/>
      <c r="B18" s="145">
        <f>GETPIVOTDATA("[Measures].[ПродажіГрн_ДоМинРоку]",АналізПоказників!$B$6)</f>
        <v>-8.4935353669407521E-2</v>
      </c>
      <c r="C18" s="146"/>
      <c r="D18" s="147"/>
      <c r="E18" s="89"/>
      <c r="F18" s="94"/>
      <c r="G18" s="94"/>
      <c r="H18" s="98"/>
      <c r="I18" s="151">
        <f>GETPIVOTDATA("[Measures].[ПродажіШт_ДоМинРоку]",АналізПоказників!$B$6)</f>
        <v>-7.4150195934729046E-3</v>
      </c>
      <c r="J18" s="88"/>
      <c r="K18" s="88"/>
      <c r="L18" s="17">
        <f>GETPIVOTDATA("[Measures].[ЗнижкаКлієнтам]",ОснПоказники!$B$4)</f>
        <v>0.31780134670965404</v>
      </c>
      <c r="M18" s="17"/>
      <c r="N18" s="153">
        <f>GETPIVOTDATA("[Measures].[Знижка_до МинРоку]",АналізПоказників!$B$6)</f>
        <v>9.0303651151761644E-2</v>
      </c>
      <c r="O18" s="88"/>
      <c r="P18" s="155">
        <f>GETPIVOTDATA("[Measures].[Націнка_до МинРоку]",АналізПоказників!$B$6)</f>
        <v>-3.5311266460880286E-2</v>
      </c>
      <c r="Q18" s="156"/>
      <c r="R18" s="88"/>
      <c r="S18" s="159">
        <f>GETPIVOTDATA("[Measures].[МаржаГрн_ДоМинРоку]",АналізПоказників!$B$6)</f>
        <v>-0.13143819667401146</v>
      </c>
      <c r="T18" s="160"/>
      <c r="U18" s="161"/>
      <c r="V18" s="88"/>
      <c r="W18" s="165">
        <f>GETPIVOTDATA("[Measures].[ДебіторкаДні_ДоМинРоку]",АналізПоказників!$B$6)</f>
        <v>-0.21094600682035836</v>
      </c>
      <c r="X18" s="166"/>
      <c r="Y18" s="166"/>
      <c r="Z18" s="167"/>
      <c r="AA18" s="13"/>
      <c r="AB18" s="13"/>
    </row>
    <row r="19" spans="1:28" ht="15.75" customHeight="1" thickBot="1" x14ac:dyDescent="0.3">
      <c r="A19" s="13"/>
      <c r="B19" s="148"/>
      <c r="C19" s="149"/>
      <c r="D19" s="150"/>
      <c r="E19" s="89"/>
      <c r="F19" s="94"/>
      <c r="G19" s="98"/>
      <c r="H19" s="98"/>
      <c r="I19" s="152"/>
      <c r="J19" s="88"/>
      <c r="K19" s="88"/>
      <c r="L19" s="17"/>
      <c r="M19" s="17"/>
      <c r="N19" s="154"/>
      <c r="O19" s="88"/>
      <c r="P19" s="157"/>
      <c r="Q19" s="158"/>
      <c r="R19" s="88"/>
      <c r="S19" s="162"/>
      <c r="T19" s="163"/>
      <c r="U19" s="164"/>
      <c r="V19" s="88"/>
      <c r="W19" s="168"/>
      <c r="X19" s="169"/>
      <c r="Y19" s="169"/>
      <c r="Z19" s="170"/>
      <c r="AA19" s="13"/>
      <c r="AB19" s="13"/>
    </row>
    <row r="20" spans="1:28" x14ac:dyDescent="0.25">
      <c r="A20" s="13"/>
      <c r="B20" s="34"/>
      <c r="C20" s="34"/>
      <c r="D20" s="34"/>
      <c r="E20" s="29"/>
      <c r="F20" s="29"/>
      <c r="G20" s="29"/>
      <c r="H20" s="29"/>
      <c r="I20" s="29"/>
      <c r="J20" s="13"/>
      <c r="K20" s="13"/>
      <c r="L20" s="13"/>
      <c r="M20" s="13"/>
      <c r="N20" s="29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</row>
    <row r="21" spans="1:28" ht="21" x14ac:dyDescent="0.35">
      <c r="A21" s="88"/>
      <c r="B21" s="131" t="s">
        <v>63</v>
      </c>
      <c r="C21" s="131"/>
      <c r="D21" s="131"/>
      <c r="E21" s="89"/>
      <c r="F21" s="89"/>
      <c r="G21" s="89"/>
      <c r="H21" s="89"/>
      <c r="I21" s="83" t="s">
        <v>65</v>
      </c>
      <c r="J21" s="18"/>
      <c r="K21" s="18"/>
      <c r="L21" s="88"/>
      <c r="M21" s="19"/>
      <c r="N21" s="90" t="s">
        <v>66</v>
      </c>
      <c r="O21" s="88"/>
      <c r="P21" s="113" t="s">
        <v>68</v>
      </c>
      <c r="Q21" s="113"/>
      <c r="R21" s="91"/>
      <c r="S21" s="113" t="s">
        <v>69</v>
      </c>
      <c r="T21" s="113"/>
      <c r="U21" s="113"/>
      <c r="V21" s="92"/>
      <c r="W21" s="171" t="s">
        <v>71</v>
      </c>
      <c r="X21" s="171"/>
      <c r="Y21" s="171"/>
      <c r="Z21" s="171"/>
      <c r="AA21" s="13"/>
      <c r="AB21" s="13"/>
    </row>
    <row r="22" spans="1:28" ht="21" x14ac:dyDescent="0.35">
      <c r="A22" s="93"/>
      <c r="B22" s="131" t="s">
        <v>64</v>
      </c>
      <c r="C22" s="131"/>
      <c r="D22" s="131"/>
      <c r="E22" s="94"/>
      <c r="F22" s="94"/>
      <c r="G22" s="94"/>
      <c r="H22" s="94"/>
      <c r="I22" s="83" t="s">
        <v>64</v>
      </c>
      <c r="J22" s="18"/>
      <c r="K22" s="18"/>
      <c r="L22" s="93"/>
      <c r="M22" s="93"/>
      <c r="N22" s="90" t="s">
        <v>67</v>
      </c>
      <c r="O22" s="93"/>
      <c r="P22" s="113" t="s">
        <v>67</v>
      </c>
      <c r="Q22" s="113"/>
      <c r="R22" s="95"/>
      <c r="S22" s="113" t="s">
        <v>70</v>
      </c>
      <c r="T22" s="113"/>
      <c r="U22" s="113"/>
      <c r="V22" s="96"/>
      <c r="W22" s="19"/>
      <c r="X22" s="19" t="s">
        <v>70</v>
      </c>
      <c r="Y22" s="19"/>
      <c r="Z22" s="97"/>
      <c r="AA22" s="15"/>
      <c r="AB22" s="13"/>
    </row>
    <row r="23" spans="1:28" x14ac:dyDescent="0.25">
      <c r="A23" s="93"/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15"/>
      <c r="AB23" s="13"/>
    </row>
    <row r="24" spans="1:28" ht="26.25" x14ac:dyDescent="0.4">
      <c r="A24" s="116" t="s">
        <v>95</v>
      </c>
      <c r="B24" s="116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3"/>
    </row>
    <row r="25" spans="1:28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3"/>
    </row>
    <row r="26" spans="1:28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3"/>
    </row>
    <row r="27" spans="1:28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3"/>
    </row>
    <row r="28" spans="1:28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3"/>
    </row>
    <row r="29" spans="1:28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3"/>
    </row>
    <row r="30" spans="1:28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3"/>
    </row>
    <row r="31" spans="1:28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3"/>
    </row>
    <row r="32" spans="1:28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3"/>
    </row>
    <row r="33" spans="1:28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3"/>
    </row>
    <row r="34" spans="1:28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3"/>
    </row>
    <row r="35" spans="1:28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3"/>
    </row>
    <row r="36" spans="1:28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3"/>
    </row>
    <row r="37" spans="1:28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3"/>
    </row>
    <row r="38" spans="1:28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3"/>
    </row>
    <row r="39" spans="1:28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3"/>
    </row>
    <row r="40" spans="1:28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3"/>
    </row>
    <row r="41" spans="1:28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3"/>
    </row>
    <row r="42" spans="1:28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3"/>
    </row>
    <row r="43" spans="1:28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3"/>
    </row>
    <row r="44" spans="1:28" ht="26.25" x14ac:dyDescent="0.4">
      <c r="A44" s="116" t="s">
        <v>100</v>
      </c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3"/>
    </row>
    <row r="45" spans="1:28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3"/>
    </row>
    <row r="46" spans="1:28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3"/>
    </row>
    <row r="47" spans="1:28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3"/>
    </row>
    <row r="48" spans="1:28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3"/>
    </row>
    <row r="49" spans="1:28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3"/>
    </row>
    <row r="50" spans="1:28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3"/>
    </row>
    <row r="51" spans="1:28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3"/>
    </row>
    <row r="52" spans="1:28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3"/>
    </row>
    <row r="53" spans="1:28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3"/>
    </row>
    <row r="54" spans="1:28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3"/>
    </row>
    <row r="55" spans="1:28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3"/>
    </row>
    <row r="56" spans="1:28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3"/>
    </row>
    <row r="57" spans="1:28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3"/>
    </row>
    <row r="58" spans="1:28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3"/>
    </row>
    <row r="59" spans="1:28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3"/>
    </row>
    <row r="60" spans="1:28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3"/>
    </row>
    <row r="61" spans="1:28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3"/>
    </row>
    <row r="62" spans="1:28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3"/>
    </row>
    <row r="63" spans="1:28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3"/>
    </row>
    <row r="64" spans="1:28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3"/>
    </row>
    <row r="65" spans="1:28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3"/>
    </row>
    <row r="66" spans="1:28" ht="26.25" x14ac:dyDescent="0.4">
      <c r="A66" s="116" t="s">
        <v>102</v>
      </c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3"/>
    </row>
    <row r="67" spans="1:28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3"/>
    </row>
    <row r="68" spans="1:28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3"/>
    </row>
    <row r="69" spans="1:28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3"/>
    </row>
    <row r="70" spans="1:28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3"/>
    </row>
    <row r="71" spans="1:28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3"/>
    </row>
    <row r="72" spans="1:28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3"/>
    </row>
    <row r="73" spans="1:28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3"/>
    </row>
    <row r="74" spans="1:28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3"/>
    </row>
    <row r="75" spans="1:28" ht="26.25" x14ac:dyDescent="0.4">
      <c r="A75" s="116"/>
      <c r="B75" s="116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3"/>
    </row>
    <row r="76" spans="1:28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3"/>
    </row>
    <row r="77" spans="1:28" ht="23.25" x14ac:dyDescent="0.3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72"/>
      <c r="S77" s="172"/>
      <c r="T77" s="172"/>
      <c r="U77" s="172"/>
      <c r="V77" s="172"/>
      <c r="W77" s="173"/>
      <c r="X77" s="173"/>
      <c r="Y77" s="173"/>
      <c r="Z77" s="173"/>
      <c r="AA77" s="173"/>
      <c r="AB77" s="13"/>
    </row>
    <row r="78" spans="1:28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3"/>
    </row>
    <row r="79" spans="1:28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3"/>
    </row>
    <row r="80" spans="1:28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3"/>
    </row>
    <row r="81" spans="1:28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3"/>
    </row>
    <row r="82" spans="1:28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3"/>
    </row>
    <row r="83" spans="1:28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3"/>
    </row>
    <row r="84" spans="1:28" ht="26.25" x14ac:dyDescent="0.4">
      <c r="A84" s="116" t="s">
        <v>103</v>
      </c>
      <c r="B84" s="116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3"/>
    </row>
    <row r="85" spans="1:28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3"/>
    </row>
    <row r="86" spans="1:28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3"/>
    </row>
    <row r="87" spans="1:28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3"/>
    </row>
    <row r="88" spans="1:28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3"/>
    </row>
    <row r="89" spans="1:28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3"/>
    </row>
    <row r="90" spans="1:28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3"/>
    </row>
    <row r="91" spans="1:28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3"/>
    </row>
    <row r="92" spans="1:28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3"/>
    </row>
    <row r="93" spans="1:28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3"/>
    </row>
    <row r="94" spans="1:28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3"/>
    </row>
    <row r="95" spans="1:28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3"/>
    </row>
    <row r="96" spans="1:28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3"/>
    </row>
    <row r="97" spans="1:28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3"/>
    </row>
    <row r="98" spans="1:28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3"/>
    </row>
    <row r="99" spans="1:28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3"/>
    </row>
    <row r="100" spans="1:28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3"/>
    </row>
    <row r="101" spans="1:28" ht="26.25" x14ac:dyDescent="0.4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3"/>
    </row>
    <row r="102" spans="1:28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3"/>
    </row>
    <row r="103" spans="1:28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3"/>
    </row>
    <row r="104" spans="1:28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</row>
  </sheetData>
  <mergeCells count="25">
    <mergeCell ref="B21:D21"/>
    <mergeCell ref="P21:Q21"/>
    <mergeCell ref="S21:U21"/>
    <mergeCell ref="A24:AA24"/>
    <mergeCell ref="A75:AA75"/>
    <mergeCell ref="P22:Q22"/>
    <mergeCell ref="S22:U22"/>
    <mergeCell ref="A44:AA44"/>
    <mergeCell ref="A66:AA66"/>
    <mergeCell ref="A101:AA101"/>
    <mergeCell ref="B1:F1"/>
    <mergeCell ref="I1:M1"/>
    <mergeCell ref="N1:R1"/>
    <mergeCell ref="U1:Y1"/>
    <mergeCell ref="B18:D19"/>
    <mergeCell ref="I18:I19"/>
    <mergeCell ref="N18:N19"/>
    <mergeCell ref="P18:Q19"/>
    <mergeCell ref="S18:U19"/>
    <mergeCell ref="W18:Z19"/>
    <mergeCell ref="A84:AA84"/>
    <mergeCell ref="B22:D22"/>
    <mergeCell ref="W21:Z21"/>
    <mergeCell ref="R77:V77"/>
    <mergeCell ref="W77:AA77"/>
  </mergeCells>
  <conditionalFormatting sqref="B18:D19">
    <cfRule type="cellIs" dxfId="2" priority="2" operator="lessThan">
      <formula>100%</formula>
    </cfRule>
  </conditionalFormatting>
  <conditionalFormatting sqref="I18:I19">
    <cfRule type="cellIs" dxfId="1" priority="1" operator="lessThan">
      <formula>100%</formula>
    </cfRule>
  </conditionalFormatting>
  <hyperlinks>
    <hyperlink ref="B1" location="Лист2!A1" display="Аналіз показників" xr:uid="{EFC229E3-E2FB-41F8-93DE-BF7F1C93F337}"/>
    <hyperlink ref="B1:F1" location="Лист1!A1" display="Основні показники" xr:uid="{FB466F92-F22D-47D2-A52D-E57A303AF825}"/>
    <hyperlink ref="N1:R1" location="Лист3!A1" display="Менеджери" xr:uid="{29F79FFA-FD85-4E80-82C8-8CB7F8335D13}"/>
    <hyperlink ref="U1:Y1" location="Лист4!A1" display="Кореляція показників" xr:uid="{A469F439-40AF-47C8-ABFF-BC2B95ADFBA8}"/>
    <hyperlink ref="I1:M1" location="Лист2!A1" display="Аналіз змін" xr:uid="{FF8307F7-5D93-4012-A786-E60C0633CF81}"/>
  </hyperlink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0D5CA-86EE-4275-A811-F7FD25468AC2}">
  <dimension ref="A1:AB84"/>
  <sheetViews>
    <sheetView showGridLines="0" showRowColHeaders="0" zoomScale="80" zoomScaleNormal="80" workbookViewId="0">
      <selection activeCell="U1" sqref="U1:Y1"/>
    </sheetView>
  </sheetViews>
  <sheetFormatPr defaultRowHeight="15" x14ac:dyDescent="0.25"/>
  <cols>
    <col min="1" max="1" width="5.42578125" style="7" customWidth="1"/>
    <col min="2" max="2" width="10.85546875" style="7" customWidth="1"/>
    <col min="3" max="3" width="14.140625" style="7" bestFit="1" customWidth="1"/>
    <col min="4" max="4" width="6.42578125" style="7" customWidth="1"/>
    <col min="5" max="5" width="6.85546875" style="7" customWidth="1"/>
    <col min="6" max="6" width="4.5703125" style="7" customWidth="1"/>
    <col min="7" max="7" width="4.140625" style="7" customWidth="1"/>
    <col min="8" max="8" width="4.85546875" style="7" customWidth="1"/>
    <col min="9" max="9" width="24.5703125" style="7" customWidth="1"/>
    <col min="10" max="10" width="10" style="7" customWidth="1"/>
    <col min="11" max="12" width="4.5703125" style="7" customWidth="1"/>
    <col min="13" max="13" width="5.85546875" style="7" customWidth="1"/>
    <col min="14" max="14" width="30.42578125" style="7" customWidth="1"/>
    <col min="15" max="15" width="14.140625" style="7" bestFit="1" customWidth="1"/>
    <col min="16" max="17" width="12.85546875" style="7" customWidth="1"/>
    <col min="18" max="19" width="8.85546875" style="7" customWidth="1"/>
    <col min="20" max="20" width="11.85546875" style="7" customWidth="1"/>
    <col min="21" max="21" width="8.85546875" style="7" customWidth="1"/>
    <col min="22" max="22" width="12.5703125" style="7" customWidth="1"/>
    <col min="23" max="23" width="13.7109375" style="7" customWidth="1"/>
    <col min="24" max="24" width="8.140625" style="7" customWidth="1"/>
    <col min="25" max="25" width="5.7109375" style="7" customWidth="1"/>
    <col min="26" max="26" width="6.42578125" style="7" customWidth="1"/>
    <col min="27" max="27" width="9.5703125" style="7" customWidth="1"/>
    <col min="28" max="28" width="4.28515625" style="7" customWidth="1"/>
    <col min="29" max="29" width="34.42578125" style="7" bestFit="1" customWidth="1"/>
    <col min="30" max="30" width="28.5703125" style="7" bestFit="1" customWidth="1"/>
    <col min="31" max="31" width="28.85546875" style="7" bestFit="1" customWidth="1"/>
    <col min="32" max="32" width="28.140625" style="7" bestFit="1" customWidth="1"/>
    <col min="33" max="33" width="32.28515625" style="7" bestFit="1" customWidth="1"/>
    <col min="34" max="34" width="27" style="7" bestFit="1" customWidth="1"/>
    <col min="35" max="35" width="34.7109375" style="7" bestFit="1" customWidth="1"/>
    <col min="36" max="36" width="33.85546875" style="7" bestFit="1" customWidth="1"/>
    <col min="37" max="37" width="28.42578125" style="7" bestFit="1" customWidth="1"/>
    <col min="38" max="38" width="36.140625" style="7" bestFit="1" customWidth="1"/>
    <col min="39" max="39" width="12.140625" style="7" bestFit="1" customWidth="1"/>
    <col min="40" max="42" width="27.85546875" style="7" bestFit="1" customWidth="1"/>
    <col min="43" max="46" width="33.7109375" style="7" bestFit="1" customWidth="1"/>
    <col min="47" max="49" width="35.140625" style="7" bestFit="1" customWidth="1"/>
    <col min="50" max="53" width="34.140625" style="7" bestFit="1" customWidth="1"/>
    <col min="54" max="55" width="23.7109375" style="7" bestFit="1" customWidth="1"/>
    <col min="56" max="57" width="20.5703125" style="7" bestFit="1" customWidth="1"/>
    <col min="58" max="58" width="30.140625" style="7" bestFit="1" customWidth="1"/>
    <col min="59" max="60" width="23.42578125" style="7" bestFit="1" customWidth="1"/>
    <col min="61" max="64" width="29.28515625" style="7" bestFit="1" customWidth="1"/>
    <col min="65" max="68" width="29.5703125" style="7" bestFit="1" customWidth="1"/>
    <col min="69" max="69" width="23.140625" style="7" bestFit="1" customWidth="1"/>
    <col min="70" max="70" width="20" style="7" bestFit="1" customWidth="1"/>
    <col min="71" max="71" width="22.7109375" style="7" bestFit="1" customWidth="1"/>
    <col min="72" max="74" width="28.7109375" style="7" bestFit="1" customWidth="1"/>
    <col min="75" max="77" width="29.140625" style="7" bestFit="1" customWidth="1"/>
    <col min="78" max="78" width="22.7109375" style="7" bestFit="1" customWidth="1"/>
    <col min="79" max="79" width="19.5703125" style="7" bestFit="1" customWidth="1"/>
    <col min="80" max="81" width="29.28515625" style="7" bestFit="1" customWidth="1"/>
    <col min="82" max="84" width="22.28515625" style="7" bestFit="1" customWidth="1"/>
    <col min="85" max="88" width="28.42578125" style="7" bestFit="1" customWidth="1"/>
    <col min="89" max="89" width="29.85546875" style="7" bestFit="1" customWidth="1"/>
    <col min="90" max="91" width="28.7109375" style="7" bestFit="1" customWidth="1"/>
    <col min="92" max="94" width="29.85546875" style="7" bestFit="1" customWidth="1"/>
    <col min="95" max="96" width="26.5703125" style="7" bestFit="1" customWidth="1"/>
    <col min="97" max="99" width="36.28515625" style="7" bestFit="1" customWidth="1"/>
    <col min="100" max="103" width="29.42578125" style="7" bestFit="1" customWidth="1"/>
    <col min="104" max="107" width="35.28515625" style="7" bestFit="1" customWidth="1"/>
    <col min="108" max="109" width="37" style="7" bestFit="1" customWidth="1"/>
    <col min="110" max="113" width="35.7109375" style="7" bestFit="1" customWidth="1"/>
    <col min="114" max="115" width="19.28515625" style="7" bestFit="1" customWidth="1"/>
    <col min="116" max="117" width="16" style="7" bestFit="1" customWidth="1"/>
    <col min="118" max="120" width="25.7109375" style="7" bestFit="1" customWidth="1"/>
    <col min="121" max="122" width="18.85546875" style="7" bestFit="1" customWidth="1"/>
    <col min="123" max="126" width="24.85546875" style="7" bestFit="1" customWidth="1"/>
    <col min="127" max="128" width="26.28515625" style="7" bestFit="1" customWidth="1"/>
    <col min="129" max="134" width="25.140625" style="7" bestFit="1" customWidth="1"/>
    <col min="135" max="136" width="25.7109375" style="7" bestFit="1" customWidth="1"/>
    <col min="137" max="137" width="22.42578125" style="7" bestFit="1" customWidth="1"/>
    <col min="138" max="141" width="32.28515625" style="7" bestFit="1" customWidth="1"/>
    <col min="142" max="143" width="25.28515625" style="7" bestFit="1" customWidth="1"/>
    <col min="144" max="144" width="31.28515625" style="7" bestFit="1" customWidth="1"/>
    <col min="145" max="145" width="32.85546875" style="7" bestFit="1" customWidth="1"/>
    <col min="146" max="147" width="31.5703125" style="7" bestFit="1" customWidth="1"/>
    <col min="148" max="148" width="15.85546875" style="7" bestFit="1" customWidth="1"/>
    <col min="149" max="150" width="12.7109375" style="7" bestFit="1" customWidth="1"/>
    <col min="151" max="155" width="22.28515625" style="7" bestFit="1" customWidth="1"/>
    <col min="156" max="159" width="15.5703125" style="7" bestFit="1" customWidth="1"/>
    <col min="160" max="163" width="21.42578125" style="7" bestFit="1" customWidth="1"/>
    <col min="164" max="164" width="21.7109375" style="7" bestFit="1" customWidth="1"/>
    <col min="165" max="165" width="22.85546875" style="7" bestFit="1" customWidth="1"/>
    <col min="166" max="170" width="21.7109375" style="7" bestFit="1" customWidth="1"/>
    <col min="171" max="172" width="20.28515625" style="7" bestFit="1" customWidth="1"/>
    <col min="173" max="174" width="17.140625" style="7" bestFit="1" customWidth="1"/>
    <col min="175" max="177" width="26.7109375" style="7" bestFit="1" customWidth="1"/>
    <col min="178" max="181" width="20" style="7" bestFit="1" customWidth="1"/>
    <col min="182" max="185" width="25.85546875" style="7" bestFit="1" customWidth="1"/>
    <col min="186" max="188" width="27.28515625" style="7" bestFit="1" customWidth="1"/>
    <col min="189" max="193" width="26.28515625" style="7" bestFit="1" customWidth="1"/>
    <col min="194" max="195" width="23.85546875" style="7" bestFit="1" customWidth="1"/>
    <col min="196" max="197" width="20.7109375" style="7" bestFit="1" customWidth="1"/>
    <col min="198" max="201" width="30.28515625" style="7" bestFit="1" customWidth="1"/>
    <col min="202" max="205" width="23.5703125" style="7" bestFit="1" customWidth="1"/>
    <col min="206" max="209" width="29.42578125" style="7" bestFit="1" customWidth="1"/>
    <col min="210" max="211" width="30.85546875" style="7" bestFit="1" customWidth="1"/>
    <col min="212" max="214" width="29.85546875" style="7" bestFit="1" customWidth="1"/>
    <col min="215" max="215" width="19.28515625" style="7" bestFit="1" customWidth="1"/>
    <col min="216" max="216" width="16" style="7" bestFit="1" customWidth="1"/>
    <col min="217" max="217" width="25.7109375" style="7" bestFit="1" customWidth="1"/>
    <col min="218" max="222" width="18.85546875" style="7" bestFit="1" customWidth="1"/>
    <col min="223" max="226" width="24.85546875" style="7" bestFit="1" customWidth="1"/>
    <col min="227" max="227" width="26.28515625" style="7" bestFit="1" customWidth="1"/>
    <col min="228" max="230" width="25.140625" style="7" bestFit="1" customWidth="1"/>
    <col min="231" max="231" width="20.140625" style="7" bestFit="1" customWidth="1"/>
    <col min="232" max="233" width="17" style="7" bestFit="1" customWidth="1"/>
    <col min="234" max="236" width="19.85546875" style="7" bestFit="1" customWidth="1"/>
    <col min="237" max="239" width="25.7109375" style="7" bestFit="1" customWidth="1"/>
    <col min="240" max="240" width="27.140625" style="7" bestFit="1" customWidth="1"/>
    <col min="241" max="242" width="26" style="7" bestFit="1" customWidth="1"/>
    <col min="243" max="243" width="18.140625" style="7" bestFit="1" customWidth="1"/>
    <col min="244" max="244" width="15.140625" style="7" bestFit="1" customWidth="1"/>
    <col min="245" max="245" width="17.85546875" style="7" bestFit="1" customWidth="1"/>
    <col min="246" max="248" width="23.85546875" style="7" bestFit="1" customWidth="1"/>
    <col min="249" max="251" width="24.28515625" style="7" bestFit="1" customWidth="1"/>
    <col min="252" max="253" width="24.5703125" style="7" bestFit="1" customWidth="1"/>
    <col min="254" max="254" width="21.42578125" style="7" bestFit="1" customWidth="1"/>
    <col min="255" max="255" width="31" style="7" bestFit="1" customWidth="1"/>
    <col min="256" max="259" width="24.28515625" style="7" bestFit="1" customWidth="1"/>
    <col min="260" max="263" width="30.140625" style="7" bestFit="1" customWidth="1"/>
    <col min="264" max="265" width="31.5703125" style="7" bestFit="1" customWidth="1"/>
    <col min="266" max="268" width="30.5703125" style="7" bestFit="1" customWidth="1"/>
    <col min="269" max="269" width="22.28515625" style="7" bestFit="1" customWidth="1"/>
    <col min="270" max="270" width="19.28515625" style="7" bestFit="1" customWidth="1"/>
    <col min="271" max="271" width="22" style="7" bestFit="1" customWidth="1"/>
    <col min="272" max="274" width="28" style="7" bestFit="1" customWidth="1"/>
    <col min="275" max="278" width="28.42578125" style="7" bestFit="1" customWidth="1"/>
    <col min="279" max="280" width="21.28515625" style="7" bestFit="1" customWidth="1"/>
    <col min="281" max="281" width="18" style="7" bestFit="1" customWidth="1"/>
    <col min="282" max="283" width="27.85546875" style="7" bestFit="1" customWidth="1"/>
    <col min="284" max="287" width="20.85546875" style="7" bestFit="1" customWidth="1"/>
    <col min="288" max="291" width="26.7109375" style="7" bestFit="1" customWidth="1"/>
    <col min="292" max="292" width="28.42578125" style="7" bestFit="1" customWidth="1"/>
    <col min="293" max="296" width="27.140625" style="7" bestFit="1" customWidth="1"/>
    <col min="297" max="298" width="23.7109375" style="7" bestFit="1" customWidth="1"/>
    <col min="299" max="299" width="20.5703125" style="7" bestFit="1" customWidth="1"/>
    <col min="300" max="301" width="30.140625" style="7" bestFit="1" customWidth="1"/>
    <col min="302" max="305" width="23.42578125" style="7" bestFit="1" customWidth="1"/>
    <col min="306" max="309" width="29.28515625" style="7" bestFit="1" customWidth="1"/>
    <col min="310" max="310" width="30.7109375" style="7" bestFit="1" customWidth="1"/>
    <col min="311" max="313" width="29.5703125" style="7" bestFit="1" customWidth="1"/>
    <col min="314" max="317" width="21" style="7" bestFit="1" customWidth="1"/>
    <col min="318" max="319" width="17.85546875" style="7" bestFit="1" customWidth="1"/>
    <col min="320" max="324" width="27.7109375" style="7" bestFit="1" customWidth="1"/>
    <col min="325" max="328" width="20.7109375" style="7" bestFit="1" customWidth="1"/>
    <col min="329" max="332" width="26.5703125" style="7" bestFit="1" customWidth="1"/>
    <col min="333" max="335" width="28.140625" style="7" bestFit="1" customWidth="1"/>
    <col min="336" max="341" width="27" style="7" bestFit="1" customWidth="1"/>
    <col min="342" max="344" width="23.5703125" style="7" bestFit="1" customWidth="1"/>
    <col min="345" max="345" width="20.28515625" style="7" bestFit="1" customWidth="1"/>
    <col min="346" max="347" width="30" style="7" bestFit="1" customWidth="1"/>
    <col min="348" max="350" width="23.140625" style="7" bestFit="1" customWidth="1"/>
    <col min="351" max="351" width="29.140625" style="7" bestFit="1" customWidth="1"/>
    <col min="352" max="354" width="30.5703125" style="7" bestFit="1" customWidth="1"/>
    <col min="355" max="356" width="29.42578125" style="7" bestFit="1" customWidth="1"/>
    <col min="357" max="357" width="23.140625" style="7" bestFit="1" customWidth="1"/>
    <col min="358" max="358" width="20" style="7" bestFit="1" customWidth="1"/>
    <col min="359" max="359" width="29.5703125" style="7" bestFit="1" customWidth="1"/>
    <col min="360" max="363" width="22.7109375" style="7" bestFit="1" customWidth="1"/>
    <col min="364" max="367" width="28.7109375" style="7" bestFit="1" customWidth="1"/>
    <col min="368" max="371" width="29.140625" style="7" bestFit="1" customWidth="1"/>
    <col min="372" max="372" width="12.28515625" style="7" bestFit="1" customWidth="1"/>
    <col min="373" max="16384" width="9.140625" style="7"/>
  </cols>
  <sheetData>
    <row r="1" spans="1:28" s="210" customFormat="1" ht="20.25" customHeight="1" x14ac:dyDescent="0.35">
      <c r="B1" s="211" t="s">
        <v>22</v>
      </c>
      <c r="C1" s="211"/>
      <c r="D1" s="211"/>
      <c r="E1" s="211"/>
      <c r="F1" s="211"/>
      <c r="I1" s="211" t="s">
        <v>23</v>
      </c>
      <c r="J1" s="211"/>
      <c r="K1" s="211"/>
      <c r="L1" s="211"/>
      <c r="M1" s="211"/>
      <c r="N1" s="212" t="s">
        <v>24</v>
      </c>
      <c r="O1" s="212"/>
      <c r="P1" s="212"/>
      <c r="Q1" s="212"/>
      <c r="R1" s="212"/>
      <c r="U1" s="211" t="s">
        <v>25</v>
      </c>
      <c r="V1" s="211"/>
      <c r="W1" s="211"/>
      <c r="X1" s="211"/>
      <c r="Y1" s="211"/>
    </row>
    <row r="2" spans="1:28" ht="18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13"/>
    </row>
    <row r="3" spans="1:28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13"/>
    </row>
    <row r="4" spans="1:28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13"/>
    </row>
    <row r="5" spans="1:28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13"/>
    </row>
    <row r="6" spans="1:28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13"/>
    </row>
    <row r="7" spans="1:28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13"/>
    </row>
    <row r="8" spans="1:28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13"/>
    </row>
    <row r="9" spans="1:28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13"/>
    </row>
    <row r="10" spans="1:28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13"/>
    </row>
    <row r="11" spans="1:28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13"/>
    </row>
    <row r="12" spans="1:28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13"/>
    </row>
    <row r="13" spans="1:28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3"/>
    </row>
    <row r="14" spans="1:28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3"/>
    </row>
    <row r="15" spans="1:28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13"/>
    </row>
    <row r="16" spans="1:28" ht="15.7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13"/>
    </row>
    <row r="17" spans="1:28" ht="11.25" customHeight="1" thickBot="1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</row>
    <row r="18" spans="1:28" ht="11.25" customHeight="1" thickTop="1" thickBot="1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3"/>
    </row>
    <row r="19" spans="1:28" s="100" customFormat="1" ht="15" customHeight="1" x14ac:dyDescent="0.25">
      <c r="A19" s="88"/>
      <c r="B19" s="174">
        <f>GETPIVOTDATA("[Measures].[ВикПлану%]",МЕНЕДЖЕРИ!$B$2)</f>
        <v>0.99783946218679775</v>
      </c>
      <c r="C19" s="175"/>
      <c r="D19" s="176"/>
      <c r="E19" s="89"/>
      <c r="F19" s="94"/>
      <c r="G19" s="94"/>
      <c r="H19" s="98"/>
      <c r="I19" s="180">
        <f>GETPIVOTDATA("[Measures].[ЧасткаЗПвОбороті]",МЕНЕДЖЕРИ!$B$2)</f>
        <v>1.0825862870346193E-2</v>
      </c>
      <c r="J19" s="88"/>
      <c r="K19" s="88"/>
      <c r="L19" s="17"/>
      <c r="M19" s="17"/>
      <c r="N19" s="182">
        <f>GETPIVOTDATA("[Measures].[ЗПЗагальна_ДоМинРоку]",МЕНЕДЖЕРИ!$B$6)</f>
        <v>3.3844826556195473E-2</v>
      </c>
      <c r="O19" s="88"/>
      <c r="P19" s="184">
        <f>GETPIVOTDATA("[Measures].[ЗПОклад_ДоМинРоку]",МЕНЕДЖЕРИ!$B$6)</f>
        <v>8.8408598983884312E-2</v>
      </c>
      <c r="Q19" s="185"/>
      <c r="R19" s="88"/>
      <c r="S19" s="188">
        <f>GETPIVOTDATA("[Measures].[ЗПОборот_ДоМинРоку]",МЕНЕДЖЕРИ!$B$6)</f>
        <v>-8.4939388199266608E-2</v>
      </c>
      <c r="T19" s="189"/>
      <c r="U19" s="190"/>
      <c r="V19" s="88"/>
      <c r="W19" s="194">
        <f>GETPIVOTDATA("[Measures].[ЗПБорги_ДоМинРоку]",МЕНЕДЖЕРИ!$B$6)</f>
        <v>8.4932208842884549E-2</v>
      </c>
      <c r="X19" s="195"/>
      <c r="Y19" s="195"/>
      <c r="Z19" s="196"/>
      <c r="AA19" s="88"/>
      <c r="AB19" s="88"/>
    </row>
    <row r="20" spans="1:28" s="100" customFormat="1" ht="15.75" customHeight="1" thickBot="1" x14ac:dyDescent="0.3">
      <c r="A20" s="88"/>
      <c r="B20" s="177"/>
      <c r="C20" s="178"/>
      <c r="D20" s="179"/>
      <c r="E20" s="89"/>
      <c r="F20" s="94"/>
      <c r="G20" s="98"/>
      <c r="H20" s="98"/>
      <c r="I20" s="181"/>
      <c r="J20" s="88"/>
      <c r="K20" s="88"/>
      <c r="L20" s="17"/>
      <c r="M20" s="17"/>
      <c r="N20" s="183"/>
      <c r="O20" s="88"/>
      <c r="P20" s="186"/>
      <c r="Q20" s="187"/>
      <c r="R20" s="88"/>
      <c r="S20" s="191"/>
      <c r="T20" s="192"/>
      <c r="U20" s="193"/>
      <c r="V20" s="88"/>
      <c r="W20" s="197"/>
      <c r="X20" s="198"/>
      <c r="Y20" s="198"/>
      <c r="Z20" s="199"/>
      <c r="AA20" s="88"/>
      <c r="AB20" s="88"/>
    </row>
    <row r="21" spans="1:28" x14ac:dyDescent="0.25">
      <c r="A21" s="13"/>
      <c r="B21" s="34"/>
      <c r="C21" s="34"/>
      <c r="D21" s="34"/>
      <c r="E21" s="29"/>
      <c r="F21" s="29"/>
      <c r="G21" s="29"/>
      <c r="H21" s="29"/>
      <c r="I21" s="29"/>
      <c r="J21" s="13"/>
      <c r="K21" s="13"/>
      <c r="L21" s="13"/>
      <c r="M21" s="13"/>
      <c r="N21" s="29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</row>
    <row r="22" spans="1:28" s="100" customFormat="1" ht="21" x14ac:dyDescent="0.35">
      <c r="A22" s="88"/>
      <c r="B22" s="131" t="s">
        <v>41</v>
      </c>
      <c r="C22" s="131"/>
      <c r="D22" s="131"/>
      <c r="E22" s="89"/>
      <c r="F22" s="89"/>
      <c r="G22" s="89"/>
      <c r="H22" s="89"/>
      <c r="I22" s="90" t="s">
        <v>42</v>
      </c>
      <c r="J22" s="18"/>
      <c r="K22" s="18"/>
      <c r="L22" s="88"/>
      <c r="M22" s="19"/>
      <c r="N22" s="84" t="s">
        <v>44</v>
      </c>
      <c r="O22" s="88"/>
      <c r="P22" s="201" t="s">
        <v>46</v>
      </c>
      <c r="Q22" s="201"/>
      <c r="R22" s="92"/>
      <c r="S22" s="201" t="s">
        <v>48</v>
      </c>
      <c r="T22" s="201"/>
      <c r="U22" s="201"/>
      <c r="V22" s="92"/>
      <c r="W22" s="99" t="s">
        <v>50</v>
      </c>
      <c r="X22" s="99"/>
      <c r="Y22" s="99"/>
      <c r="Z22" s="92"/>
      <c r="AA22" s="88"/>
      <c r="AB22" s="88"/>
    </row>
    <row r="23" spans="1:28" s="100" customFormat="1" ht="21" x14ac:dyDescent="0.35">
      <c r="A23" s="93"/>
      <c r="B23" s="94"/>
      <c r="C23" s="94"/>
      <c r="D23" s="94"/>
      <c r="E23" s="94"/>
      <c r="F23" s="94"/>
      <c r="G23" s="94"/>
      <c r="H23" s="94"/>
      <c r="I23" s="90" t="s">
        <v>43</v>
      </c>
      <c r="J23" s="93"/>
      <c r="K23" s="93"/>
      <c r="L23" s="93"/>
      <c r="M23" s="93"/>
      <c r="N23" s="84" t="s">
        <v>45</v>
      </c>
      <c r="O23" s="93"/>
      <c r="P23" s="201" t="s">
        <v>47</v>
      </c>
      <c r="Q23" s="201"/>
      <c r="R23" s="96"/>
      <c r="S23" s="201" t="s">
        <v>49</v>
      </c>
      <c r="T23" s="201"/>
      <c r="U23" s="201"/>
      <c r="V23" s="96"/>
      <c r="W23" s="99" t="s">
        <v>51</v>
      </c>
      <c r="X23" s="99"/>
      <c r="Y23" s="99"/>
      <c r="Z23" s="96"/>
      <c r="AA23" s="93"/>
      <c r="AB23" s="88"/>
    </row>
    <row r="24" spans="1:28" ht="15.75" thickBot="1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3"/>
    </row>
    <row r="25" spans="1:28" ht="11.25" customHeight="1" thickTop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3"/>
    </row>
    <row r="26" spans="1:28" ht="26.25" x14ac:dyDescent="0.4">
      <c r="A26" s="116" t="s">
        <v>104</v>
      </c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3"/>
    </row>
    <row r="27" spans="1:28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3"/>
    </row>
    <row r="28" spans="1:28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3"/>
    </row>
    <row r="29" spans="1:28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3"/>
    </row>
    <row r="30" spans="1:28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3"/>
    </row>
    <row r="31" spans="1:28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3"/>
    </row>
    <row r="32" spans="1:28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3"/>
    </row>
    <row r="33" spans="1:28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3"/>
    </row>
    <row r="34" spans="1:28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3"/>
    </row>
    <row r="35" spans="1:28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3"/>
    </row>
    <row r="36" spans="1:28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3"/>
    </row>
    <row r="37" spans="1:28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3"/>
    </row>
    <row r="38" spans="1:28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3"/>
    </row>
    <row r="39" spans="1:28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3"/>
    </row>
    <row r="40" spans="1:28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3"/>
    </row>
    <row r="41" spans="1:28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3"/>
    </row>
    <row r="42" spans="1:28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3"/>
    </row>
    <row r="43" spans="1:28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3"/>
    </row>
    <row r="44" spans="1:28" ht="15.75" thickBot="1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3"/>
    </row>
    <row r="45" spans="1:28" ht="9" customHeight="1" thickTop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3"/>
    </row>
    <row r="46" spans="1:28" ht="26.25" x14ac:dyDescent="0.4">
      <c r="A46" s="116" t="s">
        <v>111</v>
      </c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3"/>
    </row>
    <row r="47" spans="1:28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3"/>
    </row>
    <row r="48" spans="1:28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3"/>
    </row>
    <row r="49" spans="1:28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3"/>
    </row>
    <row r="50" spans="1:28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3"/>
    </row>
    <row r="51" spans="1:28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3"/>
    </row>
    <row r="52" spans="1:28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3"/>
    </row>
    <row r="53" spans="1:28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3"/>
    </row>
    <row r="54" spans="1:28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3"/>
    </row>
    <row r="55" spans="1:28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3"/>
    </row>
    <row r="56" spans="1:28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3"/>
    </row>
    <row r="57" spans="1:28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3"/>
    </row>
    <row r="58" spans="1:28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3"/>
    </row>
    <row r="59" spans="1:28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3"/>
    </row>
    <row r="60" spans="1:28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3"/>
    </row>
    <row r="61" spans="1:28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3"/>
    </row>
    <row r="62" spans="1:28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3"/>
    </row>
    <row r="63" spans="1:28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3"/>
    </row>
    <row r="64" spans="1:28" ht="15.75" thickBot="1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3"/>
    </row>
    <row r="65" spans="1:28" ht="15.75" thickTop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3"/>
    </row>
    <row r="66" spans="1:28" ht="26.25" x14ac:dyDescent="0.4">
      <c r="A66" s="116" t="s">
        <v>110</v>
      </c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3"/>
    </row>
    <row r="67" spans="1:28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3"/>
    </row>
    <row r="68" spans="1:28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3"/>
    </row>
    <row r="69" spans="1:28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3"/>
    </row>
    <row r="70" spans="1:28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3"/>
    </row>
    <row r="71" spans="1:28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3"/>
    </row>
    <row r="72" spans="1:28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3"/>
    </row>
    <row r="73" spans="1:28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3"/>
    </row>
    <row r="74" spans="1:28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3"/>
    </row>
    <row r="75" spans="1:28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3"/>
    </row>
    <row r="76" spans="1:28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3"/>
    </row>
    <row r="77" spans="1:28" ht="26.25" x14ac:dyDescent="0.4">
      <c r="A77" s="116"/>
      <c r="B77" s="116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3"/>
    </row>
    <row r="78" spans="1:28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3"/>
    </row>
    <row r="79" spans="1:28" ht="23.25" x14ac:dyDescent="0.3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72"/>
      <c r="S79" s="172"/>
      <c r="T79" s="172"/>
      <c r="U79" s="172"/>
      <c r="V79" s="172"/>
      <c r="W79" s="173"/>
      <c r="X79" s="173"/>
      <c r="Y79" s="173"/>
      <c r="Z79" s="173"/>
      <c r="AA79" s="173"/>
      <c r="AB79" s="13"/>
    </row>
    <row r="80" spans="1:28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3"/>
    </row>
    <row r="81" spans="1:28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3"/>
    </row>
    <row r="82" spans="1:28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3"/>
    </row>
    <row r="83" spans="1:28" s="12" customFormat="1" ht="22.5" customHeight="1" x14ac:dyDescent="0.35">
      <c r="A83" s="31"/>
      <c r="B83" s="200"/>
      <c r="C83" s="200"/>
      <c r="D83" s="31"/>
      <c r="E83" s="31"/>
      <c r="F83" s="31"/>
      <c r="G83" s="32"/>
      <c r="H83" s="32"/>
      <c r="I83" s="200"/>
      <c r="J83" s="200"/>
      <c r="K83" s="32"/>
      <c r="L83" s="31"/>
      <c r="M83" s="32"/>
      <c r="N83" s="200"/>
      <c r="O83" s="200"/>
      <c r="P83" s="31"/>
      <c r="Q83" s="31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25"/>
    </row>
    <row r="84" spans="1:28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</row>
  </sheetData>
  <mergeCells count="24">
    <mergeCell ref="B83:C83"/>
    <mergeCell ref="I83:J83"/>
    <mergeCell ref="N83:O83"/>
    <mergeCell ref="B22:D22"/>
    <mergeCell ref="P22:Q22"/>
    <mergeCell ref="A77:AA77"/>
    <mergeCell ref="R79:V79"/>
    <mergeCell ref="W79:AA79"/>
    <mergeCell ref="S22:U22"/>
    <mergeCell ref="P23:Q23"/>
    <mergeCell ref="S23:U23"/>
    <mergeCell ref="A26:AA26"/>
    <mergeCell ref="A46:AA46"/>
    <mergeCell ref="A66:AA66"/>
    <mergeCell ref="B1:F1"/>
    <mergeCell ref="I1:M1"/>
    <mergeCell ref="N1:R1"/>
    <mergeCell ref="U1:Y1"/>
    <mergeCell ref="B19:D20"/>
    <mergeCell ref="I19:I20"/>
    <mergeCell ref="N19:N20"/>
    <mergeCell ref="P19:Q20"/>
    <mergeCell ref="S19:U20"/>
    <mergeCell ref="W19:Z20"/>
  </mergeCells>
  <conditionalFormatting sqref="B19:D20">
    <cfRule type="cellIs" dxfId="0" priority="1" operator="lessThan">
      <formula>100%</formula>
    </cfRule>
  </conditionalFormatting>
  <hyperlinks>
    <hyperlink ref="B1" location="Лист2!A1" display="Аналіз показників" xr:uid="{0A03DBB1-7980-47BC-BA9B-CA6BEA714B90}"/>
    <hyperlink ref="B1:F1" location="Лист1!A1" display="Основні показники" xr:uid="{64BDA991-7721-4473-AF75-41B7D9A559E3}"/>
    <hyperlink ref="N1:R1" location="Лист3!A1" display="Менеджери" xr:uid="{588965E5-7ECA-41BD-879D-97B34857781E}"/>
    <hyperlink ref="U1:Y1" location="Лист4!A1" display="Кореляція показників" xr:uid="{7B44E023-265D-4CD2-87B4-DD67F0953CCF}"/>
    <hyperlink ref="I1:M1" location="Лист2!A1" display="Аналіз змін" xr:uid="{21A9F039-96FA-4FF6-8000-A3A548681AE9}"/>
  </hyperlink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1AC6-DC7E-4738-A659-AA0891B3FEE0}">
  <dimension ref="A1:AF36"/>
  <sheetViews>
    <sheetView showGridLines="0" showRowColHeaders="0" zoomScale="90" zoomScaleNormal="90" workbookViewId="0">
      <selection activeCell="B1" sqref="B1:F1"/>
    </sheetView>
  </sheetViews>
  <sheetFormatPr defaultRowHeight="15" x14ac:dyDescent="0.25"/>
  <cols>
    <col min="1" max="1" width="4.7109375" style="7" customWidth="1"/>
    <col min="2" max="6" width="6.140625" style="7" customWidth="1"/>
    <col min="7" max="7" width="3" style="7" customWidth="1"/>
    <col min="8" max="10" width="6.140625" style="7" customWidth="1"/>
    <col min="11" max="11" width="4.42578125" style="7" customWidth="1"/>
    <col min="12" max="13" width="6.140625" style="7" customWidth="1"/>
    <col min="14" max="14" width="6.85546875" style="7" customWidth="1"/>
    <col min="15" max="15" width="7.42578125" style="7" customWidth="1"/>
    <col min="16" max="16" width="5.140625" style="7" customWidth="1"/>
    <col min="17" max="17" width="5.42578125" style="7" customWidth="1"/>
    <col min="18" max="31" width="6.140625" style="7" customWidth="1"/>
    <col min="32" max="32" width="8.28515625" style="7" customWidth="1"/>
    <col min="33" max="33" width="34.42578125" style="7" bestFit="1" customWidth="1"/>
    <col min="34" max="34" width="28.5703125" style="7" bestFit="1" customWidth="1"/>
    <col min="35" max="35" width="28.85546875" style="7" bestFit="1" customWidth="1"/>
    <col min="36" max="36" width="28.140625" style="7" bestFit="1" customWidth="1"/>
    <col min="37" max="37" width="32.28515625" style="7" bestFit="1" customWidth="1"/>
    <col min="38" max="38" width="27" style="7" bestFit="1" customWidth="1"/>
    <col min="39" max="39" width="34.7109375" style="7" bestFit="1" customWidth="1"/>
    <col min="40" max="40" width="33.85546875" style="7" bestFit="1" customWidth="1"/>
    <col min="41" max="41" width="28.42578125" style="7" bestFit="1" customWidth="1"/>
    <col min="42" max="42" width="36.140625" style="7" bestFit="1" customWidth="1"/>
    <col min="43" max="43" width="12.140625" style="7" bestFit="1" customWidth="1"/>
    <col min="44" max="46" width="27.85546875" style="7" bestFit="1" customWidth="1"/>
    <col min="47" max="50" width="33.7109375" style="7" bestFit="1" customWidth="1"/>
    <col min="51" max="53" width="35.140625" style="7" bestFit="1" customWidth="1"/>
    <col min="54" max="57" width="34.140625" style="7" bestFit="1" customWidth="1"/>
    <col min="58" max="59" width="23.7109375" style="7" bestFit="1" customWidth="1"/>
    <col min="60" max="61" width="20.5703125" style="7" bestFit="1" customWidth="1"/>
    <col min="62" max="62" width="30.140625" style="7" bestFit="1" customWidth="1"/>
    <col min="63" max="64" width="23.42578125" style="7" bestFit="1" customWidth="1"/>
    <col min="65" max="68" width="29.28515625" style="7" bestFit="1" customWidth="1"/>
    <col min="69" max="72" width="29.5703125" style="7" bestFit="1" customWidth="1"/>
    <col min="73" max="73" width="23.140625" style="7" bestFit="1" customWidth="1"/>
    <col min="74" max="74" width="20" style="7" bestFit="1" customWidth="1"/>
    <col min="75" max="75" width="22.7109375" style="7" bestFit="1" customWidth="1"/>
    <col min="76" max="78" width="28.7109375" style="7" bestFit="1" customWidth="1"/>
    <col min="79" max="81" width="29.140625" style="7" bestFit="1" customWidth="1"/>
    <col min="82" max="82" width="22.7109375" style="7" bestFit="1" customWidth="1"/>
    <col min="83" max="83" width="19.5703125" style="7" bestFit="1" customWidth="1"/>
    <col min="84" max="85" width="29.28515625" style="7" bestFit="1" customWidth="1"/>
    <col min="86" max="88" width="22.28515625" style="7" bestFit="1" customWidth="1"/>
    <col min="89" max="92" width="28.42578125" style="7" bestFit="1" customWidth="1"/>
    <col min="93" max="93" width="29.85546875" style="7" bestFit="1" customWidth="1"/>
    <col min="94" max="95" width="28.7109375" style="7" bestFit="1" customWidth="1"/>
    <col min="96" max="98" width="29.85546875" style="7" bestFit="1" customWidth="1"/>
    <col min="99" max="100" width="26.5703125" style="7" bestFit="1" customWidth="1"/>
    <col min="101" max="103" width="36.28515625" style="7" bestFit="1" customWidth="1"/>
    <col min="104" max="107" width="29.42578125" style="7" bestFit="1" customWidth="1"/>
    <col min="108" max="111" width="35.28515625" style="7" bestFit="1" customWidth="1"/>
    <col min="112" max="113" width="37" style="7" bestFit="1" customWidth="1"/>
    <col min="114" max="117" width="35.7109375" style="7" bestFit="1" customWidth="1"/>
    <col min="118" max="119" width="19.28515625" style="7" bestFit="1" customWidth="1"/>
    <col min="120" max="121" width="16" style="7" bestFit="1" customWidth="1"/>
    <col min="122" max="124" width="25.7109375" style="7" bestFit="1" customWidth="1"/>
    <col min="125" max="126" width="18.85546875" style="7" bestFit="1" customWidth="1"/>
    <col min="127" max="130" width="24.85546875" style="7" bestFit="1" customWidth="1"/>
    <col min="131" max="132" width="26.28515625" style="7" bestFit="1" customWidth="1"/>
    <col min="133" max="138" width="25.140625" style="7" bestFit="1" customWidth="1"/>
    <col min="139" max="140" width="25.7109375" style="7" bestFit="1" customWidth="1"/>
    <col min="141" max="141" width="22.42578125" style="7" bestFit="1" customWidth="1"/>
    <col min="142" max="145" width="32.28515625" style="7" bestFit="1" customWidth="1"/>
    <col min="146" max="147" width="25.28515625" style="7" bestFit="1" customWidth="1"/>
    <col min="148" max="148" width="31.28515625" style="7" bestFit="1" customWidth="1"/>
    <col min="149" max="149" width="32.85546875" style="7" bestFit="1" customWidth="1"/>
    <col min="150" max="151" width="31.5703125" style="7" bestFit="1" customWidth="1"/>
    <col min="152" max="152" width="15.85546875" style="7" bestFit="1" customWidth="1"/>
    <col min="153" max="154" width="12.7109375" style="7" bestFit="1" customWidth="1"/>
    <col min="155" max="159" width="22.28515625" style="7" bestFit="1" customWidth="1"/>
    <col min="160" max="163" width="15.5703125" style="7" bestFit="1" customWidth="1"/>
    <col min="164" max="167" width="21.42578125" style="7" bestFit="1" customWidth="1"/>
    <col min="168" max="168" width="21.7109375" style="7" bestFit="1" customWidth="1"/>
    <col min="169" max="169" width="22.85546875" style="7" bestFit="1" customWidth="1"/>
    <col min="170" max="174" width="21.7109375" style="7" bestFit="1" customWidth="1"/>
    <col min="175" max="176" width="20.28515625" style="7" bestFit="1" customWidth="1"/>
    <col min="177" max="178" width="17.140625" style="7" bestFit="1" customWidth="1"/>
    <col min="179" max="181" width="26.7109375" style="7" bestFit="1" customWidth="1"/>
    <col min="182" max="185" width="20" style="7" bestFit="1" customWidth="1"/>
    <col min="186" max="189" width="25.85546875" style="7" bestFit="1" customWidth="1"/>
    <col min="190" max="192" width="27.28515625" style="7" bestFit="1" customWidth="1"/>
    <col min="193" max="197" width="26.28515625" style="7" bestFit="1" customWidth="1"/>
    <col min="198" max="199" width="23.85546875" style="7" bestFit="1" customWidth="1"/>
    <col min="200" max="201" width="20.7109375" style="7" bestFit="1" customWidth="1"/>
    <col min="202" max="205" width="30.28515625" style="7" bestFit="1" customWidth="1"/>
    <col min="206" max="209" width="23.5703125" style="7" bestFit="1" customWidth="1"/>
    <col min="210" max="213" width="29.42578125" style="7" bestFit="1" customWidth="1"/>
    <col min="214" max="215" width="30.85546875" style="7" bestFit="1" customWidth="1"/>
    <col min="216" max="218" width="29.85546875" style="7" bestFit="1" customWidth="1"/>
    <col min="219" max="219" width="19.28515625" style="7" bestFit="1" customWidth="1"/>
    <col min="220" max="220" width="16" style="7" bestFit="1" customWidth="1"/>
    <col min="221" max="221" width="25.7109375" style="7" bestFit="1" customWidth="1"/>
    <col min="222" max="226" width="18.85546875" style="7" bestFit="1" customWidth="1"/>
    <col min="227" max="230" width="24.85546875" style="7" bestFit="1" customWidth="1"/>
    <col min="231" max="231" width="26.28515625" style="7" bestFit="1" customWidth="1"/>
    <col min="232" max="234" width="25.140625" style="7" bestFit="1" customWidth="1"/>
    <col min="235" max="235" width="20.140625" style="7" bestFit="1" customWidth="1"/>
    <col min="236" max="237" width="17" style="7" bestFit="1" customWidth="1"/>
    <col min="238" max="240" width="19.85546875" style="7" bestFit="1" customWidth="1"/>
    <col min="241" max="243" width="25.7109375" style="7" bestFit="1" customWidth="1"/>
    <col min="244" max="244" width="27.140625" style="7" bestFit="1" customWidth="1"/>
    <col min="245" max="246" width="26" style="7" bestFit="1" customWidth="1"/>
    <col min="247" max="247" width="18.140625" style="7" bestFit="1" customWidth="1"/>
    <col min="248" max="248" width="15.140625" style="7" bestFit="1" customWidth="1"/>
    <col min="249" max="249" width="17.85546875" style="7" bestFit="1" customWidth="1"/>
    <col min="250" max="252" width="23.85546875" style="7" bestFit="1" customWidth="1"/>
    <col min="253" max="255" width="24.28515625" style="7" bestFit="1" customWidth="1"/>
    <col min="256" max="257" width="24.5703125" style="7" bestFit="1" customWidth="1"/>
    <col min="258" max="258" width="21.42578125" style="7" bestFit="1" customWidth="1"/>
    <col min="259" max="259" width="31" style="7" bestFit="1" customWidth="1"/>
    <col min="260" max="263" width="24.28515625" style="7" bestFit="1" customWidth="1"/>
    <col min="264" max="267" width="30.140625" style="7" bestFit="1" customWidth="1"/>
    <col min="268" max="269" width="31.5703125" style="7" bestFit="1" customWidth="1"/>
    <col min="270" max="272" width="30.5703125" style="7" bestFit="1" customWidth="1"/>
    <col min="273" max="273" width="22.28515625" style="7" bestFit="1" customWidth="1"/>
    <col min="274" max="274" width="19.28515625" style="7" bestFit="1" customWidth="1"/>
    <col min="275" max="275" width="22" style="7" bestFit="1" customWidth="1"/>
    <col min="276" max="278" width="28" style="7" bestFit="1" customWidth="1"/>
    <col min="279" max="282" width="28.42578125" style="7" bestFit="1" customWidth="1"/>
    <col min="283" max="284" width="21.28515625" style="7" bestFit="1" customWidth="1"/>
    <col min="285" max="285" width="18" style="7" bestFit="1" customWidth="1"/>
    <col min="286" max="287" width="27.85546875" style="7" bestFit="1" customWidth="1"/>
    <col min="288" max="291" width="20.85546875" style="7" bestFit="1" customWidth="1"/>
    <col min="292" max="295" width="26.7109375" style="7" bestFit="1" customWidth="1"/>
    <col min="296" max="296" width="28.42578125" style="7" bestFit="1" customWidth="1"/>
    <col min="297" max="300" width="27.140625" style="7" bestFit="1" customWidth="1"/>
    <col min="301" max="302" width="23.7109375" style="7" bestFit="1" customWidth="1"/>
    <col min="303" max="303" width="20.5703125" style="7" bestFit="1" customWidth="1"/>
    <col min="304" max="305" width="30.140625" style="7" bestFit="1" customWidth="1"/>
    <col min="306" max="309" width="23.42578125" style="7" bestFit="1" customWidth="1"/>
    <col min="310" max="313" width="29.28515625" style="7" bestFit="1" customWidth="1"/>
    <col min="314" max="314" width="30.7109375" style="7" bestFit="1" customWidth="1"/>
    <col min="315" max="317" width="29.5703125" style="7" bestFit="1" customWidth="1"/>
    <col min="318" max="321" width="21" style="7" bestFit="1" customWidth="1"/>
    <col min="322" max="323" width="17.85546875" style="7" bestFit="1" customWidth="1"/>
    <col min="324" max="328" width="27.7109375" style="7" bestFit="1" customWidth="1"/>
    <col min="329" max="332" width="20.7109375" style="7" bestFit="1" customWidth="1"/>
    <col min="333" max="336" width="26.5703125" style="7" bestFit="1" customWidth="1"/>
    <col min="337" max="339" width="28.140625" style="7" bestFit="1" customWidth="1"/>
    <col min="340" max="345" width="27" style="7" bestFit="1" customWidth="1"/>
    <col min="346" max="348" width="23.5703125" style="7" bestFit="1" customWidth="1"/>
    <col min="349" max="349" width="20.28515625" style="7" bestFit="1" customWidth="1"/>
    <col min="350" max="351" width="30" style="7" bestFit="1" customWidth="1"/>
    <col min="352" max="354" width="23.140625" style="7" bestFit="1" customWidth="1"/>
    <col min="355" max="355" width="29.140625" style="7" bestFit="1" customWidth="1"/>
    <col min="356" max="358" width="30.5703125" style="7" bestFit="1" customWidth="1"/>
    <col min="359" max="360" width="29.42578125" style="7" bestFit="1" customWidth="1"/>
    <col min="361" max="361" width="23.140625" style="7" bestFit="1" customWidth="1"/>
    <col min="362" max="362" width="20" style="7" bestFit="1" customWidth="1"/>
    <col min="363" max="363" width="29.5703125" style="7" bestFit="1" customWidth="1"/>
    <col min="364" max="367" width="22.7109375" style="7" bestFit="1" customWidth="1"/>
    <col min="368" max="371" width="28.7109375" style="7" bestFit="1" customWidth="1"/>
    <col min="372" max="375" width="29.140625" style="7" bestFit="1" customWidth="1"/>
    <col min="376" max="376" width="12.28515625" style="7" bestFit="1" customWidth="1"/>
    <col min="377" max="16384" width="9.140625" style="7"/>
  </cols>
  <sheetData>
    <row r="1" spans="1:32" s="210" customFormat="1" ht="20.25" customHeight="1" x14ac:dyDescent="0.35">
      <c r="B1" s="211" t="s">
        <v>22</v>
      </c>
      <c r="C1" s="211"/>
      <c r="D1" s="211"/>
      <c r="E1" s="211"/>
      <c r="F1" s="211"/>
      <c r="I1" s="211" t="s">
        <v>23</v>
      </c>
      <c r="J1" s="211"/>
      <c r="K1" s="211"/>
      <c r="L1" s="211"/>
      <c r="M1" s="211"/>
      <c r="N1" s="211" t="s">
        <v>24</v>
      </c>
      <c r="O1" s="211"/>
      <c r="P1" s="211"/>
      <c r="Q1" s="211"/>
      <c r="R1" s="211"/>
      <c r="U1" s="212" t="s">
        <v>25</v>
      </c>
      <c r="V1" s="212"/>
      <c r="W1" s="212"/>
      <c r="X1" s="212"/>
      <c r="Y1" s="212"/>
      <c r="Z1" s="212"/>
    </row>
    <row r="2" spans="1:32" ht="26.25" x14ac:dyDescent="0.4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</row>
    <row r="3" spans="1:32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</row>
    <row r="4" spans="1:32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</row>
    <row r="5" spans="1:32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</row>
    <row r="6" spans="1:32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</row>
    <row r="7" spans="1:32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</row>
    <row r="8" spans="1:32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</row>
    <row r="9" spans="1:32" ht="11.2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</row>
    <row r="10" spans="1:32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</row>
    <row r="11" spans="1:32" x14ac:dyDescent="0.2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</row>
    <row r="12" spans="1:32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</row>
    <row r="13" spans="1:32" ht="15.75" thickBot="1" x14ac:dyDescent="0.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</row>
    <row r="14" spans="1:32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204" t="str">
        <f ca="1">КореляціяПоказн!C10</f>
        <v>2015 - Q2</v>
      </c>
      <c r="O14" s="205"/>
      <c r="P14" s="206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</row>
    <row r="15" spans="1:32" ht="15.75" thickBot="1" x14ac:dyDescent="0.3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207"/>
      <c r="O15" s="208"/>
      <c r="P15" s="209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</row>
    <row r="16" spans="1:32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</row>
    <row r="17" spans="1:32" x14ac:dyDescent="0.25">
      <c r="A17" s="15"/>
      <c r="B17" s="202" t="str">
        <f ca="1">OFFSET(КореляціяПоказн!B20,(КореляціяПоказн!D4-1)*12,0)</f>
        <v>Зарплата Всього, Грн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</row>
    <row r="18" spans="1:32" ht="18.75" customHeight="1" x14ac:dyDescent="0.3">
      <c r="A18" s="15"/>
      <c r="B18" s="202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3"/>
      <c r="R18" s="15"/>
      <c r="S18" s="15"/>
      <c r="T18" s="15"/>
      <c r="U18" s="15"/>
      <c r="V18" s="15"/>
      <c r="W18" s="15"/>
      <c r="X18" s="108" t="str">
        <f ca="1">OFFSET(КореляціяПоказн!B20,(КореляціяПоказн!D6-1)*12,0)</f>
        <v>Відвантажено, Шт</v>
      </c>
      <c r="Y18" s="15"/>
      <c r="Z18" s="13"/>
      <c r="AA18" s="15"/>
      <c r="AB18" s="15"/>
      <c r="AC18" s="15"/>
      <c r="AD18" s="15"/>
      <c r="AE18" s="15"/>
      <c r="AF18" s="15"/>
    </row>
    <row r="19" spans="1:32" x14ac:dyDescent="0.25">
      <c r="A19" s="109"/>
      <c r="B19" s="202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</row>
    <row r="20" spans="1:32" ht="15" customHeight="1" x14ac:dyDescent="0.25">
      <c r="A20" s="15"/>
      <c r="B20" s="202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</row>
    <row r="21" spans="1:32" ht="18.75" customHeight="1" x14ac:dyDescent="0.25">
      <c r="A21" s="15"/>
      <c r="B21" s="202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</row>
    <row r="22" spans="1:32" ht="18.75" customHeight="1" x14ac:dyDescent="0.25">
      <c r="A22" s="15"/>
      <c r="B22" s="202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</row>
    <row r="23" spans="1:32" ht="18.75" customHeight="1" x14ac:dyDescent="0.25">
      <c r="A23" s="15"/>
      <c r="B23" s="202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</row>
    <row r="24" spans="1:32" ht="18.75" customHeight="1" x14ac:dyDescent="0.25">
      <c r="A24" s="15"/>
      <c r="B24" s="202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</row>
    <row r="25" spans="1:32" ht="18.75" customHeight="1" x14ac:dyDescent="0.25">
      <c r="A25" s="15"/>
      <c r="B25" s="202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</row>
    <row r="26" spans="1:32" ht="18.75" customHeight="1" x14ac:dyDescent="0.25">
      <c r="A26" s="15"/>
      <c r="B26" s="202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</row>
    <row r="27" spans="1:32" ht="18.75" customHeight="1" x14ac:dyDescent="0.25">
      <c r="A27" s="15"/>
      <c r="B27" s="202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</row>
    <row r="28" spans="1:32" ht="18.75" customHeight="1" x14ac:dyDescent="0.25">
      <c r="A28" s="15"/>
      <c r="B28" s="202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</row>
    <row r="29" spans="1:32" ht="18.75" customHeight="1" x14ac:dyDescent="0.25">
      <c r="A29" s="15"/>
      <c r="B29" s="202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</row>
    <row r="30" spans="1:32" ht="18.75" customHeight="1" x14ac:dyDescent="0.25">
      <c r="A30" s="15"/>
      <c r="B30" s="202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</row>
    <row r="31" spans="1:32" ht="18.75" customHeight="1" x14ac:dyDescent="0.25">
      <c r="A31" s="15"/>
      <c r="B31" s="202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</row>
    <row r="32" spans="1:32" ht="18.75" customHeight="1" x14ac:dyDescent="0.25">
      <c r="A32" s="15"/>
      <c r="B32" s="202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</row>
    <row r="33" spans="1:32" x14ac:dyDescent="0.25">
      <c r="A33" s="15"/>
      <c r="B33" s="202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</row>
    <row r="34" spans="1:32" x14ac:dyDescent="0.25">
      <c r="A34" s="15"/>
      <c r="B34" s="202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</row>
    <row r="35" spans="1:32" ht="15" customHeight="1" x14ac:dyDescent="0.3">
      <c r="A35" s="15"/>
      <c r="B35" s="15"/>
      <c r="C35" s="203" t="str">
        <f ca="1">OFFSET(КореляціяПоказн!B20,(КореляціяПоказн!D2-1)*12,0)</f>
        <v>План Продажів, Грн</v>
      </c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15"/>
      <c r="X35" s="15"/>
      <c r="Y35" s="15"/>
      <c r="Z35" s="15"/>
      <c r="AA35" s="15"/>
      <c r="AB35" s="15"/>
      <c r="AC35" s="15"/>
      <c r="AD35" s="15"/>
      <c r="AE35" s="15"/>
      <c r="AF35" s="15"/>
    </row>
    <row r="36" spans="1:32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</row>
  </sheetData>
  <mergeCells count="7">
    <mergeCell ref="B17:B34"/>
    <mergeCell ref="C35:V35"/>
    <mergeCell ref="B1:F1"/>
    <mergeCell ref="I1:M1"/>
    <mergeCell ref="N1:R1"/>
    <mergeCell ref="N14:P15"/>
    <mergeCell ref="U1:Z1"/>
  </mergeCells>
  <hyperlinks>
    <hyperlink ref="B1" location="Лист2!A1" display="Аналіз показників" xr:uid="{4934A956-7C6D-48A1-B67B-15AE285FB804}"/>
    <hyperlink ref="B1:F1" location="Лист1!A1" display="Основні показники" xr:uid="{81E5D1BA-CEF6-431E-9195-15BE776D7ABA}"/>
    <hyperlink ref="N1:R1" location="Лист3!A1" display="Менеджери" xr:uid="{94E14D5A-286F-4633-B4CA-9B5D48510BD3}"/>
    <hyperlink ref="U1:Y1" location="Лист4!A1" display="Кореляція показників" xr:uid="{7705F8BB-196A-4139-A5A8-18A1085629F3}"/>
    <hyperlink ref="I1:M1" location="Лист2!A1" display="Аналіз змін" xr:uid="{29F63CB8-4734-48BB-AB60-8839D84DF4F2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23" r:id="rId4" name="Option Button 27">
              <controlPr defaultSize="0" autoFill="0" autoLine="0" autoPict="0">
                <anchor moveWithCells="1">
                  <from>
                    <xdr:col>17</xdr:col>
                    <xdr:colOff>390525</xdr:colOff>
                    <xdr:row>1</xdr:row>
                    <xdr:rowOff>333375</xdr:rowOff>
                  </from>
                  <to>
                    <xdr:col>21</xdr:col>
                    <xdr:colOff>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5" name="Option Button 28">
              <controlPr defaultSize="0" autoFill="0" autoLine="0" autoPict="0">
                <anchor moveWithCells="1">
                  <from>
                    <xdr:col>17</xdr:col>
                    <xdr:colOff>390525</xdr:colOff>
                    <xdr:row>2</xdr:row>
                    <xdr:rowOff>180975</xdr:rowOff>
                  </from>
                  <to>
                    <xdr:col>21</xdr:col>
                    <xdr:colOff>0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6" name="Option Button 29">
              <controlPr defaultSize="0" autoFill="0" autoLine="0" autoPict="0">
                <anchor moveWithCells="1">
                  <from>
                    <xdr:col>17</xdr:col>
                    <xdr:colOff>400050</xdr:colOff>
                    <xdr:row>3</xdr:row>
                    <xdr:rowOff>161925</xdr:rowOff>
                  </from>
                  <to>
                    <xdr:col>21</xdr:col>
                    <xdr:colOff>9525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7" name="Option Button 30">
              <controlPr defaultSize="0" autoFill="0" autoLine="0" autoPict="0">
                <anchor moveWithCells="1">
                  <from>
                    <xdr:col>17</xdr:col>
                    <xdr:colOff>400050</xdr:colOff>
                    <xdr:row>4</xdr:row>
                    <xdr:rowOff>171450</xdr:rowOff>
                  </from>
                  <to>
                    <xdr:col>22</xdr:col>
                    <xdr:colOff>219075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" name="Option Button 32">
              <controlPr defaultSize="0" autoFill="0" autoLine="0" autoPict="0">
                <anchor moveWithCells="1">
                  <from>
                    <xdr:col>17</xdr:col>
                    <xdr:colOff>400050</xdr:colOff>
                    <xdr:row>6</xdr:row>
                    <xdr:rowOff>0</xdr:rowOff>
                  </from>
                  <to>
                    <xdr:col>22</xdr:col>
                    <xdr:colOff>390525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9" name="Option Button 33">
              <controlPr defaultSize="0" autoFill="0" autoLine="0" autoPict="0">
                <anchor moveWithCells="1">
                  <from>
                    <xdr:col>23</xdr:col>
                    <xdr:colOff>19050</xdr:colOff>
                    <xdr:row>1</xdr:row>
                    <xdr:rowOff>314325</xdr:rowOff>
                  </from>
                  <to>
                    <xdr:col>26</xdr:col>
                    <xdr:colOff>285750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0" name="Option Button 34">
              <controlPr defaultSize="0" autoFill="0" autoLine="0" autoPict="0">
                <anchor moveWithCells="1">
                  <from>
                    <xdr:col>23</xdr:col>
                    <xdr:colOff>19050</xdr:colOff>
                    <xdr:row>2</xdr:row>
                    <xdr:rowOff>171450</xdr:rowOff>
                  </from>
                  <to>
                    <xdr:col>26</xdr:col>
                    <xdr:colOff>219075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1" name="Option Button 35">
              <controlPr defaultSize="0" autoFill="0" autoLine="0" autoPict="0">
                <anchor moveWithCells="1">
                  <from>
                    <xdr:col>23</xdr:col>
                    <xdr:colOff>19050</xdr:colOff>
                    <xdr:row>4</xdr:row>
                    <xdr:rowOff>19050</xdr:rowOff>
                  </from>
                  <to>
                    <xdr:col>25</xdr:col>
                    <xdr:colOff>9525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2" name="Option Button 36">
              <controlPr defaultSize="0" autoFill="0" autoLine="0" autoPict="0">
                <anchor moveWithCells="1">
                  <from>
                    <xdr:col>23</xdr:col>
                    <xdr:colOff>19050</xdr:colOff>
                    <xdr:row>4</xdr:row>
                    <xdr:rowOff>171450</xdr:rowOff>
                  </from>
                  <to>
                    <xdr:col>25</xdr:col>
                    <xdr:colOff>19050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3" name="Option Button 37">
              <controlPr defaultSize="0" autoFill="0" autoLine="0" autoPict="0">
                <anchor moveWithCells="1">
                  <from>
                    <xdr:col>23</xdr:col>
                    <xdr:colOff>19050</xdr:colOff>
                    <xdr:row>5</xdr:row>
                    <xdr:rowOff>180975</xdr:rowOff>
                  </from>
                  <to>
                    <xdr:col>27</xdr:col>
                    <xdr:colOff>9525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4" name="Option Button 38">
              <controlPr defaultSize="0" autoFill="0" autoLine="0" autoPict="0">
                <anchor moveWithCells="1">
                  <from>
                    <xdr:col>26</xdr:col>
                    <xdr:colOff>409575</xdr:colOff>
                    <xdr:row>2</xdr:row>
                    <xdr:rowOff>9525</xdr:rowOff>
                  </from>
                  <to>
                    <xdr:col>30</xdr:col>
                    <xdr:colOff>171450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5" name="Group Box 43">
              <controlPr defaultSize="0" autoFill="0" autoPict="0">
                <anchor moveWithCells="1">
                  <from>
                    <xdr:col>17</xdr:col>
                    <xdr:colOff>304800</xdr:colOff>
                    <xdr:row>1</xdr:row>
                    <xdr:rowOff>238125</xdr:rowOff>
                  </from>
                  <to>
                    <xdr:col>31</xdr:col>
                    <xdr:colOff>238125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6" name="Option Button 56">
              <controlPr defaultSize="0" autoFill="0" autoLine="0" autoPict="0">
                <anchor moveWithCells="1">
                  <from>
                    <xdr:col>26</xdr:col>
                    <xdr:colOff>409575</xdr:colOff>
                    <xdr:row>2</xdr:row>
                    <xdr:rowOff>171450</xdr:rowOff>
                  </from>
                  <to>
                    <xdr:col>30</xdr:col>
                    <xdr:colOff>400050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7" name="Option Button 57">
              <controlPr defaultSize="0" autoFill="0" autoLine="0" autoPict="0">
                <anchor moveWithCells="1">
                  <from>
                    <xdr:col>26</xdr:col>
                    <xdr:colOff>409575</xdr:colOff>
                    <xdr:row>3</xdr:row>
                    <xdr:rowOff>161925</xdr:rowOff>
                  </from>
                  <to>
                    <xdr:col>31</xdr:col>
                    <xdr:colOff>228600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" name="Option Button 58">
              <controlPr defaultSize="0" autoFill="0" autoLine="0" autoPict="0">
                <anchor moveWithCells="1">
                  <from>
                    <xdr:col>27</xdr:col>
                    <xdr:colOff>0</xdr:colOff>
                    <xdr:row>4</xdr:row>
                    <xdr:rowOff>171450</xdr:rowOff>
                  </from>
                  <to>
                    <xdr:col>31</xdr:col>
                    <xdr:colOff>228600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9" name="Option Button 59">
              <controlPr defaultSize="0" autoFill="0" autoLine="0" autoPict="0">
                <anchor moveWithCells="1">
                  <from>
                    <xdr:col>27</xdr:col>
                    <xdr:colOff>9525</xdr:colOff>
                    <xdr:row>5</xdr:row>
                    <xdr:rowOff>180975</xdr:rowOff>
                  </from>
                  <to>
                    <xdr:col>30</xdr:col>
                    <xdr:colOff>361950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20" name="Option Button 60">
              <controlPr defaultSize="0" autoFill="0" autoLine="0" autoPict="0">
                <anchor moveWithCells="1">
                  <from>
                    <xdr:col>1</xdr:col>
                    <xdr:colOff>19050</xdr:colOff>
                    <xdr:row>1</xdr:row>
                    <xdr:rowOff>314325</xdr:rowOff>
                  </from>
                  <to>
                    <xdr:col>5</xdr:col>
                    <xdr:colOff>28575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21" name="Option Button 61">
              <controlPr defaultSize="0" autoFill="0" autoLine="0" autoPict="0">
                <anchor moveWithCells="1">
                  <from>
                    <xdr:col>1</xdr:col>
                    <xdr:colOff>9525</xdr:colOff>
                    <xdr:row>2</xdr:row>
                    <xdr:rowOff>180975</xdr:rowOff>
                  </from>
                  <to>
                    <xdr:col>5</xdr:col>
                    <xdr:colOff>9525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22" name="Option Button 62">
              <controlPr defaultSize="0" autoFill="0" autoLine="0" autoPict="0">
                <anchor moveWithCells="1">
                  <from>
                    <xdr:col>1</xdr:col>
                    <xdr:colOff>9525</xdr:colOff>
                    <xdr:row>3</xdr:row>
                    <xdr:rowOff>171450</xdr:rowOff>
                  </from>
                  <to>
                    <xdr:col>4</xdr:col>
                    <xdr:colOff>19050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23" name="Option Button 63">
              <controlPr defaultSize="0" autoFill="0" autoLine="0" autoPict="0">
                <anchor moveWithCells="1">
                  <from>
                    <xdr:col>1</xdr:col>
                    <xdr:colOff>9525</xdr:colOff>
                    <xdr:row>4</xdr:row>
                    <xdr:rowOff>161925</xdr:rowOff>
                  </from>
                  <to>
                    <xdr:col>5</xdr:col>
                    <xdr:colOff>161925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24" name="Option Button 64">
              <controlPr defaultSize="0" autoFill="0" autoLine="0" autoPict="0">
                <anchor moveWithCells="1">
                  <from>
                    <xdr:col>1</xdr:col>
                    <xdr:colOff>9525</xdr:colOff>
                    <xdr:row>5</xdr:row>
                    <xdr:rowOff>180975</xdr:rowOff>
                  </from>
                  <to>
                    <xdr:col>5</xdr:col>
                    <xdr:colOff>400050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25" name="Option Button 6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314325</xdr:rowOff>
                  </from>
                  <to>
                    <xdr:col>10</xdr:col>
                    <xdr:colOff>285750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26" name="Option Button 66">
              <controlPr defaultSize="0" autoFill="0" autoLine="0" autoPict="0">
                <anchor moveWithCells="1">
                  <from>
                    <xdr:col>7</xdr:col>
                    <xdr:colOff>9525</xdr:colOff>
                    <xdr:row>2</xdr:row>
                    <xdr:rowOff>180975</xdr:rowOff>
                  </from>
                  <to>
                    <xdr:col>10</xdr:col>
                    <xdr:colOff>219075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27" name="Option Button 67">
              <controlPr defaultSize="0" autoFill="0" autoLine="0" autoPict="0">
                <anchor moveWithCells="1">
                  <from>
                    <xdr:col>7</xdr:col>
                    <xdr:colOff>9525</xdr:colOff>
                    <xdr:row>3</xdr:row>
                    <xdr:rowOff>180975</xdr:rowOff>
                  </from>
                  <to>
                    <xdr:col>10</xdr:col>
                    <xdr:colOff>47625</xdr:colOff>
                    <xdr:row>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28" name="Option Button 68">
              <controlPr defaultSize="0" autoFill="0" autoLine="0" autoPict="0">
                <anchor moveWithCells="1">
                  <from>
                    <xdr:col>7</xdr:col>
                    <xdr:colOff>9525</xdr:colOff>
                    <xdr:row>4</xdr:row>
                    <xdr:rowOff>180975</xdr:rowOff>
                  </from>
                  <to>
                    <xdr:col>9</xdr:col>
                    <xdr:colOff>266700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29" name="Option Button 69">
              <controlPr defaultSize="0" autoFill="0" autoLine="0" autoPict="0">
                <anchor moveWithCells="1">
                  <from>
                    <xdr:col>7</xdr:col>
                    <xdr:colOff>9525</xdr:colOff>
                    <xdr:row>5</xdr:row>
                    <xdr:rowOff>180975</xdr:rowOff>
                  </from>
                  <to>
                    <xdr:col>11</xdr:col>
                    <xdr:colOff>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0" name="Option Button 70">
              <controlPr defaultSize="0" autoFill="0" autoLine="0" autoPict="0">
                <anchor moveWithCells="1">
                  <from>
                    <xdr:col>12</xdr:col>
                    <xdr:colOff>9525</xdr:colOff>
                    <xdr:row>1</xdr:row>
                    <xdr:rowOff>314325</xdr:rowOff>
                  </from>
                  <to>
                    <xdr:col>14</xdr:col>
                    <xdr:colOff>361950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" name="Option Button 71">
              <controlPr defaultSize="0" autoFill="0" autoLine="0" autoPict="0">
                <anchor moveWithCells="1">
                  <from>
                    <xdr:col>12</xdr:col>
                    <xdr:colOff>9525</xdr:colOff>
                    <xdr:row>2</xdr:row>
                    <xdr:rowOff>171450</xdr:rowOff>
                  </from>
                  <to>
                    <xdr:col>15</xdr:col>
                    <xdr:colOff>295275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2" name="Option Button 72">
              <controlPr defaultSize="0" autoFill="0" autoLine="0" autoPict="0">
                <anchor moveWithCells="1">
                  <from>
                    <xdr:col>12</xdr:col>
                    <xdr:colOff>9525</xdr:colOff>
                    <xdr:row>3</xdr:row>
                    <xdr:rowOff>171450</xdr:rowOff>
                  </from>
                  <to>
                    <xdr:col>16</xdr:col>
                    <xdr:colOff>238125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3" name="Option Button 73">
              <controlPr defaultSize="0" autoFill="0" autoLine="0" autoPict="0">
                <anchor moveWithCells="1">
                  <from>
                    <xdr:col>12</xdr:col>
                    <xdr:colOff>19050</xdr:colOff>
                    <xdr:row>4</xdr:row>
                    <xdr:rowOff>180975</xdr:rowOff>
                  </from>
                  <to>
                    <xdr:col>16</xdr:col>
                    <xdr:colOff>28575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4" name="Option Button 74">
              <controlPr defaultSize="0" autoFill="0" autoLine="0" autoPict="0">
                <anchor moveWithCells="1">
                  <from>
                    <xdr:col>12</xdr:col>
                    <xdr:colOff>28575</xdr:colOff>
                    <xdr:row>5</xdr:row>
                    <xdr:rowOff>190500</xdr:rowOff>
                  </from>
                  <to>
                    <xdr:col>15</xdr:col>
                    <xdr:colOff>266700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5" name="Group Box 75">
              <controlPr defaultSize="0" autoFill="0" autoPict="0">
                <anchor moveWithCells="1">
                  <from>
                    <xdr:col>0</xdr:col>
                    <xdr:colOff>180975</xdr:colOff>
                    <xdr:row>1</xdr:row>
                    <xdr:rowOff>238125</xdr:rowOff>
                  </from>
                  <to>
                    <xdr:col>16</xdr:col>
                    <xdr:colOff>285750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6" name="Option Button 76">
              <controlPr defaultSize="0" autoFill="0" autoLine="0" autoPict="0">
                <anchor moveWithCells="1">
                  <from>
                    <xdr:col>17</xdr:col>
                    <xdr:colOff>409575</xdr:colOff>
                    <xdr:row>9</xdr:row>
                    <xdr:rowOff>180975</xdr:rowOff>
                  </from>
                  <to>
                    <xdr:col>22</xdr:col>
                    <xdr:colOff>9525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7" name="Option Button 77">
              <controlPr defaultSize="0" autoFill="0" autoLine="0" autoPict="0">
                <anchor moveWithCells="1">
                  <from>
                    <xdr:col>17</xdr:col>
                    <xdr:colOff>400050</xdr:colOff>
                    <xdr:row>10</xdr:row>
                    <xdr:rowOff>180975</xdr:rowOff>
                  </from>
                  <to>
                    <xdr:col>22</xdr:col>
                    <xdr:colOff>57150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8" name="Option Button 78">
              <controlPr defaultSize="0" autoFill="0" autoLine="0" autoPict="0">
                <anchor moveWithCells="1">
                  <from>
                    <xdr:col>17</xdr:col>
                    <xdr:colOff>400050</xdr:colOff>
                    <xdr:row>11</xdr:row>
                    <xdr:rowOff>190500</xdr:rowOff>
                  </from>
                  <to>
                    <xdr:col>21</xdr:col>
                    <xdr:colOff>400050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9" name="Option Button 79">
              <controlPr defaultSize="0" autoFill="0" autoLine="0" autoPict="0">
                <anchor moveWithCells="1">
                  <from>
                    <xdr:col>17</xdr:col>
                    <xdr:colOff>409575</xdr:colOff>
                    <xdr:row>12</xdr:row>
                    <xdr:rowOff>180975</xdr:rowOff>
                  </from>
                  <to>
                    <xdr:col>22</xdr:col>
                    <xdr:colOff>304800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40" name="Option Button 80">
              <controlPr defaultSize="0" autoFill="0" autoLine="0" autoPict="0">
                <anchor moveWithCells="1">
                  <from>
                    <xdr:col>18</xdr:col>
                    <xdr:colOff>0</xdr:colOff>
                    <xdr:row>13</xdr:row>
                    <xdr:rowOff>180975</xdr:rowOff>
                  </from>
                  <to>
                    <xdr:col>23</xdr:col>
                    <xdr:colOff>19050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41" name="Option Button 81">
              <controlPr defaultSize="0" autoFill="0" autoLine="0" autoPict="0">
                <anchor moveWithCells="1">
                  <from>
                    <xdr:col>23</xdr:col>
                    <xdr:colOff>0</xdr:colOff>
                    <xdr:row>9</xdr:row>
                    <xdr:rowOff>171450</xdr:rowOff>
                  </from>
                  <to>
                    <xdr:col>27</xdr:col>
                    <xdr:colOff>28575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42" name="Option Button 82">
              <controlPr defaultSize="0" autoFill="0" autoLine="0" autoPict="0">
                <anchor moveWithCells="1">
                  <from>
                    <xdr:col>23</xdr:col>
                    <xdr:colOff>9525</xdr:colOff>
                    <xdr:row>10</xdr:row>
                    <xdr:rowOff>171450</xdr:rowOff>
                  </from>
                  <to>
                    <xdr:col>26</xdr:col>
                    <xdr:colOff>209550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43" name="Option Button 83">
              <controlPr defaultSize="0" autoFill="0" autoLine="0" autoPict="0">
                <anchor moveWithCells="1">
                  <from>
                    <xdr:col>23</xdr:col>
                    <xdr:colOff>9525</xdr:colOff>
                    <xdr:row>11</xdr:row>
                    <xdr:rowOff>180975</xdr:rowOff>
                  </from>
                  <to>
                    <xdr:col>25</xdr:col>
                    <xdr:colOff>9525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44" name="Option Button 84">
              <controlPr defaultSize="0" autoFill="0" autoLine="0" autoPict="0">
                <anchor moveWithCells="1">
                  <from>
                    <xdr:col>23</xdr:col>
                    <xdr:colOff>9525</xdr:colOff>
                    <xdr:row>12</xdr:row>
                    <xdr:rowOff>180975</xdr:rowOff>
                  </from>
                  <to>
                    <xdr:col>24</xdr:col>
                    <xdr:colOff>400050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45" name="Option Button 85">
              <controlPr defaultSize="0" autoFill="0" autoLine="0" autoPict="0">
                <anchor moveWithCells="1">
                  <from>
                    <xdr:col>23</xdr:col>
                    <xdr:colOff>9525</xdr:colOff>
                    <xdr:row>13</xdr:row>
                    <xdr:rowOff>171450</xdr:rowOff>
                  </from>
                  <to>
                    <xdr:col>26</xdr:col>
                    <xdr:colOff>333375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46" name="Option Button 86">
              <controlPr defaultSize="0" autoFill="0" autoLine="0" autoPict="0">
                <anchor moveWithCells="1">
                  <from>
                    <xdr:col>27</xdr:col>
                    <xdr:colOff>9525</xdr:colOff>
                    <xdr:row>9</xdr:row>
                    <xdr:rowOff>180975</xdr:rowOff>
                  </from>
                  <to>
                    <xdr:col>30</xdr:col>
                    <xdr:colOff>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47" name="Option Button 87">
              <controlPr defaultSize="0" autoFill="0" autoLine="0" autoPict="0">
                <anchor moveWithCells="1">
                  <from>
                    <xdr:col>27</xdr:col>
                    <xdr:colOff>9525</xdr:colOff>
                    <xdr:row>10</xdr:row>
                    <xdr:rowOff>180975</xdr:rowOff>
                  </from>
                  <to>
                    <xdr:col>30</xdr:col>
                    <xdr:colOff>304800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48" name="Group Box 91">
              <controlPr defaultSize="0" autoFill="0" autoPict="0">
                <anchor moveWithCells="1">
                  <from>
                    <xdr:col>17</xdr:col>
                    <xdr:colOff>304800</xdr:colOff>
                    <xdr:row>9</xdr:row>
                    <xdr:rowOff>104775</xdr:rowOff>
                  </from>
                  <to>
                    <xdr:col>31</xdr:col>
                    <xdr:colOff>257175</xdr:colOff>
                    <xdr:row>15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49" name="Scroll Bar 92">
              <controlPr defaultSize="0" autoPict="0">
                <anchor moveWithCells="1">
                  <from>
                    <xdr:col>0</xdr:col>
                    <xdr:colOff>123825</xdr:colOff>
                    <xdr:row>10</xdr:row>
                    <xdr:rowOff>0</xdr:rowOff>
                  </from>
                  <to>
                    <xdr:col>16</xdr:col>
                    <xdr:colOff>209550</xdr:colOff>
                    <xdr:row>11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50" name="Option Button 93">
              <controlPr defaultSize="0" autoFill="0" autoLine="0" autoPict="0">
                <anchor moveWithCells="1">
                  <from>
                    <xdr:col>27</xdr:col>
                    <xdr:colOff>19050</xdr:colOff>
                    <xdr:row>11</xdr:row>
                    <xdr:rowOff>180975</xdr:rowOff>
                  </from>
                  <to>
                    <xdr:col>31</xdr:col>
                    <xdr:colOff>66675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51" name="Option Button 94">
              <controlPr defaultSize="0" autoFill="0" autoLine="0" autoPict="0">
                <anchor moveWithCells="1">
                  <from>
                    <xdr:col>27</xdr:col>
                    <xdr:colOff>28575</xdr:colOff>
                    <xdr:row>12</xdr:row>
                    <xdr:rowOff>171450</xdr:rowOff>
                  </from>
                  <to>
                    <xdr:col>31</xdr:col>
                    <xdr:colOff>171450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52" name="Option Button 95">
              <controlPr defaultSize="0" autoFill="0" autoLine="0" autoPict="0">
                <anchor moveWithCells="1">
                  <from>
                    <xdr:col>27</xdr:col>
                    <xdr:colOff>28575</xdr:colOff>
                    <xdr:row>13</xdr:row>
                    <xdr:rowOff>152400</xdr:rowOff>
                  </from>
                  <to>
                    <xdr:col>31</xdr:col>
                    <xdr:colOff>9525</xdr:colOff>
                    <xdr:row>14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FEFBF-F15A-4D6A-8CA4-931BB0465CD8}">
  <dimension ref="B2:C5"/>
  <sheetViews>
    <sheetView workbookViewId="0">
      <selection activeCell="G24" sqref="G24"/>
    </sheetView>
  </sheetViews>
  <sheetFormatPr defaultRowHeight="15" x14ac:dyDescent="0.25"/>
  <cols>
    <col min="2" max="2" width="16.42578125" customWidth="1"/>
    <col min="3" max="3" width="72.42578125" bestFit="1" customWidth="1"/>
  </cols>
  <sheetData>
    <row r="2" spans="2:3" x14ac:dyDescent="0.25">
      <c r="B2" t="s">
        <v>4</v>
      </c>
      <c r="C2" t="s">
        <v>3</v>
      </c>
    </row>
    <row r="3" spans="2:3" x14ac:dyDescent="0.25">
      <c r="B3" t="s">
        <v>0</v>
      </c>
      <c r="C3" t="str">
        <f ca="1">LEFT(CELL("filename",A1),FIND("[",CELL("filename",A1),1)-1)&amp;"DATA\"</f>
        <v>D:\Study\Data BI\ФАЙЛЫ КУРСОВОГО ПРОЕКТА-20241201\DATA\</v>
      </c>
    </row>
    <row r="4" spans="2:3" x14ac:dyDescent="0.25">
      <c r="B4" t="s">
        <v>1</v>
      </c>
      <c r="C4" s="1">
        <v>41640</v>
      </c>
    </row>
    <row r="5" spans="2:3" x14ac:dyDescent="0.25">
      <c r="B5" t="s">
        <v>2</v>
      </c>
      <c r="C5" s="1">
        <v>42705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FFA25-DF4F-479A-97CA-FE1079443107}">
  <dimension ref="A2:T40"/>
  <sheetViews>
    <sheetView workbookViewId="0">
      <selection activeCell="E92" sqref="E92"/>
    </sheetView>
  </sheetViews>
  <sheetFormatPr defaultRowHeight="15" x14ac:dyDescent="0.25"/>
  <cols>
    <col min="1" max="1" width="4.5703125" customWidth="1"/>
    <col min="2" max="2" width="17.28515625" bestFit="1" customWidth="1"/>
    <col min="3" max="3" width="12.140625" bestFit="1" customWidth="1"/>
    <col min="4" max="4" width="16.42578125" bestFit="1" customWidth="1"/>
    <col min="5" max="5" width="17.5703125" bestFit="1" customWidth="1"/>
    <col min="6" max="6" width="17.85546875" bestFit="1" customWidth="1"/>
    <col min="7" max="7" width="7.140625" customWidth="1"/>
    <col min="8" max="8" width="17.28515625" bestFit="1" customWidth="1"/>
    <col min="9" max="9" width="10.7109375" bestFit="1" customWidth="1"/>
    <col min="10" max="10" width="8.140625" bestFit="1" customWidth="1"/>
    <col min="11" max="11" width="13.7109375" bestFit="1" customWidth="1"/>
    <col min="12" max="12" width="8.140625" customWidth="1"/>
    <col min="13" max="13" width="17.28515625" bestFit="1" customWidth="1"/>
    <col min="14" max="14" width="12.7109375" bestFit="1" customWidth="1"/>
    <col min="15" max="15" width="6.42578125" customWidth="1"/>
    <col min="16" max="16" width="17.28515625" bestFit="1" customWidth="1"/>
    <col min="17" max="17" width="12.140625" bestFit="1" customWidth="1"/>
    <col min="18" max="18" width="8.5703125" customWidth="1"/>
    <col min="19" max="19" width="17.28515625" bestFit="1" customWidth="1"/>
    <col min="20" max="20" width="12.7109375" bestFit="1" customWidth="1"/>
    <col min="21" max="21" width="7.85546875" customWidth="1"/>
    <col min="22" max="22" width="8.5703125" customWidth="1"/>
    <col min="23" max="24" width="20.85546875" bestFit="1" customWidth="1"/>
    <col min="25" max="25" width="11.85546875" bestFit="1" customWidth="1"/>
    <col min="26" max="26" width="13.140625" bestFit="1" customWidth="1"/>
    <col min="27" max="27" width="14.140625" bestFit="1" customWidth="1"/>
    <col min="28" max="28" width="11.5703125" bestFit="1" customWidth="1"/>
    <col min="29" max="29" width="13.140625" bestFit="1" customWidth="1"/>
    <col min="30" max="30" width="11.5703125" bestFit="1" customWidth="1"/>
    <col min="31" max="31" width="13.140625" bestFit="1" customWidth="1"/>
    <col min="32" max="32" width="11.5703125" bestFit="1" customWidth="1"/>
    <col min="33" max="33" width="13.140625" bestFit="1" customWidth="1"/>
    <col min="34" max="35" width="11.5703125" bestFit="1" customWidth="1"/>
    <col min="36" max="36" width="13.140625" bestFit="1" customWidth="1"/>
    <col min="37" max="49" width="11.5703125" bestFit="1" customWidth="1"/>
    <col min="50" max="50" width="14.140625" bestFit="1" customWidth="1"/>
    <col min="51" max="147" width="20.85546875" bestFit="1" customWidth="1"/>
    <col min="148" max="148" width="16.85546875" bestFit="1" customWidth="1"/>
    <col min="149" max="149" width="22.28515625" bestFit="1" customWidth="1"/>
    <col min="150" max="150" width="22.5703125" bestFit="1" customWidth="1"/>
    <col min="151" max="151" width="21.140625" bestFit="1" customWidth="1"/>
  </cols>
  <sheetData>
    <row r="2" spans="1:20" x14ac:dyDescent="0.25">
      <c r="A2" s="33" t="s">
        <v>52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</row>
    <row r="4" spans="1:20" x14ac:dyDescent="0.25">
      <c r="B4" s="3" t="s">
        <v>9</v>
      </c>
      <c r="C4" t="s">
        <v>6</v>
      </c>
      <c r="D4" t="s">
        <v>7</v>
      </c>
      <c r="E4" t="s">
        <v>72</v>
      </c>
      <c r="F4" t="s">
        <v>73</v>
      </c>
      <c r="H4" s="3" t="s">
        <v>9</v>
      </c>
      <c r="I4" t="s">
        <v>27</v>
      </c>
      <c r="J4" t="s">
        <v>28</v>
      </c>
      <c r="K4" t="s">
        <v>74</v>
      </c>
      <c r="M4" s="3" t="s">
        <v>9</v>
      </c>
      <c r="N4" t="s">
        <v>29</v>
      </c>
      <c r="P4" t="s">
        <v>5</v>
      </c>
      <c r="S4" s="3" t="s">
        <v>9</v>
      </c>
      <c r="T4" t="s">
        <v>28</v>
      </c>
    </row>
    <row r="5" spans="1:20" x14ac:dyDescent="0.25">
      <c r="B5" s="51">
        <v>42005</v>
      </c>
      <c r="C5" s="2">
        <v>6041842.8600000003</v>
      </c>
      <c r="D5" s="2">
        <v>0.19100591831652008</v>
      </c>
      <c r="E5" s="2">
        <v>3992747.7099999995</v>
      </c>
      <c r="F5" s="2">
        <v>7468340</v>
      </c>
      <c r="H5" s="5">
        <v>42005</v>
      </c>
      <c r="I5" s="2">
        <v>2049095.1500000008</v>
      </c>
      <c r="J5" s="8">
        <v>0.51320426403801034</v>
      </c>
      <c r="K5" s="2">
        <v>1387804.5447875145</v>
      </c>
      <c r="L5" s="8"/>
      <c r="M5" s="5">
        <v>42005</v>
      </c>
      <c r="N5" s="9">
        <v>13.878045447875145</v>
      </c>
      <c r="O5" s="2"/>
      <c r="P5" s="2">
        <v>6300455</v>
      </c>
      <c r="S5" s="4" t="s">
        <v>15</v>
      </c>
      <c r="T5" s="8">
        <v>0.50678481351224836</v>
      </c>
    </row>
    <row r="6" spans="1:20" x14ac:dyDescent="0.25">
      <c r="B6" s="51">
        <v>42036</v>
      </c>
      <c r="C6" s="2">
        <v>8318241.7000000002</v>
      </c>
      <c r="D6" s="2">
        <v>0.20589729661614009</v>
      </c>
      <c r="E6" s="2">
        <v>5457677.5100000007</v>
      </c>
      <c r="F6" s="2">
        <v>10475020</v>
      </c>
      <c r="H6" s="5">
        <v>42036</v>
      </c>
      <c r="I6" s="2">
        <v>2860564.1899999995</v>
      </c>
      <c r="J6" s="8">
        <v>0.52413580405926163</v>
      </c>
      <c r="K6" s="2">
        <v>1839025.6597136362</v>
      </c>
      <c r="L6" s="8"/>
      <c r="M6" s="5">
        <v>42036</v>
      </c>
      <c r="N6" s="9">
        <v>18.390256597136361</v>
      </c>
      <c r="O6" s="2"/>
      <c r="S6" s="4" t="s">
        <v>16</v>
      </c>
      <c r="T6" s="8">
        <v>0.30084878747648008</v>
      </c>
    </row>
    <row r="7" spans="1:20" x14ac:dyDescent="0.25">
      <c r="B7" s="51">
        <v>42064</v>
      </c>
      <c r="C7" s="2">
        <v>10358821.42</v>
      </c>
      <c r="D7" s="2">
        <v>0.54634390326320947</v>
      </c>
      <c r="E7" s="2">
        <v>7454801.2099999888</v>
      </c>
      <c r="F7" s="2">
        <v>22834084</v>
      </c>
      <c r="H7" s="5">
        <v>42064</v>
      </c>
      <c r="I7" s="2">
        <v>2904020.2100000111</v>
      </c>
      <c r="J7" s="8">
        <v>0.38955032175834714</v>
      </c>
      <c r="K7" s="2">
        <v>1719740.2897211034</v>
      </c>
      <c r="L7" s="8"/>
      <c r="M7" s="5">
        <v>42064</v>
      </c>
      <c r="N7" s="9">
        <v>17.197402897211035</v>
      </c>
      <c r="O7" s="2"/>
      <c r="P7" s="3" t="s">
        <v>9</v>
      </c>
      <c r="Q7" t="s">
        <v>6</v>
      </c>
      <c r="S7" s="4" t="s">
        <v>17</v>
      </c>
      <c r="T7" s="8">
        <v>0.4820153189372266</v>
      </c>
    </row>
    <row r="8" spans="1:20" x14ac:dyDescent="0.25">
      <c r="B8" s="51">
        <v>42095</v>
      </c>
      <c r="C8" s="2">
        <v>6752932.1699999999</v>
      </c>
      <c r="D8" s="2">
        <v>0.33533262098805033</v>
      </c>
      <c r="E8" s="2">
        <v>4430385.330000015</v>
      </c>
      <c r="F8" s="2">
        <v>10159867</v>
      </c>
      <c r="H8" s="5">
        <v>42095</v>
      </c>
      <c r="I8" s="2">
        <v>2322546.8399999849</v>
      </c>
      <c r="J8" s="8">
        <v>0.52423134039223107</v>
      </c>
      <c r="K8" s="2">
        <v>1672565.2273210997</v>
      </c>
      <c r="L8" s="8"/>
      <c r="M8" s="5">
        <v>42095</v>
      </c>
      <c r="N8" s="9">
        <v>16.725652273210997</v>
      </c>
      <c r="O8" s="2"/>
      <c r="P8" s="4" t="s">
        <v>12</v>
      </c>
      <c r="Q8" s="2">
        <v>10059725.82</v>
      </c>
      <c r="S8" s="4" t="s">
        <v>18</v>
      </c>
      <c r="T8" s="8">
        <v>0.39338894317882778</v>
      </c>
    </row>
    <row r="9" spans="1:20" x14ac:dyDescent="0.25">
      <c r="B9" s="51">
        <v>42125</v>
      </c>
      <c r="C9" s="2">
        <v>11138786.050000001</v>
      </c>
      <c r="D9" s="2">
        <v>0.29351660118826456</v>
      </c>
      <c r="E9" s="2">
        <v>8167052.6699999813</v>
      </c>
      <c r="F9" s="2">
        <v>15766522</v>
      </c>
      <c r="H9" s="5">
        <v>42125</v>
      </c>
      <c r="I9" s="2">
        <v>2971733.3800000194</v>
      </c>
      <c r="J9" s="8">
        <v>0.36386852149442872</v>
      </c>
      <c r="K9" s="2">
        <v>1663475.6136643786</v>
      </c>
      <c r="L9" s="8"/>
      <c r="M9" s="5">
        <v>42125</v>
      </c>
      <c r="N9" s="9">
        <v>16.634756136643787</v>
      </c>
      <c r="O9" s="2"/>
      <c r="P9" s="4" t="s">
        <v>13</v>
      </c>
      <c r="Q9" s="2">
        <v>13532139.99</v>
      </c>
      <c r="S9" s="4" t="s">
        <v>19</v>
      </c>
      <c r="T9" s="8">
        <v>0.44520071847080001</v>
      </c>
    </row>
    <row r="10" spans="1:20" x14ac:dyDescent="0.25">
      <c r="B10" s="51">
        <v>42156</v>
      </c>
      <c r="C10" s="2">
        <v>5596190.4800000004</v>
      </c>
      <c r="D10" s="2">
        <v>0.51991150063642155</v>
      </c>
      <c r="E10" s="2">
        <v>3636107.56</v>
      </c>
      <c r="F10" s="2">
        <v>11656581</v>
      </c>
      <c r="H10" s="5">
        <v>42156</v>
      </c>
      <c r="I10" s="2">
        <v>1960082.9200000004</v>
      </c>
      <c r="J10" s="8">
        <v>0.53906076419807569</v>
      </c>
      <c r="K10" s="2">
        <v>1821288.2703735244</v>
      </c>
      <c r="L10" s="8"/>
      <c r="M10" s="5">
        <v>42156</v>
      </c>
      <c r="N10" s="9">
        <v>18.212882703735243</v>
      </c>
      <c r="O10" s="2"/>
      <c r="P10" s="4" t="s">
        <v>14</v>
      </c>
      <c r="Q10" s="2">
        <v>73103667.150000006</v>
      </c>
      <c r="S10" s="4" t="s">
        <v>20</v>
      </c>
      <c r="T10" s="8">
        <v>0.48625607578032087</v>
      </c>
    </row>
    <row r="11" spans="1:20" x14ac:dyDescent="0.25">
      <c r="B11" s="51">
        <v>42186</v>
      </c>
      <c r="C11" s="2">
        <v>12013055.76</v>
      </c>
      <c r="D11" s="2">
        <v>0.27662044517774292</v>
      </c>
      <c r="E11" s="2">
        <v>8746521.3699999936</v>
      </c>
      <c r="F11" s="2">
        <v>16606850</v>
      </c>
      <c r="H11" s="5">
        <v>42186</v>
      </c>
      <c r="I11" s="2">
        <v>3266534.3900000062</v>
      </c>
      <c r="J11" s="8">
        <v>0.37346669056386339</v>
      </c>
      <c r="K11" s="2">
        <v>1474474.5411886801</v>
      </c>
      <c r="L11" s="8"/>
      <c r="M11" s="5">
        <v>42186</v>
      </c>
      <c r="N11" s="9">
        <v>14.7447454118868</v>
      </c>
      <c r="O11" s="2"/>
      <c r="P11" s="4" t="s">
        <v>8</v>
      </c>
      <c r="Q11" s="2">
        <v>96695532.959999993</v>
      </c>
      <c r="S11" s="4" t="s">
        <v>8</v>
      </c>
      <c r="T11" s="8">
        <v>0.44541097662029916</v>
      </c>
    </row>
    <row r="12" spans="1:20" x14ac:dyDescent="0.25">
      <c r="B12" s="51">
        <v>42217</v>
      </c>
      <c r="C12" s="2">
        <v>6317421.7300000004</v>
      </c>
      <c r="D12" s="2">
        <v>0.17116490198370538</v>
      </c>
      <c r="E12" s="2">
        <v>4096170.9300000127</v>
      </c>
      <c r="F12" s="2">
        <v>7622049</v>
      </c>
      <c r="H12" s="5">
        <v>42217</v>
      </c>
      <c r="I12" s="2">
        <v>2221250.7999999877</v>
      </c>
      <c r="J12" s="8">
        <v>0.54227492894198648</v>
      </c>
      <c r="K12" s="2">
        <v>1494562.2159690766</v>
      </c>
      <c r="L12" s="8"/>
      <c r="M12" s="5">
        <v>42217</v>
      </c>
      <c r="N12" s="9">
        <v>14.945622159690766</v>
      </c>
      <c r="O12" s="2"/>
    </row>
    <row r="13" spans="1:20" x14ac:dyDescent="0.25">
      <c r="B13" s="51">
        <v>42248</v>
      </c>
      <c r="C13" s="2">
        <v>6495663.7400000002</v>
      </c>
      <c r="D13" s="2">
        <v>0.21678815880586805</v>
      </c>
      <c r="E13" s="2">
        <v>4419315.3699999889</v>
      </c>
      <c r="F13" s="2">
        <v>8293623</v>
      </c>
      <c r="H13" s="5">
        <v>42248</v>
      </c>
      <c r="I13" s="2">
        <v>2076348.3700000113</v>
      </c>
      <c r="J13" s="8">
        <v>0.46983484910243384</v>
      </c>
      <c r="K13" s="2">
        <v>1382194.7870719046</v>
      </c>
      <c r="L13" s="8"/>
      <c r="M13" s="5">
        <v>42248</v>
      </c>
      <c r="N13" s="9">
        <v>13.821947870719047</v>
      </c>
      <c r="O13" s="2"/>
      <c r="P13" s="3" t="s">
        <v>9</v>
      </c>
      <c r="Q13" t="s">
        <v>6</v>
      </c>
      <c r="S13" s="3" t="s">
        <v>9</v>
      </c>
      <c r="T13" t="s">
        <v>28</v>
      </c>
    </row>
    <row r="14" spans="1:20" x14ac:dyDescent="0.25">
      <c r="B14" s="51">
        <v>42278</v>
      </c>
      <c r="C14" s="2">
        <v>10718833.52</v>
      </c>
      <c r="D14" s="2">
        <v>0.23857590242481722</v>
      </c>
      <c r="E14" s="2">
        <v>7721803.299999997</v>
      </c>
      <c r="F14" s="2">
        <v>14077350</v>
      </c>
      <c r="H14" s="5">
        <v>42278</v>
      </c>
      <c r="I14" s="2">
        <v>2997030.2200000025</v>
      </c>
      <c r="J14" s="8">
        <v>0.38812568820550036</v>
      </c>
      <c r="K14" s="2">
        <v>1466844.5564214708</v>
      </c>
      <c r="L14" s="8"/>
      <c r="M14" s="5">
        <v>42278</v>
      </c>
      <c r="N14" s="9">
        <v>14.668445564214709</v>
      </c>
      <c r="O14" s="2"/>
      <c r="P14" s="4" t="s">
        <v>15</v>
      </c>
      <c r="Q14" s="2">
        <v>1982773.45</v>
      </c>
      <c r="S14" s="4" t="s">
        <v>12</v>
      </c>
      <c r="T14" s="8">
        <v>0.46802935647823229</v>
      </c>
    </row>
    <row r="15" spans="1:20" x14ac:dyDescent="0.25">
      <c r="B15" s="51">
        <v>42309</v>
      </c>
      <c r="C15" s="2">
        <v>5458515.7699999996</v>
      </c>
      <c r="D15" s="2">
        <v>0.25726839794678208</v>
      </c>
      <c r="E15" s="2">
        <v>3740026.8800000036</v>
      </c>
      <c r="F15" s="2">
        <v>7349244</v>
      </c>
      <c r="H15" s="5">
        <v>42309</v>
      </c>
      <c r="I15" s="2">
        <v>1718488.8899999959</v>
      </c>
      <c r="J15" s="8">
        <v>0.45948570562145113</v>
      </c>
      <c r="K15" s="2">
        <v>1674428.6167006902</v>
      </c>
      <c r="L15" s="8"/>
      <c r="M15" s="5">
        <v>42309</v>
      </c>
      <c r="N15" s="9">
        <v>16.744286167006901</v>
      </c>
      <c r="O15" s="2"/>
      <c r="P15" s="4" t="s">
        <v>16</v>
      </c>
      <c r="Q15" s="2">
        <v>7608431.6799999997</v>
      </c>
      <c r="S15" s="4" t="s">
        <v>13</v>
      </c>
      <c r="T15" s="8">
        <v>0.4683968320788014</v>
      </c>
    </row>
    <row r="16" spans="1:20" x14ac:dyDescent="0.25">
      <c r="B16" s="51">
        <v>42339</v>
      </c>
      <c r="C16" s="2">
        <v>7485227.7599999998</v>
      </c>
      <c r="D16" s="2">
        <v>0.20635787558487578</v>
      </c>
      <c r="E16" s="2">
        <v>5035687.2700000023</v>
      </c>
      <c r="F16" s="2">
        <v>9431490</v>
      </c>
      <c r="H16" s="5">
        <v>42339</v>
      </c>
      <c r="I16" s="2">
        <v>2449540.4899999974</v>
      </c>
      <c r="J16" s="8">
        <v>0.48643618212613832</v>
      </c>
      <c r="K16" s="2">
        <v>1784653.9755792292</v>
      </c>
      <c r="L16" s="8"/>
      <c r="M16" s="5">
        <v>42339</v>
      </c>
      <c r="N16" s="9">
        <v>17.846539755792293</v>
      </c>
      <c r="O16" s="2"/>
      <c r="P16" s="4" t="s">
        <v>17</v>
      </c>
      <c r="Q16" s="2">
        <v>7123471.8899999997</v>
      </c>
      <c r="S16" s="4" t="s">
        <v>14</v>
      </c>
      <c r="T16" s="8">
        <v>0.43819436795280997</v>
      </c>
    </row>
    <row r="17" spans="2:20" x14ac:dyDescent="0.25">
      <c r="B17" s="4" t="s">
        <v>8</v>
      </c>
      <c r="C17" s="2">
        <v>96695532.959999993</v>
      </c>
      <c r="D17" s="2">
        <v>0.31780134670965404</v>
      </c>
      <c r="E17" s="2">
        <v>66898297.10999997</v>
      </c>
      <c r="F17" s="2">
        <v>141741020</v>
      </c>
      <c r="H17" s="4" t="s">
        <v>8</v>
      </c>
      <c r="I17" s="2">
        <v>29797235.850000024</v>
      </c>
      <c r="J17" s="8">
        <v>0.44541097662029916</v>
      </c>
      <c r="K17" s="2">
        <v>1611938.2727274231</v>
      </c>
      <c r="L17" s="8"/>
      <c r="M17" s="4" t="s">
        <v>8</v>
      </c>
      <c r="N17" s="9">
        <v>16.119382727274232</v>
      </c>
      <c r="O17" s="2"/>
      <c r="P17" s="4" t="s">
        <v>18</v>
      </c>
      <c r="Q17" s="2">
        <v>14431892.98</v>
      </c>
      <c r="S17" s="4" t="s">
        <v>8</v>
      </c>
      <c r="T17" s="8">
        <v>0.44541097662029916</v>
      </c>
    </row>
    <row r="18" spans="2:20" x14ac:dyDescent="0.25">
      <c r="O18" s="2"/>
      <c r="P18" s="4" t="s">
        <v>19</v>
      </c>
      <c r="Q18" s="2">
        <v>24388183.010000002</v>
      </c>
    </row>
    <row r="19" spans="2:20" x14ac:dyDescent="0.25">
      <c r="O19" s="2"/>
      <c r="P19" s="4" t="s">
        <v>20</v>
      </c>
      <c r="Q19" s="2">
        <v>41160779.950000003</v>
      </c>
      <c r="S19" s="3" t="s">
        <v>9</v>
      </c>
      <c r="T19" t="s">
        <v>29</v>
      </c>
    </row>
    <row r="20" spans="2:20" x14ac:dyDescent="0.25">
      <c r="O20" s="2"/>
      <c r="P20" s="4" t="s">
        <v>8</v>
      </c>
      <c r="Q20" s="2">
        <v>96695532.959999993</v>
      </c>
      <c r="S20" s="4" t="s">
        <v>15</v>
      </c>
      <c r="T20" s="9">
        <v>18.17425349325714</v>
      </c>
    </row>
    <row r="21" spans="2:20" x14ac:dyDescent="0.25">
      <c r="O21" s="2"/>
      <c r="S21" s="4" t="s">
        <v>16</v>
      </c>
      <c r="T21" s="9">
        <v>4.6509085430862394</v>
      </c>
    </row>
    <row r="22" spans="2:20" x14ac:dyDescent="0.25">
      <c r="O22" s="2"/>
      <c r="S22" s="4" t="s">
        <v>17</v>
      </c>
      <c r="T22" s="9">
        <v>20.648456591298476</v>
      </c>
    </row>
    <row r="23" spans="2:20" x14ac:dyDescent="0.25">
      <c r="O23" s="2"/>
      <c r="S23" s="4" t="s">
        <v>18</v>
      </c>
      <c r="T23" s="9">
        <v>6.0059030592950089</v>
      </c>
    </row>
    <row r="24" spans="2:20" x14ac:dyDescent="0.25">
      <c r="O24" s="2"/>
      <c r="S24" s="4" t="s">
        <v>19</v>
      </c>
      <c r="T24" s="9">
        <v>14.715918363120407</v>
      </c>
    </row>
    <row r="25" spans="2:20" x14ac:dyDescent="0.25">
      <c r="O25" s="2"/>
      <c r="S25" s="4" t="s">
        <v>20</v>
      </c>
      <c r="T25" s="9">
        <v>21.734063280304778</v>
      </c>
    </row>
    <row r="26" spans="2:20" x14ac:dyDescent="0.25">
      <c r="O26" s="2"/>
      <c r="S26" s="4" t="s">
        <v>8</v>
      </c>
      <c r="T26" s="9">
        <v>16.119382727274232</v>
      </c>
    </row>
    <row r="27" spans="2:20" x14ac:dyDescent="0.25">
      <c r="O27" s="2"/>
    </row>
    <row r="28" spans="2:20" x14ac:dyDescent="0.25">
      <c r="O28" s="2"/>
      <c r="S28" s="3" t="s">
        <v>9</v>
      </c>
      <c r="T28" t="s">
        <v>29</v>
      </c>
    </row>
    <row r="29" spans="2:20" x14ac:dyDescent="0.25">
      <c r="O29" s="2"/>
      <c r="S29" s="4" t="s">
        <v>12</v>
      </c>
      <c r="T29" s="9">
        <v>17.940685514349376</v>
      </c>
    </row>
    <row r="30" spans="2:20" x14ac:dyDescent="0.25">
      <c r="O30" s="2"/>
      <c r="S30" s="4" t="s">
        <v>13</v>
      </c>
      <c r="T30" s="9">
        <v>16.715145265560292</v>
      </c>
    </row>
    <row r="31" spans="2:20" x14ac:dyDescent="0.25">
      <c r="O31" s="2"/>
      <c r="S31" s="4" t="s">
        <v>14</v>
      </c>
      <c r="T31" s="9">
        <v>15.758474037318614</v>
      </c>
    </row>
    <row r="32" spans="2:20" x14ac:dyDescent="0.25">
      <c r="O32" s="2"/>
      <c r="S32" s="4" t="s">
        <v>8</v>
      </c>
      <c r="T32" s="9">
        <v>16.119382727274232</v>
      </c>
    </row>
    <row r="33" spans="15:15" x14ac:dyDescent="0.25">
      <c r="O33" s="2"/>
    </row>
    <row r="34" spans="15:15" x14ac:dyDescent="0.25">
      <c r="O34" s="2"/>
    </row>
    <row r="35" spans="15:15" x14ac:dyDescent="0.25">
      <c r="O35" s="2"/>
    </row>
    <row r="36" spans="15:15" x14ac:dyDescent="0.25">
      <c r="O36" s="2"/>
    </row>
    <row r="37" spans="15:15" x14ac:dyDescent="0.25">
      <c r="O37" s="2"/>
    </row>
    <row r="38" spans="15:15" x14ac:dyDescent="0.25">
      <c r="O38" s="2"/>
    </row>
    <row r="39" spans="15:15" x14ac:dyDescent="0.25">
      <c r="O39" s="2"/>
    </row>
    <row r="40" spans="15:15" x14ac:dyDescent="0.25">
      <c r="O40" s="2"/>
    </row>
  </sheetData>
  <pageMargins left="0.7" right="0.7" top="0.75" bottom="0.75" header="0.3" footer="0.3"/>
  <pageSetup paperSize="9" orientation="portrait"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D9B8C-6400-45C6-8745-B879D6E5B2AD}">
  <dimension ref="A2:G72"/>
  <sheetViews>
    <sheetView workbookViewId="0">
      <selection activeCell="C21" sqref="C21"/>
    </sheetView>
  </sheetViews>
  <sheetFormatPr defaultRowHeight="15" x14ac:dyDescent="0.25"/>
  <cols>
    <col min="1" max="1" width="3" bestFit="1" customWidth="1"/>
    <col min="2" max="2" width="38.7109375" bestFit="1" customWidth="1"/>
    <col min="3" max="3" width="12" bestFit="1" customWidth="1"/>
    <col min="4" max="4" width="38.7109375" bestFit="1" customWidth="1"/>
    <col min="5" max="5" width="8.140625" bestFit="1" customWidth="1"/>
    <col min="6" max="6" width="38.7109375" bestFit="1" customWidth="1"/>
    <col min="7" max="7" width="13.7109375" bestFit="1" customWidth="1"/>
    <col min="8" max="8" width="3" bestFit="1" customWidth="1"/>
    <col min="9" max="9" width="17.5703125" customWidth="1"/>
    <col min="10" max="10" width="18.7109375" bestFit="1" customWidth="1"/>
    <col min="11" max="11" width="27.5703125" bestFit="1" customWidth="1"/>
    <col min="12" max="12" width="8.140625" bestFit="1" customWidth="1"/>
    <col min="13" max="13" width="8.140625" customWidth="1"/>
    <col min="14" max="14" width="13.7109375" bestFit="1" customWidth="1"/>
    <col min="15" max="15" width="3" bestFit="1" customWidth="1"/>
    <col min="16" max="16" width="38.7109375" bestFit="1" customWidth="1"/>
    <col min="17" max="17" width="12" bestFit="1" customWidth="1"/>
    <col min="18" max="18" width="12" customWidth="1"/>
    <col min="19" max="19" width="8.140625" bestFit="1" customWidth="1"/>
    <col min="20" max="20" width="8.140625" customWidth="1"/>
    <col min="21" max="21" width="13.7109375" bestFit="1" customWidth="1"/>
  </cols>
  <sheetData>
    <row r="2" spans="1:7" ht="15.75" thickBot="1" x14ac:dyDescent="0.3">
      <c r="A2" s="53"/>
      <c r="B2" s="81" t="s">
        <v>24</v>
      </c>
      <c r="C2" s="59" t="str" vm="3">
        <f>CUBESET("ThisWorkbookDataModel","Order([Managers].[Менеджер].Members,[Measures].[ПродажіГрн],DESC)")</f>
        <v/>
      </c>
      <c r="D2" s="66"/>
      <c r="E2" s="67" t="str" vm="127">
        <f>CUBESET("ThisWorkbookDataModel","Order([Managers].[Менеджер].Members,[Measures].[Націнка],DESC)")</f>
        <v/>
      </c>
      <c r="F2" s="68"/>
      <c r="G2" s="69" t="str" vm="130">
        <f>CUBESET("ThisWorkbookDataModel","Order([Managers].[Менеджер].Members,[Measures].[AvgDebtDays],DESC)")</f>
        <v/>
      </c>
    </row>
    <row r="3" spans="1:7" x14ac:dyDescent="0.25">
      <c r="A3" s="55"/>
      <c r="B3" s="60" t="s">
        <v>24</v>
      </c>
      <c r="C3" s="61" t="s">
        <v>6</v>
      </c>
      <c r="D3" s="60"/>
      <c r="E3" s="61" t="s">
        <v>28</v>
      </c>
      <c r="F3" s="60"/>
      <c r="G3" s="61" t="s">
        <v>74</v>
      </c>
    </row>
    <row r="4" spans="1:7" x14ac:dyDescent="0.25">
      <c r="A4" s="55">
        <v>1</v>
      </c>
      <c r="B4" s="62" t="str" vm="4">
        <f t="shared" ref="B4:B15" si="0">CUBERANKEDMEMBER("ThisWorkbookDataModel",$C$2,A4)</f>
        <v>All</v>
      </c>
      <c r="C4" s="63"/>
      <c r="D4" s="62" t="str" vm="4">
        <f t="shared" ref="D4:D15" si="1">CUBERANKEDMEMBER("ThisWorkbookDataModel",$E$2,A4)</f>
        <v>All</v>
      </c>
      <c r="E4" s="63"/>
      <c r="F4" s="62" t="str" vm="4">
        <f t="shared" ref="F4:F15" si="2">CUBERANKEDMEMBER("ThisWorkbookDataModel",$G$2,A4)</f>
        <v>All</v>
      </c>
      <c r="G4" s="63"/>
    </row>
    <row r="5" spans="1:7" x14ac:dyDescent="0.25">
      <c r="A5" s="55">
        <v>2</v>
      </c>
      <c r="B5" s="62" t="str" vm="13">
        <f t="shared" si="0"/>
        <v>Безкровный Вадим</v>
      </c>
      <c r="C5" s="63" vm="67">
        <f>IFERROR(CUBEVALUE("ThisWorkbookDataModel",B5,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12980224.779999999</v>
      </c>
      <c r="D5" s="62" t="str" vm="15">
        <f t="shared" si="1"/>
        <v>Белоусов Михаил</v>
      </c>
      <c r="E5" s="63" vm="140">
        <f>IFERROR(CUBEVALUE("ThisWorkbookDataModel",D5,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0.51011569218355257</v>
      </c>
      <c r="F5" s="62" t="str" vm="14">
        <f>CUBERANKEDMEMBER("ThisWorkbookDataModel",$G$2,A5)</f>
        <v>Елькин Виктор</v>
      </c>
      <c r="G5" s="70" vm="215">
        <f>IFERROR(CUBEVALUE("ThisWorkbookDataModel",F5,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19.784727698667677</v>
      </c>
    </row>
    <row r="6" spans="1:7" x14ac:dyDescent="0.25">
      <c r="A6" s="55">
        <v>3</v>
      </c>
      <c r="B6" s="62" t="str" vm="15">
        <f t="shared" si="0"/>
        <v>Белоусов Михаил</v>
      </c>
      <c r="C6" s="63" vm="83">
        <f>IFERROR(CUBEVALUE("ThisWorkbookDataModel",B6,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11604830.140000001</v>
      </c>
      <c r="D6" s="62" t="str" vm="11">
        <f t="shared" si="1"/>
        <v>Мельникова Елизавета</v>
      </c>
      <c r="E6" s="63" vm="136">
        <f>IFERROR(CUBEVALUE("ThisWorkbookDataModel",D6,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0.41233463766408318</v>
      </c>
      <c r="F6" s="62" t="str" vm="8">
        <f t="shared" si="2"/>
        <v>Черняев Антон</v>
      </c>
      <c r="G6" s="70" vm="223">
        <f>IFERROR(CUBEVALUE("ThisWorkbookDataModel",F6,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20.101407629603205</v>
      </c>
    </row>
    <row r="7" spans="1:7" x14ac:dyDescent="0.25">
      <c r="A7" s="55">
        <v>4</v>
      </c>
      <c r="B7" s="62" t="str" vm="5">
        <f t="shared" si="0"/>
        <v>Вдовицкая Алена</v>
      </c>
      <c r="C7" s="63" vm="104">
        <f>IFERROR(CUBEVALUE("ThisWorkbookDataModel",B7,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11982732.630000001</v>
      </c>
      <c r="D7" s="62" t="str" vm="13">
        <f t="shared" si="1"/>
        <v>Безкровный Вадим</v>
      </c>
      <c r="E7" s="63" vm="133">
        <f>IFERROR(CUBEVALUE("ThisWorkbookDataModel",D7,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0.50011400206708878</v>
      </c>
      <c r="F7" s="62" t="str" vm="10">
        <f t="shared" si="2"/>
        <v>Кобур Анатолий</v>
      </c>
      <c r="G7" s="70" vm="224">
        <f>IFERROR(CUBEVALUE("ThisWorkbookDataModel",F7,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19.251686116296387</v>
      </c>
    </row>
    <row r="8" spans="1:7" x14ac:dyDescent="0.25">
      <c r="A8" s="55">
        <v>5</v>
      </c>
      <c r="B8" s="62" t="str" vm="7">
        <f t="shared" si="0"/>
        <v>Гудошин Остап</v>
      </c>
      <c r="C8" s="63" vm="90">
        <f>IFERROR(CUBEVALUE("ThisWorkbookDataModel",B8,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9619480.3599999994</v>
      </c>
      <c r="D8" s="62" t="str" vm="5">
        <f t="shared" si="1"/>
        <v>Вдовицкая Алена</v>
      </c>
      <c r="E8" s="63" vm="141">
        <f>IFERROR(CUBEVALUE("ThisWorkbookDataModel",D8,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0.47532127345762926</v>
      </c>
      <c r="F8" s="62" t="str" vm="169">
        <f t="shared" si="2"/>
        <v>Маличенко Владимир</v>
      </c>
      <c r="G8" s="70" vm="225">
        <f>IFERROR(CUBEVALUE("ThisWorkbookDataModel",F8,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18.377906318424603</v>
      </c>
    </row>
    <row r="9" spans="1:7" x14ac:dyDescent="0.25">
      <c r="A9" s="55">
        <v>6</v>
      </c>
      <c r="B9" s="62" t="str" vm="8">
        <f t="shared" si="0"/>
        <v>Черняев Антон</v>
      </c>
      <c r="C9" s="63" vm="91">
        <f>IFERROR(CUBEVALUE("ThisWorkbookDataModel",B9,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7896988.6500000004</v>
      </c>
      <c r="D9" s="62" t="str" vm="9">
        <f t="shared" si="1"/>
        <v>Кравченко Илья</v>
      </c>
      <c r="E9" s="63" vm="135">
        <f>IFERROR(CUBEVALUE("ThisWorkbookDataModel",D9,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0.40969166343814195</v>
      </c>
      <c r="F9" s="62" t="str" vm="15">
        <f t="shared" si="2"/>
        <v>Белоусов Михаил</v>
      </c>
      <c r="G9" s="70" vm="220">
        <f>IFERROR(CUBEVALUE("ThisWorkbookDataModel",F9,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17.496568243608944</v>
      </c>
    </row>
    <row r="10" spans="1:7" x14ac:dyDescent="0.25">
      <c r="A10" s="55">
        <v>7</v>
      </c>
      <c r="B10" s="62" t="str" vm="9">
        <f t="shared" si="0"/>
        <v>Кравченко Илья</v>
      </c>
      <c r="C10" s="63" vm="118">
        <f>IFERROR(CUBEVALUE("ThisWorkbookDataModel",B10,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6964569.8499999996</v>
      </c>
      <c r="D10" s="62" t="str" vm="14">
        <f t="shared" si="1"/>
        <v>Елькин Виктор</v>
      </c>
      <c r="E10" s="63" vm="139">
        <f>IFERROR(CUBEVALUE("ThisWorkbookDataModel",D10,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0.47079056260119928</v>
      </c>
      <c r="F10" s="62" t="str" vm="5">
        <f t="shared" si="2"/>
        <v>Вдовицкая Алена</v>
      </c>
      <c r="G10" s="70" vm="216">
        <f>IFERROR(CUBEVALUE("ThisWorkbookDataModel",F10,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15.501540803385183</v>
      </c>
    </row>
    <row r="11" spans="1:7" x14ac:dyDescent="0.25">
      <c r="A11" s="55">
        <v>8</v>
      </c>
      <c r="B11" s="62" t="str" vm="11">
        <f t="shared" si="0"/>
        <v>Мельникова Елизавета</v>
      </c>
      <c r="C11" s="63" vm="82">
        <f>IFERROR(CUBEVALUE("ThisWorkbookDataModel",B11,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6585567.4000000004</v>
      </c>
      <c r="D11" s="62" t="str" vm="10">
        <f t="shared" si="1"/>
        <v>Кобур Анатолий</v>
      </c>
      <c r="E11" s="63" vm="137">
        <f>IFERROR(CUBEVALUE("ThisWorkbookDataModel",D11,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0.41712908620003364</v>
      </c>
      <c r="F11" s="62" t="str" vm="9">
        <f t="shared" si="2"/>
        <v>Кравченко Илья</v>
      </c>
      <c r="G11" s="70" vm="221">
        <f>IFERROR(CUBEVALUE("ThisWorkbookDataModel",F11,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16.756287425274365</v>
      </c>
    </row>
    <row r="12" spans="1:7" x14ac:dyDescent="0.25">
      <c r="A12" s="55">
        <v>9</v>
      </c>
      <c r="B12" s="62" t="str" vm="12">
        <f t="shared" si="0"/>
        <v>Лесков Станислав</v>
      </c>
      <c r="C12" s="63" vm="126">
        <f>IFERROR(CUBEVALUE("ThisWorkbookDataModel",B12,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5685420.1200000001</v>
      </c>
      <c r="D12" s="62" t="str" vm="7">
        <f t="shared" si="1"/>
        <v>Гудошин Остап</v>
      </c>
      <c r="E12" s="63" vm="142">
        <f>IFERROR(CUBEVALUE("ThisWorkbookDataModel",D12,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0.41037047151157036</v>
      </c>
      <c r="F12" s="62" t="str" vm="13">
        <f t="shared" si="2"/>
        <v>Безкровный Вадим</v>
      </c>
      <c r="G12" s="70" vm="217">
        <f>IFERROR(CUBEVALUE("ThisWorkbookDataModel",F12,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16.222310180979779</v>
      </c>
    </row>
    <row r="13" spans="1:7" x14ac:dyDescent="0.25">
      <c r="A13" s="55">
        <v>10</v>
      </c>
      <c r="B13" s="62" t="str" vm="14">
        <f t="shared" si="0"/>
        <v>Елькин Виктор</v>
      </c>
      <c r="C13" s="63" vm="98">
        <f>IFERROR(CUBEVALUE("ThisWorkbookDataModel",B13,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5657334.4199999999</v>
      </c>
      <c r="D13" s="62" t="str" vm="169">
        <f t="shared" si="1"/>
        <v>Маличенко Владимир</v>
      </c>
      <c r="E13" s="63" vm="170">
        <f>IFERROR(CUBEVALUE("ThisWorkbookDataModel",D13,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0.45603435956415894</v>
      </c>
      <c r="F13" s="62" t="str" vm="12">
        <f t="shared" si="2"/>
        <v>Лесков Станислав</v>
      </c>
      <c r="G13" s="70" vm="222">
        <f>IFERROR(CUBEVALUE("ThisWorkbookDataModel",F13,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14.154764573492942</v>
      </c>
    </row>
    <row r="14" spans="1:7" x14ac:dyDescent="0.25">
      <c r="A14" s="55">
        <v>11</v>
      </c>
      <c r="B14" s="62" t="str" vm="10">
        <f t="shared" si="0"/>
        <v>Кобур Анатолий</v>
      </c>
      <c r="C14" s="63" vm="111">
        <f>IFERROR(CUBEVALUE("ThisWorkbookDataModel",B14,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6223397.8300000001</v>
      </c>
      <c r="D14" s="62" t="str" vm="8">
        <f t="shared" si="1"/>
        <v>Черняев Антон</v>
      </c>
      <c r="E14" s="63" vm="134">
        <f>IFERROR(CUBEVALUE("ThisWorkbookDataModel",D14,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0.39257497635242267</v>
      </c>
      <c r="F14" s="62" t="str" vm="6">
        <f t="shared" si="2"/>
        <v>Рокитов Семен</v>
      </c>
      <c r="G14" s="70" vm="218">
        <f>IFERROR(CUBEVALUE("ThisWorkbookDataModel",F14,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13.14568332846787</v>
      </c>
    </row>
    <row r="15" spans="1:7" ht="15.75" thickBot="1" x14ac:dyDescent="0.3">
      <c r="A15" s="57">
        <v>12</v>
      </c>
      <c r="B15" s="64" t="str" vm="6">
        <f t="shared" si="0"/>
        <v>Рокитов Семен</v>
      </c>
      <c r="C15" s="65" vm="74">
        <f>IFERROR(CUBEVALUE("ThisWorkbookDataModel",B15,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5765017.1699999999</v>
      </c>
      <c r="D15" s="64" t="str" vm="12">
        <f t="shared" si="1"/>
        <v>Лесков Станислав</v>
      </c>
      <c r="E15" s="65" vm="138">
        <f>IFERROR(CUBEVALUE("ThisWorkbookDataModel",D15,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0.42378215143354875</v>
      </c>
      <c r="F15" s="64" t="str" vm="11">
        <f t="shared" si="2"/>
        <v>Мельникова Елизавета</v>
      </c>
      <c r="G15" s="71" vm="219">
        <f>IFERROR(CUBEVALUE("ThisWorkbookDataModel",F15,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13.039320469182345</v>
      </c>
    </row>
    <row r="17" spans="1:7" ht="15.75" thickBot="1" x14ac:dyDescent="0.3">
      <c r="A17" s="54"/>
      <c r="B17" s="81" t="s">
        <v>76</v>
      </c>
      <c r="C17" s="59" t="str" vm="1">
        <f>CUBESET("ThisWorkbookDataModel","Order([Customers].[Клієнт].Members,[Measures].[ПродажіГрн],DESC)")</f>
        <v/>
      </c>
      <c r="D17" s="66"/>
      <c r="E17" s="67" t="str" vm="129">
        <f>CUBESET("ThisWorkbookDataModel","Order([Customers].[Клієнт].Members,[Measures].[Націнка],DESC)")</f>
        <v/>
      </c>
      <c r="F17" s="68"/>
      <c r="G17" s="69" t="str" vm="131">
        <f>CUBESET("ThisWorkbookDataModel","Order([Customers].[Клієнт].Members,[Measures].[AvgDebtDays],DESC)")</f>
        <v/>
      </c>
    </row>
    <row r="18" spans="1:7" x14ac:dyDescent="0.25">
      <c r="A18" s="60"/>
      <c r="B18" s="72" t="s">
        <v>76</v>
      </c>
      <c r="C18" s="61" t="s">
        <v>6</v>
      </c>
      <c r="D18" s="60"/>
      <c r="E18" s="61" t="s">
        <v>28</v>
      </c>
      <c r="F18" s="60"/>
      <c r="G18" s="61" t="s">
        <v>74</v>
      </c>
    </row>
    <row r="19" spans="1:7" x14ac:dyDescent="0.25">
      <c r="A19" s="62">
        <v>1</v>
      </c>
      <c r="B19" s="56" t="str" vm="16">
        <f t="shared" ref="B19:B44" si="3">CUBERANKEDMEMBER("ThisWorkbookDataModel",$C$17,A19)</f>
        <v>All</v>
      </c>
      <c r="C19" s="63"/>
      <c r="D19" s="62" t="str" vm="16">
        <f t="shared" ref="D19:D44" si="4">CUBERANKEDMEMBER("ThisWorkbookDataModel",$E$17,A19)</f>
        <v>All</v>
      </c>
      <c r="E19" s="63"/>
      <c r="F19" s="62" t="str" vm="16">
        <f t="shared" ref="F19:F44" si="5">CUBERANKEDMEMBER("ThisWorkbookDataModel",$G$17,A19)</f>
        <v>All</v>
      </c>
      <c r="G19" s="63"/>
    </row>
    <row r="20" spans="1:7" x14ac:dyDescent="0.25">
      <c r="A20" s="62">
        <v>2</v>
      </c>
      <c r="B20" s="56" t="str" vm="23">
        <f t="shared" si="3"/>
        <v>Крым-Супермаркет-8</v>
      </c>
      <c r="C20" s="63" vm="120">
        <f>IFERROR(CUBEVALUE("ThisWorkbookDataModel",B20,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6831826.5</v>
      </c>
      <c r="D20" s="62" t="str" vm="193">
        <f t="shared" si="4"/>
        <v>Киевская-Супермаркет-2</v>
      </c>
      <c r="E20" s="63" t="str" vm="226">
        <f>IFERROR(CUBEVALUE("ThisWorkbookDataModel",D20,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20" s="62" t="str" vm="193">
        <f t="shared" si="5"/>
        <v>Киевская-Супермаркет-2</v>
      </c>
      <c r="G20" s="74" t="str" vm="243">
        <f>IFERROR(CUBEVALUE("ThisWorkbookDataModel",F20,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1" spans="1:7" x14ac:dyDescent="0.25">
      <c r="A21" s="62">
        <v>3</v>
      </c>
      <c r="B21" s="56" t="str" vm="24">
        <f t="shared" si="3"/>
        <v>Одесская-Супермаркет-6</v>
      </c>
      <c r="C21" s="63" vm="75">
        <f>IFERROR(CUBEVALUE("ThisWorkbookDataModel",B21,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4916820.12</v>
      </c>
      <c r="D21" s="62" t="str" vm="171">
        <f t="shared" si="4"/>
        <v>Крым-Парфюмерия-1</v>
      </c>
      <c r="E21" s="63" t="str" vm="227">
        <f>IFERROR(CUBEVALUE("ThisWorkbookDataModel",D21,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21" s="62" t="str" vm="201">
        <f t="shared" si="5"/>
        <v>Хмельницкая-Супермаркет-12</v>
      </c>
      <c r="G21" s="74" t="str" vm="272">
        <f>IFERROR(CUBEVALUE("ThisWorkbookDataModel",F21,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2" spans="1:7" x14ac:dyDescent="0.25">
      <c r="A22" s="62">
        <v>4</v>
      </c>
      <c r="B22" s="56" t="str" vm="31">
        <f t="shared" si="3"/>
        <v>Винницкая-Супермаркет-8</v>
      </c>
      <c r="C22" s="63" vm="86">
        <f>IFERROR(CUBEVALUE("ThisWorkbookDataModel",B22,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2728228.16</v>
      </c>
      <c r="D22" s="62" t="str" vm="178">
        <f t="shared" si="4"/>
        <v>Крым-Супермаркет-5</v>
      </c>
      <c r="E22" s="63" t="str" vm="244">
        <f>IFERROR(CUBEVALUE("ThisWorkbookDataModel",D22,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22" s="62" t="str" vm="205">
        <f t="shared" si="5"/>
        <v>Житомирская-Супермаркет-9</v>
      </c>
      <c r="G22" s="74" t="str" vm="242">
        <f>IFERROR(CUBEVALUE("ThisWorkbookDataModel",F22,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3" spans="1:7" x14ac:dyDescent="0.25">
      <c r="A23" s="62">
        <v>5</v>
      </c>
      <c r="B23" s="56" t="str" vm="38">
        <f t="shared" si="3"/>
        <v>Запорожская-Супермаркет-8</v>
      </c>
      <c r="C23" s="63" vm="107">
        <f>IFERROR(CUBEVALUE("ThisWorkbookDataModel",B23,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3467323.87</v>
      </c>
      <c r="D23" s="62" t="str" vm="181">
        <f t="shared" si="4"/>
        <v>Черкасская-Аптека-4</v>
      </c>
      <c r="E23" s="63" t="str" vm="254">
        <f>IFERROR(CUBEVALUE("ThisWorkbookDataModel",D23,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23" s="62" t="str" vm="210">
        <f t="shared" si="5"/>
        <v>Винницкая-Аптека-3</v>
      </c>
      <c r="G23" s="74" vm="240">
        <f>IFERROR(CUBEVALUE("ThisWorkbookDataModel",F23,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30.818922679387807</v>
      </c>
    </row>
    <row r="24" spans="1:7" x14ac:dyDescent="0.25">
      <c r="A24" s="62">
        <v>6</v>
      </c>
      <c r="B24" s="56" t="str" vm="39">
        <f t="shared" si="3"/>
        <v>Харьковская-Супермаркет-6</v>
      </c>
      <c r="C24" s="63" vm="114">
        <f>IFERROR(CUBEVALUE("ThisWorkbookDataModel",B24,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2872286.35</v>
      </c>
      <c r="D24" s="62" t="str" vm="175">
        <f t="shared" si="4"/>
        <v>Ровенская-Рынок-2</v>
      </c>
      <c r="E24" s="63" vm="271">
        <f>IFERROR(CUBEVALUE("ThisWorkbookDataModel",D24,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0.60803212451733668</v>
      </c>
      <c r="F24" s="62" t="str" vm="212">
        <f t="shared" si="5"/>
        <v>Одесская-Супермаркет-11</v>
      </c>
      <c r="G24" s="74" t="str" vm="273">
        <f>IFERROR(CUBEVALUE("ThisWorkbookDataModel",F24,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5" spans="1:7" x14ac:dyDescent="0.25">
      <c r="A25" s="62">
        <v>7</v>
      </c>
      <c r="B25" s="56" t="str" vm="40">
        <f t="shared" si="3"/>
        <v>Днепропетровская-Парфюмерия-3</v>
      </c>
      <c r="C25" s="63" vm="84">
        <f>IFERROR(CUBEVALUE("ThisWorkbookDataModel",B25,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2533467.91</v>
      </c>
      <c r="D25" s="62" t="str" vm="184">
        <f t="shared" si="4"/>
        <v>Днепропетровская-Смешанный-4</v>
      </c>
      <c r="E25" s="63" t="str" vm="270">
        <f>IFERROR(CUBEVALUE("ThisWorkbookDataModel",D25,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25" s="62" t="str" vm="214">
        <f t="shared" si="5"/>
        <v>Львовская-Супермаркет-12</v>
      </c>
      <c r="G25" s="74" t="str" vm="263">
        <f>IFERROR(CUBEVALUE("ThisWorkbookDataModel",F25,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6" spans="1:7" x14ac:dyDescent="0.25">
      <c r="A26" s="62">
        <v>8</v>
      </c>
      <c r="B26" s="56" t="str" vm="30">
        <f t="shared" si="3"/>
        <v>Херсонская-Супермаркет-8</v>
      </c>
      <c r="C26" s="63" vm="78">
        <f>IFERROR(CUBEVALUE("ThisWorkbookDataModel",B26,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2244802.77</v>
      </c>
      <c r="D26" s="62" t="str" vm="190">
        <f t="shared" si="4"/>
        <v>Крым-Супермаркет-7</v>
      </c>
      <c r="E26" s="63" vm="262">
        <f>IFERROR(CUBEVALUE("ThisWorkbookDataModel",D26,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0.59729639456346717</v>
      </c>
      <c r="F26" s="62" t="str" vm="209">
        <f t="shared" si="5"/>
        <v>Хмельницкая-Парфюмерия-5</v>
      </c>
      <c r="G26" s="74" t="str" vm="268">
        <f>IFERROR(CUBEVALUE("ThisWorkbookDataModel",F26,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7" spans="1:7" x14ac:dyDescent="0.25">
      <c r="A27" s="62">
        <v>9</v>
      </c>
      <c r="B27" s="56" t="str" vm="17">
        <f t="shared" si="3"/>
        <v>Харьковская-Супермаркет-8</v>
      </c>
      <c r="C27" s="63" vm="69">
        <f>IFERROR(CUBEVALUE("ThisWorkbookDataModel",B27,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2691910.92</v>
      </c>
      <c r="D27" s="62" t="str" vm="187">
        <f t="shared" si="4"/>
        <v>Крым-Смешанный-2</v>
      </c>
      <c r="E27" s="63" vm="261">
        <f>IFERROR(CUBEVALUE("ThisWorkbookDataModel",D27,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0.58176196999190488</v>
      </c>
      <c r="F27" s="62" t="str" vm="194">
        <f t="shared" si="5"/>
        <v>Ровенская-Супермаркет-12</v>
      </c>
      <c r="G27" s="74" t="str" vm="239">
        <f>IFERROR(CUBEVALUE("ThisWorkbookDataModel",F27,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8" spans="1:7" x14ac:dyDescent="0.25">
      <c r="A28" s="62">
        <v>10</v>
      </c>
      <c r="B28" s="56" t="str" vm="20">
        <f t="shared" si="3"/>
        <v>Львовская-Смешанный-3</v>
      </c>
      <c r="C28" s="63" vm="119">
        <f>IFERROR(CUBEVALUE("ThisWorkbookDataModel",B28,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1770222.89</v>
      </c>
      <c r="D28" s="62" t="str" vm="27">
        <f t="shared" si="4"/>
        <v>Крым-Смешанный-3</v>
      </c>
      <c r="E28" s="63" vm="143">
        <f>IFERROR(CUBEVALUE("ThisWorkbookDataModel",D28,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0.5479160901117256</v>
      </c>
      <c r="F28" s="62" t="str" vm="198">
        <f t="shared" si="5"/>
        <v>Крым-Супермаркет-12</v>
      </c>
      <c r="G28" s="74" t="str" vm="241">
        <f>IFERROR(CUBEVALUE("ThisWorkbookDataModel",F28,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29" spans="1:7" x14ac:dyDescent="0.25">
      <c r="A29" s="62">
        <v>11</v>
      </c>
      <c r="B29" s="56" t="str" vm="25">
        <f t="shared" si="3"/>
        <v>Киевская-Опт-3</v>
      </c>
      <c r="C29" s="63" vm="106">
        <f>IFERROR(CUBEVALUE("ThisWorkbookDataModel",B29,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1424809.99</v>
      </c>
      <c r="D29" s="62" t="str" vm="172">
        <f t="shared" si="4"/>
        <v>Крым-Рынок-4</v>
      </c>
      <c r="E29" s="63" t="str" vm="253">
        <f>IFERROR(CUBEVALUE("ThisWorkbookDataModel",D29,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29" s="62" t="str" vm="202">
        <f t="shared" si="5"/>
        <v>Житомирская-Супермаркет-6</v>
      </c>
      <c r="G29" s="74" vm="231">
        <f>IFERROR(CUBEVALUE("ThisWorkbookDataModel",F29,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31.399991053938837</v>
      </c>
    </row>
    <row r="30" spans="1:7" x14ac:dyDescent="0.25">
      <c r="A30" s="62">
        <v>12</v>
      </c>
      <c r="B30" s="56" t="str" vm="32">
        <f t="shared" si="3"/>
        <v>Винницкая-Смешанный-3</v>
      </c>
      <c r="C30" s="63" vm="77">
        <f>IFERROR(CUBEVALUE("ThisWorkbookDataModel",B30,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1549883.8</v>
      </c>
      <c r="D30" s="62" t="str" vm="179">
        <f t="shared" si="4"/>
        <v>Ивано-Франковская-Супермаркет-12</v>
      </c>
      <c r="E30" s="63" t="str" vm="237">
        <f>IFERROR(CUBEVALUE("ThisWorkbookDataModel",D30,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30" s="62" t="str" vm="206">
        <f t="shared" si="5"/>
        <v>Днепропетровская-Супермаркет-11</v>
      </c>
      <c r="G30" s="74" vm="232">
        <f>IFERROR(CUBEVALUE("ThisWorkbookDataModel",F30,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30.327113989389257</v>
      </c>
    </row>
    <row r="31" spans="1:7" x14ac:dyDescent="0.25">
      <c r="A31" s="62">
        <v>13</v>
      </c>
      <c r="B31" s="56" t="str" vm="34">
        <f t="shared" si="3"/>
        <v>Киевская-Супермаркет-6</v>
      </c>
      <c r="C31" s="63" vm="121">
        <f>IFERROR(CUBEVALUE("ThisWorkbookDataModel",B31,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1883629.94</v>
      </c>
      <c r="D31" s="62" t="str" vm="174">
        <f t="shared" si="4"/>
        <v>Кировоградская-Аптека-3</v>
      </c>
      <c r="E31" s="63" vm="229">
        <f>IFERROR(CUBEVALUE("ThisWorkbookDataModel",D31,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0.64677761839042891</v>
      </c>
      <c r="F31" s="62" t="str" vm="208">
        <f t="shared" si="5"/>
        <v>Винницкая-Парфюмерия-5</v>
      </c>
      <c r="G31" s="74" vm="256">
        <f>IFERROR(CUBEVALUE("ThisWorkbookDataModel",F31,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28.904490624409256</v>
      </c>
    </row>
    <row r="32" spans="1:7" x14ac:dyDescent="0.25">
      <c r="A32" s="62">
        <v>14</v>
      </c>
      <c r="B32" s="56" t="str" vm="28">
        <f t="shared" si="3"/>
        <v>Одесская-Супермаркет-8</v>
      </c>
      <c r="C32" s="63" vm="93">
        <f>IFERROR(CUBEVALUE("ThisWorkbookDataModel",B32,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1216446.68</v>
      </c>
      <c r="D32" s="62" t="str" vm="183">
        <f t="shared" si="4"/>
        <v>Тернопольская-Рынок-4</v>
      </c>
      <c r="E32" s="63" vm="269">
        <f>IFERROR(CUBEVALUE("ThisWorkbookDataModel",D32,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0.66354030630416716</v>
      </c>
      <c r="F32" s="62" t="str" vm="176">
        <f t="shared" si="5"/>
        <v>Крым-Супермаркет-9</v>
      </c>
      <c r="G32" s="74" t="str" vm="265">
        <f>IFERROR(CUBEVALUE("ThisWorkbookDataModel",F32,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33" spans="1:7" x14ac:dyDescent="0.25">
      <c r="A33" s="62">
        <v>15</v>
      </c>
      <c r="B33" s="56" t="str" vm="36">
        <f t="shared" si="3"/>
        <v>Одесская-Рынок-5</v>
      </c>
      <c r="C33" s="63" vm="70">
        <f>IFERROR(CUBEVALUE("ThisWorkbookDataModel",B33,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2883653.1</v>
      </c>
      <c r="D33" s="62" t="str" vm="22">
        <f t="shared" si="4"/>
        <v>Крым-Рынок-5</v>
      </c>
      <c r="E33" s="63" vm="144">
        <f>IFERROR(CUBEVALUE("ThisWorkbookDataModel",D33,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0.4803110916689925</v>
      </c>
      <c r="F33" s="62" t="str" vm="200">
        <f t="shared" si="5"/>
        <v>Тернопольская-Супермаркет-12</v>
      </c>
      <c r="G33" s="74" t="str" vm="249">
        <f>IFERROR(CUBEVALUE("ThisWorkbookDataModel",F33,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34" spans="1:7" x14ac:dyDescent="0.25">
      <c r="A34" s="62">
        <v>16</v>
      </c>
      <c r="B34" s="56" t="str" vm="41">
        <f t="shared" si="3"/>
        <v>Днепропетровская-Супермаркет-8</v>
      </c>
      <c r="C34" s="63" vm="112">
        <f>IFERROR(CUBEVALUE("ThisWorkbookDataModel",B34,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466337.7</v>
      </c>
      <c r="D34" s="62" t="str" vm="191">
        <f t="shared" si="4"/>
        <v>Ровенская-Аптека-4</v>
      </c>
      <c r="E34" s="63" vm="228">
        <f>IFERROR(CUBEVALUE("ThisWorkbookDataModel",D34,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0.62915167120922388</v>
      </c>
      <c r="F34" s="62" t="str" vm="213">
        <f t="shared" si="5"/>
        <v>Крым-Парфюмерия-4</v>
      </c>
      <c r="G34" s="74" t="str" vm="233">
        <f>IFERROR(CUBEVALUE("ThisWorkbookDataModel",F34,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35" spans="1:7" x14ac:dyDescent="0.25">
      <c r="A35" s="62">
        <v>17</v>
      </c>
      <c r="B35" s="56" t="str" vm="18">
        <f t="shared" si="3"/>
        <v>Львовская-Рынок-5</v>
      </c>
      <c r="C35" s="63" vm="113">
        <f>IFERROR(CUBEVALUE("ThisWorkbookDataModel",B35,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1374637.12</v>
      </c>
      <c r="D35" s="62" t="str" vm="192">
        <f t="shared" si="4"/>
        <v>Одесская-Рынок-4</v>
      </c>
      <c r="E35" s="63" t="str" vm="230">
        <f>IFERROR(CUBEVALUE("ThisWorkbookDataModel",D35,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35" s="62" t="str" vm="195">
        <f t="shared" si="5"/>
        <v>Хмельницкая-Парфюмерия-2</v>
      </c>
      <c r="G35" s="74" t="str" vm="258">
        <f>IFERROR(CUBEVALUE("ThisWorkbookDataModel",F35,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36" spans="1:7" x14ac:dyDescent="0.25">
      <c r="A36" s="62">
        <v>18</v>
      </c>
      <c r="B36" s="56" t="str" vm="21">
        <f t="shared" si="3"/>
        <v>Хмельницкая-Смешанный-3</v>
      </c>
      <c r="C36" s="63" vm="100">
        <f>IFERROR(CUBEVALUE("ThisWorkbookDataModel",B36,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1293194.2</v>
      </c>
      <c r="D36" s="62" t="str" vm="189">
        <f t="shared" si="4"/>
        <v>Волынская-Рынок-3</v>
      </c>
      <c r="E36" s="63" t="str" vm="255">
        <f>IFERROR(CUBEVALUE("ThisWorkbookDataModel",D36,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36" s="62" t="str" vm="199">
        <f t="shared" si="5"/>
        <v>Житомирская-Аптека-3</v>
      </c>
      <c r="G36" s="74" vm="234">
        <f>IFERROR(CUBEVALUE("ThisWorkbookDataModel",F36,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23.935221405100922</v>
      </c>
    </row>
    <row r="37" spans="1:7" x14ac:dyDescent="0.25">
      <c r="A37" s="62">
        <v>19</v>
      </c>
      <c r="B37" s="56" t="str" vm="26">
        <f t="shared" si="3"/>
        <v>Крым-Опт-3</v>
      </c>
      <c r="C37" s="63" vm="99">
        <f>IFERROR(CUBEVALUE("ThisWorkbookDataModel",B37,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1256945.58</v>
      </c>
      <c r="D37" s="62" t="str" vm="173">
        <f t="shared" si="4"/>
        <v>Ровенская-Рынок-4</v>
      </c>
      <c r="E37" s="63" t="str" vm="247">
        <f>IFERROR(CUBEVALUE("ThisWorkbookDataModel",D37,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37" s="62" t="str" vm="203">
        <f t="shared" si="5"/>
        <v>Винницкая-Супермаркет-2</v>
      </c>
      <c r="G37" s="74" vm="257">
        <f>IFERROR(CUBEVALUE("ThisWorkbookDataModel",F37,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24.886899201052305</v>
      </c>
    </row>
    <row r="38" spans="1:7" x14ac:dyDescent="0.25">
      <c r="A38" s="62">
        <v>20</v>
      </c>
      <c r="B38" s="56" t="str" vm="33">
        <f t="shared" si="3"/>
        <v>Одесская-Смешанный-3</v>
      </c>
      <c r="C38" s="63" vm="92">
        <f>IFERROR(CUBEVALUE("ThisWorkbookDataModel",B38,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1431530.12</v>
      </c>
      <c r="D38" s="62" t="str" vm="180">
        <f t="shared" si="4"/>
        <v>Черкасская-Смешанный-2</v>
      </c>
      <c r="E38" s="63" t="str" vm="260">
        <f>IFERROR(CUBEVALUE("ThisWorkbookDataModel",D38,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38" s="62" t="str" vm="207">
        <f t="shared" si="5"/>
        <v>Львовская-Парфюмерия-3</v>
      </c>
      <c r="G38" s="74" t="str" vm="267">
        <f>IFERROR(CUBEVALUE("ThisWorkbookDataModel",F38,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39" spans="1:7" x14ac:dyDescent="0.25">
      <c r="A39" s="62">
        <v>21</v>
      </c>
      <c r="B39" s="56" t="str" vm="27">
        <f t="shared" si="3"/>
        <v>Крым-Смешанный-3</v>
      </c>
      <c r="C39" s="63" vm="105">
        <f>IFERROR(CUBEVALUE("ThisWorkbookDataModel",B39,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1147794.1299999999</v>
      </c>
      <c r="D39" s="62" t="str" vm="182">
        <f t="shared" si="4"/>
        <v>Черкасская-Парфюмерия-1</v>
      </c>
      <c r="E39" s="63" t="str" vm="238">
        <f>IFERROR(CUBEVALUE("ThisWorkbookDataModel",D39,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39" s="62" t="str" vm="171">
        <f t="shared" si="5"/>
        <v>Крым-Парфюмерия-1</v>
      </c>
      <c r="G39" s="74" t="str" vm="264">
        <f>IFERROR(CUBEVALUE("ThisWorkbookDataModel",F39,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40" spans="1:7" x14ac:dyDescent="0.25">
      <c r="A40" s="62">
        <v>22</v>
      </c>
      <c r="B40" s="56" t="str" vm="35">
        <f t="shared" si="3"/>
        <v>Закарпатская-Смешанный-2</v>
      </c>
      <c r="C40" s="63" vm="85">
        <f>IFERROR(CUBEVALUE("ThisWorkbookDataModel",B40,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1147980.44</v>
      </c>
      <c r="D40" s="62" t="str" vm="176">
        <f t="shared" si="4"/>
        <v>Крым-Супермаркет-9</v>
      </c>
      <c r="E40" s="63" t="str" vm="235">
        <f>IFERROR(CUBEVALUE("ThisWorkbookDataModel",D40,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40" s="62" t="str" vm="197">
        <f t="shared" si="5"/>
        <v>Тернопольская-Аптека-3</v>
      </c>
      <c r="G40" s="74" t="str" vm="250">
        <f>IFERROR(CUBEVALUE("ThisWorkbookDataModel",F40,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41" spans="1:7" x14ac:dyDescent="0.25">
      <c r="A41" s="62">
        <v>23</v>
      </c>
      <c r="B41" s="56" t="str" vm="29">
        <f t="shared" si="3"/>
        <v>Харьковская-Супермаркет-7</v>
      </c>
      <c r="C41" s="63" vm="101">
        <f>IFERROR(CUBEVALUE("ThisWorkbookDataModel",B41,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1088079.57</v>
      </c>
      <c r="D41" s="62" t="str" vm="185">
        <f t="shared" si="4"/>
        <v>Ивано-Франковская-Супермаркет-9</v>
      </c>
      <c r="E41" s="63" t="str" vm="246">
        <f>IFERROR(CUBEVALUE("ThisWorkbookDataModel",D41,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41" s="62" t="str" vm="204">
        <f t="shared" si="5"/>
        <v>Львовская-Супермаркет-9</v>
      </c>
      <c r="G41" s="74" t="str" vm="252">
        <f>IFERROR(CUBEVALUE("ThisWorkbookDataModel",F41,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42" spans="1:7" x14ac:dyDescent="0.25">
      <c r="A42" s="62">
        <v>24</v>
      </c>
      <c r="B42" s="56" t="str" vm="37">
        <f t="shared" si="3"/>
        <v>Харьковская-Рынок-5</v>
      </c>
      <c r="C42" s="63" vm="68">
        <f>IFERROR(CUBEVALUE("ThisWorkbookDataModel",B42,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942257.4</v>
      </c>
      <c r="D42" s="62" t="str" vm="186">
        <f t="shared" si="4"/>
        <v>Черкасская-Рынок-1</v>
      </c>
      <c r="E42" s="63" t="str" vm="266">
        <f>IFERROR(CUBEVALUE("ThisWorkbookDataModel",D42,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42" s="62" t="str" vm="211">
        <f t="shared" si="5"/>
        <v>Запорожская-Супермаркет-12</v>
      </c>
      <c r="G42" s="74" t="str" vm="259">
        <f>IFERROR(CUBEVALUE("ThisWorkbookDataModel",F42,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43" spans="1:7" x14ac:dyDescent="0.25">
      <c r="A43" s="62">
        <v>25</v>
      </c>
      <c r="B43" s="56" t="str" vm="19">
        <f t="shared" si="3"/>
        <v>Житомирская-Смешанный-3</v>
      </c>
      <c r="C43" s="63" vm="94">
        <f>IFERROR(CUBEVALUE("ThisWorkbookDataModel",B43,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941021.14</v>
      </c>
      <c r="D43" s="62" t="str" vm="188">
        <f t="shared" si="4"/>
        <v>Черкасская-Смешанный-4</v>
      </c>
      <c r="E43" s="63" t="str" vm="248">
        <f>IFERROR(CUBEVALUE("ThisWorkbookDataModel",D43,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/>
      </c>
      <c r="F43" s="62" t="str" vm="196">
        <f t="shared" si="5"/>
        <v>Ровенская-Смешанный-2</v>
      </c>
      <c r="G43" s="74" vm="251">
        <f>IFERROR(CUBEVALUE("ThisWorkbookDataModel",F43,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>31.624093010370249</v>
      </c>
    </row>
    <row r="44" spans="1:7" ht="15.75" thickBot="1" x14ac:dyDescent="0.3">
      <c r="A44" s="64">
        <v>26</v>
      </c>
      <c r="B44" s="73" t="str" vm="22">
        <f t="shared" si="3"/>
        <v>Крым-Рынок-5</v>
      </c>
      <c r="C44" s="65" vm="76">
        <f>IFERROR(CUBEVALUE("ThisWorkbookDataModel",B44,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893233.45</v>
      </c>
      <c r="D44" s="64" t="str" vm="177">
        <f t="shared" si="4"/>
        <v>Херсонская-Аптека-4</v>
      </c>
      <c r="E44" s="65" vm="236">
        <f>IFERROR(CUBEVALUE("ThisWorkbookDataModel",D44,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0.64831202355503559</v>
      </c>
      <c r="F44" s="64" t="str" vm="185">
        <f t="shared" si="5"/>
        <v>Ивано-Франковская-Супермаркет-9</v>
      </c>
      <c r="G44" s="75" t="str" vm="245">
        <f>IFERROR(CUBEVALUE("ThisWorkbookDataModel",F44,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"[Measures].[AvgDebtDays]]"),0)</f>
        <v/>
      </c>
    </row>
    <row r="45" spans="1:7" ht="15.75" thickBot="1" x14ac:dyDescent="0.3"/>
    <row r="46" spans="1:7" ht="15.75" thickBot="1" x14ac:dyDescent="0.3">
      <c r="A46" s="60"/>
      <c r="B46" s="82" t="s">
        <v>75</v>
      </c>
      <c r="C46" s="76" t="str" vm="2">
        <f>CUBESET("ThisWorkbookDataModel","Order([Products].[Товар].Members,[Measures].[ПродажіГрн],DESC)")</f>
        <v/>
      </c>
      <c r="D46" s="77"/>
      <c r="E46" s="78" t="str" vm="128">
        <f>CUBESET("ThisWorkbookDataModel","Order([Products].[Товар].Members,[Measures].[Націнка],DESC)")</f>
        <v/>
      </c>
      <c r="F46" s="79"/>
      <c r="G46" s="80" t="str" vm="132">
        <f>CUBESET("ThisWorkbookDataModel","Order([Products].[Товар].Members,[Measures].[AvgDebtDays],DESC)")</f>
        <v/>
      </c>
    </row>
    <row r="47" spans="1:7" x14ac:dyDescent="0.25">
      <c r="A47" s="60" t="s">
        <v>77</v>
      </c>
      <c r="B47" s="72" t="s">
        <v>75</v>
      </c>
      <c r="C47" s="61" t="s">
        <v>6</v>
      </c>
      <c r="D47" s="60"/>
      <c r="E47" s="61" t="s">
        <v>28</v>
      </c>
      <c r="F47" s="60"/>
      <c r="G47" s="61" t="s">
        <v>74</v>
      </c>
    </row>
    <row r="48" spans="1:7" x14ac:dyDescent="0.25">
      <c r="A48" s="62">
        <v>1</v>
      </c>
      <c r="B48" s="56" t="str" vm="42">
        <f t="shared" ref="B48:B72" si="6">CUBERANKEDMEMBER("ThisWorkbookDataModel",$C$46,A48)</f>
        <v>All</v>
      </c>
      <c r="C48" s="63">
        <v>0</v>
      </c>
      <c r="D48" s="62" t="str" vm="42">
        <f t="shared" ref="D48:D72" si="7">CUBERANKEDMEMBER("ThisWorkbookDataModel",$E$46,A48)</f>
        <v>All</v>
      </c>
      <c r="E48" s="63"/>
      <c r="F48" s="62" t="str" vm="42">
        <f t="shared" ref="F48:F72" si="8">CUBERANKEDMEMBER("ThisWorkbookDataModel",$G$46,A48)</f>
        <v>All</v>
      </c>
      <c r="G48" s="63"/>
    </row>
    <row r="49" spans="1:7" x14ac:dyDescent="0.25">
      <c r="A49" s="62">
        <v>2</v>
      </c>
      <c r="B49" s="56" t="str" vm="48">
        <f t="shared" si="6"/>
        <v>PALE POWDER - особый 100г</v>
      </c>
      <c r="C49" s="63" vm="116">
        <f>IFERROR(CUBEVALUE("ThisWorkbookDataModel",B49,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43036160.950000003</v>
      </c>
      <c r="D49" s="62" t="str" vm="58">
        <f t="shared" si="7"/>
        <v>EASE EXTREME DEO - два продукта</v>
      </c>
      <c r="E49" s="63" vm="157">
        <f>IFERROR(CUBEVALUE("ThisWorkbookDataModel",D49,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0.55730530715941451</v>
      </c>
      <c r="F49" s="62" t="str" vm="63">
        <f t="shared" si="8"/>
        <v>SHAKE POWDER - натуральный 250г</v>
      </c>
      <c r="G49" s="63" vm="167">
        <f>IFERROR(CUBEVALUE("ThisWorkbookDataModel",F49,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0.67307670095553207</v>
      </c>
    </row>
    <row r="50" spans="1:7" x14ac:dyDescent="0.25">
      <c r="A50" s="62">
        <v>3</v>
      </c>
      <c r="B50" s="56" t="str" vm="61">
        <f t="shared" si="6"/>
        <v>PALE POWDER - натуральный 100г</v>
      </c>
      <c r="C50" s="63" vm="89">
        <f>IFERROR(CUBEVALUE("ThisWorkbookDataModel",B50,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12872653.17</v>
      </c>
      <c r="D50" s="62" t="str" vm="53">
        <f t="shared" si="7"/>
        <v>BRIGHT POWDER - порошок 200г</v>
      </c>
      <c r="E50" s="63" vm="146">
        <f>IFERROR(CUBEVALUE("ThisWorkbookDataModel",D50,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0.52225733568157384</v>
      </c>
      <c r="F50" s="62" t="str" vm="60">
        <f t="shared" si="8"/>
        <v>PALE POWDER - универсальный 100г</v>
      </c>
      <c r="G50" s="63" vm="161">
        <f>IFERROR(CUBEVALUE("ThisWorkbookDataModel",F50,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0.65419980417348733</v>
      </c>
    </row>
    <row r="51" spans="1:7" x14ac:dyDescent="0.25">
      <c r="A51" s="62">
        <v>4</v>
      </c>
      <c r="B51" s="56" t="str" vm="51">
        <f t="shared" si="6"/>
        <v>EASE UNI GEL - нежный 100мл</v>
      </c>
      <c r="C51" s="63" vm="95">
        <f>IFERROR(CUBEVALUE("ThisWorkbookDataModel",B51,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7330110.3200000003</v>
      </c>
      <c r="D51" s="62" t="str" vm="47">
        <f t="shared" si="7"/>
        <v>EASE UNI DEO - в пластике особый 50г</v>
      </c>
      <c r="E51" s="63" vm="160">
        <f>IFERROR(CUBEVALUE("ThisWorkbookDataModel",D51,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0.53264147498077097</v>
      </c>
      <c r="F51" s="62" t="str" vm="47">
        <f t="shared" si="8"/>
        <v>EASE UNI DEO - в пластике особый 50г</v>
      </c>
      <c r="G51" s="63" vm="160">
        <f>IFERROR(CUBEVALUE("ThisWorkbookDataModel",F51,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0.53264147498077097</v>
      </c>
    </row>
    <row r="52" spans="1:7" x14ac:dyDescent="0.25">
      <c r="A52" s="62">
        <v>5</v>
      </c>
      <c r="B52" s="56" t="str" vm="53">
        <f t="shared" si="6"/>
        <v>BRIGHT POWDER - порошок 200г</v>
      </c>
      <c r="C52" s="63" vm="102">
        <f>IFERROR(CUBEVALUE("ThisWorkbookDataModel",B52,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6081464.1500000004</v>
      </c>
      <c r="D52" s="62" t="str" vm="54">
        <f t="shared" si="7"/>
        <v>EASE UNI GEL - детский 100мл</v>
      </c>
      <c r="E52" s="63" vm="148">
        <f>IFERROR(CUBEVALUE("ThisWorkbookDataModel",D52,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0.49566325949288709</v>
      </c>
      <c r="F52" s="62" t="str" vm="46">
        <f t="shared" si="8"/>
        <v>SHAKE POWDER - особый 250г</v>
      </c>
      <c r="G52" s="63" vm="158">
        <f>IFERROR(CUBEVALUE("ThisWorkbookDataModel",F52,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0.51785493853121967</v>
      </c>
    </row>
    <row r="53" spans="1:7" x14ac:dyDescent="0.25">
      <c r="A53" s="62">
        <v>6</v>
      </c>
      <c r="B53" s="56" t="str" vm="65">
        <f t="shared" si="6"/>
        <v>SHAKE POWDER - универсальный 250г</v>
      </c>
      <c r="C53" s="63" vm="79">
        <f>IFERROR(CUBEVALUE("ThisWorkbookDataModel",B53,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5675077.8899999997</v>
      </c>
      <c r="D53" s="62" t="str" vm="44">
        <f t="shared" si="7"/>
        <v>EASE UNI DEO - твердый нежный 50г</v>
      </c>
      <c r="E53" s="63" vm="153">
        <f>IFERROR(CUBEVALUE("ThisWorkbookDataModel",D53,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0.48503160558186265</v>
      </c>
      <c r="F53" s="62" t="str" vm="45">
        <f t="shared" si="8"/>
        <v>EASE EXTREME GEL - два продукта</v>
      </c>
      <c r="G53" s="63" vm="154">
        <f>IFERROR(CUBEVALUE("ThisWorkbookDataModel",F53,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0.50589404854009445</v>
      </c>
    </row>
    <row r="54" spans="1:7" x14ac:dyDescent="0.25">
      <c r="A54" s="62">
        <v>7</v>
      </c>
      <c r="B54" s="56" t="str" vm="43">
        <f t="shared" si="6"/>
        <v>EASE UNI DEO - в стекле нежный 50г</v>
      </c>
      <c r="C54" s="63" vm="87">
        <f>IFERROR(CUBEVALUE("ThisWorkbookDataModel",B54,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4969478.6500000004</v>
      </c>
      <c r="D54" s="62" t="str" vm="59">
        <f t="shared" si="7"/>
        <v>EASE UNI DEO - распылитель особый 70г</v>
      </c>
      <c r="E54" s="63" vm="159">
        <f>IFERROR(CUBEVALUE("ThisWorkbookDataModel",D54,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0.48846278180822478</v>
      </c>
      <c r="F54" s="62" t="str" vm="52">
        <f t="shared" si="8"/>
        <v>EASE UNI DEO - в пластике нежный 50г</v>
      </c>
      <c r="G54" s="63" vm="168">
        <f>IFERROR(CUBEVALUE("ThisWorkbookDataModel",F54,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0.46267837299665365</v>
      </c>
    </row>
    <row r="55" spans="1:7" x14ac:dyDescent="0.25">
      <c r="A55" s="62">
        <v>8</v>
      </c>
      <c r="B55" s="56" t="str" vm="56">
        <f t="shared" si="6"/>
        <v>EASE UNI DEO - распылитель нежный 70г</v>
      </c>
      <c r="C55" s="63" vm="88">
        <f>IFERROR(CUBEVALUE("ThisWorkbookDataModel",B55,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3104510.71</v>
      </c>
      <c r="D55" s="62" t="str" vm="63">
        <f t="shared" si="7"/>
        <v>SHAKE POWDER - натуральный 250г</v>
      </c>
      <c r="E55" s="63" vm="167">
        <f>IFERROR(CUBEVALUE("ThisWorkbookDataModel",D55,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0.67307670095553207</v>
      </c>
      <c r="F55" s="62" t="str" vm="65">
        <f t="shared" si="8"/>
        <v>SHAKE POWDER - универсальный 250г</v>
      </c>
      <c r="G55" s="63" vm="149">
        <f>IFERROR(CUBEVALUE("ThisWorkbookDataModel",F55,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0.51550146045335166</v>
      </c>
    </row>
    <row r="56" spans="1:7" x14ac:dyDescent="0.25">
      <c r="A56" s="62">
        <v>9</v>
      </c>
      <c r="B56" s="56" t="str" vm="46">
        <f t="shared" si="6"/>
        <v>SHAKE POWDER - особый 250г</v>
      </c>
      <c r="C56" s="63" vm="73">
        <f>IFERROR(CUBEVALUE("ThisWorkbookDataModel",B56,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3422120.09</v>
      </c>
      <c r="D56" s="62" t="str" vm="50">
        <f t="shared" si="7"/>
        <v>EASE UNI GEL - особый 100мл</v>
      </c>
      <c r="E56" s="63" vm="164">
        <f>IFERROR(CUBEVALUE("ThisWorkbookDataModel",D56,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0.48030396604059994</v>
      </c>
      <c r="F56" s="62" t="str" vm="66">
        <f t="shared" si="8"/>
        <v>EASE UNI DEO - твердый особый 50г</v>
      </c>
      <c r="G56" s="63" vm="151">
        <f>IFERROR(CUBEVALUE("ThisWorkbookDataModel",F56,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0.46850938576899581</v>
      </c>
    </row>
    <row r="57" spans="1:7" x14ac:dyDescent="0.25">
      <c r="A57" s="62">
        <v>10</v>
      </c>
      <c r="B57" s="56" t="str" vm="60">
        <f t="shared" si="6"/>
        <v>PALE POWDER - универсальный 100г</v>
      </c>
      <c r="C57" s="63" vm="109">
        <f>IFERROR(CUBEVALUE("ThisWorkbookDataModel",B57,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1328147.6599999999</v>
      </c>
      <c r="D57" s="62" t="str" vm="56">
        <f t="shared" si="7"/>
        <v>EASE UNI DEO - распылитель нежный 70г</v>
      </c>
      <c r="E57" s="63" vm="155">
        <f>IFERROR(CUBEVALUE("ThisWorkbookDataModel",D57,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0.4715112936218</v>
      </c>
      <c r="F57" s="62" t="str" vm="53">
        <f t="shared" si="8"/>
        <v>BRIGHT POWDER - порошок 200г</v>
      </c>
      <c r="G57" s="63" vm="146">
        <f>IFERROR(CUBEVALUE("ThisWorkbookDataModel",F57,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0.52225733568157384</v>
      </c>
    </row>
    <row r="58" spans="1:7" x14ac:dyDescent="0.25">
      <c r="A58" s="62">
        <v>11</v>
      </c>
      <c r="B58" s="56" t="str" vm="50">
        <f t="shared" si="6"/>
        <v>EASE UNI GEL - особый 100мл</v>
      </c>
      <c r="C58" s="63" vm="122">
        <f>IFERROR(CUBEVALUE("ThisWorkbookDataModel",B58,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1432541.1</v>
      </c>
      <c r="D58" s="62" t="str" vm="43">
        <f t="shared" si="7"/>
        <v>EASE UNI DEO - в стекле нежный 50г</v>
      </c>
      <c r="E58" s="63" vm="152">
        <f>IFERROR(CUBEVALUE("ThisWorkbookDataModel",D58,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0.46207538737279641</v>
      </c>
      <c r="F58" s="62" t="str" vm="58">
        <f t="shared" si="8"/>
        <v>EASE EXTREME DEO - два продукта</v>
      </c>
      <c r="G58" s="63" vm="157">
        <f>IFERROR(CUBEVALUE("ThisWorkbookDataModel",F58,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0.55730530715941451</v>
      </c>
    </row>
    <row r="59" spans="1:7" x14ac:dyDescent="0.25">
      <c r="A59" s="62">
        <v>12</v>
      </c>
      <c r="B59" s="56" t="str" vm="63">
        <f t="shared" si="6"/>
        <v>SHAKE POWDER - натуральный 250г</v>
      </c>
      <c r="C59" s="63" vm="115">
        <f>IFERROR(CUBEVALUE("ThisWorkbookDataModel",B59,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688043.24</v>
      </c>
      <c r="D59" s="62" t="str" vm="65">
        <f t="shared" si="7"/>
        <v>SHAKE POWDER - универсальный 250г</v>
      </c>
      <c r="E59" s="63" vm="149">
        <f>IFERROR(CUBEVALUE("ThisWorkbookDataModel",D59,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0.51550146045335166</v>
      </c>
      <c r="F59" s="62" t="str" vm="54">
        <f t="shared" si="8"/>
        <v>EASE UNI GEL - детский 100мл</v>
      </c>
      <c r="G59" s="63" vm="148">
        <f>IFERROR(CUBEVALUE("ThisWorkbookDataModel",F59,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0.49566325949288709</v>
      </c>
    </row>
    <row r="60" spans="1:7" x14ac:dyDescent="0.25">
      <c r="A60" s="62">
        <v>13</v>
      </c>
      <c r="B60" s="56" t="str" vm="64">
        <f t="shared" si="6"/>
        <v>EASE UNI DEO - в стекле особый 50г</v>
      </c>
      <c r="C60" s="63" vm="124">
        <f>IFERROR(CUBEVALUE("ThisWorkbookDataModel",B60,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1201067.3</v>
      </c>
      <c r="D60" s="62" t="str" vm="64">
        <f t="shared" si="7"/>
        <v>EASE UNI DEO - в стекле особый 50г</v>
      </c>
      <c r="E60" s="63" vm="147">
        <f>IFERROR(CUBEVALUE("ThisWorkbookDataModel",D60,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0.47710073646256257</v>
      </c>
      <c r="F60" s="62" t="str" vm="51">
        <f t="shared" si="8"/>
        <v>EASE UNI GEL - нежный 100мл</v>
      </c>
      <c r="G60" s="63" vm="166">
        <f>IFERROR(CUBEVALUE("ThisWorkbookDataModel",F60,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0.46366420927001922</v>
      </c>
    </row>
    <row r="61" spans="1:7" x14ac:dyDescent="0.25">
      <c r="A61" s="62">
        <v>14</v>
      </c>
      <c r="B61" s="56" t="str" vm="55">
        <f t="shared" si="6"/>
        <v>EASE EXTREME DEO - распылитель 70г</v>
      </c>
      <c r="C61" s="63" vm="110">
        <f>IFERROR(CUBEVALUE("ThisWorkbookDataModel",B61,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1115446.73</v>
      </c>
      <c r="D61" s="62" t="str" vm="60">
        <f t="shared" si="7"/>
        <v>PALE POWDER - универсальный 100г</v>
      </c>
      <c r="E61" s="63" vm="161">
        <f>IFERROR(CUBEVALUE("ThisWorkbookDataModel",D61,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0.65419980417348733</v>
      </c>
      <c r="F61" s="62" t="str" vm="62">
        <f t="shared" si="8"/>
        <v>EASE EXTREME DEO - в стекле 50г</v>
      </c>
      <c r="G61" s="63" vm="165">
        <f>IFERROR(CUBEVALUE("ThisWorkbookDataModel",F61,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0.43047715293614569</v>
      </c>
    </row>
    <row r="62" spans="1:7" x14ac:dyDescent="0.25">
      <c r="A62" s="62">
        <v>15</v>
      </c>
      <c r="B62" s="56" t="str" vm="44">
        <f t="shared" si="6"/>
        <v>EASE UNI DEO - твердый нежный 50г</v>
      </c>
      <c r="C62" s="63" vm="123">
        <f>IFERROR(CUBEVALUE("ThisWorkbookDataModel",B62,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856904.55</v>
      </c>
      <c r="D62" s="62" t="str" vm="49">
        <f t="shared" si="7"/>
        <v>EASE EXTREME DEO - твердый 50г</v>
      </c>
      <c r="E62" s="63" vm="162">
        <f>IFERROR(CUBEVALUE("ThisWorkbookDataModel",D62,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0.46642968727447731</v>
      </c>
      <c r="F62" s="62" t="str" vm="44">
        <f t="shared" si="8"/>
        <v>EASE UNI DEO - твердый нежный 50г</v>
      </c>
      <c r="G62" s="63" vm="153">
        <f>IFERROR(CUBEVALUE("ThisWorkbookDataModel",F62,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0.48503160558186265</v>
      </c>
    </row>
    <row r="63" spans="1:7" x14ac:dyDescent="0.25">
      <c r="A63" s="62">
        <v>16</v>
      </c>
      <c r="B63" s="56" t="str" vm="57">
        <f t="shared" si="6"/>
        <v>EASE EXTREME GEL - особый 100мл</v>
      </c>
      <c r="C63" s="63" vm="97">
        <f>IFERROR(CUBEVALUE("ThisWorkbookDataModel",B63,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948031.22</v>
      </c>
      <c r="D63" s="62" t="str" vm="57">
        <f t="shared" si="7"/>
        <v>EASE EXTREME GEL - особый 100мл</v>
      </c>
      <c r="E63" s="63" vm="156">
        <f>IFERROR(CUBEVALUE("ThisWorkbookDataModel",D63,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0.47292886298607506</v>
      </c>
      <c r="F63" s="62" t="str" vm="59">
        <f t="shared" si="8"/>
        <v>EASE UNI DEO - распылитель особый 70г</v>
      </c>
      <c r="G63" s="63" vm="159">
        <f>IFERROR(CUBEVALUE("ThisWorkbookDataModel",F63,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0.48846278180822478</v>
      </c>
    </row>
    <row r="64" spans="1:7" x14ac:dyDescent="0.25">
      <c r="A64" s="62">
        <v>17</v>
      </c>
      <c r="B64" s="56" t="str" vm="59">
        <f t="shared" si="6"/>
        <v>EASE UNI DEO - распылитель особый 70г</v>
      </c>
      <c r="C64" s="63" vm="80">
        <f>IFERROR(CUBEVALUE("ThisWorkbookDataModel",B64,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780168.36</v>
      </c>
      <c r="D64" s="62" t="str" vm="55">
        <f t="shared" si="7"/>
        <v>EASE EXTREME DEO - распылитель 70г</v>
      </c>
      <c r="E64" s="63" vm="150">
        <f>IFERROR(CUBEVALUE("ThisWorkbookDataModel",D64,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0.46423875317404178</v>
      </c>
      <c r="F64" s="62" t="str" vm="50">
        <f t="shared" si="8"/>
        <v>EASE UNI GEL - особый 100мл</v>
      </c>
      <c r="G64" s="63" vm="164">
        <f>IFERROR(CUBEVALUE("ThisWorkbookDataModel",F64,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0.48030396604059994</v>
      </c>
    </row>
    <row r="65" spans="1:7" x14ac:dyDescent="0.25">
      <c r="A65" s="62">
        <v>18</v>
      </c>
      <c r="B65" s="56" t="str" vm="49">
        <f t="shared" si="6"/>
        <v>EASE EXTREME DEO - твердый 50г</v>
      </c>
      <c r="C65" s="63" vm="125">
        <f>IFERROR(CUBEVALUE("ThisWorkbookDataModel",B65,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436873.16</v>
      </c>
      <c r="D65" s="62" t="str" vm="51">
        <f t="shared" si="7"/>
        <v>EASE UNI GEL - нежный 100мл</v>
      </c>
      <c r="E65" s="63" vm="166">
        <f>IFERROR(CUBEVALUE("ThisWorkbookDataModel",D65,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0.46366420927001922</v>
      </c>
      <c r="F65" s="62" t="str" vm="57">
        <f t="shared" si="8"/>
        <v>EASE EXTREME GEL - особый 100мл</v>
      </c>
      <c r="G65" s="63" vm="156">
        <f>IFERROR(CUBEVALUE("ThisWorkbookDataModel",F65,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0.47292886298607506</v>
      </c>
    </row>
    <row r="66" spans="1:7" x14ac:dyDescent="0.25">
      <c r="A66" s="62">
        <v>19</v>
      </c>
      <c r="B66" s="56" t="str" vm="62">
        <f t="shared" si="6"/>
        <v>EASE EXTREME DEO - в стекле 50г</v>
      </c>
      <c r="C66" s="63" vm="117">
        <f>IFERROR(CUBEVALUE("ThisWorkbookDataModel",B66,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449505.23</v>
      </c>
      <c r="D66" s="62" t="str" vm="46">
        <f t="shared" si="7"/>
        <v>SHAKE POWDER - особый 250г</v>
      </c>
      <c r="E66" s="63" vm="158">
        <f>IFERROR(CUBEVALUE("ThisWorkbookDataModel",D66,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0.51785493853121967</v>
      </c>
      <c r="F66" s="62" t="str" vm="49">
        <f t="shared" si="8"/>
        <v>EASE EXTREME DEO - твердый 50г</v>
      </c>
      <c r="G66" s="63" vm="162">
        <f>IFERROR(CUBEVALUE("ThisWorkbookDataModel",F66,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0.46642968727447731</v>
      </c>
    </row>
    <row r="67" spans="1:7" x14ac:dyDescent="0.25">
      <c r="A67" s="62">
        <v>20</v>
      </c>
      <c r="B67" s="56" t="str" vm="52">
        <f t="shared" si="6"/>
        <v>EASE UNI DEO - в пластике нежный 50г</v>
      </c>
      <c r="C67" s="63" vm="72">
        <f>IFERROR(CUBEVALUE("ThisWorkbookDataModel",B67,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335744.32</v>
      </c>
      <c r="D67" s="62" t="str" vm="66">
        <f t="shared" si="7"/>
        <v>EASE UNI DEO - твердый особый 50г</v>
      </c>
      <c r="E67" s="63" vm="151">
        <f>IFERROR(CUBEVALUE("ThisWorkbookDataModel",D67,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0.46850938576899581</v>
      </c>
      <c r="F67" s="62" t="str" vm="55">
        <f t="shared" si="8"/>
        <v>EASE EXTREME DEO - распылитель 70г</v>
      </c>
      <c r="G67" s="63" vm="150">
        <f>IFERROR(CUBEVALUE("ThisWorkbookDataModel",F67,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0.46423875317404178</v>
      </c>
    </row>
    <row r="68" spans="1:7" x14ac:dyDescent="0.25">
      <c r="A68" s="62">
        <v>21</v>
      </c>
      <c r="B68" s="56" t="str" vm="54">
        <f t="shared" si="6"/>
        <v>EASE UNI GEL - детский 100мл</v>
      </c>
      <c r="C68" s="63" vm="81">
        <f>IFERROR(CUBEVALUE("ThisWorkbookDataModel",B68,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292071.84999999998</v>
      </c>
      <c r="D68" s="62" t="str" vm="61">
        <f t="shared" si="7"/>
        <v>PALE POWDER - натуральный 100г</v>
      </c>
      <c r="E68" s="63" vm="163">
        <f>IFERROR(CUBEVALUE("ThisWorkbookDataModel",D68,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0.43829148959560654</v>
      </c>
      <c r="F68" s="62" t="str" vm="61">
        <f t="shared" si="8"/>
        <v>PALE POWDER - натуральный 100г</v>
      </c>
      <c r="G68" s="63" vm="163">
        <f>IFERROR(CUBEVALUE("ThisWorkbookDataModel",F68,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0.43829148959560654</v>
      </c>
    </row>
    <row r="69" spans="1:7" x14ac:dyDescent="0.25">
      <c r="A69" s="62">
        <v>22</v>
      </c>
      <c r="B69" s="56" t="str" vm="66">
        <f t="shared" si="6"/>
        <v>EASE UNI DEO - твердый особый 50г</v>
      </c>
      <c r="C69" s="63" vm="108">
        <f>IFERROR(CUBEVALUE("ThisWorkbookDataModel",B69,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198845.07</v>
      </c>
      <c r="D69" s="62" t="str" vm="62">
        <f t="shared" si="7"/>
        <v>EASE EXTREME DEO - в стекле 50г</v>
      </c>
      <c r="E69" s="63" vm="165">
        <f>IFERROR(CUBEVALUE("ThisWorkbookDataModel",D69,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0.43047715293614569</v>
      </c>
      <c r="F69" s="62" t="str" vm="64">
        <f t="shared" si="8"/>
        <v>EASE UNI DEO - в стекле особый 50г</v>
      </c>
      <c r="G69" s="63" vm="147">
        <f>IFERROR(CUBEVALUE("ThisWorkbookDataModel",F69,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0.47710073646256257</v>
      </c>
    </row>
    <row r="70" spans="1:7" x14ac:dyDescent="0.25">
      <c r="A70" s="62">
        <v>23</v>
      </c>
      <c r="B70" s="56" t="str" vm="45">
        <f t="shared" si="6"/>
        <v>EASE EXTREME GEL - два продукта</v>
      </c>
      <c r="C70" s="63" vm="96">
        <f>IFERROR(CUBEVALUE("ThisWorkbookDataModel",B70,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56971.33</v>
      </c>
      <c r="D70" s="62" t="str" vm="52">
        <f t="shared" si="7"/>
        <v>EASE UNI DEO - в пластике нежный 50г</v>
      </c>
      <c r="E70" s="63" vm="168">
        <f>IFERROR(CUBEVALUE("ThisWorkbookDataModel",D70,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0.46267837299665365</v>
      </c>
      <c r="F70" s="62" t="str" vm="56">
        <f t="shared" si="8"/>
        <v>EASE UNI DEO - распылитель нежный 70г</v>
      </c>
      <c r="G70" s="63" vm="155">
        <f>IFERROR(CUBEVALUE("ThisWorkbookDataModel",F70,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0.4715112936218</v>
      </c>
    </row>
    <row r="71" spans="1:7" x14ac:dyDescent="0.25">
      <c r="A71" s="62">
        <v>24</v>
      </c>
      <c r="B71" s="56" t="str" vm="58">
        <f t="shared" si="6"/>
        <v>EASE EXTREME DEO - два продукта</v>
      </c>
      <c r="C71" s="63" vm="71">
        <f>IFERROR(CUBEVALUE("ThisWorkbookDataModel",B71,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78056.3</v>
      </c>
      <c r="D71" s="62" t="str" vm="48">
        <f t="shared" si="7"/>
        <v>PALE POWDER - особый 100г</v>
      </c>
      <c r="E71" s="63" vm="145">
        <f>IFERROR(CUBEVALUE("ThisWorkbookDataModel",D71,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0.40311917449013446</v>
      </c>
      <c r="F71" s="62" t="str" vm="43">
        <f t="shared" si="8"/>
        <v>EASE UNI DEO - в стекле нежный 50г</v>
      </c>
      <c r="G71" s="63" vm="152">
        <f>IFERROR(CUBEVALUE("ThisWorkbookDataModel",F71,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0.46207538737279641</v>
      </c>
    </row>
    <row r="72" spans="1:7" ht="15.75" thickBot="1" x14ac:dyDescent="0.3">
      <c r="A72" s="64">
        <v>25</v>
      </c>
      <c r="B72" s="73" t="str" vm="47">
        <f t="shared" si="6"/>
        <v>EASE UNI DEO - в пластике особый 50г</v>
      </c>
      <c r="C72" s="65" vm="103">
        <f>IFERROR(CUBEVALUE("ThisWorkbookDataModel",B72,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"[Measures].[ПродажіГрн]"),0)</f>
        <v>5539.61</v>
      </c>
      <c r="D72" s="64" t="str" vm="45">
        <f t="shared" si="7"/>
        <v>EASE EXTREME GEL - два продукта</v>
      </c>
      <c r="E72" s="65" vm="154">
        <f>IFERROR(CUBEVALUE("ThisWorkbookDataModel",D72,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0.50589404854009445</v>
      </c>
      <c r="F72" s="64" t="str" vm="48">
        <f t="shared" si="8"/>
        <v>PALE POWDER - особый 100г</v>
      </c>
      <c r="G72" s="65" vm="145">
        <f>IFERROR(CUBEVALUE("ThisWorkbookDataModel",F72,
                                                                ВременнаяШкала_Date,Срез_Бренд,Срез_КатТовару,Срез_Область,Срез_Регіон,Срез_ТипКлієнту,Срез_Формат,
                                                                 "[Measures].[Націнка]]"),0)</f>
        <v>0.40311917449013446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8FE28-5A54-498C-B9FC-407E49E24EA4}">
  <dimension ref="B2:BC19"/>
  <sheetViews>
    <sheetView workbookViewId="0">
      <selection activeCell="C2" sqref="C2"/>
    </sheetView>
  </sheetViews>
  <sheetFormatPr defaultRowHeight="15" x14ac:dyDescent="0.25"/>
  <cols>
    <col min="1" max="1" width="2.85546875" customWidth="1"/>
    <col min="2" max="2" width="17.28515625" bestFit="1" customWidth="1"/>
    <col min="3" max="3" width="12.140625" bestFit="1" customWidth="1"/>
    <col min="4" max="4" width="24.5703125" bestFit="1" customWidth="1"/>
    <col min="5" max="5" width="11.7109375" bestFit="1" customWidth="1"/>
    <col min="6" max="6" width="24.140625" bestFit="1" customWidth="1"/>
    <col min="7" max="7" width="12.7109375" bestFit="1" customWidth="1"/>
    <col min="8" max="8" width="26.140625" bestFit="1" customWidth="1"/>
    <col min="9" max="9" width="20.42578125" bestFit="1" customWidth="1"/>
    <col min="10" max="10" width="20.7109375" bestFit="1" customWidth="1"/>
    <col min="11" max="11" width="23.140625" bestFit="1" customWidth="1"/>
    <col min="12" max="12" width="7.42578125" customWidth="1"/>
    <col min="13" max="13" width="11.85546875" bestFit="1" customWidth="1"/>
    <col min="14" max="14" width="12.140625" bestFit="1" customWidth="1"/>
    <col min="15" max="15" width="24.5703125" bestFit="1" customWidth="1"/>
    <col min="16" max="16" width="3" customWidth="1"/>
    <col min="17" max="17" width="11.85546875" bestFit="1" customWidth="1"/>
    <col min="18" max="18" width="12.140625" bestFit="1" customWidth="1"/>
    <col min="19" max="19" width="24.5703125" bestFit="1" customWidth="1"/>
    <col min="20" max="20" width="3.42578125" customWidth="1"/>
    <col min="21" max="21" width="12.140625" bestFit="1" customWidth="1"/>
    <col min="22" max="22" width="24.5703125" bestFit="1" customWidth="1"/>
    <col min="23" max="23" width="2.7109375" customWidth="1"/>
    <col min="24" max="24" width="11.85546875" bestFit="1" customWidth="1"/>
    <col min="25" max="25" width="11.7109375" bestFit="1" customWidth="1"/>
    <col min="26" max="26" width="24.140625" bestFit="1" customWidth="1"/>
    <col min="27" max="27" width="2.7109375" customWidth="1"/>
    <col min="28" max="28" width="11.85546875" bestFit="1" customWidth="1"/>
    <col min="29" max="29" width="11.7109375" bestFit="1" customWidth="1"/>
    <col min="30" max="30" width="24.140625" bestFit="1" customWidth="1"/>
    <col min="31" max="31" width="4.5703125" customWidth="1"/>
    <col min="32" max="32" width="11.7109375" bestFit="1" customWidth="1"/>
    <col min="33" max="33" width="24.140625" bestFit="1" customWidth="1"/>
    <col min="34" max="34" width="3.5703125" customWidth="1"/>
    <col min="35" max="35" width="11.85546875" bestFit="1" customWidth="1"/>
    <col min="36" max="36" width="16.42578125" bestFit="1" customWidth="1"/>
    <col min="37" max="37" width="20.42578125" bestFit="1" customWidth="1"/>
    <col min="38" max="38" width="5.28515625" customWidth="1"/>
    <col min="39" max="39" width="11.85546875" bestFit="1" customWidth="1"/>
    <col min="40" max="40" width="16.42578125" bestFit="1" customWidth="1"/>
    <col min="41" max="41" width="20.42578125" bestFit="1" customWidth="1"/>
    <col min="42" max="42" width="4.28515625" customWidth="1"/>
    <col min="43" max="43" width="16.42578125" bestFit="1" customWidth="1"/>
    <col min="44" max="44" width="20.42578125" bestFit="1" customWidth="1"/>
    <col min="45" max="45" width="4.140625" customWidth="1"/>
    <col min="46" max="46" width="11.85546875" bestFit="1" customWidth="1"/>
    <col min="47" max="47" width="8.140625" bestFit="1" customWidth="1"/>
    <col min="48" max="48" width="20.7109375" bestFit="1" customWidth="1"/>
    <col min="49" max="49" width="1.5703125" customWidth="1"/>
    <col min="50" max="50" width="11.85546875" bestFit="1" customWidth="1"/>
    <col min="51" max="51" width="8.140625" bestFit="1" customWidth="1"/>
    <col min="52" max="52" width="20.7109375" bestFit="1" customWidth="1"/>
    <col min="54" max="54" width="8.140625" bestFit="1" customWidth="1"/>
    <col min="55" max="55" width="20.7109375" bestFit="1" customWidth="1"/>
  </cols>
  <sheetData>
    <row r="2" spans="2:55" x14ac:dyDescent="0.25">
      <c r="C2" s="3" t="s">
        <v>62</v>
      </c>
    </row>
    <row r="3" spans="2:55" x14ac:dyDescent="0.25">
      <c r="C3">
        <v>2015</v>
      </c>
      <c r="D3" t="s">
        <v>8</v>
      </c>
    </row>
    <row r="4" spans="2:55" x14ac:dyDescent="0.25">
      <c r="B4" t="s">
        <v>6</v>
      </c>
      <c r="C4" s="2">
        <v>96695532.959999993</v>
      </c>
      <c r="D4" s="2">
        <v>96695532.959999993</v>
      </c>
    </row>
    <row r="5" spans="2:55" ht="15.75" thickBot="1" x14ac:dyDescent="0.3"/>
    <row r="6" spans="2:55" ht="15.75" thickBot="1" x14ac:dyDescent="0.3">
      <c r="B6" s="3" t="s">
        <v>9</v>
      </c>
      <c r="C6" s="42" t="s">
        <v>6</v>
      </c>
      <c r="D6" s="43" t="s">
        <v>53</v>
      </c>
      <c r="E6" s="47" t="s">
        <v>5</v>
      </c>
      <c r="F6" s="43" t="s">
        <v>54</v>
      </c>
      <c r="G6" s="47" t="s">
        <v>29</v>
      </c>
      <c r="H6" s="43" t="s">
        <v>55</v>
      </c>
      <c r="I6" t="s">
        <v>80</v>
      </c>
      <c r="J6" t="s">
        <v>81</v>
      </c>
      <c r="K6" t="s">
        <v>82</v>
      </c>
      <c r="M6" s="3" t="s">
        <v>101</v>
      </c>
      <c r="N6" t="s">
        <v>6</v>
      </c>
      <c r="O6" t="s">
        <v>53</v>
      </c>
      <c r="Q6" s="3" t="s">
        <v>101</v>
      </c>
      <c r="R6" t="s">
        <v>6</v>
      </c>
      <c r="S6" t="s">
        <v>53</v>
      </c>
      <c r="U6" t="s">
        <v>6</v>
      </c>
      <c r="V6" t="s">
        <v>53</v>
      </c>
      <c r="X6" s="3" t="s">
        <v>78</v>
      </c>
      <c r="Y6" t="s">
        <v>5</v>
      </c>
      <c r="Z6" t="s">
        <v>54</v>
      </c>
      <c r="AB6" s="3" t="s">
        <v>78</v>
      </c>
      <c r="AC6" t="s">
        <v>5</v>
      </c>
      <c r="AD6" t="s">
        <v>54</v>
      </c>
      <c r="AF6" t="s">
        <v>5</v>
      </c>
      <c r="AG6" t="s">
        <v>54</v>
      </c>
      <c r="AI6" s="3" t="s">
        <v>78</v>
      </c>
      <c r="AJ6" t="s">
        <v>7</v>
      </c>
      <c r="AK6" t="s">
        <v>80</v>
      </c>
      <c r="AM6" s="3" t="s">
        <v>78</v>
      </c>
      <c r="AN6" t="s">
        <v>7</v>
      </c>
      <c r="AO6" t="s">
        <v>80</v>
      </c>
      <c r="AQ6" t="s">
        <v>7</v>
      </c>
      <c r="AR6" t="s">
        <v>80</v>
      </c>
      <c r="AT6" s="3" t="s">
        <v>78</v>
      </c>
      <c r="AU6" t="s">
        <v>28</v>
      </c>
      <c r="AV6" t="s">
        <v>81</v>
      </c>
      <c r="AX6" s="3" t="s">
        <v>78</v>
      </c>
      <c r="AY6" t="s">
        <v>28</v>
      </c>
      <c r="AZ6" t="s">
        <v>81</v>
      </c>
      <c r="BB6" t="s">
        <v>28</v>
      </c>
      <c r="BC6" t="s">
        <v>81</v>
      </c>
    </row>
    <row r="7" spans="2:55" x14ac:dyDescent="0.25">
      <c r="B7" s="35">
        <v>42005</v>
      </c>
      <c r="C7" s="40">
        <v>6041842.8600000003</v>
      </c>
      <c r="D7" s="41">
        <v>0.20208017804778589</v>
      </c>
      <c r="E7" s="44">
        <v>363976</v>
      </c>
      <c r="F7" s="41">
        <v>0.21659491403053721</v>
      </c>
      <c r="G7" s="49">
        <v>13.878045447875145</v>
      </c>
      <c r="H7" s="41">
        <v>-0.41355293705508445</v>
      </c>
      <c r="I7" s="87">
        <v>4.2473103459642059E-2</v>
      </c>
      <c r="J7" s="87">
        <v>1.9532455425876116E-2</v>
      </c>
      <c r="K7" s="86">
        <v>0.23351090269765118</v>
      </c>
      <c r="M7" s="4" t="s">
        <v>83</v>
      </c>
      <c r="N7" s="2">
        <v>6041842.8600000003</v>
      </c>
      <c r="O7" s="8">
        <v>0.20208017804778589</v>
      </c>
      <c r="Q7" s="4" t="s">
        <v>96</v>
      </c>
      <c r="R7" s="2">
        <v>24718905.98</v>
      </c>
      <c r="S7" s="8">
        <v>7.0815577785235506E-2</v>
      </c>
      <c r="U7" s="2">
        <v>96695532.959999993</v>
      </c>
      <c r="V7" s="8">
        <v>-8.4935353669407521E-2</v>
      </c>
      <c r="X7" s="4" t="s">
        <v>83</v>
      </c>
      <c r="Y7" s="2">
        <v>363976</v>
      </c>
      <c r="Z7" s="8">
        <v>0.21659491403053721</v>
      </c>
      <c r="AB7" s="4" t="s">
        <v>96</v>
      </c>
      <c r="AC7" s="2">
        <v>1564946</v>
      </c>
      <c r="AD7" s="8">
        <v>0.14721850391680502</v>
      </c>
      <c r="AF7" s="2">
        <v>6300455</v>
      </c>
      <c r="AG7" s="8">
        <v>-7.4150195934729046E-3</v>
      </c>
      <c r="AI7" s="4" t="s">
        <v>83</v>
      </c>
      <c r="AJ7" s="8">
        <v>0.19100591831652008</v>
      </c>
      <c r="AK7" s="8">
        <v>4.2473103459642059E-2</v>
      </c>
      <c r="AM7" s="4" t="s">
        <v>96</v>
      </c>
      <c r="AN7" s="8">
        <v>0.39380933292434905</v>
      </c>
      <c r="AO7" s="8">
        <v>0.20453349369691765</v>
      </c>
      <c r="AQ7" s="8">
        <v>0.31780134670965404</v>
      </c>
      <c r="AR7" s="8">
        <v>9.0303651151761644E-2</v>
      </c>
      <c r="AT7" s="4" t="s">
        <v>83</v>
      </c>
      <c r="AU7" s="8">
        <v>0.51320426403801034</v>
      </c>
      <c r="AV7" s="8">
        <v>1.9532455425870732E-2</v>
      </c>
      <c r="AX7" s="4" t="s">
        <v>96</v>
      </c>
      <c r="AY7" s="8">
        <v>0.46220496261049288</v>
      </c>
      <c r="AZ7" s="8">
        <v>-2.6822381455356259E-2</v>
      </c>
      <c r="BB7" s="8">
        <v>0.44541097662029916</v>
      </c>
      <c r="BC7" s="8">
        <v>-3.5311266460880286E-2</v>
      </c>
    </row>
    <row r="8" spans="2:55" x14ac:dyDescent="0.25">
      <c r="B8" s="35">
        <v>42036</v>
      </c>
      <c r="C8" s="36">
        <v>8318241.7000000002</v>
      </c>
      <c r="D8" s="37">
        <v>0.12455286313364344</v>
      </c>
      <c r="E8" s="45">
        <v>505090</v>
      </c>
      <c r="F8" s="37">
        <v>0.13374455113960315</v>
      </c>
      <c r="G8" s="50">
        <v>18.390256597136361</v>
      </c>
      <c r="H8" s="37">
        <v>-0.15842888736422001</v>
      </c>
      <c r="I8" s="87">
        <v>1.2081129567485388E-2</v>
      </c>
      <c r="J8" s="87">
        <v>2.3526764653698296E-2</v>
      </c>
      <c r="K8" s="86">
        <v>0.15922812352298132</v>
      </c>
      <c r="M8" s="4" t="s">
        <v>84</v>
      </c>
      <c r="N8" s="2">
        <v>8318241.7000000002</v>
      </c>
      <c r="O8" s="8">
        <v>0.12455286313364344</v>
      </c>
      <c r="Q8" s="4" t="s">
        <v>97</v>
      </c>
      <c r="R8" s="2">
        <v>23487908.699999999</v>
      </c>
      <c r="S8" s="8">
        <v>-0.19893804541888604</v>
      </c>
      <c r="X8" s="4" t="s">
        <v>84</v>
      </c>
      <c r="Y8" s="2">
        <v>505090</v>
      </c>
      <c r="Z8" s="8">
        <v>0.13374455113960315</v>
      </c>
      <c r="AB8" s="4" t="s">
        <v>97</v>
      </c>
      <c r="AC8" s="2">
        <v>1536045</v>
      </c>
      <c r="AD8" s="8">
        <v>-0.14637609478504421</v>
      </c>
      <c r="AI8" s="4" t="s">
        <v>84</v>
      </c>
      <c r="AJ8" s="8">
        <v>0.20589729661614009</v>
      </c>
      <c r="AK8" s="8">
        <v>1.2081129567485388E-2</v>
      </c>
      <c r="AM8" s="4" t="s">
        <v>97</v>
      </c>
      <c r="AN8" s="8">
        <v>0.37503851611514472</v>
      </c>
      <c r="AO8" s="8">
        <v>0.12250345078676683</v>
      </c>
      <c r="AT8" s="4" t="s">
        <v>84</v>
      </c>
      <c r="AU8" s="8">
        <v>0.52413580405926163</v>
      </c>
      <c r="AV8" s="8">
        <v>2.3526764653692855E-2</v>
      </c>
      <c r="AX8" s="4" t="s">
        <v>97</v>
      </c>
      <c r="AY8" s="8">
        <v>0.44687484401898075</v>
      </c>
      <c r="AZ8" s="8">
        <v>-2.7884740411757147E-2</v>
      </c>
    </row>
    <row r="9" spans="2:55" x14ac:dyDescent="0.25">
      <c r="B9" s="35">
        <v>42064</v>
      </c>
      <c r="C9" s="36">
        <v>10358821.42</v>
      </c>
      <c r="D9" s="37">
        <v>-2.8353153153991451E-2</v>
      </c>
      <c r="E9" s="45">
        <v>695880</v>
      </c>
      <c r="F9" s="37">
        <v>0.12340178225494003</v>
      </c>
      <c r="G9" s="50">
        <v>17.197402897211035</v>
      </c>
      <c r="H9" s="37">
        <v>-0.20252254970629935</v>
      </c>
      <c r="I9" s="87">
        <v>0.34222375568972141</v>
      </c>
      <c r="J9" s="87">
        <v>-8.9389365305751534E-2</v>
      </c>
      <c r="K9" s="86">
        <v>-0.15886177214055264</v>
      </c>
      <c r="M9" s="4" t="s">
        <v>85</v>
      </c>
      <c r="N9" s="2">
        <v>10358821.42</v>
      </c>
      <c r="O9" s="8">
        <v>-2.8353153153991451E-2</v>
      </c>
      <c r="Q9" s="4" t="s">
        <v>98</v>
      </c>
      <c r="R9" s="2">
        <v>24826141.23</v>
      </c>
      <c r="S9" s="8">
        <v>-0.12000624056859532</v>
      </c>
      <c r="X9" s="4" t="s">
        <v>85</v>
      </c>
      <c r="Y9" s="2">
        <v>695880</v>
      </c>
      <c r="Z9" s="8">
        <v>0.12340178225494003</v>
      </c>
      <c r="AB9" s="4" t="s">
        <v>98</v>
      </c>
      <c r="AC9" s="2">
        <v>1650800</v>
      </c>
      <c r="AD9" s="8">
        <v>-2.8813779689924046E-2</v>
      </c>
      <c r="AI9" s="4" t="s">
        <v>85</v>
      </c>
      <c r="AJ9" s="8">
        <v>0.54634390326320947</v>
      </c>
      <c r="AK9" s="8">
        <v>0.34222375568972141</v>
      </c>
      <c r="AM9" s="4" t="s">
        <v>98</v>
      </c>
      <c r="AN9" s="8">
        <v>0.23664772276885537</v>
      </c>
      <c r="AO9" s="8">
        <v>1.1427983002765429E-2</v>
      </c>
      <c r="AT9" s="4" t="s">
        <v>85</v>
      </c>
      <c r="AU9" s="8">
        <v>0.38955032175834714</v>
      </c>
      <c r="AV9" s="8">
        <v>-8.9389365305747759E-2</v>
      </c>
      <c r="AX9" s="4" t="s">
        <v>98</v>
      </c>
      <c r="AY9" s="8">
        <v>0.4381954697625291</v>
      </c>
      <c r="AZ9" s="8">
        <v>-5.2323378285116018E-2</v>
      </c>
    </row>
    <row r="10" spans="2:55" x14ac:dyDescent="0.25">
      <c r="B10" s="35">
        <v>42095</v>
      </c>
      <c r="C10" s="36">
        <v>6752932.1699999999</v>
      </c>
      <c r="D10" s="37">
        <v>-0.23745746446626481</v>
      </c>
      <c r="E10" s="45">
        <v>395815</v>
      </c>
      <c r="F10" s="37">
        <v>-0.25463902771553071</v>
      </c>
      <c r="G10" s="50">
        <v>16.725652273210997</v>
      </c>
      <c r="H10" s="37">
        <v>-0.2075377883583579</v>
      </c>
      <c r="I10" s="87">
        <v>0.12686434362353563</v>
      </c>
      <c r="J10" s="87">
        <v>4.6464316314053733E-2</v>
      </c>
      <c r="K10" s="86">
        <v>-0.18880368668348912</v>
      </c>
      <c r="M10" s="4" t="s">
        <v>86</v>
      </c>
      <c r="N10" s="2">
        <v>6752932.1699999999</v>
      </c>
      <c r="O10" s="8">
        <v>-0.23745746446626481</v>
      </c>
      <c r="Q10" s="4" t="s">
        <v>99</v>
      </c>
      <c r="R10" s="2">
        <v>23662577.050000001</v>
      </c>
      <c r="S10" s="8">
        <v>-5.5530855725030914E-2</v>
      </c>
      <c r="X10" s="4" t="s">
        <v>86</v>
      </c>
      <c r="Y10" s="2">
        <v>395815</v>
      </c>
      <c r="Z10" s="8">
        <v>-0.25463902771553071</v>
      </c>
      <c r="AB10" s="4" t="s">
        <v>99</v>
      </c>
      <c r="AC10" s="2">
        <v>1548664</v>
      </c>
      <c r="AD10" s="8">
        <v>4.3445451133721447E-2</v>
      </c>
      <c r="AI10" s="4" t="s">
        <v>86</v>
      </c>
      <c r="AJ10" s="8">
        <v>0.33533262098805033</v>
      </c>
      <c r="AK10" s="8">
        <v>0.12686434362353563</v>
      </c>
      <c r="AM10" s="4" t="s">
        <v>99</v>
      </c>
      <c r="AN10" s="8">
        <v>0.23318061322277817</v>
      </c>
      <c r="AO10" s="8">
        <v>-1.0440498276542698E-4</v>
      </c>
      <c r="AT10" s="4" t="s">
        <v>86</v>
      </c>
      <c r="AU10" s="8">
        <v>0.52423134039223107</v>
      </c>
      <c r="AV10" s="8">
        <v>4.6464316314053067E-2</v>
      </c>
      <c r="AX10" s="4" t="s">
        <v>99</v>
      </c>
      <c r="AY10" s="8">
        <v>0.43431138180126749</v>
      </c>
      <c r="AZ10" s="8">
        <v>-3.4938460305986296E-2</v>
      </c>
    </row>
    <row r="11" spans="2:55" x14ac:dyDescent="0.25">
      <c r="B11" s="35">
        <v>42125</v>
      </c>
      <c r="C11" s="36">
        <v>11138786.050000001</v>
      </c>
      <c r="D11" s="37">
        <v>7.457048359330698E-2</v>
      </c>
      <c r="E11" s="45">
        <v>799136</v>
      </c>
      <c r="F11" s="37">
        <v>0.23982400287950156</v>
      </c>
      <c r="G11" s="50">
        <v>16.634756136643787</v>
      </c>
      <c r="H11" s="37">
        <v>-0.16182323593328796</v>
      </c>
      <c r="I11" s="87">
        <v>5.0719154308135644E-2</v>
      </c>
      <c r="J11" s="87">
        <v>-0.11075749740227508</v>
      </c>
      <c r="K11" s="86">
        <v>-0.10928813510999325</v>
      </c>
      <c r="M11" s="4" t="s">
        <v>87</v>
      </c>
      <c r="N11" s="2">
        <v>11138786.050000001</v>
      </c>
      <c r="O11" s="8">
        <v>7.457048359330698E-2</v>
      </c>
      <c r="Q11" s="4" t="s">
        <v>8</v>
      </c>
      <c r="R11" s="2">
        <v>96695532.959999993</v>
      </c>
      <c r="S11" s="8">
        <v>-8.4935353669407521E-2</v>
      </c>
      <c r="X11" s="4" t="s">
        <v>87</v>
      </c>
      <c r="Y11" s="2">
        <v>799136</v>
      </c>
      <c r="Z11" s="8">
        <v>0.23982400287950156</v>
      </c>
      <c r="AB11" s="4" t="s">
        <v>8</v>
      </c>
      <c r="AC11" s="2">
        <v>6300455</v>
      </c>
      <c r="AD11" s="8">
        <v>-7.4150195934729046E-3</v>
      </c>
      <c r="AI11" s="4" t="s">
        <v>87</v>
      </c>
      <c r="AJ11" s="8">
        <v>0.29351660118826456</v>
      </c>
      <c r="AK11" s="8">
        <v>5.0719154308135644E-2</v>
      </c>
      <c r="AM11" s="4" t="s">
        <v>8</v>
      </c>
      <c r="AN11" s="8">
        <v>0.31780134670965404</v>
      </c>
      <c r="AO11" s="8">
        <v>9.0303651151761644E-2</v>
      </c>
      <c r="AT11" s="4" t="s">
        <v>87</v>
      </c>
      <c r="AU11" s="8">
        <v>0.36386852149442872</v>
      </c>
      <c r="AV11" s="8">
        <v>-0.11075749740226842</v>
      </c>
      <c r="AX11" s="4" t="s">
        <v>8</v>
      </c>
      <c r="AY11" s="8">
        <v>0.44541097662029916</v>
      </c>
      <c r="AZ11" s="8">
        <v>-3.5311266460880286E-2</v>
      </c>
    </row>
    <row r="12" spans="2:55" x14ac:dyDescent="0.25">
      <c r="B12" s="35">
        <v>42156</v>
      </c>
      <c r="C12" s="36">
        <v>5596190.4800000004</v>
      </c>
      <c r="D12" s="37">
        <v>-0.44588609525409284</v>
      </c>
      <c r="E12" s="45">
        <v>341094</v>
      </c>
      <c r="F12" s="37">
        <v>-0.4532400624513101</v>
      </c>
      <c r="G12" s="50">
        <v>18.212882703735243</v>
      </c>
      <c r="H12" s="37">
        <v>-6.5673877043049611E-2</v>
      </c>
      <c r="I12" s="87">
        <v>0.22372782356310317</v>
      </c>
      <c r="J12" s="87">
        <v>6.6791629815802223E-2</v>
      </c>
      <c r="K12" s="86">
        <v>-0.39496757666546278</v>
      </c>
      <c r="M12" s="4" t="s">
        <v>88</v>
      </c>
      <c r="N12" s="2">
        <v>5596190.4800000004</v>
      </c>
      <c r="O12" s="8">
        <v>-0.44588609525409284</v>
      </c>
      <c r="X12" s="4" t="s">
        <v>88</v>
      </c>
      <c r="Y12" s="2">
        <v>341094</v>
      </c>
      <c r="Z12" s="8">
        <v>-0.4532400624513101</v>
      </c>
      <c r="AI12" s="4" t="s">
        <v>88</v>
      </c>
      <c r="AJ12" s="8">
        <v>0.51991150063642155</v>
      </c>
      <c r="AK12" s="8">
        <v>0.22372782356310317</v>
      </c>
      <c r="AT12" s="4" t="s">
        <v>88</v>
      </c>
      <c r="AU12" s="8">
        <v>0.53906076419807569</v>
      </c>
      <c r="AV12" s="8">
        <v>6.6791629815807219E-2</v>
      </c>
    </row>
    <row r="13" spans="2:55" x14ac:dyDescent="0.25">
      <c r="B13" s="35">
        <v>42186</v>
      </c>
      <c r="C13" s="36">
        <v>12013055.76</v>
      </c>
      <c r="D13" s="37">
        <v>0.23408119792939619</v>
      </c>
      <c r="E13" s="45">
        <v>854378</v>
      </c>
      <c r="F13" s="37">
        <v>0.44103236165716253</v>
      </c>
      <c r="G13" s="50">
        <v>14.7447454118868</v>
      </c>
      <c r="H13" s="37">
        <v>-0.29018048331537483</v>
      </c>
      <c r="I13" s="87">
        <v>1.2587742216186082E-2</v>
      </c>
      <c r="J13" s="87">
        <v>-0.12341198534264081</v>
      </c>
      <c r="K13" s="86">
        <v>1.0912857295291012E-2</v>
      </c>
      <c r="M13" s="4" t="s">
        <v>89</v>
      </c>
      <c r="N13" s="2">
        <v>12013055.76</v>
      </c>
      <c r="O13" s="8">
        <v>0.23408119792939619</v>
      </c>
      <c r="X13" s="4" t="s">
        <v>89</v>
      </c>
      <c r="Y13" s="2">
        <v>854378</v>
      </c>
      <c r="Z13" s="8">
        <v>0.44103236165716253</v>
      </c>
      <c r="AI13" s="4" t="s">
        <v>89</v>
      </c>
      <c r="AJ13" s="8">
        <v>0.27662044517774292</v>
      </c>
      <c r="AK13" s="8">
        <v>1.2587742216186082E-2</v>
      </c>
      <c r="AT13" s="4" t="s">
        <v>89</v>
      </c>
      <c r="AU13" s="8">
        <v>0.37346669056386339</v>
      </c>
      <c r="AV13" s="8">
        <v>-0.12341198534264319</v>
      </c>
    </row>
    <row r="14" spans="2:55" x14ac:dyDescent="0.25">
      <c r="B14" s="35">
        <v>42217</v>
      </c>
      <c r="C14" s="36">
        <v>6317421.7300000004</v>
      </c>
      <c r="D14" s="37">
        <v>-0.389453071093257</v>
      </c>
      <c r="E14" s="45">
        <v>376938</v>
      </c>
      <c r="F14" s="37">
        <v>-0.39764226849758133</v>
      </c>
      <c r="G14" s="50">
        <v>14.945622159690766</v>
      </c>
      <c r="H14" s="37">
        <v>-0.16351271656088895</v>
      </c>
      <c r="I14" s="87">
        <v>-3.6853917301193667E-2</v>
      </c>
      <c r="J14" s="87">
        <v>5.2241135955066909E-2</v>
      </c>
      <c r="K14" s="86">
        <v>-0.34725002153303075</v>
      </c>
      <c r="M14" s="4" t="s">
        <v>90</v>
      </c>
      <c r="N14" s="2">
        <v>6317421.7300000004</v>
      </c>
      <c r="O14" s="8">
        <v>-0.389453071093257</v>
      </c>
      <c r="X14" s="4" t="s">
        <v>90</v>
      </c>
      <c r="Y14" s="2">
        <v>376938</v>
      </c>
      <c r="Z14" s="8">
        <v>-0.39764226849758133</v>
      </c>
      <c r="AI14" s="4" t="s">
        <v>90</v>
      </c>
      <c r="AJ14" s="8">
        <v>0.17116490198370538</v>
      </c>
      <c r="AK14" s="8">
        <v>-3.6853917301193667E-2</v>
      </c>
      <c r="AT14" s="4" t="s">
        <v>90</v>
      </c>
      <c r="AU14" s="8">
        <v>0.54227492894198648</v>
      </c>
      <c r="AV14" s="8">
        <v>5.2241135955065299E-2</v>
      </c>
    </row>
    <row r="15" spans="2:55" x14ac:dyDescent="0.25">
      <c r="B15" s="35">
        <v>42248</v>
      </c>
      <c r="C15" s="36">
        <v>6495663.7400000002</v>
      </c>
      <c r="D15" s="37">
        <v>-0.20104106147278156</v>
      </c>
      <c r="E15" s="45">
        <v>419484</v>
      </c>
      <c r="F15" s="37">
        <v>-0.12809672571724318</v>
      </c>
      <c r="G15" s="50">
        <v>13.821947870719047</v>
      </c>
      <c r="H15" s="37">
        <v>-0.23435166514074346</v>
      </c>
      <c r="I15" s="87">
        <v>2.0087338597194193E-2</v>
      </c>
      <c r="J15" s="87">
        <v>-1.3751513522763714E-2</v>
      </c>
      <c r="K15" s="86">
        <v>-0.21649831659360363</v>
      </c>
      <c r="M15" s="4" t="s">
        <v>91</v>
      </c>
      <c r="N15" s="2">
        <v>6495663.7400000002</v>
      </c>
      <c r="O15" s="8">
        <v>-0.20104106147278156</v>
      </c>
      <c r="X15" s="4" t="s">
        <v>91</v>
      </c>
      <c r="Y15" s="2">
        <v>419484</v>
      </c>
      <c r="Z15" s="8">
        <v>-0.12809672571724318</v>
      </c>
      <c r="AI15" s="4" t="s">
        <v>91</v>
      </c>
      <c r="AJ15" s="8">
        <v>0.21678815880586805</v>
      </c>
      <c r="AK15" s="8">
        <v>2.0087338597194193E-2</v>
      </c>
      <c r="AT15" s="4" t="s">
        <v>91</v>
      </c>
      <c r="AU15" s="8">
        <v>0.46983484910243384</v>
      </c>
      <c r="AV15" s="8">
        <v>-1.3751513522759939E-2</v>
      </c>
    </row>
    <row r="16" spans="2:55" x14ac:dyDescent="0.25">
      <c r="B16" s="35">
        <v>42278</v>
      </c>
      <c r="C16" s="36">
        <v>10718833.52</v>
      </c>
      <c r="D16" s="37">
        <v>0.24160518341692705</v>
      </c>
      <c r="E16" s="45">
        <v>722431</v>
      </c>
      <c r="F16" s="37">
        <v>0.41020755943445764</v>
      </c>
      <c r="G16" s="50">
        <v>14.668445564214709</v>
      </c>
      <c r="H16" s="37">
        <v>-0.23003273972835514</v>
      </c>
      <c r="I16" s="87">
        <v>-2.7448198180962641E-2</v>
      </c>
      <c r="J16" s="87">
        <v>-8.5578150159782651E-2</v>
      </c>
      <c r="K16" s="86">
        <v>8.0016584015356607E-2</v>
      </c>
      <c r="M16" s="4" t="s">
        <v>92</v>
      </c>
      <c r="N16" s="2">
        <v>10718833.52</v>
      </c>
      <c r="O16" s="8">
        <v>0.24160518341692705</v>
      </c>
      <c r="X16" s="4" t="s">
        <v>92</v>
      </c>
      <c r="Y16" s="2">
        <v>722431</v>
      </c>
      <c r="Z16" s="8">
        <v>0.41020755943445764</v>
      </c>
      <c r="AI16" s="4" t="s">
        <v>92</v>
      </c>
      <c r="AJ16" s="8">
        <v>0.23857590242481722</v>
      </c>
      <c r="AK16" s="8">
        <v>-2.7448198180962641E-2</v>
      </c>
      <c r="AT16" s="4" t="s">
        <v>92</v>
      </c>
      <c r="AU16" s="8">
        <v>0.38812568820550036</v>
      </c>
      <c r="AV16" s="8">
        <v>-8.5578150159778876E-2</v>
      </c>
    </row>
    <row r="17" spans="2:48" x14ac:dyDescent="0.25">
      <c r="B17" s="35">
        <v>42309</v>
      </c>
      <c r="C17" s="36">
        <v>5458515.7699999996</v>
      </c>
      <c r="D17" s="37">
        <v>-0.23955695541808164</v>
      </c>
      <c r="E17" s="45">
        <v>356530</v>
      </c>
      <c r="F17" s="37">
        <v>-0.15246702863065409</v>
      </c>
      <c r="G17" s="50">
        <v>16.744286167006901</v>
      </c>
      <c r="H17" s="37">
        <v>-0.16990212182639186</v>
      </c>
      <c r="I17" s="87">
        <v>8.8262952185123311E-3</v>
      </c>
      <c r="J17" s="87">
        <v>-8.9883704522707442E-3</v>
      </c>
      <c r="K17" s="86">
        <v>-0.24955378402232298</v>
      </c>
      <c r="M17" s="4" t="s">
        <v>93</v>
      </c>
      <c r="N17" s="2">
        <v>5458515.7699999996</v>
      </c>
      <c r="O17" s="8">
        <v>-0.23955695541808164</v>
      </c>
      <c r="X17" s="4" t="s">
        <v>93</v>
      </c>
      <c r="Y17" s="2">
        <v>356530</v>
      </c>
      <c r="Z17" s="8">
        <v>-0.15246702863065409</v>
      </c>
      <c r="AI17" s="4" t="s">
        <v>93</v>
      </c>
      <c r="AJ17" s="8">
        <v>0.25726839794678208</v>
      </c>
      <c r="AK17" s="8">
        <v>8.8262952185123311E-3</v>
      </c>
      <c r="AT17" s="4" t="s">
        <v>93</v>
      </c>
      <c r="AU17" s="8">
        <v>0.45948570562145113</v>
      </c>
      <c r="AV17" s="8">
        <v>-8.9883704522707442E-3</v>
      </c>
    </row>
    <row r="18" spans="2:48" x14ac:dyDescent="0.25">
      <c r="B18" s="35">
        <v>42339</v>
      </c>
      <c r="C18" s="36">
        <v>7485227.7599999998</v>
      </c>
      <c r="D18" s="37">
        <v>-0.19014880720290306</v>
      </c>
      <c r="E18" s="45">
        <v>469703</v>
      </c>
      <c r="F18" s="37">
        <v>-0.14789705893024307</v>
      </c>
      <c r="G18" s="50">
        <v>17.846539755792293</v>
      </c>
      <c r="H18" s="37">
        <v>-0.23500250724965888</v>
      </c>
      <c r="I18" s="87">
        <v>1.9697858919832639E-2</v>
      </c>
      <c r="J18" s="87">
        <v>2.0722640203424625E-2</v>
      </c>
      <c r="K18" s="86">
        <v>-0.16590587325562167</v>
      </c>
      <c r="M18" s="4" t="s">
        <v>94</v>
      </c>
      <c r="N18" s="2">
        <v>7485227.7599999998</v>
      </c>
      <c r="O18" s="8">
        <v>-0.19014880720290306</v>
      </c>
      <c r="X18" s="4" t="s">
        <v>94</v>
      </c>
      <c r="Y18" s="2">
        <v>469703</v>
      </c>
      <c r="Z18" s="8">
        <v>-0.14789705893024307</v>
      </c>
      <c r="AI18" s="4" t="s">
        <v>94</v>
      </c>
      <c r="AJ18" s="8">
        <v>0.20635787558487578</v>
      </c>
      <c r="AK18" s="8">
        <v>1.9697858919832639E-2</v>
      </c>
      <c r="AT18" s="4" t="s">
        <v>94</v>
      </c>
      <c r="AU18" s="8">
        <v>0.48643618212613832</v>
      </c>
      <c r="AV18" s="8">
        <v>2.0722640203425458E-2</v>
      </c>
    </row>
    <row r="19" spans="2:48" ht="15.75" thickBot="1" x14ac:dyDescent="0.3">
      <c r="B19" s="4" t="s">
        <v>8</v>
      </c>
      <c r="C19" s="38">
        <v>96695532.959999993</v>
      </c>
      <c r="D19" s="39">
        <v>-8.4935353669407521E-2</v>
      </c>
      <c r="E19" s="46">
        <v>6300455</v>
      </c>
      <c r="F19" s="39">
        <v>-7.4150195934729046E-3</v>
      </c>
      <c r="G19" s="48">
        <v>16.119382727274232</v>
      </c>
      <c r="H19" s="39">
        <v>-0.21094600682035836</v>
      </c>
      <c r="I19" s="85">
        <v>9.0303651151761644E-2</v>
      </c>
      <c r="J19" s="85">
        <v>-3.5311266460880286E-2</v>
      </c>
      <c r="K19" s="8">
        <v>-0.13143819667401146</v>
      </c>
      <c r="M19" s="4" t="s">
        <v>8</v>
      </c>
      <c r="N19" s="2">
        <v>96695532.959999993</v>
      </c>
      <c r="O19" s="8">
        <v>-8.4935353669407521E-2</v>
      </c>
      <c r="X19" s="4" t="s">
        <v>8</v>
      </c>
      <c r="Y19" s="2">
        <v>6300455</v>
      </c>
      <c r="Z19" s="8">
        <v>-7.4150195934729046E-3</v>
      </c>
      <c r="AI19" s="4" t="s">
        <v>8</v>
      </c>
      <c r="AJ19" s="8">
        <v>0.31780134670965404</v>
      </c>
      <c r="AK19" s="8">
        <v>9.0303651151761644E-2</v>
      </c>
      <c r="AT19" s="4" t="s">
        <v>8</v>
      </c>
      <c r="AU19" s="8">
        <v>0.44541097662029916</v>
      </c>
      <c r="AV19" s="8">
        <v>-3.5311266460880286E-2</v>
      </c>
    </row>
  </sheetData>
  <pageMargins left="0.7" right="0.7" top="0.75" bottom="0.75" header="0.3" footer="0.3"/>
  <pageSetup paperSize="9" orientation="portrait"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779B4-1BEE-4B4A-98BF-9E39571A7E5E}">
  <dimension ref="B2:AK25"/>
  <sheetViews>
    <sheetView topLeftCell="V1" workbookViewId="0">
      <selection activeCell="AH20" sqref="AH20"/>
    </sheetView>
  </sheetViews>
  <sheetFormatPr defaultRowHeight="15" x14ac:dyDescent="0.25"/>
  <cols>
    <col min="2" max="2" width="11.85546875" bestFit="1" customWidth="1"/>
    <col min="3" max="3" width="18" bestFit="1" customWidth="1"/>
    <col min="4" max="4" width="12.140625" bestFit="1" customWidth="1"/>
    <col min="5" max="5" width="11.42578125" bestFit="1" customWidth="1"/>
    <col min="6" max="6" width="2.140625" customWidth="1"/>
    <col min="7" max="7" width="11.85546875" bestFit="1" customWidth="1"/>
    <col min="8" max="8" width="18" bestFit="1" customWidth="1"/>
    <col min="9" max="9" width="12.140625" bestFit="1" customWidth="1"/>
    <col min="10" max="10" width="11.42578125" bestFit="1" customWidth="1"/>
    <col min="11" max="11" width="2.42578125" customWidth="1"/>
    <col min="12" max="12" width="18" bestFit="1" customWidth="1"/>
    <col min="13" max="13" width="12.140625" bestFit="1" customWidth="1"/>
    <col min="14" max="14" width="11.42578125" bestFit="1" customWidth="1"/>
    <col min="15" max="15" width="3.7109375" customWidth="1"/>
    <col min="16" max="16" width="17.28515625" bestFit="1" customWidth="1"/>
    <col min="17" max="17" width="13.28515625" bestFit="1" customWidth="1"/>
    <col min="18" max="18" width="14.28515625" bestFit="1" customWidth="1"/>
    <col min="19" max="19" width="12.5703125" bestFit="1" customWidth="1"/>
    <col min="20" max="20" width="24.140625" bestFit="1" customWidth="1"/>
    <col min="21" max="21" width="3" customWidth="1"/>
    <col min="22" max="22" width="11" bestFit="1" customWidth="1"/>
    <col min="23" max="23" width="10" bestFit="1" customWidth="1"/>
    <col min="24" max="24" width="11.85546875" bestFit="1" customWidth="1"/>
    <col min="25" max="25" width="12.5703125" bestFit="1" customWidth="1"/>
    <col min="26" max="26" width="3.42578125" customWidth="1"/>
    <col min="27" max="27" width="11.85546875" bestFit="1" customWidth="1"/>
    <col min="28" max="28" width="12.140625" bestFit="1" customWidth="1"/>
    <col min="29" max="29" width="19.28515625" bestFit="1" customWidth="1"/>
    <col min="30" max="30" width="5.140625" customWidth="1"/>
    <col min="31" max="31" width="11.85546875" bestFit="1" customWidth="1"/>
    <col min="32" max="32" width="11.42578125" bestFit="1" customWidth="1"/>
    <col min="33" max="33" width="14.28515625" bestFit="1" customWidth="1"/>
    <col min="34" max="34" width="2.5703125" customWidth="1"/>
    <col min="35" max="35" width="11.85546875" bestFit="1" customWidth="1"/>
    <col min="36" max="36" width="12.5703125" bestFit="1" customWidth="1"/>
    <col min="37" max="37" width="12.7109375" bestFit="1" customWidth="1"/>
  </cols>
  <sheetData>
    <row r="2" spans="2:37" x14ac:dyDescent="0.25">
      <c r="B2" s="3" t="s">
        <v>61</v>
      </c>
    </row>
    <row r="3" spans="2:37" x14ac:dyDescent="0.25">
      <c r="B3" s="4" t="s">
        <v>106</v>
      </c>
      <c r="C3" s="8">
        <v>0.99783946218679775</v>
      </c>
    </row>
    <row r="4" spans="2:37" x14ac:dyDescent="0.25">
      <c r="B4" s="4" t="s">
        <v>60</v>
      </c>
      <c r="C4" s="8">
        <v>1.0825862870346193E-2</v>
      </c>
    </row>
    <row r="6" spans="2:37" x14ac:dyDescent="0.25">
      <c r="B6" s="3" t="s">
        <v>61</v>
      </c>
    </row>
    <row r="7" spans="2:37" x14ac:dyDescent="0.25">
      <c r="B7" s="4" t="s">
        <v>56</v>
      </c>
      <c r="C7" s="8">
        <v>8.8408598983884312E-2</v>
      </c>
    </row>
    <row r="8" spans="2:37" x14ac:dyDescent="0.25">
      <c r="B8" s="4" t="s">
        <v>57</v>
      </c>
      <c r="C8" s="8">
        <v>-8.4939388199266608E-2</v>
      </c>
    </row>
    <row r="9" spans="2:37" x14ac:dyDescent="0.25">
      <c r="B9" s="4" t="s">
        <v>58</v>
      </c>
      <c r="C9" s="8">
        <v>8.4932208842884549E-2</v>
      </c>
    </row>
    <row r="10" spans="2:37" x14ac:dyDescent="0.25">
      <c r="B10" s="4" t="s">
        <v>59</v>
      </c>
      <c r="C10" s="8">
        <v>3.3844826556195473E-2</v>
      </c>
    </row>
    <row r="12" spans="2:37" x14ac:dyDescent="0.25">
      <c r="B12" s="3" t="s">
        <v>78</v>
      </c>
      <c r="C12" t="s">
        <v>105</v>
      </c>
      <c r="D12" t="s">
        <v>6</v>
      </c>
      <c r="E12" t="s">
        <v>106</v>
      </c>
      <c r="G12" s="3" t="s">
        <v>78</v>
      </c>
      <c r="H12" t="s">
        <v>105</v>
      </c>
      <c r="I12" t="s">
        <v>6</v>
      </c>
      <c r="J12" t="s">
        <v>106</v>
      </c>
      <c r="L12" t="s">
        <v>105</v>
      </c>
      <c r="M12" t="s">
        <v>6</v>
      </c>
      <c r="N12" t="s">
        <v>106</v>
      </c>
      <c r="P12" s="3" t="s">
        <v>9</v>
      </c>
      <c r="Q12" t="s">
        <v>115</v>
      </c>
      <c r="R12" t="s">
        <v>113</v>
      </c>
      <c r="S12" t="s">
        <v>114</v>
      </c>
      <c r="T12" t="s">
        <v>116</v>
      </c>
      <c r="V12" s="3" t="s">
        <v>9</v>
      </c>
      <c r="W12" t="s">
        <v>115</v>
      </c>
      <c r="X12" t="s">
        <v>113</v>
      </c>
      <c r="Y12" t="s">
        <v>114</v>
      </c>
      <c r="AA12" s="3" t="s">
        <v>78</v>
      </c>
      <c r="AB12" t="s">
        <v>6</v>
      </c>
      <c r="AC12" t="s">
        <v>112</v>
      </c>
      <c r="AE12" s="3" t="s">
        <v>78</v>
      </c>
      <c r="AF12" t="s">
        <v>106</v>
      </c>
      <c r="AG12" t="s">
        <v>113</v>
      </c>
      <c r="AI12" s="3" t="s">
        <v>78</v>
      </c>
      <c r="AJ12" t="s">
        <v>114</v>
      </c>
      <c r="AK12" t="s">
        <v>29</v>
      </c>
    </row>
    <row r="13" spans="2:37" x14ac:dyDescent="0.25">
      <c r="B13" s="4" t="s">
        <v>83</v>
      </c>
      <c r="C13" s="2">
        <v>6040499.9100000001</v>
      </c>
      <c r="D13" s="2">
        <v>6041842.8600000003</v>
      </c>
      <c r="E13" s="8">
        <v>1.0002223243142139</v>
      </c>
      <c r="G13" s="4" t="s">
        <v>96</v>
      </c>
      <c r="H13" s="2">
        <v>24648499.780000001</v>
      </c>
      <c r="I13" s="2">
        <v>24718905.98</v>
      </c>
      <c r="J13" s="8">
        <v>1.0028564091376111</v>
      </c>
      <c r="L13" s="2">
        <v>96904899.659999996</v>
      </c>
      <c r="M13" s="2">
        <v>96695532.959999993</v>
      </c>
      <c r="N13" s="8">
        <v>0.99783946218679775</v>
      </c>
      <c r="P13" s="4" t="s">
        <v>83</v>
      </c>
      <c r="Q13" s="102">
        <v>55400.01</v>
      </c>
      <c r="R13" s="102">
        <v>18125.96</v>
      </c>
      <c r="S13" s="102">
        <v>9409.9500000000407</v>
      </c>
      <c r="T13" s="8">
        <v>0.23411148381306002</v>
      </c>
      <c r="V13" s="4" t="s">
        <v>96</v>
      </c>
      <c r="W13" s="102">
        <v>166200.47</v>
      </c>
      <c r="X13" s="102">
        <v>74156.14</v>
      </c>
      <c r="Y13" s="102">
        <v>21286.80000000009</v>
      </c>
      <c r="AA13" s="4" t="s">
        <v>96</v>
      </c>
      <c r="AB13" s="2">
        <v>24718905.98</v>
      </c>
      <c r="AC13" s="8">
        <v>1.0584748783449198E-2</v>
      </c>
      <c r="AD13" s="8"/>
      <c r="AE13" s="4" t="s">
        <v>96</v>
      </c>
      <c r="AF13" s="8">
        <v>1.0028564091376111</v>
      </c>
      <c r="AG13" s="2">
        <v>74156.14</v>
      </c>
      <c r="AI13" s="4" t="s">
        <v>96</v>
      </c>
      <c r="AJ13" s="2">
        <v>21286.80000000009</v>
      </c>
      <c r="AK13" s="9">
        <v>16.787490309471973</v>
      </c>
    </row>
    <row r="14" spans="2:37" x14ac:dyDescent="0.25">
      <c r="B14" s="4" t="s">
        <v>84</v>
      </c>
      <c r="C14" s="2">
        <v>8323399.7599999998</v>
      </c>
      <c r="D14" s="2">
        <v>8318241.7000000002</v>
      </c>
      <c r="E14" s="8">
        <v>0.99938029409271101</v>
      </c>
      <c r="G14" s="4" t="s">
        <v>97</v>
      </c>
      <c r="H14" s="2">
        <v>23336899.93</v>
      </c>
      <c r="I14" s="2">
        <v>23487908.699999999</v>
      </c>
      <c r="J14" s="8">
        <v>1.0064708153376394</v>
      </c>
      <c r="P14" s="4" t="s">
        <v>84</v>
      </c>
      <c r="Q14" s="102">
        <v>55400.29</v>
      </c>
      <c r="R14" s="102">
        <v>24954.12</v>
      </c>
      <c r="S14" s="102">
        <v>4982.9700000000057</v>
      </c>
      <c r="T14" s="8">
        <v>0.12371517383356667</v>
      </c>
      <c r="V14" s="4" t="s">
        <v>97</v>
      </c>
      <c r="W14" s="102">
        <v>166199.85</v>
      </c>
      <c r="X14" s="102">
        <v>70466.31</v>
      </c>
      <c r="Y14" s="102">
        <v>16483.730000000109</v>
      </c>
      <c r="AA14" s="4" t="s">
        <v>97</v>
      </c>
      <c r="AB14" s="2">
        <v>23487908.699999999</v>
      </c>
      <c r="AC14" s="8">
        <v>1.0777881216815192E-2</v>
      </c>
      <c r="AD14" s="8"/>
      <c r="AE14" s="4" t="s">
        <v>97</v>
      </c>
      <c r="AF14" s="8">
        <v>1.0064708153376394</v>
      </c>
      <c r="AG14" s="2">
        <v>70466.31</v>
      </c>
      <c r="AI14" s="4" t="s">
        <v>97</v>
      </c>
      <c r="AJ14" s="2">
        <v>16483.730000000109</v>
      </c>
      <c r="AK14" s="9">
        <v>17.03689122820888</v>
      </c>
    </row>
    <row r="15" spans="2:37" x14ac:dyDescent="0.25">
      <c r="B15" s="4" t="s">
        <v>85</v>
      </c>
      <c r="C15" s="2">
        <v>10284600.109999999</v>
      </c>
      <c r="D15" s="2">
        <v>10358821.42</v>
      </c>
      <c r="E15" s="8">
        <v>1.0072167424310288</v>
      </c>
      <c r="G15" s="4" t="s">
        <v>98</v>
      </c>
      <c r="H15" s="2">
        <v>25085000.260000002</v>
      </c>
      <c r="I15" s="2">
        <v>24826141.23</v>
      </c>
      <c r="J15" s="8">
        <v>0.98968072444421007</v>
      </c>
      <c r="P15" s="4" t="s">
        <v>85</v>
      </c>
      <c r="Q15" s="102">
        <v>55400.17</v>
      </c>
      <c r="R15" s="102">
        <v>31076.06</v>
      </c>
      <c r="S15" s="102">
        <v>6893.8800000000374</v>
      </c>
      <c r="T15" s="8">
        <v>4.02045202108261E-2</v>
      </c>
      <c r="V15" s="4" t="s">
        <v>98</v>
      </c>
      <c r="W15" s="102">
        <v>166200.10999999999</v>
      </c>
      <c r="X15" s="102">
        <v>74476.570000000007</v>
      </c>
      <c r="Y15" s="102">
        <v>31528.130000000194</v>
      </c>
      <c r="AA15" s="4" t="s">
        <v>98</v>
      </c>
      <c r="AB15" s="2">
        <v>24826141.23</v>
      </c>
      <c r="AC15" s="8">
        <v>1.09644429828292E-2</v>
      </c>
      <c r="AD15" s="8"/>
      <c r="AE15" s="4" t="s">
        <v>98</v>
      </c>
      <c r="AF15" s="8">
        <v>0.98968072444421007</v>
      </c>
      <c r="AG15" s="2">
        <v>74476.570000000007</v>
      </c>
      <c r="AI15" s="4" t="s">
        <v>98</v>
      </c>
      <c r="AJ15" s="2">
        <v>31528.130000000194</v>
      </c>
      <c r="AK15" s="9">
        <v>14.554415414481182</v>
      </c>
    </row>
    <row r="16" spans="2:37" x14ac:dyDescent="0.25">
      <c r="B16" s="4" t="s">
        <v>86</v>
      </c>
      <c r="C16" s="2">
        <v>6664699.6799999997</v>
      </c>
      <c r="D16" s="2">
        <v>6752932.1699999999</v>
      </c>
      <c r="E16" s="8">
        <v>1.0132387795754363</v>
      </c>
      <c r="G16" s="4" t="s">
        <v>99</v>
      </c>
      <c r="H16" s="2">
        <v>23834499.690000001</v>
      </c>
      <c r="I16" s="2">
        <v>23662577.050000001</v>
      </c>
      <c r="J16" s="8">
        <v>0.99278681565646065</v>
      </c>
      <c r="P16" s="4" t="s">
        <v>86</v>
      </c>
      <c r="Q16" s="102">
        <v>55399.99</v>
      </c>
      <c r="R16" s="102">
        <v>20259.21</v>
      </c>
      <c r="S16" s="102">
        <v>4901.8500000000085</v>
      </c>
      <c r="T16" s="8">
        <v>-2.6570085375795971E-2</v>
      </c>
      <c r="V16" s="4" t="s">
        <v>99</v>
      </c>
      <c r="W16" s="102">
        <v>166200.13</v>
      </c>
      <c r="X16" s="102">
        <v>70987.41</v>
      </c>
      <c r="Y16" s="102">
        <v>22626.930000000117</v>
      </c>
      <c r="AA16" s="4" t="s">
        <v>99</v>
      </c>
      <c r="AB16" s="2">
        <v>23662577.050000001</v>
      </c>
      <c r="AC16" s="8">
        <v>1.0979973544343942E-2</v>
      </c>
      <c r="AD16" s="8"/>
      <c r="AE16" s="4" t="s">
        <v>99</v>
      </c>
      <c r="AF16" s="8">
        <v>0.99278681565646065</v>
      </c>
      <c r="AG16" s="2">
        <v>70987.41</v>
      </c>
      <c r="AI16" s="4" t="s">
        <v>99</v>
      </c>
      <c r="AJ16" s="2">
        <v>22626.930000000117</v>
      </c>
      <c r="AK16" s="9">
        <v>16.15263587276943</v>
      </c>
    </row>
    <row r="17" spans="2:37" x14ac:dyDescent="0.25">
      <c r="B17" s="4" t="s">
        <v>87</v>
      </c>
      <c r="C17" s="2">
        <v>11092500.029999999</v>
      </c>
      <c r="D17" s="2">
        <v>11138786.050000001</v>
      </c>
      <c r="E17" s="8">
        <v>1.0041727311133486</v>
      </c>
      <c r="G17" s="4" t="s">
        <v>8</v>
      </c>
      <c r="H17" s="2">
        <v>96904899.659999996</v>
      </c>
      <c r="I17" s="2">
        <v>96695532.959999993</v>
      </c>
      <c r="J17" s="8">
        <v>0.99783946218679775</v>
      </c>
      <c r="P17" s="4" t="s">
        <v>87</v>
      </c>
      <c r="Q17" s="102">
        <v>55399.839999999997</v>
      </c>
      <c r="R17" s="102">
        <v>33418.21</v>
      </c>
      <c r="S17" s="102">
        <v>8103.0300000000088</v>
      </c>
      <c r="T17" s="8">
        <v>6.3017409074197284E-2</v>
      </c>
      <c r="V17" s="4" t="s">
        <v>8</v>
      </c>
      <c r="W17" s="102">
        <v>664800.56000000006</v>
      </c>
      <c r="X17" s="102">
        <v>290086.43</v>
      </c>
      <c r="Y17" s="102">
        <v>91925.590000000375</v>
      </c>
      <c r="AA17" s="4" t="s">
        <v>8</v>
      </c>
      <c r="AB17" s="2">
        <v>96695532.959999993</v>
      </c>
      <c r="AC17" s="8">
        <v>1.0825862870346193E-2</v>
      </c>
      <c r="AD17" s="8"/>
      <c r="AE17" s="4" t="s">
        <v>8</v>
      </c>
      <c r="AF17" s="8">
        <v>0.99783946218679775</v>
      </c>
      <c r="AG17" s="2">
        <v>290086.43</v>
      </c>
      <c r="AI17" s="4" t="s">
        <v>8</v>
      </c>
      <c r="AJ17" s="2">
        <v>91925.590000000375</v>
      </c>
      <c r="AK17" s="9">
        <v>16.119382727274232</v>
      </c>
    </row>
    <row r="18" spans="2:37" x14ac:dyDescent="0.25">
      <c r="B18" s="4" t="s">
        <v>88</v>
      </c>
      <c r="C18" s="2">
        <v>5579700.2199999997</v>
      </c>
      <c r="D18" s="2">
        <v>5596190.4800000004</v>
      </c>
      <c r="E18" s="8">
        <v>1.0029554025036851</v>
      </c>
      <c r="P18" s="4" t="s">
        <v>88</v>
      </c>
      <c r="Q18" s="102">
        <v>55400.02</v>
      </c>
      <c r="R18" s="102">
        <v>16788.89</v>
      </c>
      <c r="S18" s="102">
        <v>3478.8500000000013</v>
      </c>
      <c r="T18" s="8">
        <v>-0.17587960058111662</v>
      </c>
    </row>
    <row r="19" spans="2:37" x14ac:dyDescent="0.25">
      <c r="B19" s="4" t="s">
        <v>89</v>
      </c>
      <c r="C19" s="2">
        <v>12248700.220000001</v>
      </c>
      <c r="D19" s="2">
        <v>12013055.76</v>
      </c>
      <c r="E19" s="8">
        <v>0.98076167627849731</v>
      </c>
      <c r="P19" s="4" t="s">
        <v>89</v>
      </c>
      <c r="Q19" s="102">
        <v>55400.160000000003</v>
      </c>
      <c r="R19" s="102">
        <v>36037.69</v>
      </c>
      <c r="S19" s="102">
        <v>14629.030000000075</v>
      </c>
      <c r="T19" s="8">
        <v>0.20315850023531912</v>
      </c>
      <c r="W19" s="3" t="s">
        <v>78</v>
      </c>
    </row>
    <row r="20" spans="2:37" x14ac:dyDescent="0.25">
      <c r="B20" s="4" t="s">
        <v>90</v>
      </c>
      <c r="C20" s="2">
        <v>6357999.9699999997</v>
      </c>
      <c r="D20" s="2">
        <v>6317421.7300000004</v>
      </c>
      <c r="E20" s="8">
        <v>0.99361776656315404</v>
      </c>
      <c r="P20" s="4" t="s">
        <v>90</v>
      </c>
      <c r="Q20" s="102">
        <v>55399.87</v>
      </c>
      <c r="R20" s="102">
        <v>18951.72</v>
      </c>
      <c r="S20" s="102">
        <v>7394.0600000000159</v>
      </c>
      <c r="T20" s="8">
        <v>-0.13136075673289704</v>
      </c>
      <c r="V20" s="3" t="s">
        <v>61</v>
      </c>
      <c r="W20">
        <v>2015</v>
      </c>
      <c r="X20" t="s">
        <v>8</v>
      </c>
    </row>
    <row r="21" spans="2:37" x14ac:dyDescent="0.25">
      <c r="B21" s="4" t="s">
        <v>91</v>
      </c>
      <c r="C21" s="2">
        <v>6478300.0700000003</v>
      </c>
      <c r="D21" s="2">
        <v>6495663.7400000002</v>
      </c>
      <c r="E21" s="8">
        <v>1.0026802818351079</v>
      </c>
      <c r="P21" s="4" t="s">
        <v>91</v>
      </c>
      <c r="Q21" s="102">
        <v>55400.08</v>
      </c>
      <c r="R21" s="102">
        <v>19487.16</v>
      </c>
      <c r="S21" s="102">
        <v>9505.0400000000463</v>
      </c>
      <c r="T21" s="8">
        <v>6.982222990123077E-3</v>
      </c>
      <c r="V21" s="4" t="s">
        <v>107</v>
      </c>
      <c r="W21" s="101">
        <v>664800.56000000006</v>
      </c>
      <c r="X21" s="101">
        <v>664800.56000000006</v>
      </c>
    </row>
    <row r="22" spans="2:37" x14ac:dyDescent="0.25">
      <c r="B22" s="4" t="s">
        <v>92</v>
      </c>
      <c r="C22" s="2">
        <v>10558300.07</v>
      </c>
      <c r="D22" s="2">
        <v>10718833.52</v>
      </c>
      <c r="E22" s="8">
        <v>1.015204478839935</v>
      </c>
      <c r="P22" s="4" t="s">
        <v>92</v>
      </c>
      <c r="Q22" s="102">
        <v>55400.05</v>
      </c>
      <c r="R22" s="102">
        <v>32156.19</v>
      </c>
      <c r="S22" s="102">
        <v>14369.130000000068</v>
      </c>
      <c r="T22" s="8">
        <v>0.19404296266375676</v>
      </c>
      <c r="V22" s="4" t="s">
        <v>108</v>
      </c>
      <c r="W22" s="101">
        <v>290086.43</v>
      </c>
      <c r="X22" s="101">
        <v>290086.43</v>
      </c>
    </row>
    <row r="23" spans="2:37" x14ac:dyDescent="0.25">
      <c r="B23" s="4" t="s">
        <v>93</v>
      </c>
      <c r="C23" s="2">
        <v>5695199.8600000003</v>
      </c>
      <c r="D23" s="2">
        <v>5458515.7699999996</v>
      </c>
      <c r="E23" s="8">
        <v>0.95844147776755972</v>
      </c>
      <c r="P23" s="4" t="s">
        <v>93</v>
      </c>
      <c r="Q23" s="102">
        <v>55400.15</v>
      </c>
      <c r="R23" s="102">
        <v>16376.16</v>
      </c>
      <c r="S23" s="102">
        <v>3095.9500000000021</v>
      </c>
      <c r="T23" s="8">
        <v>-5.2547301606584496E-2</v>
      </c>
      <c r="V23" s="4" t="s">
        <v>109</v>
      </c>
      <c r="W23" s="101">
        <v>91925.589999998832</v>
      </c>
      <c r="X23" s="101">
        <v>91925.590000000375</v>
      </c>
    </row>
    <row r="24" spans="2:37" x14ac:dyDescent="0.25">
      <c r="B24" s="4" t="s">
        <v>94</v>
      </c>
      <c r="C24" s="2">
        <v>7580999.7599999998</v>
      </c>
      <c r="D24" s="2">
        <v>7485227.7599999998</v>
      </c>
      <c r="E24" s="8">
        <v>0.98736683774805978</v>
      </c>
      <c r="P24" s="4" t="s">
        <v>94</v>
      </c>
      <c r="Q24" s="102">
        <v>55399.93</v>
      </c>
      <c r="R24" s="102">
        <v>22455.06</v>
      </c>
      <c r="S24" s="102">
        <v>5161.8500000000122</v>
      </c>
      <c r="T24" s="8">
        <v>-4.9136506183807827E-3</v>
      </c>
    </row>
    <row r="25" spans="2:37" x14ac:dyDescent="0.25">
      <c r="B25" s="4" t="s">
        <v>8</v>
      </c>
      <c r="C25" s="2">
        <v>96904899.659999996</v>
      </c>
      <c r="D25" s="2">
        <v>96695532.959999993</v>
      </c>
      <c r="E25" s="8">
        <v>0.99783946218679775</v>
      </c>
      <c r="P25" s="4" t="s">
        <v>8</v>
      </c>
      <c r="Q25" s="102">
        <v>664800.56000000006</v>
      </c>
      <c r="R25" s="102">
        <v>290086.43</v>
      </c>
      <c r="S25" s="102">
        <v>91925.590000000375</v>
      </c>
      <c r="T25" s="8">
        <v>3.3844826556195473E-2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9661-9BA5-4162-A0E2-7E9D9C2CE46B}">
  <dimension ref="B1:Q199"/>
  <sheetViews>
    <sheetView zoomScale="90" zoomScaleNormal="90" workbookViewId="0"/>
  </sheetViews>
  <sheetFormatPr defaultRowHeight="15" x14ac:dyDescent="0.25"/>
  <cols>
    <col min="2" max="2" width="37.140625" bestFit="1" customWidth="1"/>
    <col min="3" max="3" width="22.42578125" bestFit="1" customWidth="1"/>
    <col min="4" max="4" width="15.28515625" bestFit="1" customWidth="1"/>
    <col min="5" max="15" width="9.85546875" bestFit="1" customWidth="1"/>
    <col min="16" max="146" width="24.42578125" bestFit="1" customWidth="1"/>
    <col min="147" max="182" width="37.28515625" bestFit="1" customWidth="1"/>
    <col min="183" max="183" width="24.140625" bestFit="1" customWidth="1"/>
    <col min="184" max="184" width="22.7109375" bestFit="1" customWidth="1"/>
    <col min="185" max="185" width="23.140625" bestFit="1" customWidth="1"/>
    <col min="186" max="186" width="38.140625" bestFit="1" customWidth="1"/>
    <col min="187" max="187" width="42.140625" bestFit="1" customWidth="1"/>
    <col min="188" max="188" width="28.85546875" bestFit="1" customWidth="1"/>
    <col min="189" max="189" width="24.28515625" bestFit="1" customWidth="1"/>
    <col min="190" max="190" width="15.42578125" bestFit="1" customWidth="1"/>
    <col min="191" max="191" width="16.42578125" bestFit="1" customWidth="1"/>
    <col min="192" max="192" width="28.28515625" bestFit="1" customWidth="1"/>
    <col min="193" max="193" width="24.85546875" bestFit="1" customWidth="1"/>
    <col min="194" max="194" width="34" bestFit="1" customWidth="1"/>
    <col min="195" max="195" width="38.28515625" bestFit="1" customWidth="1"/>
    <col min="196" max="196" width="34.42578125" bestFit="1" customWidth="1"/>
    <col min="197" max="197" width="27.140625" bestFit="1" customWidth="1"/>
    <col min="198" max="2161" width="22.5703125" bestFit="1" customWidth="1"/>
    <col min="2162" max="2162" width="22.7109375" bestFit="1" customWidth="1"/>
    <col min="2163" max="2163" width="16.42578125" bestFit="1" customWidth="1"/>
    <col min="2164" max="2164" width="16.85546875" bestFit="1" customWidth="1"/>
    <col min="2165" max="2165" width="22.28515625" bestFit="1" customWidth="1"/>
    <col min="2166" max="2166" width="22.5703125" bestFit="1" customWidth="1"/>
    <col min="2167" max="2167" width="16.140625" bestFit="1" customWidth="1"/>
    <col min="2168" max="2168" width="21.140625" bestFit="1" customWidth="1"/>
    <col min="2169" max="2169" width="12.7109375" bestFit="1" customWidth="1"/>
    <col min="2170" max="2170" width="15.42578125" bestFit="1" customWidth="1"/>
    <col min="2171" max="2171" width="17.5703125" bestFit="1" customWidth="1"/>
    <col min="2172" max="2172" width="17" bestFit="1" customWidth="1"/>
    <col min="2173" max="2173" width="18.140625" bestFit="1" customWidth="1"/>
    <col min="2174" max="2175" width="16.42578125" bestFit="1" customWidth="1"/>
    <col min="2176" max="2176" width="19.28515625" bestFit="1" customWidth="1"/>
  </cols>
  <sheetData>
    <row r="1" spans="2:4" ht="15.75" thickBot="1" x14ac:dyDescent="0.3"/>
    <row r="2" spans="2:4" ht="15.75" thickBot="1" x14ac:dyDescent="0.3">
      <c r="B2" s="104" t="s">
        <v>167</v>
      </c>
      <c r="C2" t="s">
        <v>117</v>
      </c>
      <c r="D2" s="103">
        <v>1</v>
      </c>
    </row>
    <row r="3" spans="2:4" ht="8.25" customHeight="1" thickBot="1" x14ac:dyDescent="0.3"/>
    <row r="4" spans="2:4" ht="15.75" thickBot="1" x14ac:dyDescent="0.3">
      <c r="B4" s="104" t="s">
        <v>167</v>
      </c>
      <c r="C4" t="s">
        <v>118</v>
      </c>
      <c r="D4" s="103">
        <v>15</v>
      </c>
    </row>
    <row r="5" spans="2:4" ht="7.5" customHeight="1" thickBot="1" x14ac:dyDescent="0.3"/>
    <row r="6" spans="2:4" ht="15.75" thickBot="1" x14ac:dyDescent="0.3">
      <c r="B6" s="104" t="s">
        <v>167</v>
      </c>
      <c r="C6" t="s">
        <v>119</v>
      </c>
      <c r="D6" s="103">
        <v>2</v>
      </c>
    </row>
    <row r="7" spans="2:4" ht="7.5" customHeight="1" thickBot="1" x14ac:dyDescent="0.3"/>
    <row r="8" spans="2:4" ht="15.75" thickBot="1" x14ac:dyDescent="0.3">
      <c r="B8" s="104" t="s">
        <v>120</v>
      </c>
      <c r="D8" s="103">
        <v>6</v>
      </c>
    </row>
    <row r="9" spans="2:4" ht="6" customHeight="1" x14ac:dyDescent="0.25"/>
    <row r="10" spans="2:4" x14ac:dyDescent="0.25">
      <c r="B10" t="s">
        <v>121</v>
      </c>
      <c r="C10" s="106" t="str">
        <f ca="1">OFFSET(C19,0,D8)</f>
        <v>2015 - Q2</v>
      </c>
    </row>
    <row r="11" spans="2:4" x14ac:dyDescent="0.25">
      <c r="B11" t="s">
        <v>164</v>
      </c>
      <c r="C11" s="107" t="e" cm="1" vm="274">
        <f t="array" aca="1" ref="C11" ca="1">OFFSET($B$20,
                ($D$2-1)*12,
                 (MATCH(КореляціяПоказн!$C$10,КореляціяПоказн!$D$19:$O$19,1)+1),
                  12,1)</f>
        <v>#VALUE!</v>
      </c>
      <c r="D11" t="s">
        <v>162</v>
      </c>
    </row>
    <row r="12" spans="2:4" x14ac:dyDescent="0.25">
      <c r="B12" t="s">
        <v>165</v>
      </c>
      <c r="C12" s="106" t="e" cm="1" vm="274">
        <f t="array" aca="1" ref="C12" ca="1">OFFSET($B$20,
                ($D$4-1)*12,
                 (MATCH(КореляціяПоказн!$C$10,КореляціяПоказн!$D$19:$O$19,1)+1),
                  12,1)</f>
        <v>#VALUE!</v>
      </c>
      <c r="D12" t="s">
        <v>163</v>
      </c>
    </row>
    <row r="13" spans="2:4" x14ac:dyDescent="0.25">
      <c r="B13" t="s">
        <v>166</v>
      </c>
      <c r="C13" s="106" t="e" cm="1" vm="274">
        <f t="array" aca="1" ref="C13" ca="1">OFFSET($B$20,
                ($D$6-1)*12,
                 (MATCH(КореляціяПоказн!$C$10,КореляціяПоказн!$D$19:$O$19,1)+1),
                  12,1)</f>
        <v>#VALUE!</v>
      </c>
    </row>
    <row r="18" spans="2:17" x14ac:dyDescent="0.25">
      <c r="D18" s="3" t="s">
        <v>146</v>
      </c>
    </row>
    <row r="19" spans="2:17" x14ac:dyDescent="0.25">
      <c r="B19" s="3" t="s">
        <v>61</v>
      </c>
      <c r="C19" s="3" t="s">
        <v>147</v>
      </c>
      <c r="D19" t="s">
        <v>134</v>
      </c>
      <c r="E19" t="s">
        <v>135</v>
      </c>
      <c r="F19" t="s">
        <v>136</v>
      </c>
      <c r="G19" t="s">
        <v>137</v>
      </c>
      <c r="H19" t="s">
        <v>138</v>
      </c>
      <c r="I19" t="s">
        <v>139</v>
      </c>
      <c r="J19" t="s">
        <v>140</v>
      </c>
      <c r="K19" t="s">
        <v>141</v>
      </c>
      <c r="L19" t="s">
        <v>142</v>
      </c>
      <c r="M19" t="s">
        <v>143</v>
      </c>
      <c r="N19" t="s">
        <v>144</v>
      </c>
      <c r="O19" t="s">
        <v>145</v>
      </c>
    </row>
    <row r="20" spans="2:17" x14ac:dyDescent="0.25">
      <c r="B20" t="s">
        <v>161</v>
      </c>
      <c r="C20" t="s">
        <v>122</v>
      </c>
      <c r="D20" s="2">
        <v>2659999.83</v>
      </c>
      <c r="E20" s="2">
        <v>3657300.1</v>
      </c>
      <c r="F20" s="2">
        <v>3851800.02</v>
      </c>
      <c r="G20" s="2">
        <v>3121499.85</v>
      </c>
      <c r="H20" s="2">
        <v>3009800</v>
      </c>
      <c r="I20" s="2">
        <v>3420100.14</v>
      </c>
      <c r="J20" s="2">
        <v>3386700.07</v>
      </c>
      <c r="K20" s="2">
        <v>3250100.02</v>
      </c>
      <c r="L20" s="2">
        <v>2663399.91</v>
      </c>
      <c r="M20" s="2">
        <v>3055200.13</v>
      </c>
      <c r="N20" s="2">
        <v>3421399.97</v>
      </c>
      <c r="O20" s="2">
        <v>2497899.9500000002</v>
      </c>
      <c r="Q20" s="2"/>
    </row>
    <row r="21" spans="2:17" x14ac:dyDescent="0.25">
      <c r="C21" t="s">
        <v>123</v>
      </c>
      <c r="D21" s="2">
        <v>2825399.94</v>
      </c>
      <c r="E21" s="2">
        <v>3769300.01</v>
      </c>
      <c r="F21" s="2">
        <v>4007700.01</v>
      </c>
      <c r="G21" s="2">
        <v>2939399.99</v>
      </c>
      <c r="H21" s="2">
        <v>2828499.84</v>
      </c>
      <c r="I21" s="2">
        <v>2906099.94</v>
      </c>
      <c r="J21" s="2">
        <v>3379699.97</v>
      </c>
      <c r="K21" s="2">
        <v>2589300.0499999998</v>
      </c>
      <c r="L21" s="2">
        <v>1853899.96</v>
      </c>
      <c r="M21" s="2">
        <v>2557200.02</v>
      </c>
      <c r="N21" s="2">
        <v>3841199.91</v>
      </c>
      <c r="O21" s="2">
        <v>1680399.99</v>
      </c>
      <c r="Q21" s="2"/>
    </row>
    <row r="22" spans="2:17" x14ac:dyDescent="0.25">
      <c r="C22" t="s">
        <v>124</v>
      </c>
      <c r="D22" s="2">
        <v>1840899.96</v>
      </c>
      <c r="E22" s="2">
        <v>2513900.0299999998</v>
      </c>
      <c r="F22" s="2">
        <v>2579600.0299999998</v>
      </c>
      <c r="G22" s="2">
        <v>2545600.0299999998</v>
      </c>
      <c r="H22" s="2">
        <v>2847799.96</v>
      </c>
      <c r="I22" s="2">
        <v>2616699.86</v>
      </c>
      <c r="J22" s="2">
        <v>3374700.06</v>
      </c>
      <c r="K22" s="2">
        <v>3208700.12</v>
      </c>
      <c r="L22" s="2">
        <v>2372800.0099999998</v>
      </c>
      <c r="M22" s="2">
        <v>2963099.97</v>
      </c>
      <c r="N22" s="2">
        <v>3227900.01</v>
      </c>
      <c r="O22" s="2">
        <v>1934100.06</v>
      </c>
      <c r="Q22" s="2"/>
    </row>
    <row r="23" spans="2:17" x14ac:dyDescent="0.25">
      <c r="C23" t="s">
        <v>125</v>
      </c>
      <c r="D23" s="2">
        <v>1867199.88</v>
      </c>
      <c r="E23" s="2">
        <v>2374299.89</v>
      </c>
      <c r="F23" s="2">
        <v>2031699.96</v>
      </c>
      <c r="G23" s="2">
        <v>2562899.91</v>
      </c>
      <c r="H23" s="2">
        <v>2474299.91</v>
      </c>
      <c r="I23" s="2">
        <v>2316400.0099999998</v>
      </c>
      <c r="J23" s="2">
        <v>2350199.9300000002</v>
      </c>
      <c r="K23" s="2">
        <v>2374399.94</v>
      </c>
      <c r="L23" s="2">
        <v>1633000.17</v>
      </c>
      <c r="M23" s="2">
        <v>2073300.01</v>
      </c>
      <c r="N23" s="2">
        <v>2358000.08</v>
      </c>
      <c r="O23" s="2">
        <v>1405099.95</v>
      </c>
      <c r="Q23" s="2"/>
    </row>
    <row r="24" spans="2:17" x14ac:dyDescent="0.25">
      <c r="C24" t="s">
        <v>126</v>
      </c>
      <c r="D24" s="2">
        <v>1508700.01</v>
      </c>
      <c r="E24" s="2">
        <v>2125799.9300000002</v>
      </c>
      <c r="F24" s="2">
        <v>1984400.03</v>
      </c>
      <c r="G24" s="2">
        <v>2269500.0699999998</v>
      </c>
      <c r="H24" s="2">
        <v>1758100.02</v>
      </c>
      <c r="I24" s="2">
        <v>1498800.03</v>
      </c>
      <c r="J24" s="2">
        <v>1298200.01</v>
      </c>
      <c r="K24" s="2">
        <v>996799.98</v>
      </c>
      <c r="L24" s="2">
        <v>1276800.08</v>
      </c>
      <c r="M24" s="2">
        <v>2106199.96</v>
      </c>
      <c r="N24" s="2">
        <v>1384400</v>
      </c>
      <c r="O24" s="2">
        <v>1606000.07</v>
      </c>
      <c r="Q24" s="2"/>
    </row>
    <row r="25" spans="2:17" x14ac:dyDescent="0.25">
      <c r="C25" t="s">
        <v>127</v>
      </c>
      <c r="D25" s="2">
        <v>1655200.16</v>
      </c>
      <c r="E25" s="2">
        <v>1908600.03</v>
      </c>
      <c r="F25" s="2">
        <v>1953299.85</v>
      </c>
      <c r="G25" s="2">
        <v>1540800.1</v>
      </c>
      <c r="H25" s="2">
        <v>1809799.93</v>
      </c>
      <c r="I25" s="2">
        <v>1554999.9</v>
      </c>
      <c r="J25" s="2">
        <v>1525199.94</v>
      </c>
      <c r="K25" s="2">
        <v>1296399.97</v>
      </c>
      <c r="L25" s="2">
        <v>1518600.03</v>
      </c>
      <c r="M25" s="2">
        <v>1707300.06</v>
      </c>
      <c r="N25" s="2">
        <v>2030000.08</v>
      </c>
      <c r="O25" s="2">
        <v>981500.01</v>
      </c>
      <c r="Q25" s="2"/>
    </row>
    <row r="26" spans="2:17" x14ac:dyDescent="0.25">
      <c r="C26" t="s">
        <v>128</v>
      </c>
      <c r="D26" s="2">
        <v>2059900.13</v>
      </c>
      <c r="E26" s="2">
        <v>2210500.0699999998</v>
      </c>
      <c r="F26" s="2">
        <v>2089900.14</v>
      </c>
      <c r="G26" s="2">
        <v>1664300.08</v>
      </c>
      <c r="H26" s="2">
        <v>1903199.92</v>
      </c>
      <c r="I26" s="2">
        <v>1650200.06</v>
      </c>
      <c r="J26" s="2">
        <v>1861800.02</v>
      </c>
      <c r="K26" s="2">
        <v>1558699.89</v>
      </c>
      <c r="L26" s="2">
        <v>1887200.09</v>
      </c>
      <c r="M26" s="2">
        <v>2059399.96</v>
      </c>
      <c r="N26" s="2">
        <v>2629200.06</v>
      </c>
      <c r="O26" s="2">
        <v>1259900</v>
      </c>
      <c r="Q26" s="2"/>
    </row>
    <row r="27" spans="2:17" x14ac:dyDescent="0.25">
      <c r="C27" t="s">
        <v>129</v>
      </c>
      <c r="D27" s="2">
        <v>1900700.13</v>
      </c>
      <c r="E27" s="2">
        <v>2585800.06</v>
      </c>
      <c r="F27" s="2">
        <v>2185000.0099999998</v>
      </c>
      <c r="G27" s="2">
        <v>1804999.98</v>
      </c>
      <c r="H27" s="2">
        <v>1537200.09</v>
      </c>
      <c r="I27" s="2">
        <v>1341700.1100000001</v>
      </c>
      <c r="J27" s="2">
        <v>1332500.01</v>
      </c>
      <c r="K27" s="2">
        <v>1485899.92</v>
      </c>
      <c r="L27" s="2">
        <v>1086399.96</v>
      </c>
      <c r="M27" s="2">
        <v>1727200.05</v>
      </c>
      <c r="N27" s="2">
        <v>2065299.91</v>
      </c>
      <c r="O27" s="2">
        <v>989999.96</v>
      </c>
      <c r="Q27" s="2"/>
    </row>
    <row r="28" spans="2:17" x14ac:dyDescent="0.25">
      <c r="C28" t="s">
        <v>130</v>
      </c>
      <c r="D28" s="2">
        <v>985999.96</v>
      </c>
      <c r="E28" s="2">
        <v>1398200.12</v>
      </c>
      <c r="F28" s="2">
        <v>1481199.94</v>
      </c>
      <c r="G28" s="2">
        <v>1121600.03</v>
      </c>
      <c r="H28" s="2">
        <v>1100000</v>
      </c>
      <c r="I28" s="2">
        <v>1188799.95</v>
      </c>
      <c r="J28" s="2">
        <v>1429200.13</v>
      </c>
      <c r="K28" s="2">
        <v>2098300.0099999998</v>
      </c>
      <c r="L28" s="2">
        <v>1119099.97</v>
      </c>
      <c r="M28" s="2">
        <v>1605500.02</v>
      </c>
      <c r="N28" s="2">
        <v>1710300.01</v>
      </c>
      <c r="O28" s="2">
        <v>951699.93</v>
      </c>
      <c r="Q28" s="2"/>
    </row>
    <row r="29" spans="2:17" x14ac:dyDescent="0.25">
      <c r="C29" t="s">
        <v>131</v>
      </c>
      <c r="D29" s="2">
        <v>2010099.96</v>
      </c>
      <c r="E29" s="2">
        <v>2297799.84</v>
      </c>
      <c r="F29" s="2">
        <v>2124300.34</v>
      </c>
      <c r="G29" s="2">
        <v>1575599.8</v>
      </c>
      <c r="H29" s="2">
        <v>1686900.07</v>
      </c>
      <c r="I29" s="2">
        <v>1503300.04</v>
      </c>
      <c r="J29" s="2">
        <v>1725199.9</v>
      </c>
      <c r="K29" s="2">
        <v>1707799.87</v>
      </c>
      <c r="L29" s="2">
        <v>1373100.06</v>
      </c>
      <c r="M29" s="2">
        <v>2045900.06</v>
      </c>
      <c r="N29" s="2">
        <v>2686299.93</v>
      </c>
      <c r="O29" s="2">
        <v>1382799.95</v>
      </c>
      <c r="Q29" s="2"/>
    </row>
    <row r="30" spans="2:17" x14ac:dyDescent="0.25">
      <c r="C30" t="s">
        <v>132</v>
      </c>
      <c r="D30" s="2">
        <v>1767799.9</v>
      </c>
      <c r="E30" s="2">
        <v>1906600.02</v>
      </c>
      <c r="F30" s="2">
        <v>1834199.95</v>
      </c>
      <c r="G30" s="2">
        <v>1777699.99</v>
      </c>
      <c r="H30" s="2">
        <v>1398000.01</v>
      </c>
      <c r="I30" s="2">
        <v>1569899.98</v>
      </c>
      <c r="J30" s="2">
        <v>1568800.05</v>
      </c>
      <c r="K30" s="2">
        <v>1317599.8999999999</v>
      </c>
      <c r="L30" s="2">
        <v>657499.98</v>
      </c>
      <c r="M30" s="2">
        <v>1209800.02</v>
      </c>
      <c r="N30" s="2">
        <v>1689099.99</v>
      </c>
      <c r="O30" s="2">
        <v>1123199.97</v>
      </c>
      <c r="Q30" s="2"/>
    </row>
    <row r="31" spans="2:17" x14ac:dyDescent="0.25">
      <c r="C31" t="s">
        <v>133</v>
      </c>
      <c r="D31" s="2">
        <v>1906499.88</v>
      </c>
      <c r="E31" s="2">
        <v>2361300.04</v>
      </c>
      <c r="F31" s="2">
        <v>2279299.9</v>
      </c>
      <c r="G31" s="2">
        <v>2082300.12</v>
      </c>
      <c r="H31" s="2">
        <v>2294900.0299999998</v>
      </c>
      <c r="I31" s="2">
        <v>1769899.91</v>
      </c>
      <c r="J31" s="2">
        <v>1852800.17</v>
      </c>
      <c r="K31" s="2">
        <v>1950500.02</v>
      </c>
      <c r="L31" s="2">
        <v>1864900.11</v>
      </c>
      <c r="M31" s="2">
        <v>2334699.9900000002</v>
      </c>
      <c r="N31" s="2">
        <v>2639999.92</v>
      </c>
      <c r="O31" s="2">
        <v>1952000.02</v>
      </c>
      <c r="Q31" s="2"/>
    </row>
    <row r="32" spans="2:17" x14ac:dyDescent="0.25">
      <c r="B32" t="s">
        <v>148</v>
      </c>
      <c r="C32" t="s">
        <v>122</v>
      </c>
      <c r="D32" s="2">
        <v>158208</v>
      </c>
      <c r="E32" s="2">
        <v>229519</v>
      </c>
      <c r="F32" s="2">
        <v>228815</v>
      </c>
      <c r="G32" s="2">
        <v>183845</v>
      </c>
      <c r="H32" s="2">
        <v>184763</v>
      </c>
      <c r="I32" s="2">
        <v>208263</v>
      </c>
      <c r="J32" s="2">
        <v>202886</v>
      </c>
      <c r="K32" s="2">
        <v>205359</v>
      </c>
      <c r="L32" s="2">
        <v>168864</v>
      </c>
      <c r="M32" s="2">
        <v>186273</v>
      </c>
      <c r="N32" s="2">
        <v>193666</v>
      </c>
      <c r="O32" s="2">
        <v>129425</v>
      </c>
    </row>
    <row r="33" spans="2:15" x14ac:dyDescent="0.25">
      <c r="C33" t="s">
        <v>123</v>
      </c>
      <c r="D33" s="2">
        <v>154595</v>
      </c>
      <c r="E33" s="2">
        <v>224242</v>
      </c>
      <c r="F33" s="2">
        <v>224669</v>
      </c>
      <c r="G33" s="2">
        <v>167712</v>
      </c>
      <c r="H33" s="2">
        <v>166021</v>
      </c>
      <c r="I33" s="2">
        <v>182855</v>
      </c>
      <c r="J33" s="2">
        <v>201839</v>
      </c>
      <c r="K33" s="2">
        <v>148676</v>
      </c>
      <c r="L33" s="2">
        <v>108632</v>
      </c>
      <c r="M33" s="2">
        <v>142988</v>
      </c>
      <c r="N33" s="2">
        <v>164537</v>
      </c>
      <c r="O33" s="2">
        <v>72783</v>
      </c>
    </row>
    <row r="34" spans="2:15" x14ac:dyDescent="0.25">
      <c r="C34" t="s">
        <v>124</v>
      </c>
      <c r="D34" s="2">
        <v>110054</v>
      </c>
      <c r="E34" s="2">
        <v>156423</v>
      </c>
      <c r="F34" s="2">
        <v>150944</v>
      </c>
      <c r="G34" s="2">
        <v>153555</v>
      </c>
      <c r="H34" s="2">
        <v>187625</v>
      </c>
      <c r="I34" s="2">
        <v>166436</v>
      </c>
      <c r="J34" s="2">
        <v>215820</v>
      </c>
      <c r="K34" s="2">
        <v>207961</v>
      </c>
      <c r="L34" s="2">
        <v>152379</v>
      </c>
      <c r="M34" s="2">
        <v>183630</v>
      </c>
      <c r="N34" s="2">
        <v>190940</v>
      </c>
      <c r="O34" s="2">
        <v>103800</v>
      </c>
    </row>
    <row r="35" spans="2:15" x14ac:dyDescent="0.25">
      <c r="C35" t="s">
        <v>125</v>
      </c>
      <c r="D35" s="2">
        <v>112624</v>
      </c>
      <c r="E35" s="2">
        <v>147583</v>
      </c>
      <c r="F35" s="2">
        <v>124124</v>
      </c>
      <c r="G35" s="2">
        <v>161610</v>
      </c>
      <c r="H35" s="2">
        <v>171973</v>
      </c>
      <c r="I35" s="2">
        <v>163813</v>
      </c>
      <c r="J35" s="2">
        <v>165341</v>
      </c>
      <c r="K35" s="2">
        <v>157025</v>
      </c>
      <c r="L35" s="2">
        <v>105944</v>
      </c>
      <c r="M35" s="2">
        <v>125604</v>
      </c>
      <c r="N35" s="2">
        <v>130793</v>
      </c>
      <c r="O35" s="2">
        <v>72451</v>
      </c>
    </row>
    <row r="36" spans="2:15" x14ac:dyDescent="0.25">
      <c r="C36" t="s">
        <v>126</v>
      </c>
      <c r="D36" s="2">
        <v>87630</v>
      </c>
      <c r="E36" s="2">
        <v>123921</v>
      </c>
      <c r="F36" s="2">
        <v>114996</v>
      </c>
      <c r="G36" s="2">
        <v>124002</v>
      </c>
      <c r="H36" s="2">
        <v>103585</v>
      </c>
      <c r="I36" s="2">
        <v>92885</v>
      </c>
      <c r="J36" s="2">
        <v>79647</v>
      </c>
      <c r="K36" s="2">
        <v>60961</v>
      </c>
      <c r="L36" s="2">
        <v>75381</v>
      </c>
      <c r="M36" s="2">
        <v>116220</v>
      </c>
      <c r="N36" s="2">
        <v>75755</v>
      </c>
      <c r="O36" s="2">
        <v>78045</v>
      </c>
    </row>
    <row r="37" spans="2:15" x14ac:dyDescent="0.25">
      <c r="C37" t="s">
        <v>127</v>
      </c>
      <c r="D37" s="2">
        <v>100179</v>
      </c>
      <c r="E37" s="2">
        <v>116161</v>
      </c>
      <c r="F37" s="2">
        <v>119852</v>
      </c>
      <c r="G37" s="2">
        <v>88443</v>
      </c>
      <c r="H37" s="2">
        <v>120198</v>
      </c>
      <c r="I37" s="2">
        <v>107145</v>
      </c>
      <c r="J37" s="2">
        <v>108415</v>
      </c>
      <c r="K37" s="2">
        <v>91378</v>
      </c>
      <c r="L37" s="2">
        <v>106675</v>
      </c>
      <c r="M37" s="2">
        <v>107358</v>
      </c>
      <c r="N37" s="2">
        <v>120938</v>
      </c>
      <c r="O37" s="2">
        <v>55538</v>
      </c>
    </row>
    <row r="38" spans="2:15" x14ac:dyDescent="0.25">
      <c r="C38" t="s">
        <v>128</v>
      </c>
      <c r="D38" s="2">
        <v>120726</v>
      </c>
      <c r="E38" s="2">
        <v>134611</v>
      </c>
      <c r="F38" s="2">
        <v>126666</v>
      </c>
      <c r="G38" s="2">
        <v>96761</v>
      </c>
      <c r="H38" s="2">
        <v>123658</v>
      </c>
      <c r="I38" s="2">
        <v>114188</v>
      </c>
      <c r="J38" s="2">
        <v>131437</v>
      </c>
      <c r="K38" s="2">
        <v>105532</v>
      </c>
      <c r="L38" s="2">
        <v>126185</v>
      </c>
      <c r="M38" s="2">
        <v>129569</v>
      </c>
      <c r="N38" s="2">
        <v>145049</v>
      </c>
      <c r="O38" s="2">
        <v>63377</v>
      </c>
    </row>
    <row r="39" spans="2:15" x14ac:dyDescent="0.25">
      <c r="C39" t="s">
        <v>129</v>
      </c>
      <c r="D39" s="2">
        <v>110667</v>
      </c>
      <c r="E39" s="2">
        <v>163687</v>
      </c>
      <c r="F39" s="2">
        <v>132418</v>
      </c>
      <c r="G39" s="2">
        <v>107763</v>
      </c>
      <c r="H39" s="2">
        <v>95808</v>
      </c>
      <c r="I39" s="2">
        <v>88431</v>
      </c>
      <c r="J39" s="2">
        <v>89316</v>
      </c>
      <c r="K39" s="2">
        <v>97794</v>
      </c>
      <c r="L39" s="2">
        <v>71670</v>
      </c>
      <c r="M39" s="2">
        <v>107411</v>
      </c>
      <c r="N39" s="2">
        <v>120397</v>
      </c>
      <c r="O39" s="2">
        <v>52055</v>
      </c>
    </row>
    <row r="40" spans="2:15" x14ac:dyDescent="0.25">
      <c r="C40" t="s">
        <v>130</v>
      </c>
      <c r="D40" s="2">
        <v>57401</v>
      </c>
      <c r="E40" s="2">
        <v>86719</v>
      </c>
      <c r="F40" s="2">
        <v>88483</v>
      </c>
      <c r="G40" s="2">
        <v>63571</v>
      </c>
      <c r="H40" s="2">
        <v>63276</v>
      </c>
      <c r="I40" s="2">
        <v>77205</v>
      </c>
      <c r="J40" s="2">
        <v>91638</v>
      </c>
      <c r="K40" s="2">
        <v>132454</v>
      </c>
      <c r="L40" s="2">
        <v>70625</v>
      </c>
      <c r="M40" s="2">
        <v>92393</v>
      </c>
      <c r="N40" s="2">
        <v>96558</v>
      </c>
      <c r="O40" s="2">
        <v>50013</v>
      </c>
    </row>
    <row r="41" spans="2:15" x14ac:dyDescent="0.25">
      <c r="C41" t="s">
        <v>131</v>
      </c>
      <c r="D41" s="2">
        <v>124196</v>
      </c>
      <c r="E41" s="2">
        <v>143294</v>
      </c>
      <c r="F41" s="2">
        <v>133142</v>
      </c>
      <c r="G41" s="2">
        <v>95193</v>
      </c>
      <c r="H41" s="2">
        <v>112738</v>
      </c>
      <c r="I41" s="2">
        <v>103318</v>
      </c>
      <c r="J41" s="2">
        <v>120796</v>
      </c>
      <c r="K41" s="2">
        <v>118670</v>
      </c>
      <c r="L41" s="2">
        <v>90386</v>
      </c>
      <c r="M41" s="2">
        <v>126636</v>
      </c>
      <c r="N41" s="2">
        <v>148383</v>
      </c>
      <c r="O41" s="2">
        <v>70535</v>
      </c>
    </row>
    <row r="42" spans="2:15" x14ac:dyDescent="0.25">
      <c r="C42" t="s">
        <v>132</v>
      </c>
      <c r="D42" s="2">
        <v>110580</v>
      </c>
      <c r="E42" s="2">
        <v>125555</v>
      </c>
      <c r="F42" s="2">
        <v>115646</v>
      </c>
      <c r="G42" s="2">
        <v>108724</v>
      </c>
      <c r="H42" s="2">
        <v>89599</v>
      </c>
      <c r="I42" s="2">
        <v>106345</v>
      </c>
      <c r="J42" s="2">
        <v>109249</v>
      </c>
      <c r="K42" s="2">
        <v>86388</v>
      </c>
      <c r="L42" s="2">
        <v>41944</v>
      </c>
      <c r="M42" s="2">
        <v>74982</v>
      </c>
      <c r="N42" s="2">
        <v>97330</v>
      </c>
      <c r="O42" s="2">
        <v>56786</v>
      </c>
    </row>
    <row r="43" spans="2:15" x14ac:dyDescent="0.25">
      <c r="C43" t="s">
        <v>133</v>
      </c>
      <c r="D43" s="2">
        <v>117262</v>
      </c>
      <c r="E43" s="2">
        <v>147725</v>
      </c>
      <c r="F43" s="2">
        <v>140022</v>
      </c>
      <c r="G43" s="2">
        <v>133004</v>
      </c>
      <c r="H43" s="2">
        <v>145702</v>
      </c>
      <c r="I43" s="2">
        <v>125161</v>
      </c>
      <c r="J43" s="2">
        <v>134416</v>
      </c>
      <c r="K43" s="2">
        <v>136466</v>
      </c>
      <c r="L43" s="2">
        <v>117072</v>
      </c>
      <c r="M43" s="2">
        <v>137945</v>
      </c>
      <c r="N43" s="2">
        <v>150961</v>
      </c>
      <c r="O43" s="2">
        <v>102985</v>
      </c>
    </row>
    <row r="44" spans="2:15" x14ac:dyDescent="0.25">
      <c r="B44" t="s">
        <v>149</v>
      </c>
      <c r="C44" t="s">
        <v>122</v>
      </c>
      <c r="D44" s="2">
        <v>2659811.19</v>
      </c>
      <c r="E44" s="2">
        <v>3773459.5</v>
      </c>
      <c r="F44" s="2">
        <v>3779061.05</v>
      </c>
      <c r="G44" s="2">
        <v>3090082.9</v>
      </c>
      <c r="H44" s="2">
        <v>2988433.98</v>
      </c>
      <c r="I44" s="2">
        <v>3390437.35</v>
      </c>
      <c r="J44" s="2">
        <v>3270280.08</v>
      </c>
      <c r="K44" s="2">
        <v>3331073.37</v>
      </c>
      <c r="L44" s="2">
        <v>2650016.0499999998</v>
      </c>
      <c r="M44" s="2">
        <v>3091868.72</v>
      </c>
      <c r="N44" s="2">
        <v>3456429.14</v>
      </c>
      <c r="O44" s="2">
        <v>2471193.7000000002</v>
      </c>
    </row>
    <row r="45" spans="2:15" x14ac:dyDescent="0.25">
      <c r="C45" t="s">
        <v>123</v>
      </c>
      <c r="D45" s="2">
        <v>2773793.85</v>
      </c>
      <c r="E45" s="2">
        <v>3788027.12</v>
      </c>
      <c r="F45" s="2">
        <v>3888239.15</v>
      </c>
      <c r="G45" s="2">
        <v>2973242.01</v>
      </c>
      <c r="H45" s="2">
        <v>2850722.83</v>
      </c>
      <c r="I45" s="2">
        <v>2998321.89</v>
      </c>
      <c r="J45" s="2">
        <v>3290799.13</v>
      </c>
      <c r="K45" s="2">
        <v>2464986.29</v>
      </c>
      <c r="L45" s="2">
        <v>1791241.15</v>
      </c>
      <c r="M45" s="2">
        <v>2657384.12</v>
      </c>
      <c r="N45" s="2">
        <v>3896139.18</v>
      </c>
      <c r="O45" s="2">
        <v>1743913.83</v>
      </c>
    </row>
    <row r="46" spans="2:15" x14ac:dyDescent="0.25">
      <c r="C46" t="s">
        <v>124</v>
      </c>
      <c r="D46" s="2">
        <v>1906228.54</v>
      </c>
      <c r="E46" s="2">
        <v>2593020.88</v>
      </c>
      <c r="F46" s="2">
        <v>2573351.36</v>
      </c>
      <c r="G46" s="2">
        <v>2607008.29</v>
      </c>
      <c r="H46" s="2">
        <v>2887966.57</v>
      </c>
      <c r="I46" s="2">
        <v>2552932.64</v>
      </c>
      <c r="J46" s="2">
        <v>3353448.03</v>
      </c>
      <c r="K46" s="2">
        <v>3188385.39</v>
      </c>
      <c r="L46" s="2">
        <v>2306158.08</v>
      </c>
      <c r="M46" s="2">
        <v>3031509.87</v>
      </c>
      <c r="N46" s="2">
        <v>3307440.67</v>
      </c>
      <c r="O46" s="2">
        <v>1960653.85</v>
      </c>
    </row>
    <row r="47" spans="2:15" x14ac:dyDescent="0.25">
      <c r="C47" t="s">
        <v>125</v>
      </c>
      <c r="D47" s="2">
        <v>1889986.74</v>
      </c>
      <c r="E47" s="2">
        <v>2372367.86</v>
      </c>
      <c r="F47" s="2">
        <v>2022992.54</v>
      </c>
      <c r="G47" s="2">
        <v>2556289.2200000002</v>
      </c>
      <c r="H47" s="2">
        <v>2547881.56</v>
      </c>
      <c r="I47" s="2">
        <v>2346917.63</v>
      </c>
      <c r="J47" s="2">
        <v>2321882.58</v>
      </c>
      <c r="K47" s="2">
        <v>2402798.59</v>
      </c>
      <c r="L47" s="2">
        <v>1643184.88</v>
      </c>
      <c r="M47" s="2">
        <v>2018755.21</v>
      </c>
      <c r="N47" s="2">
        <v>2303594.69</v>
      </c>
      <c r="O47" s="2">
        <v>1420539.48</v>
      </c>
    </row>
    <row r="48" spans="2:15" x14ac:dyDescent="0.25">
      <c r="C48" t="s">
        <v>126</v>
      </c>
      <c r="D48" s="2">
        <v>1538709.42</v>
      </c>
      <c r="E48" s="2">
        <v>2140237.79</v>
      </c>
      <c r="F48" s="2">
        <v>2012976.36</v>
      </c>
      <c r="G48" s="2">
        <v>2211487.13</v>
      </c>
      <c r="H48" s="2">
        <v>1786421.34</v>
      </c>
      <c r="I48" s="2">
        <v>1553656.77</v>
      </c>
      <c r="J48" s="2">
        <v>1297510.25</v>
      </c>
      <c r="K48" s="2">
        <v>1019746.06</v>
      </c>
      <c r="L48" s="2">
        <v>1273916.67</v>
      </c>
      <c r="M48" s="2">
        <v>2070598.18</v>
      </c>
      <c r="N48" s="2">
        <v>1414051.68</v>
      </c>
      <c r="O48" s="2">
        <v>1577766.34</v>
      </c>
    </row>
    <row r="49" spans="2:15" x14ac:dyDescent="0.25">
      <c r="C49" t="s">
        <v>127</v>
      </c>
      <c r="D49" s="2">
        <v>1669881.73</v>
      </c>
      <c r="E49" s="2">
        <v>1925152.49</v>
      </c>
      <c r="F49" s="2">
        <v>1988434.54</v>
      </c>
      <c r="G49" s="2">
        <v>1506893.19</v>
      </c>
      <c r="H49" s="2">
        <v>1839056.14</v>
      </c>
      <c r="I49" s="2">
        <v>1543532.82</v>
      </c>
      <c r="J49" s="2">
        <v>1524157.4399999999</v>
      </c>
      <c r="K49" s="2">
        <v>1316651.43</v>
      </c>
      <c r="L49" s="2">
        <v>1493298.76</v>
      </c>
      <c r="M49" s="2">
        <v>1704071.66</v>
      </c>
      <c r="N49" s="2">
        <v>2090574.98</v>
      </c>
      <c r="O49" s="2">
        <v>1029594.54</v>
      </c>
    </row>
    <row r="50" spans="2:15" x14ac:dyDescent="0.25">
      <c r="C50" t="s">
        <v>128</v>
      </c>
      <c r="D50" s="2">
        <v>2027955.46</v>
      </c>
      <c r="E50" s="2">
        <v>2212841.4</v>
      </c>
      <c r="F50" s="2">
        <v>2104038.0299999998</v>
      </c>
      <c r="G50" s="2">
        <v>1662352.76</v>
      </c>
      <c r="H50" s="2">
        <v>1885120.06</v>
      </c>
      <c r="I50" s="2">
        <v>1658516.48</v>
      </c>
      <c r="J50" s="2">
        <v>1880280.64</v>
      </c>
      <c r="K50" s="2">
        <v>1540652.67</v>
      </c>
      <c r="L50" s="2">
        <v>1890939.47</v>
      </c>
      <c r="M50" s="2">
        <v>2087042.28</v>
      </c>
      <c r="N50" s="2">
        <v>2619559.73</v>
      </c>
      <c r="O50" s="2">
        <v>1261970.6100000001</v>
      </c>
    </row>
    <row r="51" spans="2:15" x14ac:dyDescent="0.25">
      <c r="C51" t="s">
        <v>129</v>
      </c>
      <c r="D51" s="2">
        <v>1881884.94</v>
      </c>
      <c r="E51" s="2">
        <v>2598459.4500000002</v>
      </c>
      <c r="F51" s="2">
        <v>2169915.1800000002</v>
      </c>
      <c r="G51" s="2">
        <v>1830061.13</v>
      </c>
      <c r="H51" s="2">
        <v>1521781.21</v>
      </c>
      <c r="I51" s="2">
        <v>1362627.94</v>
      </c>
      <c r="J51" s="2">
        <v>1354368.02</v>
      </c>
      <c r="K51" s="2">
        <v>1446642.95</v>
      </c>
      <c r="L51" s="2">
        <v>1110310.5900000001</v>
      </c>
      <c r="M51" s="2">
        <v>1739054.97</v>
      </c>
      <c r="N51" s="2">
        <v>2079654.67</v>
      </c>
      <c r="O51" s="2">
        <v>981101.66</v>
      </c>
    </row>
    <row r="52" spans="2:15" x14ac:dyDescent="0.25">
      <c r="C52" t="s">
        <v>130</v>
      </c>
      <c r="D52" s="2">
        <v>973957.4</v>
      </c>
      <c r="E52" s="2">
        <v>1419701.59</v>
      </c>
      <c r="F52" s="2">
        <v>1466688.27</v>
      </c>
      <c r="G52" s="2">
        <v>1131120.5900000001</v>
      </c>
      <c r="H52" s="2">
        <v>1068080.44</v>
      </c>
      <c r="I52" s="2">
        <v>1223978.7</v>
      </c>
      <c r="J52" s="2">
        <v>1397018.14</v>
      </c>
      <c r="K52" s="2">
        <v>2040892.33</v>
      </c>
      <c r="L52" s="2">
        <v>1117407.1399999999</v>
      </c>
      <c r="M52" s="2">
        <v>1540569.8</v>
      </c>
      <c r="N52" s="2">
        <v>1699237.85</v>
      </c>
      <c r="O52" s="2">
        <v>952545.94</v>
      </c>
    </row>
    <row r="53" spans="2:15" x14ac:dyDescent="0.25">
      <c r="C53" t="s">
        <v>131</v>
      </c>
      <c r="D53" s="2">
        <v>2048176.2</v>
      </c>
      <c r="E53" s="2">
        <v>2267802.9900000002</v>
      </c>
      <c r="F53" s="2">
        <v>2135371.89</v>
      </c>
      <c r="G53" s="2">
        <v>1569354.16</v>
      </c>
      <c r="H53" s="2">
        <v>1704160.01</v>
      </c>
      <c r="I53" s="2">
        <v>1501479.84</v>
      </c>
      <c r="J53" s="2">
        <v>1690906.19</v>
      </c>
      <c r="K53" s="2">
        <v>1689021.36</v>
      </c>
      <c r="L53" s="2">
        <v>1379671.01</v>
      </c>
      <c r="M53" s="2">
        <v>2086998.15</v>
      </c>
      <c r="N53" s="2">
        <v>2680341.34</v>
      </c>
      <c r="O53" s="2">
        <v>1404011.55</v>
      </c>
    </row>
    <row r="54" spans="2:15" x14ac:dyDescent="0.25">
      <c r="C54" t="s">
        <v>132</v>
      </c>
      <c r="D54" s="2">
        <v>1764500.37</v>
      </c>
      <c r="E54" s="2">
        <v>1899510.04</v>
      </c>
      <c r="F54" s="2">
        <v>1833076.45</v>
      </c>
      <c r="G54" s="2">
        <v>1755432.67</v>
      </c>
      <c r="H54" s="2">
        <v>1368141.01</v>
      </c>
      <c r="I54" s="2">
        <v>1558934.13</v>
      </c>
      <c r="J54" s="2">
        <v>1553061.13</v>
      </c>
      <c r="K54" s="2">
        <v>1284880.8999999999</v>
      </c>
      <c r="L54" s="2">
        <v>656022.62</v>
      </c>
      <c r="M54" s="2">
        <v>1249350.49</v>
      </c>
      <c r="N54" s="2">
        <v>1728155.85</v>
      </c>
      <c r="O54" s="2">
        <v>1115412.6200000001</v>
      </c>
    </row>
    <row r="55" spans="2:15" x14ac:dyDescent="0.25">
      <c r="C55" t="s">
        <v>133</v>
      </c>
      <c r="D55" s="2">
        <v>1949300.17</v>
      </c>
      <c r="E55" s="2">
        <v>2330382.85</v>
      </c>
      <c r="F55" s="2">
        <v>2237579.37</v>
      </c>
      <c r="G55" s="2">
        <v>2160514.0699999998</v>
      </c>
      <c r="H55" s="2">
        <v>2271140.83</v>
      </c>
      <c r="I55" s="2">
        <v>1796572.51</v>
      </c>
      <c r="J55" s="2">
        <v>1892429.6</v>
      </c>
      <c r="K55" s="2">
        <v>1936845.71</v>
      </c>
      <c r="L55" s="2">
        <v>1796459.28</v>
      </c>
      <c r="M55" s="2">
        <v>2339788.02</v>
      </c>
      <c r="N55" s="2">
        <v>2677874.42</v>
      </c>
      <c r="O55" s="2">
        <v>1940319.01</v>
      </c>
    </row>
    <row r="56" spans="2:15" x14ac:dyDescent="0.25">
      <c r="B56" t="s">
        <v>150</v>
      </c>
      <c r="C56" t="s">
        <v>122</v>
      </c>
      <c r="D56" s="2">
        <v>1801813.2500000005</v>
      </c>
      <c r="E56" s="2">
        <v>2555099.9000000004</v>
      </c>
      <c r="F56" s="2">
        <v>2553903.62</v>
      </c>
      <c r="G56" s="2">
        <v>2109617.7799999993</v>
      </c>
      <c r="H56" s="2">
        <v>2031338.8500000024</v>
      </c>
      <c r="I56" s="2">
        <v>2223622.4300000025</v>
      </c>
      <c r="J56" s="2">
        <v>2161601.91</v>
      </c>
      <c r="K56" s="2">
        <v>2236262.37</v>
      </c>
      <c r="L56" s="2">
        <v>1758624.9000000004</v>
      </c>
      <c r="M56" s="2">
        <v>2062200.4299999995</v>
      </c>
      <c r="N56" s="2">
        <v>2242945.5099999998</v>
      </c>
      <c r="O56" s="2">
        <v>1632796.0600000015</v>
      </c>
    </row>
    <row r="57" spans="2:15" x14ac:dyDescent="0.25">
      <c r="C57" t="s">
        <v>123</v>
      </c>
      <c r="D57" s="2">
        <v>1854820.8400000005</v>
      </c>
      <c r="E57" s="2">
        <v>2532213.6199999996</v>
      </c>
      <c r="F57" s="2">
        <v>2584127.1400000011</v>
      </c>
      <c r="G57" s="2">
        <v>1993584.8099999996</v>
      </c>
      <c r="H57" s="2">
        <v>1872501.6999999988</v>
      </c>
      <c r="I57" s="2">
        <v>1992173.4600000007</v>
      </c>
      <c r="J57" s="2">
        <v>2184784.5500000031</v>
      </c>
      <c r="K57" s="2">
        <v>1635269.4800000016</v>
      </c>
      <c r="L57" s="2">
        <v>1157560.6499999987</v>
      </c>
      <c r="M57" s="2">
        <v>1607417.2899999965</v>
      </c>
      <c r="N57" s="2">
        <v>1929619.5399999996</v>
      </c>
      <c r="O57" s="2">
        <v>913499.21000000031</v>
      </c>
    </row>
    <row r="58" spans="2:15" x14ac:dyDescent="0.25">
      <c r="C58" t="s">
        <v>124</v>
      </c>
      <c r="D58" s="2">
        <v>1293712.23</v>
      </c>
      <c r="E58" s="2">
        <v>1780944.2999999998</v>
      </c>
      <c r="F58" s="2">
        <v>1715859.82</v>
      </c>
      <c r="G58" s="2">
        <v>1780757.7999999998</v>
      </c>
      <c r="H58" s="2">
        <v>2006204.6500000013</v>
      </c>
      <c r="I58" s="2">
        <v>1741025.4000000006</v>
      </c>
      <c r="J58" s="2">
        <v>2219132.1299999976</v>
      </c>
      <c r="K58" s="2">
        <v>2155755.2500000014</v>
      </c>
      <c r="L58" s="2">
        <v>1548502.2800000003</v>
      </c>
      <c r="M58" s="2">
        <v>1982207.3200000008</v>
      </c>
      <c r="N58" s="2">
        <v>2156177.919999999</v>
      </c>
      <c r="O58" s="2">
        <v>1284732.7599999995</v>
      </c>
    </row>
    <row r="59" spans="2:15" x14ac:dyDescent="0.25">
      <c r="C59" t="s">
        <v>125</v>
      </c>
      <c r="D59" s="2">
        <v>1244304.9000000006</v>
      </c>
      <c r="E59" s="2">
        <v>1583341.9599999969</v>
      </c>
      <c r="F59" s="2">
        <v>1341002.5200000012</v>
      </c>
      <c r="G59" s="2">
        <v>1758802.5000000016</v>
      </c>
      <c r="H59" s="2">
        <v>1792179.3099999998</v>
      </c>
      <c r="I59" s="2">
        <v>1687246.1000000036</v>
      </c>
      <c r="J59" s="2">
        <v>1698483.0500000024</v>
      </c>
      <c r="K59" s="2">
        <v>1642625.9700000037</v>
      </c>
      <c r="L59" s="2">
        <v>1092970.6199999976</v>
      </c>
      <c r="M59" s="2">
        <v>1355747.7199999995</v>
      </c>
      <c r="N59" s="2">
        <v>1500878.9200000004</v>
      </c>
      <c r="O59" s="2">
        <v>905860.67000000086</v>
      </c>
    </row>
    <row r="60" spans="2:15" x14ac:dyDescent="0.25">
      <c r="C60" t="s">
        <v>126</v>
      </c>
      <c r="D60" s="2">
        <v>1063217.7899999996</v>
      </c>
      <c r="E60" s="2">
        <v>1479077.679999999</v>
      </c>
      <c r="F60" s="2">
        <v>1371668.9299999992</v>
      </c>
      <c r="G60" s="2">
        <v>1526448.8400000005</v>
      </c>
      <c r="H60" s="2">
        <v>1196594.0400000019</v>
      </c>
      <c r="I60" s="2">
        <v>1069466.71</v>
      </c>
      <c r="J60" s="2">
        <v>894623.95000000019</v>
      </c>
      <c r="K60" s="2">
        <v>685773.5</v>
      </c>
      <c r="L60" s="2">
        <v>859739.80999999982</v>
      </c>
      <c r="M60" s="2">
        <v>1368356.5099999998</v>
      </c>
      <c r="N60" s="2">
        <v>931085.47000000032</v>
      </c>
      <c r="O60" s="2">
        <v>1030387.2599999999</v>
      </c>
    </row>
    <row r="61" spans="2:15" x14ac:dyDescent="0.25">
      <c r="C61" t="s">
        <v>127</v>
      </c>
      <c r="D61" s="2">
        <v>1101118.8500000013</v>
      </c>
      <c r="E61" s="2">
        <v>1258750.7799999982</v>
      </c>
      <c r="F61" s="2">
        <v>1297179.7199999986</v>
      </c>
      <c r="G61" s="2">
        <v>992957.81</v>
      </c>
      <c r="H61" s="2">
        <v>1261556.2900000007</v>
      </c>
      <c r="I61" s="2">
        <v>1083956.8200000008</v>
      </c>
      <c r="J61" s="2">
        <v>1099926.1300000013</v>
      </c>
      <c r="K61" s="2">
        <v>946113.9999999993</v>
      </c>
      <c r="L61" s="2">
        <v>1081650.1400000006</v>
      </c>
      <c r="M61" s="2">
        <v>1169110.4800000002</v>
      </c>
      <c r="N61" s="2">
        <v>1387888.0299999972</v>
      </c>
      <c r="O61" s="2">
        <v>670777.70999999985</v>
      </c>
    </row>
    <row r="62" spans="2:15" x14ac:dyDescent="0.25">
      <c r="C62" t="s">
        <v>128</v>
      </c>
      <c r="D62" s="2">
        <v>1326381.5799999994</v>
      </c>
      <c r="E62" s="2">
        <v>1450417.7400000009</v>
      </c>
      <c r="F62" s="2">
        <v>1377607.5299999979</v>
      </c>
      <c r="G62" s="2">
        <v>1097558.9399999995</v>
      </c>
      <c r="H62" s="2">
        <v>1304902.7700000023</v>
      </c>
      <c r="I62" s="2">
        <v>1170156.4699999997</v>
      </c>
      <c r="J62" s="2">
        <v>1350180.6899999992</v>
      </c>
      <c r="K62" s="2">
        <v>1115251.6900000016</v>
      </c>
      <c r="L62" s="2">
        <v>1294882.6499999978</v>
      </c>
      <c r="M62" s="2">
        <v>1412868.4900000021</v>
      </c>
      <c r="N62" s="2">
        <v>1669171.079999998</v>
      </c>
      <c r="O62" s="2">
        <v>787195.66999999946</v>
      </c>
    </row>
    <row r="63" spans="2:15" x14ac:dyDescent="0.25">
      <c r="C63" t="s">
        <v>129</v>
      </c>
      <c r="D63" s="2">
        <v>1272196.1300000011</v>
      </c>
      <c r="E63" s="2">
        <v>1806783.3400000005</v>
      </c>
      <c r="F63" s="2">
        <v>1482316.5900000005</v>
      </c>
      <c r="G63" s="2">
        <v>1265746.1899999995</v>
      </c>
      <c r="H63" s="2">
        <v>1043355.64</v>
      </c>
      <c r="I63" s="2">
        <v>953301.47999999928</v>
      </c>
      <c r="J63" s="2">
        <v>945712.7699999999</v>
      </c>
      <c r="K63" s="2">
        <v>1050811.310000001</v>
      </c>
      <c r="L63" s="2">
        <v>763181.02000000025</v>
      </c>
      <c r="M63" s="2">
        <v>1190108.2799999993</v>
      </c>
      <c r="N63" s="2">
        <v>1387025.76</v>
      </c>
      <c r="O63" s="2">
        <v>658285.10000000033</v>
      </c>
    </row>
    <row r="64" spans="2:15" x14ac:dyDescent="0.25">
      <c r="C64" t="s">
        <v>130</v>
      </c>
      <c r="D64" s="2">
        <v>667536.69000000041</v>
      </c>
      <c r="E64" s="2">
        <v>992238.67999999935</v>
      </c>
      <c r="F64" s="2">
        <v>1013446.7199999999</v>
      </c>
      <c r="G64" s="2">
        <v>767600.99</v>
      </c>
      <c r="H64" s="2">
        <v>706158.14999999944</v>
      </c>
      <c r="I64" s="2">
        <v>835383.59999999951</v>
      </c>
      <c r="J64" s="2">
        <v>968347.89999999956</v>
      </c>
      <c r="K64" s="2">
        <v>1425436.1700000002</v>
      </c>
      <c r="L64" s="2">
        <v>760991.05</v>
      </c>
      <c r="M64" s="2">
        <v>1033966.0499999997</v>
      </c>
      <c r="N64" s="2">
        <v>1133954.7299999993</v>
      </c>
      <c r="O64" s="2">
        <v>635787.64999999991</v>
      </c>
    </row>
    <row r="65" spans="2:15" x14ac:dyDescent="0.25">
      <c r="C65" t="s">
        <v>131</v>
      </c>
      <c r="D65" s="2">
        <v>1339618.8700000017</v>
      </c>
      <c r="E65" s="2">
        <v>1484032.8199999956</v>
      </c>
      <c r="F65" s="2">
        <v>1390553.2599999981</v>
      </c>
      <c r="G65" s="2">
        <v>1031795.5399999997</v>
      </c>
      <c r="H65" s="2">
        <v>1176874.1400000022</v>
      </c>
      <c r="I65" s="2">
        <v>1037927.1700000013</v>
      </c>
      <c r="J65" s="2">
        <v>1211860.4899999995</v>
      </c>
      <c r="K65" s="2">
        <v>1236232.6900000004</v>
      </c>
      <c r="L65" s="2">
        <v>924778.59000000067</v>
      </c>
      <c r="M65" s="2">
        <v>1374717.0700000008</v>
      </c>
      <c r="N65" s="2">
        <v>1701700.89</v>
      </c>
      <c r="O65" s="2">
        <v>876146.28999999864</v>
      </c>
    </row>
    <row r="66" spans="2:15" x14ac:dyDescent="0.25">
      <c r="C66" t="s">
        <v>132</v>
      </c>
      <c r="D66" s="2">
        <v>1230965.9999999995</v>
      </c>
      <c r="E66" s="2">
        <v>1359483.5100000014</v>
      </c>
      <c r="F66" s="2">
        <v>1279249.3899999978</v>
      </c>
      <c r="G66" s="2">
        <v>1228592.2199999988</v>
      </c>
      <c r="H66" s="2">
        <v>972608.3899999999</v>
      </c>
      <c r="I66" s="2">
        <v>1130606.0299999989</v>
      </c>
      <c r="J66" s="2">
        <v>1136859.6100000001</v>
      </c>
      <c r="K66" s="2">
        <v>937330.22999999963</v>
      </c>
      <c r="L66" s="2">
        <v>442791.97</v>
      </c>
      <c r="M66" s="2">
        <v>835401.91999999981</v>
      </c>
      <c r="N66" s="2">
        <v>1144570.2599999998</v>
      </c>
      <c r="O66" s="2">
        <v>736086.57999999938</v>
      </c>
    </row>
    <row r="67" spans="2:15" x14ac:dyDescent="0.25">
      <c r="C67" t="s">
        <v>133</v>
      </c>
      <c r="D67" s="2">
        <v>1307175.2599999998</v>
      </c>
      <c r="E67" s="2">
        <v>1599475.92</v>
      </c>
      <c r="F67" s="2">
        <v>1520536.9199999976</v>
      </c>
      <c r="G67" s="2">
        <v>1498665.7700000026</v>
      </c>
      <c r="H67" s="2">
        <v>1540952.5000000002</v>
      </c>
      <c r="I67" s="2">
        <v>1308679.8900000018</v>
      </c>
      <c r="J67" s="2">
        <v>1390494.4899999995</v>
      </c>
      <c r="K67" s="2">
        <v>1430654.7900000014</v>
      </c>
      <c r="L67" s="2">
        <v>1211916.4599999983</v>
      </c>
      <c r="M67" s="2">
        <v>1526798.08</v>
      </c>
      <c r="N67" s="2">
        <v>1733899.0199999986</v>
      </c>
      <c r="O67" s="2">
        <v>1277849.82</v>
      </c>
    </row>
    <row r="68" spans="2:15" x14ac:dyDescent="0.25">
      <c r="B68" t="s">
        <v>151</v>
      </c>
      <c r="C68" t="s">
        <v>122</v>
      </c>
      <c r="D68" s="2">
        <v>3310035</v>
      </c>
      <c r="E68" s="2">
        <v>4987189</v>
      </c>
      <c r="F68" s="2">
        <v>4886781</v>
      </c>
      <c r="G68" s="2">
        <v>4094587</v>
      </c>
      <c r="H68" s="2">
        <v>5055123</v>
      </c>
      <c r="I68" s="2">
        <v>5137961</v>
      </c>
      <c r="J68" s="2">
        <v>4032431</v>
      </c>
      <c r="K68" s="2">
        <v>4153811</v>
      </c>
      <c r="L68" s="2">
        <v>3277135</v>
      </c>
      <c r="M68" s="2">
        <v>4353190</v>
      </c>
      <c r="N68" s="2">
        <v>5225411</v>
      </c>
      <c r="O68" s="2">
        <v>3716883</v>
      </c>
    </row>
    <row r="69" spans="2:15" x14ac:dyDescent="0.25">
      <c r="C69" t="s">
        <v>123</v>
      </c>
      <c r="D69" s="2">
        <v>3380298</v>
      </c>
      <c r="E69" s="2">
        <v>5058684</v>
      </c>
      <c r="F69" s="2">
        <v>5079502</v>
      </c>
      <c r="G69" s="2">
        <v>3890526</v>
      </c>
      <c r="H69" s="2">
        <v>4883711</v>
      </c>
      <c r="I69" s="2">
        <v>4985318</v>
      </c>
      <c r="J69" s="2">
        <v>4199844</v>
      </c>
      <c r="K69" s="2">
        <v>3140160</v>
      </c>
      <c r="L69" s="2">
        <v>2252027</v>
      </c>
      <c r="M69" s="2">
        <v>3380802</v>
      </c>
      <c r="N69" s="2">
        <v>4632318</v>
      </c>
      <c r="O69" s="2">
        <v>2154416</v>
      </c>
    </row>
    <row r="70" spans="2:15" x14ac:dyDescent="0.25">
      <c r="C70" t="s">
        <v>124</v>
      </c>
      <c r="D70" s="2">
        <v>2414278</v>
      </c>
      <c r="E70" s="2">
        <v>3508001</v>
      </c>
      <c r="F70" s="2">
        <v>3384821</v>
      </c>
      <c r="G70" s="2">
        <v>3539127</v>
      </c>
      <c r="H70" s="2">
        <v>4877343</v>
      </c>
      <c r="I70" s="2">
        <v>4122049</v>
      </c>
      <c r="J70" s="2">
        <v>4208137</v>
      </c>
      <c r="K70" s="2">
        <v>4137525</v>
      </c>
      <c r="L70" s="2">
        <v>2939770</v>
      </c>
      <c r="M70" s="2">
        <v>4285188</v>
      </c>
      <c r="N70" s="2">
        <v>5103142</v>
      </c>
      <c r="O70" s="2">
        <v>2921185</v>
      </c>
    </row>
    <row r="71" spans="2:15" x14ac:dyDescent="0.25">
      <c r="C71" t="s">
        <v>125</v>
      </c>
      <c r="D71" s="2">
        <v>2259887</v>
      </c>
      <c r="E71" s="2">
        <v>3157099</v>
      </c>
      <c r="F71" s="2">
        <v>2566121</v>
      </c>
      <c r="G71" s="2">
        <v>3278992</v>
      </c>
      <c r="H71" s="2">
        <v>3843217</v>
      </c>
      <c r="I71" s="2">
        <v>3914675</v>
      </c>
      <c r="J71" s="2">
        <v>3132198</v>
      </c>
      <c r="K71" s="2">
        <v>2972326</v>
      </c>
      <c r="L71" s="2">
        <v>2031560</v>
      </c>
      <c r="M71" s="2">
        <v>2880699</v>
      </c>
      <c r="N71" s="2">
        <v>3513221</v>
      </c>
      <c r="O71" s="2">
        <v>2031780</v>
      </c>
    </row>
    <row r="72" spans="2:15" x14ac:dyDescent="0.25">
      <c r="C72" t="s">
        <v>126</v>
      </c>
      <c r="D72" s="2">
        <v>1963516</v>
      </c>
      <c r="E72" s="2">
        <v>2886277</v>
      </c>
      <c r="F72" s="2">
        <v>2606661</v>
      </c>
      <c r="G72" s="2">
        <v>2802201</v>
      </c>
      <c r="H72" s="2">
        <v>2754286</v>
      </c>
      <c r="I72" s="2">
        <v>2294805</v>
      </c>
      <c r="J72" s="2">
        <v>1636474</v>
      </c>
      <c r="K72" s="2">
        <v>1244010</v>
      </c>
      <c r="L72" s="2">
        <v>1571968</v>
      </c>
      <c r="M72" s="2">
        <v>2707268</v>
      </c>
      <c r="N72" s="2">
        <v>2164233</v>
      </c>
      <c r="O72" s="2">
        <v>2342093</v>
      </c>
    </row>
    <row r="73" spans="2:15" x14ac:dyDescent="0.25">
      <c r="C73" t="s">
        <v>127</v>
      </c>
      <c r="D73" s="2">
        <v>2022944</v>
      </c>
      <c r="E73" s="2">
        <v>2471499</v>
      </c>
      <c r="F73" s="2">
        <v>2476511</v>
      </c>
      <c r="G73" s="2">
        <v>1878339</v>
      </c>
      <c r="H73" s="2">
        <v>3087745</v>
      </c>
      <c r="I73" s="2">
        <v>2407915</v>
      </c>
      <c r="J73" s="2">
        <v>2071589</v>
      </c>
      <c r="K73" s="2">
        <v>1775315</v>
      </c>
      <c r="L73" s="2">
        <v>2016805</v>
      </c>
      <c r="M73" s="2">
        <v>2487214</v>
      </c>
      <c r="N73" s="2">
        <v>3237042</v>
      </c>
      <c r="O73" s="2">
        <v>1540819</v>
      </c>
    </row>
    <row r="74" spans="2:15" x14ac:dyDescent="0.25">
      <c r="C74" t="s">
        <v>128</v>
      </c>
      <c r="D74" s="2">
        <v>2459556</v>
      </c>
      <c r="E74" s="2">
        <v>2848154</v>
      </c>
      <c r="F74" s="2">
        <v>2571909</v>
      </c>
      <c r="G74" s="2">
        <v>2059952</v>
      </c>
      <c r="H74" s="2">
        <v>2916810</v>
      </c>
      <c r="I74" s="2">
        <v>2695981</v>
      </c>
      <c r="J74" s="2">
        <v>2505040</v>
      </c>
      <c r="K74" s="2">
        <v>2046385</v>
      </c>
      <c r="L74" s="2">
        <v>2369975</v>
      </c>
      <c r="M74" s="2">
        <v>3005909</v>
      </c>
      <c r="N74" s="2">
        <v>3867179</v>
      </c>
      <c r="O74" s="2">
        <v>1761144</v>
      </c>
    </row>
    <row r="75" spans="2:15" x14ac:dyDescent="0.25">
      <c r="C75" t="s">
        <v>129</v>
      </c>
      <c r="D75" s="2">
        <v>2345302</v>
      </c>
      <c r="E75" s="2">
        <v>3576893</v>
      </c>
      <c r="F75" s="2">
        <v>2850550</v>
      </c>
      <c r="G75" s="2">
        <v>2421841</v>
      </c>
      <c r="H75" s="2">
        <v>2517266</v>
      </c>
      <c r="I75" s="2">
        <v>2237795</v>
      </c>
      <c r="J75" s="2">
        <v>1801491</v>
      </c>
      <c r="K75" s="2">
        <v>1956961</v>
      </c>
      <c r="L75" s="2">
        <v>1461962</v>
      </c>
      <c r="M75" s="2">
        <v>2543488</v>
      </c>
      <c r="N75" s="2">
        <v>3277512</v>
      </c>
      <c r="O75" s="2">
        <v>1518642</v>
      </c>
    </row>
    <row r="76" spans="2:15" x14ac:dyDescent="0.25">
      <c r="C76" t="s">
        <v>130</v>
      </c>
      <c r="D76" s="2">
        <v>1216763</v>
      </c>
      <c r="E76" s="2">
        <v>1968603</v>
      </c>
      <c r="F76" s="2">
        <v>1964004</v>
      </c>
      <c r="G76" s="2">
        <v>1483061</v>
      </c>
      <c r="H76" s="2">
        <v>1833482</v>
      </c>
      <c r="I76" s="2">
        <v>1951483</v>
      </c>
      <c r="J76" s="2">
        <v>1856953</v>
      </c>
      <c r="K76" s="2">
        <v>2713092</v>
      </c>
      <c r="L76" s="2">
        <v>1436705</v>
      </c>
      <c r="M76" s="2">
        <v>2187405</v>
      </c>
      <c r="N76" s="2">
        <v>2691997</v>
      </c>
      <c r="O76" s="2">
        <v>1450336</v>
      </c>
    </row>
    <row r="77" spans="2:15" x14ac:dyDescent="0.25">
      <c r="C77" t="s">
        <v>131</v>
      </c>
      <c r="D77" s="2">
        <v>2442742</v>
      </c>
      <c r="E77" s="2">
        <v>2920530</v>
      </c>
      <c r="F77" s="2">
        <v>2615532</v>
      </c>
      <c r="G77" s="2">
        <v>1978083</v>
      </c>
      <c r="H77" s="2">
        <v>2507099</v>
      </c>
      <c r="I77" s="2">
        <v>2381973</v>
      </c>
      <c r="J77" s="2">
        <v>2289456</v>
      </c>
      <c r="K77" s="2">
        <v>2273569</v>
      </c>
      <c r="L77" s="2">
        <v>1718395</v>
      </c>
      <c r="M77" s="2">
        <v>2920757</v>
      </c>
      <c r="N77" s="2">
        <v>3935314</v>
      </c>
      <c r="O77" s="2">
        <v>1958041</v>
      </c>
    </row>
    <row r="78" spans="2:15" x14ac:dyDescent="0.25">
      <c r="C78" t="s">
        <v>132</v>
      </c>
      <c r="D78" s="2">
        <v>2235154</v>
      </c>
      <c r="E78" s="2">
        <v>2660045</v>
      </c>
      <c r="F78" s="2">
        <v>2418277</v>
      </c>
      <c r="G78" s="2">
        <v>2388769</v>
      </c>
      <c r="H78" s="2">
        <v>2433032</v>
      </c>
      <c r="I78" s="2">
        <v>2513470</v>
      </c>
      <c r="J78" s="2">
        <v>2135187</v>
      </c>
      <c r="K78" s="2">
        <v>1747227</v>
      </c>
      <c r="L78" s="2">
        <v>831069</v>
      </c>
      <c r="M78" s="2">
        <v>1803494</v>
      </c>
      <c r="N78" s="2">
        <v>2667316</v>
      </c>
      <c r="O78" s="2">
        <v>1665836</v>
      </c>
    </row>
    <row r="79" spans="2:15" x14ac:dyDescent="0.25">
      <c r="C79" t="s">
        <v>133</v>
      </c>
      <c r="D79" s="2">
        <v>2423064</v>
      </c>
      <c r="E79" s="2">
        <v>3184236</v>
      </c>
      <c r="F79" s="2">
        <v>2991880</v>
      </c>
      <c r="G79" s="2">
        <v>2861382</v>
      </c>
      <c r="H79" s="2">
        <v>4068330</v>
      </c>
      <c r="I79" s="2">
        <v>2939545</v>
      </c>
      <c r="J79" s="2">
        <v>2653722</v>
      </c>
      <c r="K79" s="2">
        <v>2697703</v>
      </c>
      <c r="L79" s="2">
        <v>2315798</v>
      </c>
      <c r="M79" s="2">
        <v>3181080</v>
      </c>
      <c r="N79" s="2">
        <v>4034820</v>
      </c>
      <c r="O79" s="2">
        <v>2895069</v>
      </c>
    </row>
    <row r="80" spans="2:15" x14ac:dyDescent="0.25">
      <c r="B80" t="s">
        <v>152</v>
      </c>
      <c r="C80" t="s">
        <v>122</v>
      </c>
      <c r="D80" s="8">
        <v>0.99992908270223457</v>
      </c>
      <c r="E80" s="8">
        <v>1.0317609703398416</v>
      </c>
      <c r="F80" s="8">
        <v>0.98111559021176797</v>
      </c>
      <c r="G80" s="8">
        <v>0.98993530305631761</v>
      </c>
      <c r="H80" s="8">
        <v>0.99290118280284401</v>
      </c>
      <c r="I80" s="8">
        <v>0.99132692354440821</v>
      </c>
      <c r="J80" s="8">
        <v>0.96562435775424316</v>
      </c>
      <c r="K80" s="8">
        <v>1.0249141101817538</v>
      </c>
      <c r="L80" s="8">
        <v>0.99497489657871152</v>
      </c>
      <c r="M80" s="8">
        <v>1.0120020255432498</v>
      </c>
      <c r="N80" s="8">
        <v>1.0102382563591359</v>
      </c>
      <c r="O80" s="8">
        <v>0.98930851894208172</v>
      </c>
    </row>
    <row r="81" spans="2:15" x14ac:dyDescent="0.25">
      <c r="C81" t="s">
        <v>123</v>
      </c>
      <c r="D81" s="8">
        <v>0.98173494333690692</v>
      </c>
      <c r="E81" s="8">
        <v>1.004968325670633</v>
      </c>
      <c r="F81" s="8">
        <v>0.97019216515659312</v>
      </c>
      <c r="G81" s="8">
        <v>1.0115132408366101</v>
      </c>
      <c r="H81" s="8">
        <v>1.0078568114750186</v>
      </c>
      <c r="I81" s="8">
        <v>1.0317339224059858</v>
      </c>
      <c r="J81" s="8">
        <v>0.97369564139150488</v>
      </c>
      <c r="K81" s="8">
        <v>0.95198943436470418</v>
      </c>
      <c r="L81" s="8">
        <v>0.96620162287505518</v>
      </c>
      <c r="M81" s="8">
        <v>1.0391772638888059</v>
      </c>
      <c r="N81" s="8">
        <v>1.0143026323251163</v>
      </c>
      <c r="O81" s="8">
        <v>1.0377968581159061</v>
      </c>
    </row>
    <row r="82" spans="2:15" x14ac:dyDescent="0.25">
      <c r="C82" t="s">
        <v>124</v>
      </c>
      <c r="D82" s="8">
        <v>1.0354873058935805</v>
      </c>
      <c r="E82" s="8">
        <v>1.0314733478085045</v>
      </c>
      <c r="F82" s="8">
        <v>0.9975776593551986</v>
      </c>
      <c r="G82" s="8">
        <v>1.0241232948131291</v>
      </c>
      <c r="H82" s="8">
        <v>1.0141044352005679</v>
      </c>
      <c r="I82" s="8">
        <v>0.97563067091691602</v>
      </c>
      <c r="J82" s="8">
        <v>0.99370254256018231</v>
      </c>
      <c r="K82" s="8">
        <v>0.99366885989956577</v>
      </c>
      <c r="L82" s="8">
        <v>0.97191422382032111</v>
      </c>
      <c r="M82" s="8">
        <v>1.0230872736973502</v>
      </c>
      <c r="N82" s="8">
        <v>1.0246416121173469</v>
      </c>
      <c r="O82" s="8">
        <v>1.0137292741720922</v>
      </c>
    </row>
    <row r="83" spans="2:15" x14ac:dyDescent="0.25">
      <c r="C83" t="s">
        <v>125</v>
      </c>
      <c r="D83" s="8">
        <v>1.0122037604244063</v>
      </c>
      <c r="E83" s="8">
        <v>0.99918627381143488</v>
      </c>
      <c r="F83" s="8">
        <v>0.99571421953466011</v>
      </c>
      <c r="G83" s="8">
        <v>0.99742062108075069</v>
      </c>
      <c r="H83" s="8">
        <v>1.0297383715299089</v>
      </c>
      <c r="I83" s="8">
        <v>1.0131745898239743</v>
      </c>
      <c r="J83" s="8">
        <v>0.98795108891012517</v>
      </c>
      <c r="K83" s="8">
        <v>1.0119603481795909</v>
      </c>
      <c r="L83" s="8">
        <v>1.0062368089037002</v>
      </c>
      <c r="M83" s="8">
        <v>0.97369179581492404</v>
      </c>
      <c r="N83" s="8">
        <v>0.97692731630441665</v>
      </c>
      <c r="O83" s="8">
        <v>1.0109882076360475</v>
      </c>
    </row>
    <row r="84" spans="2:15" x14ac:dyDescent="0.25">
      <c r="C84" t="s">
        <v>126</v>
      </c>
      <c r="D84" s="8">
        <v>1.0198909059462391</v>
      </c>
      <c r="E84" s="8">
        <v>1.0067917303958138</v>
      </c>
      <c r="F84" s="8">
        <v>1.014400488595034</v>
      </c>
      <c r="G84" s="8">
        <v>0.97443800916031698</v>
      </c>
      <c r="H84" s="8">
        <v>1.0161090493588643</v>
      </c>
      <c r="I84" s="8">
        <v>1.0366004396196868</v>
      </c>
      <c r="J84" s="8">
        <v>0.99946867971446096</v>
      </c>
      <c r="K84" s="8">
        <v>1.023019743640043</v>
      </c>
      <c r="L84" s="8">
        <v>0.99774169030440529</v>
      </c>
      <c r="M84" s="8">
        <v>0.98309667615794649</v>
      </c>
      <c r="N84" s="8">
        <v>1.0214184339786188</v>
      </c>
      <c r="O84" s="8">
        <v>0.98241984510000679</v>
      </c>
    </row>
    <row r="85" spans="2:15" x14ac:dyDescent="0.25">
      <c r="C85" t="s">
        <v>127</v>
      </c>
      <c r="D85" s="8">
        <v>1.008869966518128</v>
      </c>
      <c r="E85" s="8">
        <v>1.0086725661426297</v>
      </c>
      <c r="F85" s="8">
        <v>1.0179873509947794</v>
      </c>
      <c r="G85" s="8">
        <v>0.9779939591125415</v>
      </c>
      <c r="H85" s="8">
        <v>1.0161654387952153</v>
      </c>
      <c r="I85" s="8">
        <v>0.99262567155149029</v>
      </c>
      <c r="J85" s="8">
        <v>0.9993164830572967</v>
      </c>
      <c r="K85" s="8">
        <v>1.0156213055142234</v>
      </c>
      <c r="L85" s="8">
        <v>0.98333908237839296</v>
      </c>
      <c r="M85" s="8">
        <v>0.99810906115706444</v>
      </c>
      <c r="N85" s="8">
        <v>1.029839851040794</v>
      </c>
      <c r="O85" s="8">
        <v>1.0490010489149155</v>
      </c>
    </row>
    <row r="86" spans="2:15" x14ac:dyDescent="0.25">
      <c r="C86" t="s">
        <v>128</v>
      </c>
      <c r="D86" s="8">
        <v>0.98449212681005083</v>
      </c>
      <c r="E86" s="8">
        <v>1.0010591856710505</v>
      </c>
      <c r="F86" s="8">
        <v>1.006764863894406</v>
      </c>
      <c r="G86" s="8">
        <v>0.99882994658030655</v>
      </c>
      <c r="H86" s="8">
        <v>0.99050028333334528</v>
      </c>
      <c r="I86" s="8">
        <v>1.0050396434963165</v>
      </c>
      <c r="J86" s="8">
        <v>1.0099262110868383</v>
      </c>
      <c r="K86" s="8">
        <v>0.98842161976414844</v>
      </c>
      <c r="L86" s="8">
        <v>1.0019814433137293</v>
      </c>
      <c r="M86" s="8">
        <v>1.0134225116717979</v>
      </c>
      <c r="N86" s="8">
        <v>0.99633336004107653</v>
      </c>
      <c r="O86" s="8">
        <v>1.0016434717041036</v>
      </c>
    </row>
    <row r="87" spans="2:15" x14ac:dyDescent="0.25">
      <c r="C87" t="s">
        <v>129</v>
      </c>
      <c r="D87" s="8">
        <v>0.9901009161292581</v>
      </c>
      <c r="E87" s="8">
        <v>1.004895734281946</v>
      </c>
      <c r="F87" s="8">
        <v>0.99309618767461716</v>
      </c>
      <c r="G87" s="8">
        <v>1.0138842937826513</v>
      </c>
      <c r="H87" s="8">
        <v>0.98996950357971936</v>
      </c>
      <c r="I87" s="8">
        <v>1.0155979938020574</v>
      </c>
      <c r="J87" s="8">
        <v>1.0164112644171763</v>
      </c>
      <c r="K87" s="8">
        <v>0.97358034045792263</v>
      </c>
      <c r="L87" s="8">
        <v>1.0220090490430431</v>
      </c>
      <c r="M87" s="8">
        <v>1.0068636635345165</v>
      </c>
      <c r="N87" s="8">
        <v>1.0069504481797029</v>
      </c>
      <c r="O87" s="8">
        <v>0.99101181781865932</v>
      </c>
    </row>
    <row r="88" spans="2:15" x14ac:dyDescent="0.25">
      <c r="C88" t="s">
        <v>130</v>
      </c>
      <c r="D88" s="8">
        <v>0.98778644980878094</v>
      </c>
      <c r="E88" s="8">
        <v>1.0153779632060109</v>
      </c>
      <c r="F88" s="8">
        <v>0.9902027608777787</v>
      </c>
      <c r="G88" s="8">
        <v>1.0084883735247405</v>
      </c>
      <c r="H88" s="8">
        <v>0.97098221818181818</v>
      </c>
      <c r="I88" s="8">
        <v>1.0295918165205171</v>
      </c>
      <c r="J88" s="8">
        <v>0.97748251674172459</v>
      </c>
      <c r="K88" s="8">
        <v>0.97264086178029441</v>
      </c>
      <c r="L88" s="8">
        <v>0.99848732906319349</v>
      </c>
      <c r="M88" s="8">
        <v>0.95955763363989244</v>
      </c>
      <c r="N88" s="8">
        <v>0.99353203535325951</v>
      </c>
      <c r="O88" s="8">
        <v>1.0008889461618431</v>
      </c>
    </row>
    <row r="89" spans="2:15" x14ac:dyDescent="0.25">
      <c r="C89" t="s">
        <v>131</v>
      </c>
      <c r="D89" s="8">
        <v>1.0189424609510465</v>
      </c>
      <c r="E89" s="8">
        <v>0.98694540339074976</v>
      </c>
      <c r="F89" s="8">
        <v>1.0052118571896478</v>
      </c>
      <c r="G89" s="8">
        <v>0.99603602386849754</v>
      </c>
      <c r="H89" s="8">
        <v>1.0102317501237639</v>
      </c>
      <c r="I89" s="8">
        <v>0.99878919713193115</v>
      </c>
      <c r="J89" s="8">
        <v>0.98012189196162136</v>
      </c>
      <c r="K89" s="8">
        <v>0.98900426781271511</v>
      </c>
      <c r="L89" s="8">
        <v>1.0047854851888944</v>
      </c>
      <c r="M89" s="8">
        <v>1.0200880242410275</v>
      </c>
      <c r="N89" s="8">
        <v>0.99778185974936895</v>
      </c>
      <c r="O89" s="8">
        <v>1.0153396013646081</v>
      </c>
    </row>
    <row r="90" spans="2:15" x14ac:dyDescent="0.25">
      <c r="C90" t="s">
        <v>132</v>
      </c>
      <c r="D90" s="8">
        <v>0.9981335387562813</v>
      </c>
      <c r="E90" s="8">
        <v>0.99628134903722487</v>
      </c>
      <c r="F90" s="8">
        <v>0.99938747136046968</v>
      </c>
      <c r="G90" s="8">
        <v>0.98747408442073514</v>
      </c>
      <c r="H90" s="8">
        <v>0.97864163105406554</v>
      </c>
      <c r="I90" s="8">
        <v>0.99301493716816269</v>
      </c>
      <c r="J90" s="8">
        <v>0.98996754239012152</v>
      </c>
      <c r="K90" s="8">
        <v>0.97516772731995505</v>
      </c>
      <c r="L90" s="8">
        <v>0.99775306457043544</v>
      </c>
      <c r="M90" s="8">
        <v>1.0326917418963177</v>
      </c>
      <c r="N90" s="8">
        <v>1.023122290113802</v>
      </c>
      <c r="O90" s="8">
        <v>0.99306681783476203</v>
      </c>
    </row>
    <row r="91" spans="2:15" x14ac:dyDescent="0.25">
      <c r="C91" t="s">
        <v>133</v>
      </c>
      <c r="D91" s="8">
        <v>1.022449668341967</v>
      </c>
      <c r="E91" s="8">
        <v>0.9869067083910269</v>
      </c>
      <c r="F91" s="8">
        <v>0.98169590144763319</v>
      </c>
      <c r="G91" s="8">
        <v>1.0375613242532973</v>
      </c>
      <c r="H91" s="8">
        <v>0.98964695642973188</v>
      </c>
      <c r="I91" s="8">
        <v>1.0150701177220807</v>
      </c>
      <c r="J91" s="8">
        <v>1.0213889390996764</v>
      </c>
      <c r="K91" s="8">
        <v>0.99299958479364692</v>
      </c>
      <c r="L91" s="8">
        <v>0.96330053838647689</v>
      </c>
      <c r="M91" s="8">
        <v>1.0021793078433172</v>
      </c>
      <c r="N91" s="8">
        <v>1.0143464019498909</v>
      </c>
      <c r="O91" s="8">
        <v>0.99401587608590292</v>
      </c>
    </row>
    <row r="92" spans="2:15" x14ac:dyDescent="0.25">
      <c r="B92" t="s">
        <v>153</v>
      </c>
      <c r="C92" t="s">
        <v>122</v>
      </c>
      <c r="D92" s="8">
        <v>0.19644016150886623</v>
      </c>
      <c r="E92" s="8">
        <v>0.24336946123357267</v>
      </c>
      <c r="F92" s="8">
        <v>0.2266768144510671</v>
      </c>
      <c r="G92" s="8">
        <v>0.24532488868840743</v>
      </c>
      <c r="H92" s="8">
        <v>0.4088306100563725</v>
      </c>
      <c r="I92" s="8">
        <v>0.34012006903127523</v>
      </c>
      <c r="J92" s="8">
        <v>0.18900532209974577</v>
      </c>
      <c r="K92" s="8">
        <v>0.19806814272483747</v>
      </c>
      <c r="L92" s="8">
        <v>0.19136195182682439</v>
      </c>
      <c r="M92" s="8">
        <v>0.28974643422409768</v>
      </c>
      <c r="N92" s="8">
        <v>0.33853449231074834</v>
      </c>
      <c r="O92" s="8">
        <v>0.33514353290108939</v>
      </c>
    </row>
    <row r="93" spans="2:15" x14ac:dyDescent="0.25">
      <c r="C93" t="s">
        <v>123</v>
      </c>
      <c r="D93" s="8">
        <v>0.17942327865768046</v>
      </c>
      <c r="E93" s="8">
        <v>0.25118328798557094</v>
      </c>
      <c r="F93" s="8">
        <v>0.234523551718259</v>
      </c>
      <c r="G93" s="8">
        <v>0.23577377197839064</v>
      </c>
      <c r="H93" s="8">
        <v>0.41627937648235119</v>
      </c>
      <c r="I93" s="8">
        <v>0.39856958171976187</v>
      </c>
      <c r="J93" s="8">
        <v>0.21644729423283343</v>
      </c>
      <c r="K93" s="8">
        <v>0.2150125184703964</v>
      </c>
      <c r="L93" s="8">
        <v>0.20460938079339194</v>
      </c>
      <c r="M93" s="8">
        <v>0.21397818624101614</v>
      </c>
      <c r="N93" s="8">
        <v>0.1589223408237517</v>
      </c>
      <c r="O93" s="8">
        <v>0.19053988180555656</v>
      </c>
    </row>
    <row r="94" spans="2:15" x14ac:dyDescent="0.25">
      <c r="C94" t="s">
        <v>124</v>
      </c>
      <c r="D94" s="8">
        <v>0.21043535997097268</v>
      </c>
      <c r="E94" s="8">
        <v>0.26082664172558678</v>
      </c>
      <c r="F94" s="8">
        <v>0.23973782956321771</v>
      </c>
      <c r="G94" s="8">
        <v>0.2633753210890708</v>
      </c>
      <c r="H94" s="8">
        <v>0.40788118243888122</v>
      </c>
      <c r="I94" s="8">
        <v>0.38066416968842431</v>
      </c>
      <c r="J94" s="8">
        <v>0.20310388421289521</v>
      </c>
      <c r="K94" s="8">
        <v>0.2293979154204506</v>
      </c>
      <c r="L94" s="8">
        <v>0.21553111978147949</v>
      </c>
      <c r="M94" s="8">
        <v>0.29256082346912199</v>
      </c>
      <c r="N94" s="8">
        <v>0.35188151338920221</v>
      </c>
      <c r="O94" s="8">
        <v>0.32881558340194128</v>
      </c>
    </row>
    <row r="95" spans="2:15" x14ac:dyDescent="0.25">
      <c r="C95" t="s">
        <v>125</v>
      </c>
      <c r="D95" s="8">
        <v>0.16368086545920216</v>
      </c>
      <c r="E95" s="8">
        <v>0.24856082751918776</v>
      </c>
      <c r="F95" s="8">
        <v>0.21165348789086719</v>
      </c>
      <c r="G95" s="8">
        <v>0.22040394731063687</v>
      </c>
      <c r="H95" s="8">
        <v>0.33704457489649947</v>
      </c>
      <c r="I95" s="8">
        <v>0.40048212686876944</v>
      </c>
      <c r="J95" s="8">
        <v>0.25870504355088658</v>
      </c>
      <c r="K95" s="8">
        <v>0.19161000845802248</v>
      </c>
      <c r="L95" s="8">
        <v>0.19117088345901678</v>
      </c>
      <c r="M95" s="8">
        <v>0.29921341660478934</v>
      </c>
      <c r="N95" s="8">
        <v>0.34430692233708043</v>
      </c>
      <c r="O95" s="8">
        <v>0.30083991377019165</v>
      </c>
    </row>
    <row r="96" spans="2:15" x14ac:dyDescent="0.25">
      <c r="C96" t="s">
        <v>126</v>
      </c>
      <c r="D96" s="8">
        <v>0.2163499457096352</v>
      </c>
      <c r="E96" s="8">
        <v>0.25847803589191193</v>
      </c>
      <c r="F96" s="8">
        <v>0.22775675087784714</v>
      </c>
      <c r="G96" s="8">
        <v>0.21080353265165494</v>
      </c>
      <c r="H96" s="8">
        <v>0.35140310773826683</v>
      </c>
      <c r="I96" s="8">
        <v>0.32296784694124336</v>
      </c>
      <c r="J96" s="8">
        <v>0.20713054408441564</v>
      </c>
      <c r="K96" s="8">
        <v>0.18027502994348915</v>
      </c>
      <c r="L96" s="8">
        <v>0.18960394231943659</v>
      </c>
      <c r="M96" s="8">
        <v>0.23517059264173332</v>
      </c>
      <c r="N96" s="8">
        <v>0.34662687427832406</v>
      </c>
      <c r="O96" s="8">
        <v>0.3263434287195256</v>
      </c>
    </row>
    <row r="97" spans="2:15" x14ac:dyDescent="0.25">
      <c r="C97" t="s">
        <v>127</v>
      </c>
      <c r="D97" s="8">
        <v>0.17452893901165828</v>
      </c>
      <c r="E97" s="8">
        <v>0.22105876231388319</v>
      </c>
      <c r="F97" s="8">
        <v>0.19708229036737571</v>
      </c>
      <c r="G97" s="8">
        <v>0.19775227474912679</v>
      </c>
      <c r="H97" s="8">
        <v>0.40440154870301792</v>
      </c>
      <c r="I97" s="8">
        <v>0.3589753708083549</v>
      </c>
      <c r="J97" s="8">
        <v>0.26425683859105259</v>
      </c>
      <c r="K97" s="8">
        <v>0.25835616214587276</v>
      </c>
      <c r="L97" s="8">
        <v>0.25957206571780611</v>
      </c>
      <c r="M97" s="8">
        <v>0.3148672932847757</v>
      </c>
      <c r="N97" s="8">
        <v>0.35417119085881493</v>
      </c>
      <c r="O97" s="8">
        <v>0.33178748444820577</v>
      </c>
    </row>
    <row r="98" spans="2:15" x14ac:dyDescent="0.25">
      <c r="C98" t="s">
        <v>128</v>
      </c>
      <c r="D98" s="8">
        <v>0.17547904581152046</v>
      </c>
      <c r="E98" s="8">
        <v>0.22306118278716675</v>
      </c>
      <c r="F98" s="8">
        <v>0.18191583372506578</v>
      </c>
      <c r="G98" s="8">
        <v>0.19301383721562443</v>
      </c>
      <c r="H98" s="8">
        <v>0.35370488307431747</v>
      </c>
      <c r="I98" s="8">
        <v>0.38481892862004591</v>
      </c>
      <c r="J98" s="8">
        <v>0.24940095168141033</v>
      </c>
      <c r="K98" s="8">
        <v>0.24713449815161861</v>
      </c>
      <c r="L98" s="8">
        <v>0.20212682834207113</v>
      </c>
      <c r="M98" s="8">
        <v>0.30568680555532451</v>
      </c>
      <c r="N98" s="8">
        <v>0.32261740922776011</v>
      </c>
      <c r="O98" s="8">
        <v>0.2834370102615118</v>
      </c>
    </row>
    <row r="99" spans="2:15" x14ac:dyDescent="0.25">
      <c r="C99" t="s">
        <v>129</v>
      </c>
      <c r="D99" s="8">
        <v>0.19759376830787678</v>
      </c>
      <c r="E99" s="8">
        <v>0.27354286247869303</v>
      </c>
      <c r="F99" s="8">
        <v>0.23877315605760285</v>
      </c>
      <c r="G99" s="8">
        <v>0.24435124766654792</v>
      </c>
      <c r="H99" s="8">
        <v>0.3954626924607888</v>
      </c>
      <c r="I99" s="8">
        <v>0.39108455421519844</v>
      </c>
      <c r="J99" s="8">
        <v>0.24819606648048753</v>
      </c>
      <c r="K99" s="8">
        <v>0.26077067964052431</v>
      </c>
      <c r="L99" s="8">
        <v>0.24053389212578707</v>
      </c>
      <c r="M99" s="8">
        <v>0.31627160419078054</v>
      </c>
      <c r="N99" s="8">
        <v>0.36547763364405683</v>
      </c>
      <c r="O99" s="8">
        <v>0.35396119691145111</v>
      </c>
    </row>
    <row r="100" spans="2:15" x14ac:dyDescent="0.25">
      <c r="C100" t="s">
        <v>130</v>
      </c>
      <c r="D100" s="8">
        <v>0.19955044655368381</v>
      </c>
      <c r="E100" s="8">
        <v>0.27882788454553808</v>
      </c>
      <c r="F100" s="8">
        <v>0.25321523275920005</v>
      </c>
      <c r="G100" s="8">
        <v>0.23730676620853755</v>
      </c>
      <c r="H100" s="8">
        <v>0.41745790795873644</v>
      </c>
      <c r="I100" s="8">
        <v>0.37279561236249564</v>
      </c>
      <c r="J100" s="8">
        <v>0.24768255308561934</v>
      </c>
      <c r="K100" s="8">
        <v>0.24776147288776051</v>
      </c>
      <c r="L100" s="8">
        <v>0.22224316056532142</v>
      </c>
      <c r="M100" s="8">
        <v>0.2957089336451183</v>
      </c>
      <c r="N100" s="8">
        <v>0.36878167026189107</v>
      </c>
      <c r="O100" s="8">
        <v>0.34322395637976305</v>
      </c>
    </row>
    <row r="101" spans="2:15" x14ac:dyDescent="0.25">
      <c r="C101" t="s">
        <v>131</v>
      </c>
      <c r="D101" s="8">
        <v>0.16152577717990685</v>
      </c>
      <c r="E101" s="8">
        <v>0.22349608119074271</v>
      </c>
      <c r="F101" s="8">
        <v>0.18358028500511556</v>
      </c>
      <c r="G101" s="8">
        <v>0.20662876128049232</v>
      </c>
      <c r="H101" s="8">
        <v>0.32026616818881104</v>
      </c>
      <c r="I101" s="8">
        <v>0.36964867359957476</v>
      </c>
      <c r="J101" s="8">
        <v>0.26143756857524236</v>
      </c>
      <c r="K101" s="8">
        <v>0.25710573991816388</v>
      </c>
      <c r="L101" s="8">
        <v>0.19711648951492525</v>
      </c>
      <c r="M101" s="8">
        <v>0.28545984825166903</v>
      </c>
      <c r="N101" s="8">
        <v>0.31890026056370602</v>
      </c>
      <c r="O101" s="8">
        <v>0.28295089326525846</v>
      </c>
    </row>
    <row r="102" spans="2:15" x14ac:dyDescent="0.25">
      <c r="C102" t="s">
        <v>132</v>
      </c>
      <c r="D102" s="8">
        <v>0.2105687706529393</v>
      </c>
      <c r="E102" s="8">
        <v>0.28591056166343048</v>
      </c>
      <c r="F102" s="8">
        <v>0.24199070247122229</v>
      </c>
      <c r="G102" s="8">
        <v>0.26513083935700776</v>
      </c>
      <c r="H102" s="8">
        <v>0.43768063469777629</v>
      </c>
      <c r="I102" s="8">
        <v>0.37976815716917256</v>
      </c>
      <c r="J102" s="8">
        <v>0.27263460764794845</v>
      </c>
      <c r="K102" s="8">
        <v>0.26461707608685081</v>
      </c>
      <c r="L102" s="8">
        <v>0.21062797433185451</v>
      </c>
      <c r="M102" s="8">
        <v>0.3072610776636906</v>
      </c>
      <c r="N102" s="8">
        <v>0.35209932006556399</v>
      </c>
      <c r="O102" s="8">
        <v>0.33041870868440826</v>
      </c>
    </row>
    <row r="103" spans="2:15" x14ac:dyDescent="0.25">
      <c r="C103" t="s">
        <v>133</v>
      </c>
      <c r="D103" s="8">
        <v>0.19552262342224558</v>
      </c>
      <c r="E103" s="8">
        <v>0.26815008372495003</v>
      </c>
      <c r="F103" s="8">
        <v>0.25211593713651614</v>
      </c>
      <c r="G103" s="8">
        <v>0.24494035749158979</v>
      </c>
      <c r="H103" s="8">
        <v>0.44175107968134342</v>
      </c>
      <c r="I103" s="8">
        <v>0.3888263285644547</v>
      </c>
      <c r="J103" s="8">
        <v>0.2868772237634537</v>
      </c>
      <c r="K103" s="8">
        <v>0.28203893831159327</v>
      </c>
      <c r="L103" s="8">
        <v>0.22425907613703785</v>
      </c>
      <c r="M103" s="8">
        <v>0.26446740729563545</v>
      </c>
      <c r="N103" s="8">
        <v>0.33630882666389084</v>
      </c>
      <c r="O103" s="8">
        <v>0.32978488250193694</v>
      </c>
    </row>
    <row r="104" spans="2:15" x14ac:dyDescent="0.25">
      <c r="B104" t="s">
        <v>154</v>
      </c>
      <c r="C104" t="s">
        <v>122</v>
      </c>
      <c r="D104" s="8">
        <v>0.47618583113427504</v>
      </c>
      <c r="E104" s="8">
        <v>0.47683442827421324</v>
      </c>
      <c r="F104" s="8">
        <v>0.47971952441964105</v>
      </c>
      <c r="G104" s="8">
        <v>0.46475960209247047</v>
      </c>
      <c r="H104" s="8">
        <v>0.47116468530102518</v>
      </c>
      <c r="I104" s="8">
        <v>0.52473608120601489</v>
      </c>
      <c r="J104" s="8">
        <v>0.51289655364895559</v>
      </c>
      <c r="K104" s="8">
        <v>0.48957180279342621</v>
      </c>
      <c r="L104" s="8">
        <v>0.50686826394872453</v>
      </c>
      <c r="M104" s="8">
        <v>0.4993056324791868</v>
      </c>
      <c r="N104" s="8">
        <v>0.54102234075227285</v>
      </c>
      <c r="O104" s="8">
        <v>0.51347358101782659</v>
      </c>
    </row>
    <row r="105" spans="2:15" x14ac:dyDescent="0.25">
      <c r="C105" t="s">
        <v>123</v>
      </c>
      <c r="D105" s="8">
        <v>0.4954510916536819</v>
      </c>
      <c r="E105" s="8">
        <v>0.49593505464203319</v>
      </c>
      <c r="F105" s="8">
        <v>0.50466247957134114</v>
      </c>
      <c r="G105" s="8">
        <v>0.49140482766820459</v>
      </c>
      <c r="H105" s="8">
        <v>0.52241401436377966</v>
      </c>
      <c r="I105" s="8">
        <v>0.50505061441788268</v>
      </c>
      <c r="J105" s="8">
        <v>0.50623507933539502</v>
      </c>
      <c r="K105" s="8">
        <v>0.5073884275024797</v>
      </c>
      <c r="L105" s="8">
        <v>0.54742747172686101</v>
      </c>
      <c r="M105" s="8">
        <v>0.65320115475428653</v>
      </c>
      <c r="N105" s="8">
        <v>1.0191229925045229</v>
      </c>
      <c r="O105" s="8">
        <v>0.90904798921500929</v>
      </c>
    </row>
    <row r="106" spans="2:15" x14ac:dyDescent="0.25">
      <c r="C106" t="s">
        <v>124</v>
      </c>
      <c r="D106" s="8">
        <v>0.47345638063574624</v>
      </c>
      <c r="E106" s="8">
        <v>0.45598089732508768</v>
      </c>
      <c r="F106" s="8">
        <v>0.49974451875678272</v>
      </c>
      <c r="G106" s="8">
        <v>0.46398813471433359</v>
      </c>
      <c r="H106" s="8">
        <v>0.43951743407632815</v>
      </c>
      <c r="I106" s="8">
        <v>0.46633853819708732</v>
      </c>
      <c r="J106" s="8">
        <v>0.51115293436808718</v>
      </c>
      <c r="K106" s="8">
        <v>0.47901084318361192</v>
      </c>
      <c r="L106" s="8">
        <v>0.48928297348067173</v>
      </c>
      <c r="M106" s="8">
        <v>0.52936064730100929</v>
      </c>
      <c r="N106" s="8">
        <v>0.53393680517793329</v>
      </c>
      <c r="O106" s="8">
        <v>0.52611804652665728</v>
      </c>
    </row>
    <row r="107" spans="2:15" x14ac:dyDescent="0.25">
      <c r="C107" t="s">
        <v>125</v>
      </c>
      <c r="D107" s="8">
        <v>0.51890966595084453</v>
      </c>
      <c r="E107" s="8">
        <v>0.49832943225985399</v>
      </c>
      <c r="F107" s="8">
        <v>0.50856729187950989</v>
      </c>
      <c r="G107" s="8">
        <v>0.45342596454121359</v>
      </c>
      <c r="H107" s="8">
        <v>0.42166665231728423</v>
      </c>
      <c r="I107" s="8">
        <v>0.39097528807445153</v>
      </c>
      <c r="J107" s="8">
        <v>0.3670331181697673</v>
      </c>
      <c r="K107" s="8">
        <v>0.46277888812387064</v>
      </c>
      <c r="L107" s="8">
        <v>0.50341175685033834</v>
      </c>
      <c r="M107" s="8">
        <v>0.48903456020564112</v>
      </c>
      <c r="N107" s="8">
        <v>0.53483046453873795</v>
      </c>
      <c r="O107" s="8">
        <v>0.56816553256473612</v>
      </c>
    </row>
    <row r="108" spans="2:15" x14ac:dyDescent="0.25">
      <c r="C108" t="s">
        <v>126</v>
      </c>
      <c r="D108" s="8">
        <v>0.44721940741792943</v>
      </c>
      <c r="E108" s="8">
        <v>0.4470083748407328</v>
      </c>
      <c r="F108" s="8">
        <v>0.46753805963950879</v>
      </c>
      <c r="G108" s="8">
        <v>0.44877906946425999</v>
      </c>
      <c r="H108" s="8">
        <v>0.49292180997324475</v>
      </c>
      <c r="I108" s="8">
        <v>0.45273972108958871</v>
      </c>
      <c r="J108" s="8">
        <v>0.45034150941297707</v>
      </c>
      <c r="K108" s="8">
        <v>0.48700126207851435</v>
      </c>
      <c r="L108" s="8">
        <v>0.48174675079894252</v>
      </c>
      <c r="M108" s="8">
        <v>0.51320081051099775</v>
      </c>
      <c r="N108" s="8">
        <v>0.51871307797338895</v>
      </c>
      <c r="O108" s="8">
        <v>0.53123626547944724</v>
      </c>
    </row>
    <row r="109" spans="2:15" x14ac:dyDescent="0.25">
      <c r="C109" t="s">
        <v>127</v>
      </c>
      <c r="D109" s="8">
        <v>0.51653178037956404</v>
      </c>
      <c r="E109" s="8">
        <v>0.52941513172289978</v>
      </c>
      <c r="F109" s="8">
        <v>0.53289055428649645</v>
      </c>
      <c r="G109" s="8">
        <v>0.51758027866259482</v>
      </c>
      <c r="H109" s="8">
        <v>0.45776780202173845</v>
      </c>
      <c r="I109" s="8">
        <v>0.42397998842795137</v>
      </c>
      <c r="J109" s="8">
        <v>0.38569072815826111</v>
      </c>
      <c r="K109" s="8">
        <v>0.39164141953295367</v>
      </c>
      <c r="L109" s="8">
        <v>0.38057464680769992</v>
      </c>
      <c r="M109" s="8">
        <v>0.45757966347200957</v>
      </c>
      <c r="N109" s="8">
        <v>0.50629945270152965</v>
      </c>
      <c r="O109" s="8">
        <v>0.53492658544065252</v>
      </c>
    </row>
    <row r="110" spans="2:15" x14ac:dyDescent="0.25">
      <c r="C110" t="s">
        <v>128</v>
      </c>
      <c r="D110" s="8">
        <v>0.52893819589985624</v>
      </c>
      <c r="E110" s="8">
        <v>0.52565798043810363</v>
      </c>
      <c r="F110" s="8">
        <v>0.52731310201244541</v>
      </c>
      <c r="G110" s="8">
        <v>0.51459087928344038</v>
      </c>
      <c r="H110" s="8">
        <v>0.44464407873085954</v>
      </c>
      <c r="I110" s="8">
        <v>0.41734590417638795</v>
      </c>
      <c r="J110" s="8">
        <v>0.39261408041615597</v>
      </c>
      <c r="K110" s="8">
        <v>0.38143943991691937</v>
      </c>
      <c r="L110" s="8">
        <v>0.4603172495978714</v>
      </c>
      <c r="M110" s="8">
        <v>0.47716669652672128</v>
      </c>
      <c r="N110" s="8">
        <v>0.56937761586427871</v>
      </c>
      <c r="O110" s="8">
        <v>0.60312188963133018</v>
      </c>
    </row>
    <row r="111" spans="2:15" x14ac:dyDescent="0.25">
      <c r="C111" t="s">
        <v>129</v>
      </c>
      <c r="D111" s="8">
        <v>0.47924120787884994</v>
      </c>
      <c r="E111" s="8">
        <v>0.43816881220523063</v>
      </c>
      <c r="F111" s="8">
        <v>0.4638675669142982</v>
      </c>
      <c r="G111" s="8">
        <v>0.44583578007846947</v>
      </c>
      <c r="H111" s="8">
        <v>0.45854505564373038</v>
      </c>
      <c r="I111" s="8">
        <v>0.42937776620256685</v>
      </c>
      <c r="J111" s="8">
        <v>0.4321134946713262</v>
      </c>
      <c r="K111" s="8">
        <v>0.37669145376823038</v>
      </c>
      <c r="L111" s="8">
        <v>0.45484565378735403</v>
      </c>
      <c r="M111" s="8">
        <v>0.46125776891494358</v>
      </c>
      <c r="N111" s="8">
        <v>0.49936268667425465</v>
      </c>
      <c r="O111" s="8">
        <v>0.49039019719571286</v>
      </c>
    </row>
    <row r="112" spans="2:15" x14ac:dyDescent="0.25">
      <c r="C112" t="s">
        <v>130</v>
      </c>
      <c r="D112" s="8">
        <v>0.45903201215801248</v>
      </c>
      <c r="E112" s="8">
        <v>0.43080653739481412</v>
      </c>
      <c r="F112" s="8">
        <v>0.44722780295741665</v>
      </c>
      <c r="G112" s="8">
        <v>0.47357885768229674</v>
      </c>
      <c r="H112" s="8">
        <v>0.51252299502597365</v>
      </c>
      <c r="I112" s="8">
        <v>0.46516965379737008</v>
      </c>
      <c r="J112" s="8">
        <v>0.44268205672775307</v>
      </c>
      <c r="K112" s="8">
        <v>0.43176690261760359</v>
      </c>
      <c r="L112" s="8">
        <v>0.46835779474673167</v>
      </c>
      <c r="M112" s="8">
        <v>0.48996168684648833</v>
      </c>
      <c r="N112" s="8">
        <v>0.49850589714458987</v>
      </c>
      <c r="O112" s="8">
        <v>0.49821397128428035</v>
      </c>
    </row>
    <row r="113" spans="2:15" x14ac:dyDescent="0.25">
      <c r="C113" t="s">
        <v>131</v>
      </c>
      <c r="D113" s="8">
        <v>0.52892456643283714</v>
      </c>
      <c r="E113" s="8">
        <v>0.5281353346349893</v>
      </c>
      <c r="F113" s="8">
        <v>0.53562754583021366</v>
      </c>
      <c r="G113" s="8">
        <v>0.52099335494317056</v>
      </c>
      <c r="H113" s="8">
        <v>0.4480393035061479</v>
      </c>
      <c r="I113" s="8">
        <v>0.44661386983442986</v>
      </c>
      <c r="J113" s="8">
        <v>0.39529772936157082</v>
      </c>
      <c r="K113" s="8">
        <v>0.36626492218062889</v>
      </c>
      <c r="L113" s="8">
        <v>0.49189332984017181</v>
      </c>
      <c r="M113" s="8">
        <v>0.5181292176724035</v>
      </c>
      <c r="N113" s="8">
        <v>0.57509545640538506</v>
      </c>
      <c r="O113" s="8">
        <v>0.60248529957252028</v>
      </c>
    </row>
    <row r="114" spans="2:15" x14ac:dyDescent="0.25">
      <c r="C114" t="s">
        <v>132</v>
      </c>
      <c r="D114" s="8">
        <v>0.43342738142239573</v>
      </c>
      <c r="E114" s="8">
        <v>0.39722918742868613</v>
      </c>
      <c r="F114" s="8">
        <v>0.43293126760842393</v>
      </c>
      <c r="G114" s="8">
        <v>0.42881636512398036</v>
      </c>
      <c r="H114" s="8">
        <v>0.40667202140832875</v>
      </c>
      <c r="I114" s="8">
        <v>0.3788482359323711</v>
      </c>
      <c r="J114" s="8">
        <v>0.36609755183403847</v>
      </c>
      <c r="K114" s="8">
        <v>0.37078785989864044</v>
      </c>
      <c r="L114" s="8">
        <v>0.48155943297707055</v>
      </c>
      <c r="M114" s="8">
        <v>0.49550828181003015</v>
      </c>
      <c r="N114" s="8">
        <v>0.50987310294083688</v>
      </c>
      <c r="O114" s="8">
        <v>0.51532802024457647</v>
      </c>
    </row>
    <row r="115" spans="2:15" x14ac:dyDescent="0.25">
      <c r="C115" t="s">
        <v>133</v>
      </c>
      <c r="D115" s="8">
        <v>0.49123092338819224</v>
      </c>
      <c r="E115" s="8">
        <v>0.45696651063055715</v>
      </c>
      <c r="F115" s="8">
        <v>0.47157187738657713</v>
      </c>
      <c r="G115" s="8">
        <v>0.4416250195665683</v>
      </c>
      <c r="H115" s="8">
        <v>0.47385518372565005</v>
      </c>
      <c r="I115" s="8">
        <v>0.37281280451249049</v>
      </c>
      <c r="J115" s="8">
        <v>0.3609759791281163</v>
      </c>
      <c r="K115" s="8">
        <v>0.35381765296434509</v>
      </c>
      <c r="L115" s="8">
        <v>0.48232930180682793</v>
      </c>
      <c r="M115" s="8">
        <v>0.53248032640963228</v>
      </c>
      <c r="N115" s="8">
        <v>0.54442351550553503</v>
      </c>
      <c r="O115" s="8">
        <v>0.51842491944788938</v>
      </c>
    </row>
    <row r="116" spans="2:15" x14ac:dyDescent="0.25">
      <c r="B116" t="s">
        <v>155</v>
      </c>
      <c r="C116" t="s">
        <v>122</v>
      </c>
      <c r="D116" s="2">
        <v>857997.93999999948</v>
      </c>
      <c r="E116" s="2">
        <v>1218359.5999999996</v>
      </c>
      <c r="F116" s="2">
        <v>1225157.4299999997</v>
      </c>
      <c r="G116" s="2">
        <v>980465.12000000058</v>
      </c>
      <c r="H116" s="2">
        <v>957095.12999999756</v>
      </c>
      <c r="I116" s="2">
        <v>1166814.9199999976</v>
      </c>
      <c r="J116" s="2">
        <v>1108678.17</v>
      </c>
      <c r="K116" s="2">
        <v>1094811</v>
      </c>
      <c r="L116" s="2">
        <v>891391.14999999944</v>
      </c>
      <c r="M116" s="2">
        <v>1029668.2900000007</v>
      </c>
      <c r="N116" s="2">
        <v>1213483.6300000004</v>
      </c>
      <c r="O116" s="2">
        <v>838397.63999999873</v>
      </c>
    </row>
    <row r="117" spans="2:15" x14ac:dyDescent="0.25">
      <c r="C117" t="s">
        <v>123</v>
      </c>
      <c r="D117" s="2">
        <v>918973.00999999954</v>
      </c>
      <c r="E117" s="2">
        <v>1255813.5000000005</v>
      </c>
      <c r="F117" s="2">
        <v>1304112.0099999988</v>
      </c>
      <c r="G117" s="2">
        <v>979657.20000000019</v>
      </c>
      <c r="H117" s="2">
        <v>978221.13000000129</v>
      </c>
      <c r="I117" s="2">
        <v>1006148.4299999995</v>
      </c>
      <c r="J117" s="2">
        <v>1106014.5799999968</v>
      </c>
      <c r="K117" s="2">
        <v>829716.80999999843</v>
      </c>
      <c r="L117" s="2">
        <v>633680.50000000116</v>
      </c>
      <c r="M117" s="2">
        <v>1049966.8300000036</v>
      </c>
      <c r="N117" s="2">
        <v>1966519.6400000006</v>
      </c>
      <c r="O117" s="2">
        <v>830414.61999999976</v>
      </c>
    </row>
    <row r="118" spans="2:15" x14ac:dyDescent="0.25">
      <c r="C118" t="s">
        <v>124</v>
      </c>
      <c r="D118" s="2">
        <v>612516.31000000006</v>
      </c>
      <c r="E118" s="2">
        <v>812076.58000000007</v>
      </c>
      <c r="F118" s="2">
        <v>857491.5399999998</v>
      </c>
      <c r="G118" s="2">
        <v>826250.49000000022</v>
      </c>
      <c r="H118" s="2">
        <v>881761.91999999853</v>
      </c>
      <c r="I118" s="2">
        <v>811907.23999999953</v>
      </c>
      <c r="J118" s="2">
        <v>1134315.9000000022</v>
      </c>
      <c r="K118" s="2">
        <v>1032630.1399999987</v>
      </c>
      <c r="L118" s="2">
        <v>757655.79999999981</v>
      </c>
      <c r="M118" s="2">
        <v>1049302.5499999993</v>
      </c>
      <c r="N118" s="2">
        <v>1151262.7500000009</v>
      </c>
      <c r="O118" s="2">
        <v>675921.09000000055</v>
      </c>
    </row>
    <row r="119" spans="2:15" x14ac:dyDescent="0.25">
      <c r="C119" t="s">
        <v>125</v>
      </c>
      <c r="D119" s="2">
        <v>645681.83999999939</v>
      </c>
      <c r="E119" s="2">
        <v>789025.90000000293</v>
      </c>
      <c r="F119" s="2">
        <v>681990.01999999885</v>
      </c>
      <c r="G119" s="2">
        <v>797486.71999999858</v>
      </c>
      <c r="H119" s="2">
        <v>755702.25000000023</v>
      </c>
      <c r="I119" s="2">
        <v>659671.5299999963</v>
      </c>
      <c r="J119" s="2">
        <v>623399.5299999977</v>
      </c>
      <c r="K119" s="2">
        <v>760172.61999999615</v>
      </c>
      <c r="L119" s="2">
        <v>550214.26000000234</v>
      </c>
      <c r="M119" s="2">
        <v>663007.49000000046</v>
      </c>
      <c r="N119" s="2">
        <v>802715.76999999955</v>
      </c>
      <c r="O119" s="2">
        <v>514678.80999999912</v>
      </c>
    </row>
    <row r="120" spans="2:15" x14ac:dyDescent="0.25">
      <c r="C120" t="s">
        <v>126</v>
      </c>
      <c r="D120" s="2">
        <v>475491.63000000035</v>
      </c>
      <c r="E120" s="2">
        <v>661160.11000000103</v>
      </c>
      <c r="F120" s="2">
        <v>641307.43000000087</v>
      </c>
      <c r="G120" s="2">
        <v>685038.28999999934</v>
      </c>
      <c r="H120" s="2">
        <v>589827.29999999818</v>
      </c>
      <c r="I120" s="2">
        <v>484190.06000000006</v>
      </c>
      <c r="J120" s="2">
        <v>402886.29999999981</v>
      </c>
      <c r="K120" s="2">
        <v>333972.56000000006</v>
      </c>
      <c r="L120" s="2">
        <v>414176.8600000001</v>
      </c>
      <c r="M120" s="2">
        <v>702241.67000000016</v>
      </c>
      <c r="N120" s="2">
        <v>482966.20999999961</v>
      </c>
      <c r="O120" s="2">
        <v>547379.08000000019</v>
      </c>
    </row>
    <row r="121" spans="2:15" x14ac:dyDescent="0.25">
      <c r="C121" t="s">
        <v>127</v>
      </c>
      <c r="D121" s="2">
        <v>568762.87999999872</v>
      </c>
      <c r="E121" s="2">
        <v>666401.71000000183</v>
      </c>
      <c r="F121" s="2">
        <v>691254.82000000146</v>
      </c>
      <c r="G121" s="2">
        <v>513935.37999999989</v>
      </c>
      <c r="H121" s="2">
        <v>577499.84999999916</v>
      </c>
      <c r="I121" s="2">
        <v>459575.9999999993</v>
      </c>
      <c r="J121" s="2">
        <v>424231.30999999866</v>
      </c>
      <c r="K121" s="2">
        <v>370537.43000000063</v>
      </c>
      <c r="L121" s="2">
        <v>411648.61999999941</v>
      </c>
      <c r="M121" s="2">
        <v>534961.1799999997</v>
      </c>
      <c r="N121" s="2">
        <v>702686.95000000275</v>
      </c>
      <c r="O121" s="2">
        <v>358816.83000000019</v>
      </c>
    </row>
    <row r="122" spans="2:15" x14ac:dyDescent="0.25">
      <c r="C122" t="s">
        <v>128</v>
      </c>
      <c r="D122" s="2">
        <v>701573.88000000059</v>
      </c>
      <c r="E122" s="2">
        <v>762423.65999999898</v>
      </c>
      <c r="F122" s="2">
        <v>726430.50000000186</v>
      </c>
      <c r="G122" s="2">
        <v>564793.82000000053</v>
      </c>
      <c r="H122" s="2">
        <v>580217.28999999771</v>
      </c>
      <c r="I122" s="2">
        <v>488360.01000000024</v>
      </c>
      <c r="J122" s="2">
        <v>530099.95000000065</v>
      </c>
      <c r="K122" s="2">
        <v>425400.97999999835</v>
      </c>
      <c r="L122" s="2">
        <v>596056.82000000216</v>
      </c>
      <c r="M122" s="2">
        <v>674173.78999999794</v>
      </c>
      <c r="N122" s="2">
        <v>950388.650000002</v>
      </c>
      <c r="O122" s="2">
        <v>474774.94000000064</v>
      </c>
    </row>
    <row r="123" spans="2:15" x14ac:dyDescent="0.25">
      <c r="C123" t="s">
        <v>129</v>
      </c>
      <c r="D123" s="2">
        <v>609688.80999999889</v>
      </c>
      <c r="E123" s="2">
        <v>791676.10999999964</v>
      </c>
      <c r="F123" s="2">
        <v>687598.58999999962</v>
      </c>
      <c r="G123" s="2">
        <v>564314.94000000041</v>
      </c>
      <c r="H123" s="2">
        <v>478425.56999999995</v>
      </c>
      <c r="I123" s="2">
        <v>409326.46000000066</v>
      </c>
      <c r="J123" s="2">
        <v>408655.25000000012</v>
      </c>
      <c r="K123" s="2">
        <v>395831.63999999897</v>
      </c>
      <c r="L123" s="2">
        <v>347129.56999999983</v>
      </c>
      <c r="M123" s="2">
        <v>548946.69000000064</v>
      </c>
      <c r="N123" s="2">
        <v>692628.90999999992</v>
      </c>
      <c r="O123" s="2">
        <v>322816.55999999971</v>
      </c>
    </row>
    <row r="124" spans="2:15" x14ac:dyDescent="0.25">
      <c r="C124" t="s">
        <v>130</v>
      </c>
      <c r="D124" s="2">
        <v>306420.70999999961</v>
      </c>
      <c r="E124" s="2">
        <v>427462.91000000073</v>
      </c>
      <c r="F124" s="2">
        <v>453241.55000000016</v>
      </c>
      <c r="G124" s="2">
        <v>363519.60000000009</v>
      </c>
      <c r="H124" s="2">
        <v>361922.2900000005</v>
      </c>
      <c r="I124" s="2">
        <v>388595.10000000044</v>
      </c>
      <c r="J124" s="2">
        <v>428670.24000000034</v>
      </c>
      <c r="K124" s="2">
        <v>615456.15999999992</v>
      </c>
      <c r="L124" s="2">
        <v>356416.08999999985</v>
      </c>
      <c r="M124" s="2">
        <v>506603.75000000035</v>
      </c>
      <c r="N124" s="2">
        <v>565283.12000000081</v>
      </c>
      <c r="O124" s="2">
        <v>316758.29000000004</v>
      </c>
    </row>
    <row r="125" spans="2:15" x14ac:dyDescent="0.25">
      <c r="C125" t="s">
        <v>131</v>
      </c>
      <c r="D125" s="2">
        <v>708557.32999999821</v>
      </c>
      <c r="E125" s="2">
        <v>783770.17000000458</v>
      </c>
      <c r="F125" s="2">
        <v>744818.63000000198</v>
      </c>
      <c r="G125" s="2">
        <v>537558.62000000023</v>
      </c>
      <c r="H125" s="2">
        <v>527285.86999999778</v>
      </c>
      <c r="I125" s="2">
        <v>463552.66999999876</v>
      </c>
      <c r="J125" s="2">
        <v>479045.70000000042</v>
      </c>
      <c r="K125" s="2">
        <v>452788.66999999969</v>
      </c>
      <c r="L125" s="2">
        <v>454892.41999999934</v>
      </c>
      <c r="M125" s="2">
        <v>712281.07999999914</v>
      </c>
      <c r="N125" s="2">
        <v>978640.45</v>
      </c>
      <c r="O125" s="2">
        <v>527865.26000000141</v>
      </c>
    </row>
    <row r="126" spans="2:15" x14ac:dyDescent="0.25">
      <c r="C126" t="s">
        <v>132</v>
      </c>
      <c r="D126" s="2">
        <v>533534.37000000058</v>
      </c>
      <c r="E126" s="2">
        <v>540026.52999999863</v>
      </c>
      <c r="F126" s="2">
        <v>553827.06000000215</v>
      </c>
      <c r="G126" s="2">
        <v>526840.45000000112</v>
      </c>
      <c r="H126" s="2">
        <v>395532.62000000011</v>
      </c>
      <c r="I126" s="2">
        <v>428328.10000000102</v>
      </c>
      <c r="J126" s="2">
        <v>416201.51999999979</v>
      </c>
      <c r="K126" s="2">
        <v>347550.67000000027</v>
      </c>
      <c r="L126" s="2">
        <v>213230.65000000002</v>
      </c>
      <c r="M126" s="2">
        <v>413948.57000000018</v>
      </c>
      <c r="N126" s="2">
        <v>583585.59000000032</v>
      </c>
      <c r="O126" s="2">
        <v>379326.04000000074</v>
      </c>
    </row>
    <row r="127" spans="2:15" x14ac:dyDescent="0.25">
      <c r="C127" t="s">
        <v>133</v>
      </c>
      <c r="D127" s="2">
        <v>642124.91000000015</v>
      </c>
      <c r="E127" s="2">
        <v>730906.93000000017</v>
      </c>
      <c r="F127" s="2">
        <v>717042.45000000251</v>
      </c>
      <c r="G127" s="2">
        <v>661848.29999999725</v>
      </c>
      <c r="H127" s="2">
        <v>730188.32999999984</v>
      </c>
      <c r="I127" s="2">
        <v>487892.61999999825</v>
      </c>
      <c r="J127" s="2">
        <v>501935.11000000057</v>
      </c>
      <c r="K127" s="2">
        <v>506190.91999999853</v>
      </c>
      <c r="L127" s="2">
        <v>584542.8200000017</v>
      </c>
      <c r="M127" s="2">
        <v>812989.94</v>
      </c>
      <c r="N127" s="2">
        <v>943975.4000000013</v>
      </c>
      <c r="O127" s="2">
        <v>662469.18999999994</v>
      </c>
    </row>
    <row r="128" spans="2:15" x14ac:dyDescent="0.25">
      <c r="B128" t="s">
        <v>156</v>
      </c>
      <c r="C128" t="s">
        <v>122</v>
      </c>
      <c r="D128" s="9">
        <v>20.258133473000377</v>
      </c>
      <c r="E128" s="9">
        <v>18.377727228820131</v>
      </c>
      <c r="F128" s="9">
        <v>16.440139912531972</v>
      </c>
      <c r="G128" s="9">
        <v>19.540646627959401</v>
      </c>
      <c r="H128" s="9">
        <v>16.074130939978126</v>
      </c>
      <c r="I128" s="9">
        <v>16.882470015262193</v>
      </c>
      <c r="J128" s="9">
        <v>15.055645967791229</v>
      </c>
      <c r="K128" s="9">
        <v>16.828694920040149</v>
      </c>
      <c r="L128" s="9">
        <v>10.523937392756553</v>
      </c>
      <c r="M128" s="9">
        <v>7.9848173825439774</v>
      </c>
      <c r="N128" s="9">
        <v>4.3692177933669463</v>
      </c>
      <c r="O128" s="9">
        <v>5.5587180802540921</v>
      </c>
    </row>
    <row r="129" spans="2:15" x14ac:dyDescent="0.25">
      <c r="C129" t="s">
        <v>123</v>
      </c>
      <c r="D129" s="9">
        <v>22.640968001280999</v>
      </c>
      <c r="E129" s="9">
        <v>21.095230833511046</v>
      </c>
      <c r="F129" s="9">
        <v>19.670970212827566</v>
      </c>
      <c r="G129" s="9">
        <v>21.446543599725363</v>
      </c>
      <c r="H129" s="9">
        <v>17.78458802324182</v>
      </c>
      <c r="I129" s="9">
        <v>18.414866323775531</v>
      </c>
      <c r="J129" s="9">
        <v>15.927394024806377</v>
      </c>
      <c r="K129" s="9">
        <v>18.141366701069956</v>
      </c>
      <c r="L129" s="9">
        <v>11.506621875005502</v>
      </c>
      <c r="M129" s="9">
        <v>8.4795014504715311</v>
      </c>
      <c r="N129" s="9">
        <v>4.9595100706848951</v>
      </c>
      <c r="O129" s="9">
        <v>6.3064509328422469</v>
      </c>
    </row>
    <row r="130" spans="2:15" x14ac:dyDescent="0.25">
      <c r="C130" t="s">
        <v>124</v>
      </c>
      <c r="D130" s="9">
        <v>28.024642417744939</v>
      </c>
      <c r="E130" s="9">
        <v>24.7915873704804</v>
      </c>
      <c r="F130" s="9">
        <v>24.2309919155385</v>
      </c>
      <c r="G130" s="9">
        <v>24.851301527698624</v>
      </c>
      <c r="H130" s="9">
        <v>15.22428464260234</v>
      </c>
      <c r="I130" s="9">
        <v>16.760849867155127</v>
      </c>
      <c r="J130" s="9">
        <v>13.52892011271158</v>
      </c>
      <c r="K130" s="9">
        <v>16.819090524059888</v>
      </c>
      <c r="L130" s="9">
        <v>10.346240271612256</v>
      </c>
      <c r="M130" s="9">
        <v>9.5188638129025662</v>
      </c>
      <c r="N130" s="9">
        <v>5.5635683708273449</v>
      </c>
      <c r="O130" s="9">
        <v>5.951119979694524</v>
      </c>
    </row>
    <row r="131" spans="2:15" x14ac:dyDescent="0.25">
      <c r="C131" t="s">
        <v>125</v>
      </c>
      <c r="D131" s="9">
        <v>16.550497703491814</v>
      </c>
      <c r="E131" s="9">
        <v>14.779153937787731</v>
      </c>
      <c r="F131" s="9">
        <v>13.96723425386431</v>
      </c>
      <c r="G131" s="9">
        <v>13.38894250784346</v>
      </c>
      <c r="H131" s="9">
        <v>12.053040369741515</v>
      </c>
      <c r="I131" s="9">
        <v>11.43770712566508</v>
      </c>
      <c r="J131" s="9">
        <v>9.140281331539164</v>
      </c>
      <c r="K131" s="9">
        <v>10.784976988021299</v>
      </c>
      <c r="L131" s="9">
        <v>7.7026997716775556</v>
      </c>
      <c r="M131" s="9">
        <v>6.102555346470159</v>
      </c>
      <c r="N131" s="9">
        <v>3.4179747132513154</v>
      </c>
      <c r="O131" s="9">
        <v>3.7636472447777383</v>
      </c>
    </row>
    <row r="132" spans="2:15" x14ac:dyDescent="0.25">
      <c r="C132" t="s">
        <v>126</v>
      </c>
      <c r="D132" s="9">
        <v>27.543998463335623</v>
      </c>
      <c r="E132" s="9">
        <v>26.076428124372129</v>
      </c>
      <c r="F132" s="9">
        <v>23.936026104151562</v>
      </c>
      <c r="G132" s="9">
        <v>27.079026998452417</v>
      </c>
      <c r="H132" s="9">
        <v>22.159763104934697</v>
      </c>
      <c r="I132" s="9">
        <v>21.332466307857683</v>
      </c>
      <c r="J132" s="9">
        <v>18.552228007447322</v>
      </c>
      <c r="K132" s="9">
        <v>14.834193720738666</v>
      </c>
      <c r="L132" s="9">
        <v>9.9557277949742193</v>
      </c>
      <c r="M132" s="9">
        <v>9.4444961310648878</v>
      </c>
      <c r="N132" s="9">
        <v>3.6686936364306004</v>
      </c>
      <c r="O132" s="9">
        <v>5.8981349545079027</v>
      </c>
    </row>
    <row r="133" spans="2:15" x14ac:dyDescent="0.25">
      <c r="C133" t="s">
        <v>127</v>
      </c>
      <c r="D133" s="9">
        <v>24.24704460956043</v>
      </c>
      <c r="E133" s="9">
        <v>23.157417987184981</v>
      </c>
      <c r="F133" s="9">
        <v>20.706591276572798</v>
      </c>
      <c r="G133" s="9">
        <v>21.52710843427462</v>
      </c>
      <c r="H133" s="9">
        <v>19.210230852441526</v>
      </c>
      <c r="I133" s="9">
        <v>20.079332812631726</v>
      </c>
      <c r="J133" s="9">
        <v>18.118502639727311</v>
      </c>
      <c r="K133" s="9">
        <v>19.65109991184227</v>
      </c>
      <c r="L133" s="9">
        <v>13.535325978573796</v>
      </c>
      <c r="M133" s="9">
        <v>10.242149030281984</v>
      </c>
      <c r="N133" s="9">
        <v>5.9707763268074663</v>
      </c>
      <c r="O133" s="9">
        <v>6.3113367908885802</v>
      </c>
    </row>
    <row r="134" spans="2:15" x14ac:dyDescent="0.25">
      <c r="C134" t="s">
        <v>128</v>
      </c>
      <c r="D134" s="9">
        <v>22.113529751782611</v>
      </c>
      <c r="E134" s="9">
        <v>20.308748833061429</v>
      </c>
      <c r="F134" s="9">
        <v>19.370987367561998</v>
      </c>
      <c r="G134" s="9">
        <v>20.962350373815948</v>
      </c>
      <c r="H134" s="9">
        <v>17.185299699160801</v>
      </c>
      <c r="I134" s="9">
        <v>17.778018883478346</v>
      </c>
      <c r="J134" s="9">
        <v>15.288654729753526</v>
      </c>
      <c r="K134" s="9">
        <v>16.922621631519313</v>
      </c>
      <c r="L134" s="9">
        <v>11.032139066831164</v>
      </c>
      <c r="M134" s="9">
        <v>8.3566551416486003</v>
      </c>
      <c r="N134" s="9">
        <v>4.5267287720902676</v>
      </c>
      <c r="O134" s="9">
        <v>5.4334146498070979</v>
      </c>
    </row>
    <row r="135" spans="2:15" x14ac:dyDescent="0.25">
      <c r="C135" t="s">
        <v>129</v>
      </c>
      <c r="D135" s="9">
        <v>19.624624925262417</v>
      </c>
      <c r="E135" s="9">
        <v>17.040654184539996</v>
      </c>
      <c r="F135" s="9">
        <v>16.18197361981678</v>
      </c>
      <c r="G135" s="9">
        <v>19.133771340195629</v>
      </c>
      <c r="H135" s="9">
        <v>14.333290854603197</v>
      </c>
      <c r="I135" s="9">
        <v>15.269503060387869</v>
      </c>
      <c r="J135" s="9">
        <v>12.961294375512511</v>
      </c>
      <c r="K135" s="9">
        <v>14.034310608571376</v>
      </c>
      <c r="L135" s="9">
        <v>8.911947151652404</v>
      </c>
      <c r="M135" s="9">
        <v>6.7241794547759453</v>
      </c>
      <c r="N135" s="9">
        <v>4.3905791820716082</v>
      </c>
      <c r="O135" s="9">
        <v>4.5334011564102337</v>
      </c>
    </row>
    <row r="136" spans="2:15" x14ac:dyDescent="0.25">
      <c r="C136" t="s">
        <v>130</v>
      </c>
      <c r="D136" s="9">
        <v>23.030422891186006</v>
      </c>
      <c r="E136" s="9">
        <v>22.068945629623482</v>
      </c>
      <c r="F136" s="9">
        <v>20.795299876503414</v>
      </c>
      <c r="G136" s="9">
        <v>23.609415862547433</v>
      </c>
      <c r="H136" s="9">
        <v>19.420658335433998</v>
      </c>
      <c r="I136" s="9">
        <v>18.540367981893795</v>
      </c>
      <c r="J136" s="9">
        <v>15.878423167790791</v>
      </c>
      <c r="K136" s="9">
        <v>19.445689572462641</v>
      </c>
      <c r="L136" s="9">
        <v>11.115249541004369</v>
      </c>
      <c r="M136" s="9">
        <v>8.7592841298070354</v>
      </c>
      <c r="N136" s="9">
        <v>5.0835958014941811</v>
      </c>
      <c r="O136" s="9">
        <v>5.6345950096643103</v>
      </c>
    </row>
    <row r="137" spans="2:15" x14ac:dyDescent="0.25">
      <c r="C137" t="s">
        <v>131</v>
      </c>
      <c r="D137" s="9">
        <v>16.3766890758715</v>
      </c>
      <c r="E137" s="9">
        <v>14.145376622860892</v>
      </c>
      <c r="F137" s="9">
        <v>13.334417453626786</v>
      </c>
      <c r="G137" s="9">
        <v>15.932061504842219</v>
      </c>
      <c r="H137" s="9">
        <v>13.307697379895691</v>
      </c>
      <c r="I137" s="9">
        <v>14.460256089752086</v>
      </c>
      <c r="J137" s="9">
        <v>12.300560505961583</v>
      </c>
      <c r="K137" s="9">
        <v>12.244961307061255</v>
      </c>
      <c r="L137" s="9">
        <v>8.7854481337547341</v>
      </c>
      <c r="M137" s="9">
        <v>6.718807249541638</v>
      </c>
      <c r="N137" s="9">
        <v>3.4201424509611118</v>
      </c>
      <c r="O137" s="9">
        <v>4.092196463768409</v>
      </c>
    </row>
    <row r="138" spans="2:15" x14ac:dyDescent="0.25">
      <c r="C138" t="s">
        <v>132</v>
      </c>
      <c r="D138" s="9">
        <v>18.646164466375275</v>
      </c>
      <c r="E138" s="9">
        <v>13.737134445469941</v>
      </c>
      <c r="F138" s="9">
        <v>14.065608611141124</v>
      </c>
      <c r="G138" s="9">
        <v>17.427809749034701</v>
      </c>
      <c r="H138" s="9">
        <v>13.997527345518284</v>
      </c>
      <c r="I138" s="9">
        <v>14.382334229862559</v>
      </c>
      <c r="J138" s="9">
        <v>11.540448185706637</v>
      </c>
      <c r="K138" s="9">
        <v>12.678502497780144</v>
      </c>
      <c r="L138" s="9">
        <v>9.3997766418481099</v>
      </c>
      <c r="M138" s="9">
        <v>6.9455849815210824</v>
      </c>
      <c r="N138" s="9">
        <v>3.6565108407323343</v>
      </c>
      <c r="O138" s="9">
        <v>4.5137558153143358</v>
      </c>
    </row>
    <row r="139" spans="2:15" x14ac:dyDescent="0.25">
      <c r="C139" t="s">
        <v>133</v>
      </c>
      <c r="D139" s="9">
        <v>28.5115184184281</v>
      </c>
      <c r="E139" s="9">
        <v>26.511694205095939</v>
      </c>
      <c r="F139" s="9">
        <v>24.42099660580979</v>
      </c>
      <c r="G139" s="9">
        <v>26.489378706059512</v>
      </c>
      <c r="H139" s="9">
        <v>21.953867651615401</v>
      </c>
      <c r="I139" s="9">
        <v>20.495402047535503</v>
      </c>
      <c r="J139" s="9">
        <v>18.069738129228188</v>
      </c>
      <c r="K139" s="9">
        <v>19.548836184788271</v>
      </c>
      <c r="L139" s="9">
        <v>12.385795518838583</v>
      </c>
      <c r="M139" s="9">
        <v>10.049780919897175</v>
      </c>
      <c r="N139" s="9">
        <v>5.5920464709469089</v>
      </c>
      <c r="O139" s="9">
        <v>6.4960135601619449</v>
      </c>
    </row>
    <row r="140" spans="2:15" x14ac:dyDescent="0.25">
      <c r="B140" t="s">
        <v>157</v>
      </c>
      <c r="C140" t="s">
        <v>122</v>
      </c>
      <c r="D140" s="102">
        <v>14999.96</v>
      </c>
      <c r="E140" s="102">
        <v>14999.98</v>
      </c>
      <c r="F140" s="102">
        <v>15000.06</v>
      </c>
      <c r="G140" s="102">
        <v>15000.1</v>
      </c>
      <c r="H140" s="102">
        <v>16500.09</v>
      </c>
      <c r="I140" s="102">
        <v>16499.919999999998</v>
      </c>
      <c r="J140" s="102">
        <v>16500.13</v>
      </c>
      <c r="K140" s="102">
        <v>16499.97</v>
      </c>
      <c r="L140" s="102">
        <v>18000.009999999998</v>
      </c>
      <c r="M140" s="102">
        <v>18000.13</v>
      </c>
      <c r="N140" s="102">
        <v>20100.04</v>
      </c>
      <c r="O140" s="102">
        <v>13400.13</v>
      </c>
    </row>
    <row r="141" spans="2:15" x14ac:dyDescent="0.25">
      <c r="C141" t="s">
        <v>123</v>
      </c>
      <c r="D141" s="102">
        <v>11999.99</v>
      </c>
      <c r="E141" s="102">
        <v>11999.99</v>
      </c>
      <c r="F141" s="102">
        <v>12000.15</v>
      </c>
      <c r="G141" s="102">
        <v>12000.06</v>
      </c>
      <c r="H141" s="102">
        <v>13800</v>
      </c>
      <c r="I141" s="102">
        <v>13799.94</v>
      </c>
      <c r="J141" s="102">
        <v>13799.9</v>
      </c>
      <c r="K141" s="102">
        <v>13800</v>
      </c>
      <c r="L141" s="102">
        <v>15000.02</v>
      </c>
      <c r="M141" s="102">
        <v>15000.02</v>
      </c>
      <c r="N141" s="102">
        <v>14999.95</v>
      </c>
      <c r="O141" s="102">
        <v>10000</v>
      </c>
    </row>
    <row r="142" spans="2:15" x14ac:dyDescent="0.25">
      <c r="C142" t="s">
        <v>124</v>
      </c>
      <c r="D142" s="102">
        <v>11100.07</v>
      </c>
      <c r="E142" s="102">
        <v>11100.1</v>
      </c>
      <c r="F142" s="102">
        <v>11100.11</v>
      </c>
      <c r="G142" s="102">
        <v>11099.99</v>
      </c>
      <c r="H142" s="102">
        <v>12000.11</v>
      </c>
      <c r="I142" s="102">
        <v>11999.97</v>
      </c>
      <c r="J142" s="102">
        <v>11999.96</v>
      </c>
      <c r="K142" s="102">
        <v>12000.1</v>
      </c>
      <c r="L142" s="102">
        <v>13499.97</v>
      </c>
      <c r="M142" s="102">
        <v>13500.01</v>
      </c>
      <c r="N142" s="102">
        <v>14399.94</v>
      </c>
      <c r="O142" s="102">
        <v>9599.9599999999991</v>
      </c>
    </row>
    <row r="143" spans="2:15" x14ac:dyDescent="0.25">
      <c r="C143" t="s">
        <v>125</v>
      </c>
      <c r="D143" s="102">
        <v>13500.01</v>
      </c>
      <c r="E143" s="102">
        <v>13499.92</v>
      </c>
      <c r="F143" s="102">
        <v>13499.95</v>
      </c>
      <c r="G143" s="102">
        <v>13499.89</v>
      </c>
      <c r="H143" s="102">
        <v>14999.93</v>
      </c>
      <c r="I143" s="102">
        <v>15000.05</v>
      </c>
      <c r="J143" s="102">
        <v>15000.15</v>
      </c>
      <c r="K143" s="102">
        <v>14999.99</v>
      </c>
      <c r="L143" s="102">
        <v>15900.02</v>
      </c>
      <c r="M143" s="102">
        <v>15899.94</v>
      </c>
      <c r="N143" s="102">
        <v>17399.96</v>
      </c>
      <c r="O143" s="102">
        <v>11599.86</v>
      </c>
    </row>
    <row r="144" spans="2:15" x14ac:dyDescent="0.25">
      <c r="C144" t="s">
        <v>126</v>
      </c>
      <c r="D144" s="102">
        <v>17099.96</v>
      </c>
      <c r="E144" s="102">
        <v>17099.91</v>
      </c>
      <c r="F144" s="102">
        <v>17100.080000000002</v>
      </c>
      <c r="G144" s="102">
        <v>17100.080000000002</v>
      </c>
      <c r="H144" s="102">
        <v>18000.060000000001</v>
      </c>
      <c r="I144" s="102">
        <v>17999.939999999999</v>
      </c>
      <c r="J144" s="102">
        <v>17999.990000000002</v>
      </c>
      <c r="K144" s="102">
        <v>18000.099999999999</v>
      </c>
      <c r="L144" s="102">
        <v>18899.97</v>
      </c>
      <c r="M144" s="102">
        <v>18900.03</v>
      </c>
      <c r="N144" s="102">
        <v>20100.02</v>
      </c>
      <c r="O144" s="102">
        <v>13400.01</v>
      </c>
    </row>
    <row r="145" spans="2:15" x14ac:dyDescent="0.25">
      <c r="C145" t="s">
        <v>127</v>
      </c>
      <c r="D145" s="102">
        <v>10500.11</v>
      </c>
      <c r="E145" s="102">
        <v>10500.03</v>
      </c>
      <c r="F145" s="102">
        <v>10499.95</v>
      </c>
      <c r="G145" s="102">
        <v>10500.03</v>
      </c>
      <c r="H145" s="102">
        <v>11400.04</v>
      </c>
      <c r="I145" s="102">
        <v>11400.02</v>
      </c>
      <c r="J145" s="102">
        <v>11399.95</v>
      </c>
      <c r="K145" s="102">
        <v>11399.89</v>
      </c>
      <c r="L145" s="102">
        <v>12000.01</v>
      </c>
      <c r="M145" s="102">
        <v>12000.01</v>
      </c>
      <c r="N145" s="102">
        <v>12600.14</v>
      </c>
      <c r="O145" s="102">
        <v>8400.07</v>
      </c>
    </row>
    <row r="146" spans="2:15" x14ac:dyDescent="0.25">
      <c r="C146" t="s">
        <v>128</v>
      </c>
      <c r="D146" s="102">
        <v>12000.03</v>
      </c>
      <c r="E146" s="102">
        <v>12000.1</v>
      </c>
      <c r="F146" s="102">
        <v>12000.01</v>
      </c>
      <c r="G146" s="102">
        <v>11999.88</v>
      </c>
      <c r="H146" s="102">
        <v>13200.15</v>
      </c>
      <c r="I146" s="102">
        <v>13200.1</v>
      </c>
      <c r="J146" s="102">
        <v>13199.98</v>
      </c>
      <c r="K146" s="102">
        <v>13200.02</v>
      </c>
      <c r="L146" s="102">
        <v>14400.05</v>
      </c>
      <c r="M146" s="102">
        <v>14400.06</v>
      </c>
      <c r="N146" s="102">
        <v>14999.86</v>
      </c>
      <c r="O146" s="102">
        <v>10000.030000000001</v>
      </c>
    </row>
    <row r="147" spans="2:15" x14ac:dyDescent="0.25">
      <c r="C147" t="s">
        <v>129</v>
      </c>
      <c r="D147" s="102">
        <v>12599.96</v>
      </c>
      <c r="E147" s="102">
        <v>12599.91</v>
      </c>
      <c r="F147" s="102">
        <v>12600.03</v>
      </c>
      <c r="G147" s="102">
        <v>12599.9</v>
      </c>
      <c r="H147" s="102">
        <v>13499.9</v>
      </c>
      <c r="I147" s="102">
        <v>13500.09</v>
      </c>
      <c r="J147" s="102">
        <v>13500.04</v>
      </c>
      <c r="K147" s="102">
        <v>13500.1</v>
      </c>
      <c r="L147" s="102">
        <v>14399.96</v>
      </c>
      <c r="M147" s="102">
        <v>14399.93</v>
      </c>
      <c r="N147" s="102">
        <v>15599.98</v>
      </c>
      <c r="O147" s="102">
        <v>10400.01</v>
      </c>
    </row>
    <row r="148" spans="2:15" x14ac:dyDescent="0.25">
      <c r="C148" t="s">
        <v>130</v>
      </c>
      <c r="D148" s="102">
        <v>11999.98</v>
      </c>
      <c r="E148" s="102">
        <v>12000.01</v>
      </c>
      <c r="F148" s="102">
        <v>12000.01</v>
      </c>
      <c r="G148" s="102">
        <v>11999.88</v>
      </c>
      <c r="H148" s="102">
        <v>13500.06</v>
      </c>
      <c r="I148" s="102">
        <v>13500.06</v>
      </c>
      <c r="J148" s="102">
        <v>13500.09</v>
      </c>
      <c r="K148" s="102">
        <v>13500.03</v>
      </c>
      <c r="L148" s="102">
        <v>14100</v>
      </c>
      <c r="M148" s="102">
        <v>14100.01</v>
      </c>
      <c r="N148" s="102">
        <v>15000.09</v>
      </c>
      <c r="O148" s="102">
        <v>10000.02</v>
      </c>
    </row>
    <row r="149" spans="2:15" x14ac:dyDescent="0.25">
      <c r="C149" t="s">
        <v>131</v>
      </c>
      <c r="D149" s="102">
        <v>9000.0300000000007</v>
      </c>
      <c r="E149" s="102">
        <v>9000.08</v>
      </c>
      <c r="F149" s="102">
        <v>9000.1</v>
      </c>
      <c r="G149" s="102">
        <v>9000.11</v>
      </c>
      <c r="H149" s="102">
        <v>9600.14</v>
      </c>
      <c r="I149" s="102">
        <v>9599.8700000000008</v>
      </c>
      <c r="J149" s="102">
        <v>9600.02</v>
      </c>
      <c r="K149" s="102">
        <v>9599.9599999999991</v>
      </c>
      <c r="L149" s="102">
        <v>10500.09</v>
      </c>
      <c r="M149" s="102">
        <v>10500.21</v>
      </c>
      <c r="N149" s="102">
        <v>11700.01</v>
      </c>
      <c r="O149" s="102">
        <v>7799.98</v>
      </c>
    </row>
    <row r="150" spans="2:15" x14ac:dyDescent="0.25">
      <c r="C150" t="s">
        <v>132</v>
      </c>
      <c r="D150" s="102">
        <v>15000</v>
      </c>
      <c r="E150" s="102">
        <v>14999.97</v>
      </c>
      <c r="F150" s="102">
        <v>15000.12</v>
      </c>
      <c r="G150" s="102">
        <v>15000.07</v>
      </c>
      <c r="H150" s="102">
        <v>16199.93</v>
      </c>
      <c r="I150" s="102">
        <v>16199.9</v>
      </c>
      <c r="J150" s="102">
        <v>16199.92</v>
      </c>
      <c r="K150" s="102">
        <v>16200.03</v>
      </c>
      <c r="L150" s="102">
        <v>17399.97</v>
      </c>
      <c r="M150" s="102">
        <v>17400.05</v>
      </c>
      <c r="N150" s="102">
        <v>18000.03</v>
      </c>
      <c r="O150" s="102">
        <v>12000</v>
      </c>
    </row>
    <row r="151" spans="2:15" x14ac:dyDescent="0.25">
      <c r="C151" t="s">
        <v>133</v>
      </c>
      <c r="D151" s="102">
        <v>12900.25</v>
      </c>
      <c r="E151" s="102">
        <v>12899.78</v>
      </c>
      <c r="F151" s="102">
        <v>12899.93</v>
      </c>
      <c r="G151" s="102">
        <v>12899.92</v>
      </c>
      <c r="H151" s="102">
        <v>13500.06</v>
      </c>
      <c r="I151" s="102">
        <v>13499.99</v>
      </c>
      <c r="J151" s="102">
        <v>13499.98</v>
      </c>
      <c r="K151" s="102">
        <v>13499.94</v>
      </c>
      <c r="L151" s="102">
        <v>14100.01</v>
      </c>
      <c r="M151" s="102">
        <v>14099.98</v>
      </c>
      <c r="N151" s="102">
        <v>14999.94</v>
      </c>
      <c r="O151" s="102">
        <v>10000.049999999999</v>
      </c>
    </row>
    <row r="152" spans="2:15" x14ac:dyDescent="0.25">
      <c r="B152" t="s">
        <v>160</v>
      </c>
      <c r="C152" t="s">
        <v>122</v>
      </c>
      <c r="D152" s="102">
        <v>7980.03</v>
      </c>
      <c r="E152" s="102">
        <v>11319.91</v>
      </c>
      <c r="F152" s="102">
        <v>11336.92</v>
      </c>
      <c r="G152" s="102">
        <v>9271.02</v>
      </c>
      <c r="H152" s="102">
        <v>8964.92</v>
      </c>
      <c r="I152" s="102">
        <v>10170.83</v>
      </c>
      <c r="J152" s="102">
        <v>9810.94</v>
      </c>
      <c r="K152" s="102">
        <v>9993.01</v>
      </c>
      <c r="L152" s="102">
        <v>7950.02</v>
      </c>
      <c r="M152" s="102">
        <v>9275.0300000000007</v>
      </c>
      <c r="N152" s="102">
        <v>10369.17</v>
      </c>
      <c r="O152" s="102">
        <v>7414.01</v>
      </c>
    </row>
    <row r="153" spans="2:15" x14ac:dyDescent="0.25">
      <c r="C153" t="s">
        <v>123</v>
      </c>
      <c r="D153" s="102">
        <v>8322.09</v>
      </c>
      <c r="E153" s="102">
        <v>11364.03</v>
      </c>
      <c r="F153" s="102">
        <v>11664.88</v>
      </c>
      <c r="G153" s="102">
        <v>8919.82</v>
      </c>
      <c r="H153" s="102">
        <v>8552</v>
      </c>
      <c r="I153" s="102">
        <v>8995.06</v>
      </c>
      <c r="J153" s="102">
        <v>9872.0400000000009</v>
      </c>
      <c r="K153" s="102">
        <v>7395.11</v>
      </c>
      <c r="L153" s="102">
        <v>5373.07</v>
      </c>
      <c r="M153" s="102">
        <v>7971.92</v>
      </c>
      <c r="N153" s="102">
        <v>11687.91</v>
      </c>
      <c r="O153" s="102">
        <v>5232</v>
      </c>
    </row>
    <row r="154" spans="2:15" x14ac:dyDescent="0.25">
      <c r="C154" t="s">
        <v>124</v>
      </c>
      <c r="D154" s="102">
        <v>5718.97</v>
      </c>
      <c r="E154" s="102">
        <v>7779.04</v>
      </c>
      <c r="F154" s="102">
        <v>7720.04</v>
      </c>
      <c r="G154" s="102">
        <v>7819.99</v>
      </c>
      <c r="H154" s="102">
        <v>7756.02</v>
      </c>
      <c r="I154" s="102">
        <v>5582.93</v>
      </c>
      <c r="J154" s="102">
        <v>8128.97</v>
      </c>
      <c r="K154" s="102">
        <v>7425.04</v>
      </c>
      <c r="L154" s="102">
        <v>5033.18</v>
      </c>
      <c r="M154" s="102">
        <v>6611.99</v>
      </c>
      <c r="N154" s="102">
        <v>6929.97</v>
      </c>
      <c r="O154" s="102">
        <v>4187.95</v>
      </c>
    </row>
    <row r="155" spans="2:15" x14ac:dyDescent="0.25">
      <c r="C155" t="s">
        <v>125</v>
      </c>
      <c r="D155" s="102">
        <v>5670.21</v>
      </c>
      <c r="E155" s="102">
        <v>7117.95</v>
      </c>
      <c r="F155" s="102">
        <v>6068.84</v>
      </c>
      <c r="G155" s="102">
        <v>7668.92</v>
      </c>
      <c r="H155" s="102">
        <v>7643.18</v>
      </c>
      <c r="I155" s="102">
        <v>7041.08</v>
      </c>
      <c r="J155" s="102">
        <v>6965.87</v>
      </c>
      <c r="K155" s="102">
        <v>7207.96</v>
      </c>
      <c r="L155" s="102">
        <v>4930.0600000000004</v>
      </c>
      <c r="M155" s="102">
        <v>6056.08</v>
      </c>
      <c r="N155" s="102">
        <v>6910.92</v>
      </c>
      <c r="O155" s="102">
        <v>4262.04</v>
      </c>
    </row>
    <row r="156" spans="2:15" x14ac:dyDescent="0.25">
      <c r="C156" t="s">
        <v>126</v>
      </c>
      <c r="D156" s="102">
        <v>4614.99</v>
      </c>
      <c r="E156" s="102">
        <v>6421.08</v>
      </c>
      <c r="F156" s="102">
        <v>6039.88</v>
      </c>
      <c r="G156" s="102">
        <v>6633.87</v>
      </c>
      <c r="H156" s="102">
        <v>5358.96</v>
      </c>
      <c r="I156" s="102">
        <v>4661.04</v>
      </c>
      <c r="J156" s="102">
        <v>3891.87</v>
      </c>
      <c r="K156" s="102">
        <v>3060.02</v>
      </c>
      <c r="L156" s="102">
        <v>3821.99</v>
      </c>
      <c r="M156" s="102">
        <v>6211.95</v>
      </c>
      <c r="N156" s="102">
        <v>4241.95</v>
      </c>
      <c r="O156" s="102">
        <v>4732.9799999999996</v>
      </c>
    </row>
    <row r="157" spans="2:15" x14ac:dyDescent="0.25">
      <c r="C157" t="s">
        <v>127</v>
      </c>
      <c r="D157" s="102">
        <v>5009.93</v>
      </c>
      <c r="E157" s="102">
        <v>5774.89</v>
      </c>
      <c r="F157" s="102">
        <v>5965.06</v>
      </c>
      <c r="G157" s="102">
        <v>4521</v>
      </c>
      <c r="H157" s="102">
        <v>5516.98</v>
      </c>
      <c r="I157" s="102">
        <v>4631.17</v>
      </c>
      <c r="J157" s="102">
        <v>4573.01</v>
      </c>
      <c r="K157" s="102">
        <v>3950.07</v>
      </c>
      <c r="L157" s="102">
        <v>4479.96</v>
      </c>
      <c r="M157" s="102">
        <v>5112.16</v>
      </c>
      <c r="N157" s="102">
        <v>6272.04</v>
      </c>
      <c r="O157" s="102">
        <v>3088.88</v>
      </c>
    </row>
    <row r="158" spans="2:15" x14ac:dyDescent="0.25">
      <c r="C158" t="s">
        <v>128</v>
      </c>
      <c r="D158" s="102">
        <v>6082.89</v>
      </c>
      <c r="E158" s="102">
        <v>6639.26</v>
      </c>
      <c r="F158" s="102">
        <v>6312.03</v>
      </c>
      <c r="G158" s="102">
        <v>4987</v>
      </c>
      <c r="H158" s="102">
        <v>5656.06</v>
      </c>
      <c r="I158" s="102">
        <v>4976.03</v>
      </c>
      <c r="J158" s="102">
        <v>5640.82</v>
      </c>
      <c r="K158" s="102">
        <v>4621.08</v>
      </c>
      <c r="L158" s="102">
        <v>5673.12</v>
      </c>
      <c r="M158" s="102">
        <v>6261.07</v>
      </c>
      <c r="N158" s="102">
        <v>7858.03</v>
      </c>
      <c r="O158" s="102">
        <v>3786.06</v>
      </c>
    </row>
    <row r="159" spans="2:15" x14ac:dyDescent="0.25">
      <c r="C159" t="s">
        <v>129</v>
      </c>
      <c r="D159" s="102">
        <v>5645.91</v>
      </c>
      <c r="E159" s="102">
        <v>7794.86</v>
      </c>
      <c r="F159" s="102">
        <v>6509.06</v>
      </c>
      <c r="G159" s="102">
        <v>5489.93</v>
      </c>
      <c r="H159" s="102">
        <v>5472.94</v>
      </c>
      <c r="I159" s="102">
        <v>6164.92</v>
      </c>
      <c r="J159" s="102">
        <v>5993.98</v>
      </c>
      <c r="K159" s="102">
        <v>6481.04</v>
      </c>
      <c r="L159" s="102">
        <v>5215.93</v>
      </c>
      <c r="M159" s="102">
        <v>7699.08</v>
      </c>
      <c r="N159" s="102">
        <v>9231.9500000000007</v>
      </c>
      <c r="O159" s="102">
        <v>4636.96</v>
      </c>
    </row>
    <row r="160" spans="2:15" x14ac:dyDescent="0.25">
      <c r="C160" t="s">
        <v>130</v>
      </c>
      <c r="D160" s="102">
        <v>2923.04</v>
      </c>
      <c r="E160" s="102">
        <v>4258.8999999999996</v>
      </c>
      <c r="F160" s="102">
        <v>4399.9799999999996</v>
      </c>
      <c r="G160" s="102">
        <v>3393.04</v>
      </c>
      <c r="H160" s="102">
        <v>3205.05</v>
      </c>
      <c r="I160" s="102">
        <v>3672.02</v>
      </c>
      <c r="J160" s="102">
        <v>4190.92</v>
      </c>
      <c r="K160" s="102">
        <v>6121.97</v>
      </c>
      <c r="L160" s="102">
        <v>3351.98</v>
      </c>
      <c r="M160" s="102">
        <v>4622.01</v>
      </c>
      <c r="N160" s="102">
        <v>5096.99</v>
      </c>
      <c r="O160" s="102">
        <v>2856.99</v>
      </c>
    </row>
    <row r="161" spans="2:15" x14ac:dyDescent="0.25">
      <c r="C161" t="s">
        <v>131</v>
      </c>
      <c r="D161" s="102">
        <v>6145.06</v>
      </c>
      <c r="E161" s="102">
        <v>6802.98</v>
      </c>
      <c r="F161" s="102">
        <v>6406.05</v>
      </c>
      <c r="G161" s="102">
        <v>4708.91</v>
      </c>
      <c r="H161" s="102">
        <v>5113.08</v>
      </c>
      <c r="I161" s="102">
        <v>4505.07</v>
      </c>
      <c r="J161" s="102">
        <v>5071.96</v>
      </c>
      <c r="K161" s="102">
        <v>5067.0600000000004</v>
      </c>
      <c r="L161" s="102">
        <v>4138.8900000000003</v>
      </c>
      <c r="M161" s="102">
        <v>6261.11</v>
      </c>
      <c r="N161" s="102">
        <v>8041</v>
      </c>
      <c r="O161" s="102">
        <v>4212.01</v>
      </c>
    </row>
    <row r="162" spans="2:15" x14ac:dyDescent="0.25">
      <c r="C162" t="s">
        <v>132</v>
      </c>
      <c r="D162" s="102">
        <v>5293.05</v>
      </c>
      <c r="E162" s="102">
        <v>5698.94</v>
      </c>
      <c r="F162" s="102">
        <v>5498.98</v>
      </c>
      <c r="G162" s="102">
        <v>5267.02</v>
      </c>
      <c r="H162" s="102">
        <v>4103.92</v>
      </c>
      <c r="I162" s="102">
        <v>4677.09</v>
      </c>
      <c r="J162" s="102">
        <v>4659.07</v>
      </c>
      <c r="K162" s="102">
        <v>3854.94</v>
      </c>
      <c r="L162" s="102">
        <v>1967.06</v>
      </c>
      <c r="M162" s="102">
        <v>3747.08</v>
      </c>
      <c r="N162" s="102">
        <v>5185.01</v>
      </c>
      <c r="O162" s="102">
        <v>3346.96</v>
      </c>
    </row>
    <row r="163" spans="2:15" x14ac:dyDescent="0.25">
      <c r="C163" t="s">
        <v>133</v>
      </c>
      <c r="D163" s="102">
        <v>5848.05</v>
      </c>
      <c r="E163" s="102">
        <v>6991.06</v>
      </c>
      <c r="F163" s="102">
        <v>6713</v>
      </c>
      <c r="G163" s="102">
        <v>6480.99</v>
      </c>
      <c r="H163" s="102">
        <v>6813.03</v>
      </c>
      <c r="I163" s="102">
        <v>5389.07</v>
      </c>
      <c r="J163" s="102">
        <v>5677.12</v>
      </c>
      <c r="K163" s="102">
        <v>5810.11</v>
      </c>
      <c r="L163" s="102">
        <v>5390.02</v>
      </c>
      <c r="M163" s="102">
        <v>7019.14</v>
      </c>
      <c r="N163" s="102">
        <v>8033.03</v>
      </c>
      <c r="O163" s="102">
        <v>5821.07</v>
      </c>
    </row>
    <row r="164" spans="2:15" x14ac:dyDescent="0.25">
      <c r="B164" t="s">
        <v>158</v>
      </c>
      <c r="C164" t="s">
        <v>122</v>
      </c>
      <c r="D164" s="102">
        <v>1688.9899999999966</v>
      </c>
      <c r="E164" s="102">
        <v>3772.9799999999973</v>
      </c>
      <c r="F164" s="102">
        <v>3778.7500000000041</v>
      </c>
      <c r="G164" s="102">
        <v>2508.940000000001</v>
      </c>
      <c r="H164" s="102">
        <v>3114.9399999999978</v>
      </c>
      <c r="I164" s="102">
        <v>2685.0799999999949</v>
      </c>
      <c r="J164" s="102">
        <v>4905.9200000000019</v>
      </c>
      <c r="K164" s="102">
        <v>2962.9500000000012</v>
      </c>
      <c r="L164" s="102">
        <v>2651.13</v>
      </c>
      <c r="M164" s="102">
        <v>6183.119999999999</v>
      </c>
      <c r="N164" s="102">
        <v>12098.149999999994</v>
      </c>
      <c r="O164" s="102">
        <v>8649.029999999997</v>
      </c>
    </row>
    <row r="165" spans="2:15" x14ac:dyDescent="0.25">
      <c r="C165" t="s">
        <v>123</v>
      </c>
      <c r="D165" s="102">
        <v>675.0399999999994</v>
      </c>
      <c r="E165" s="102">
        <v>1893.9899999999973</v>
      </c>
      <c r="F165" s="102">
        <v>3140.1399999999971</v>
      </c>
      <c r="G165" s="102">
        <v>1438.0099999999984</v>
      </c>
      <c r="H165" s="102">
        <v>2146.8999999999974</v>
      </c>
      <c r="I165" s="102">
        <v>1498.9999999999993</v>
      </c>
      <c r="J165" s="102">
        <v>3886.0400000000004</v>
      </c>
      <c r="K165" s="102">
        <v>1593.0099999999986</v>
      </c>
      <c r="L165" s="102">
        <v>478.01999999999992</v>
      </c>
      <c r="M165" s="102">
        <v>4284.0600000000004</v>
      </c>
      <c r="N165" s="102">
        <v>13635.930000000002</v>
      </c>
      <c r="O165" s="102">
        <v>5234.0100000000011</v>
      </c>
    </row>
    <row r="166" spans="2:15" x14ac:dyDescent="0.25">
      <c r="C166" t="s">
        <v>124</v>
      </c>
      <c r="D166" s="102">
        <v>0</v>
      </c>
      <c r="E166" s="102">
        <v>0</v>
      </c>
      <c r="F166" s="102">
        <v>0</v>
      </c>
      <c r="G166" s="102">
        <v>0</v>
      </c>
      <c r="H166" s="102">
        <v>2473.0599999999981</v>
      </c>
      <c r="I166" s="102">
        <v>0</v>
      </c>
      <c r="J166" s="102">
        <v>2775.98</v>
      </c>
      <c r="K166" s="102">
        <v>468.99000000000012</v>
      </c>
      <c r="L166" s="102">
        <v>0</v>
      </c>
      <c r="M166" s="102">
        <v>676.9799999999999</v>
      </c>
      <c r="N166" s="102">
        <v>5022.9399999999987</v>
      </c>
      <c r="O166" s="102">
        <v>2792.0299999999993</v>
      </c>
    </row>
    <row r="167" spans="2:15" x14ac:dyDescent="0.25">
      <c r="C167" t="s">
        <v>125</v>
      </c>
      <c r="D167" s="102">
        <v>1890.0499999999911</v>
      </c>
      <c r="E167" s="102">
        <v>4066.9600000000146</v>
      </c>
      <c r="F167" s="102">
        <v>6068.840000000012</v>
      </c>
      <c r="G167" s="102">
        <v>7668.9200000000073</v>
      </c>
      <c r="H167" s="102">
        <v>4528.8900000000103</v>
      </c>
      <c r="I167" s="102">
        <v>6160.9500000000062</v>
      </c>
      <c r="J167" s="102">
        <v>6965.8699999999935</v>
      </c>
      <c r="K167" s="102">
        <v>6663.9900000000107</v>
      </c>
      <c r="L167" s="102">
        <v>3285.9900000000034</v>
      </c>
      <c r="M167" s="102">
        <v>6250.0000000000009</v>
      </c>
      <c r="N167" s="102">
        <v>8062.950000000008</v>
      </c>
      <c r="O167" s="102">
        <v>4972.0100000000011</v>
      </c>
    </row>
    <row r="168" spans="2:15" x14ac:dyDescent="0.25">
      <c r="C168" t="s">
        <v>126</v>
      </c>
      <c r="D168" s="102">
        <v>0</v>
      </c>
      <c r="E168" s="102">
        <v>0</v>
      </c>
      <c r="F168" s="102">
        <v>0</v>
      </c>
      <c r="G168" s="102">
        <v>0</v>
      </c>
      <c r="H168" s="102">
        <v>243.97000000000011</v>
      </c>
      <c r="I168" s="102">
        <v>0</v>
      </c>
      <c r="J168" s="102">
        <v>650.05999999999858</v>
      </c>
      <c r="K168" s="102">
        <v>1538.0099999999998</v>
      </c>
      <c r="L168" s="102">
        <v>1602.0400000000006</v>
      </c>
      <c r="M168" s="102">
        <v>3535.09</v>
      </c>
      <c r="N168" s="102">
        <v>4948.9400000000023</v>
      </c>
      <c r="O168" s="102">
        <v>5522.9800000000005</v>
      </c>
    </row>
    <row r="169" spans="2:15" x14ac:dyDescent="0.25">
      <c r="C169" t="s">
        <v>127</v>
      </c>
      <c r="D169" s="102">
        <v>0</v>
      </c>
      <c r="E169" s="102">
        <v>337.11</v>
      </c>
      <c r="F169" s="102">
        <v>968.97999999999706</v>
      </c>
      <c r="G169" s="102">
        <v>479.00999999999914</v>
      </c>
      <c r="H169" s="102">
        <v>680.01999999999964</v>
      </c>
      <c r="I169" s="102">
        <v>213.98000000000016</v>
      </c>
      <c r="J169" s="102">
        <v>621.07999999999925</v>
      </c>
      <c r="K169" s="102">
        <v>462.07999999999976</v>
      </c>
      <c r="L169" s="102">
        <v>242.06000000000026</v>
      </c>
      <c r="M169" s="102">
        <v>1923.9199999999967</v>
      </c>
      <c r="N169" s="102">
        <v>6500.010000000002</v>
      </c>
      <c r="O169" s="102">
        <v>2972.0500000000006</v>
      </c>
    </row>
    <row r="170" spans="2:15" x14ac:dyDescent="0.25">
      <c r="C170" t="s">
        <v>128</v>
      </c>
      <c r="D170" s="102">
        <v>567.93999999999892</v>
      </c>
      <c r="E170" s="102">
        <v>1807.2099999999953</v>
      </c>
      <c r="F170" s="102">
        <v>1721.9699999999928</v>
      </c>
      <c r="G170" s="102">
        <v>542.99999999999943</v>
      </c>
      <c r="H170" s="102">
        <v>1265.0099999999979</v>
      </c>
      <c r="I170" s="102">
        <v>828.98999999999728</v>
      </c>
      <c r="J170" s="102">
        <v>2821.0400000000022</v>
      </c>
      <c r="K170" s="102">
        <v>1521.0399999999929</v>
      </c>
      <c r="L170" s="102">
        <v>1891.0599999999972</v>
      </c>
      <c r="M170" s="102">
        <v>3674.0100000000011</v>
      </c>
      <c r="N170" s="102">
        <v>8215.9100000000017</v>
      </c>
      <c r="O170" s="102">
        <v>4416.060000000004</v>
      </c>
    </row>
    <row r="171" spans="2:15" x14ac:dyDescent="0.25">
      <c r="C171" t="s">
        <v>129</v>
      </c>
      <c r="D171" s="102">
        <v>1358.0199999999963</v>
      </c>
      <c r="E171" s="102">
        <v>2598.9599999999937</v>
      </c>
      <c r="F171" s="102">
        <v>2169.9299999999957</v>
      </c>
      <c r="G171" s="102">
        <v>1485.8999999999987</v>
      </c>
      <c r="H171" s="102">
        <v>823.96999999999969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4167.949999999998</v>
      </c>
      <c r="O171" s="102">
        <v>1544.9899999999993</v>
      </c>
    </row>
    <row r="172" spans="2:15" x14ac:dyDescent="0.25">
      <c r="C172" t="s">
        <v>130</v>
      </c>
      <c r="D172" s="102">
        <v>210.92000000000002</v>
      </c>
      <c r="E172" s="102">
        <v>465.9899999999999</v>
      </c>
      <c r="F172" s="102">
        <v>743.06000000000074</v>
      </c>
      <c r="G172" s="102">
        <v>213.95000000000002</v>
      </c>
      <c r="H172" s="102">
        <v>406.96</v>
      </c>
      <c r="I172" s="102">
        <v>611.94999999999993</v>
      </c>
      <c r="J172" s="102">
        <v>1701.0600000000004</v>
      </c>
      <c r="K172" s="102">
        <v>196.01</v>
      </c>
      <c r="L172" s="102">
        <v>703.00000000000023</v>
      </c>
      <c r="M172" s="102">
        <v>2535.94</v>
      </c>
      <c r="N172" s="102">
        <v>5125.9599999999991</v>
      </c>
      <c r="O172" s="102">
        <v>3334.0800000000004</v>
      </c>
    </row>
    <row r="173" spans="2:15" x14ac:dyDescent="0.25">
      <c r="C173" t="s">
        <v>131</v>
      </c>
      <c r="D173" s="102">
        <v>2047.8899999999915</v>
      </c>
      <c r="E173" s="102">
        <v>5506.0200000000013</v>
      </c>
      <c r="F173" s="102">
        <v>5442.0500000000084</v>
      </c>
      <c r="G173" s="102">
        <v>2793.9600000000073</v>
      </c>
      <c r="H173" s="102">
        <v>3261.1100000000033</v>
      </c>
      <c r="I173" s="102">
        <v>2251.9399999999982</v>
      </c>
      <c r="J173" s="102">
        <v>2536.0800000000067</v>
      </c>
      <c r="K173" s="102">
        <v>3901.9499999999971</v>
      </c>
      <c r="L173" s="102">
        <v>2758.9800000000027</v>
      </c>
      <c r="M173" s="102">
        <v>6303.1400000000049</v>
      </c>
      <c r="N173" s="102">
        <v>9382.1199999999935</v>
      </c>
      <c r="O173" s="102">
        <v>4913.9199999999992</v>
      </c>
    </row>
    <row r="174" spans="2:15" x14ac:dyDescent="0.25">
      <c r="C174" t="s">
        <v>132</v>
      </c>
      <c r="D174" s="102">
        <v>2512.9999999999982</v>
      </c>
      <c r="E174" s="102">
        <v>4639.9200000000019</v>
      </c>
      <c r="F174" s="102">
        <v>4702.9200000000019</v>
      </c>
      <c r="G174" s="102">
        <v>2820.02</v>
      </c>
      <c r="H174" s="102">
        <v>2052.9399999999996</v>
      </c>
      <c r="I174" s="102">
        <v>1984.8399999999986</v>
      </c>
      <c r="J174" s="102">
        <v>3719.0100000000034</v>
      </c>
      <c r="K174" s="102">
        <v>2700.9499999999989</v>
      </c>
      <c r="L174" s="102">
        <v>1132.0299999999995</v>
      </c>
      <c r="M174" s="102">
        <v>3366.9500000000012</v>
      </c>
      <c r="N174" s="102">
        <v>6048.0099999999939</v>
      </c>
      <c r="O174" s="102">
        <v>3903.9400000000019</v>
      </c>
    </row>
    <row r="175" spans="2:15" x14ac:dyDescent="0.25">
      <c r="C175" t="s">
        <v>133</v>
      </c>
      <c r="D175" s="102">
        <v>0</v>
      </c>
      <c r="E175" s="102">
        <v>0</v>
      </c>
      <c r="F175" s="102">
        <v>0</v>
      </c>
      <c r="G175" s="102">
        <v>0</v>
      </c>
      <c r="H175" s="102">
        <v>289.03000000000009</v>
      </c>
      <c r="I175" s="102">
        <v>247.00000000000006</v>
      </c>
      <c r="J175" s="102">
        <v>945.98999999999774</v>
      </c>
      <c r="K175" s="102">
        <v>617.94999999999936</v>
      </c>
      <c r="L175" s="102">
        <v>445.95999999999992</v>
      </c>
      <c r="M175" s="102">
        <v>3893.0400000000013</v>
      </c>
      <c r="N175" s="102">
        <v>8175.0600000000022</v>
      </c>
      <c r="O175" s="102">
        <v>5323.05</v>
      </c>
    </row>
    <row r="176" spans="2:15" x14ac:dyDescent="0.25">
      <c r="B176" t="s">
        <v>159</v>
      </c>
      <c r="C176" t="s">
        <v>122</v>
      </c>
      <c r="D176" s="102">
        <v>9669.0199999999968</v>
      </c>
      <c r="E176" s="102">
        <v>15092.889999999998</v>
      </c>
      <c r="F176" s="102">
        <v>15115.670000000004</v>
      </c>
      <c r="G176" s="102">
        <v>11779.960000000001</v>
      </c>
      <c r="H176" s="102">
        <v>12079.859999999997</v>
      </c>
      <c r="I176" s="102">
        <v>12855.909999999994</v>
      </c>
      <c r="J176" s="102">
        <v>14716.860000000002</v>
      </c>
      <c r="K176" s="102">
        <v>12955.960000000001</v>
      </c>
      <c r="L176" s="102">
        <v>10601.150000000001</v>
      </c>
      <c r="M176" s="102">
        <v>15458.15</v>
      </c>
      <c r="N176" s="102">
        <v>22467.319999999992</v>
      </c>
      <c r="O176" s="102">
        <v>16063.039999999997</v>
      </c>
    </row>
    <row r="177" spans="2:15" x14ac:dyDescent="0.25">
      <c r="C177" t="s">
        <v>123</v>
      </c>
      <c r="D177" s="102">
        <v>8997.1299999999992</v>
      </c>
      <c r="E177" s="102">
        <v>13258.019999999999</v>
      </c>
      <c r="F177" s="102">
        <v>14805.019999999997</v>
      </c>
      <c r="G177" s="102">
        <v>10357.829999999998</v>
      </c>
      <c r="H177" s="102">
        <v>10698.899999999998</v>
      </c>
      <c r="I177" s="102">
        <v>10494.06</v>
      </c>
      <c r="J177" s="102">
        <v>13758.080000000002</v>
      </c>
      <c r="K177" s="102">
        <v>8988.119999999999</v>
      </c>
      <c r="L177" s="102">
        <v>5851.0899999999992</v>
      </c>
      <c r="M177" s="102">
        <v>12255.98</v>
      </c>
      <c r="N177" s="102">
        <v>25323.840000000004</v>
      </c>
      <c r="O177" s="102">
        <v>10466.010000000002</v>
      </c>
    </row>
    <row r="178" spans="2:15" x14ac:dyDescent="0.25">
      <c r="C178" t="s">
        <v>124</v>
      </c>
      <c r="D178" s="102">
        <v>5718.97</v>
      </c>
      <c r="E178" s="102">
        <v>7779.04</v>
      </c>
      <c r="F178" s="102">
        <v>7720.04</v>
      </c>
      <c r="G178" s="102">
        <v>7819.99</v>
      </c>
      <c r="H178" s="102">
        <v>10229.079999999998</v>
      </c>
      <c r="I178" s="102">
        <v>5582.93</v>
      </c>
      <c r="J178" s="102">
        <v>10904.95</v>
      </c>
      <c r="K178" s="102">
        <v>7894.03</v>
      </c>
      <c r="L178" s="102">
        <v>5033.18</v>
      </c>
      <c r="M178" s="102">
        <v>7288.9699999999993</v>
      </c>
      <c r="N178" s="102">
        <v>11952.91</v>
      </c>
      <c r="O178" s="102">
        <v>6979.98</v>
      </c>
    </row>
    <row r="179" spans="2:15" x14ac:dyDescent="0.25">
      <c r="C179" t="s">
        <v>125</v>
      </c>
      <c r="D179" s="102">
        <v>7560.2599999999911</v>
      </c>
      <c r="E179" s="102">
        <v>11184.910000000014</v>
      </c>
      <c r="F179" s="102">
        <v>12137.680000000011</v>
      </c>
      <c r="G179" s="102">
        <v>15337.840000000007</v>
      </c>
      <c r="H179" s="102">
        <v>12172.070000000011</v>
      </c>
      <c r="I179" s="102">
        <v>13202.030000000006</v>
      </c>
      <c r="J179" s="102">
        <v>13931.739999999994</v>
      </c>
      <c r="K179" s="102">
        <v>13871.950000000012</v>
      </c>
      <c r="L179" s="102">
        <v>8216.0500000000029</v>
      </c>
      <c r="M179" s="102">
        <v>12306.080000000002</v>
      </c>
      <c r="N179" s="102">
        <v>14973.870000000008</v>
      </c>
      <c r="O179" s="102">
        <v>9234.0500000000011</v>
      </c>
    </row>
    <row r="180" spans="2:15" x14ac:dyDescent="0.25">
      <c r="C180" t="s">
        <v>126</v>
      </c>
      <c r="D180" s="102">
        <v>4614.99</v>
      </c>
      <c r="E180" s="102">
        <v>6421.08</v>
      </c>
      <c r="F180" s="102">
        <v>6039.88</v>
      </c>
      <c r="G180" s="102">
        <v>6633.87</v>
      </c>
      <c r="H180" s="102">
        <v>5602.93</v>
      </c>
      <c r="I180" s="102">
        <v>4661.04</v>
      </c>
      <c r="J180" s="102">
        <v>4541.9299999999985</v>
      </c>
      <c r="K180" s="102">
        <v>4598.03</v>
      </c>
      <c r="L180" s="102">
        <v>5424.0300000000007</v>
      </c>
      <c r="M180" s="102">
        <v>9747.0400000000009</v>
      </c>
      <c r="N180" s="102">
        <v>9190.8900000000031</v>
      </c>
      <c r="O180" s="102">
        <v>10255.959999999999</v>
      </c>
    </row>
    <row r="181" spans="2:15" x14ac:dyDescent="0.25">
      <c r="C181" t="s">
        <v>127</v>
      </c>
      <c r="D181" s="102">
        <v>5009.93</v>
      </c>
      <c r="E181" s="102">
        <v>6112</v>
      </c>
      <c r="F181" s="102">
        <v>6934.0399999999972</v>
      </c>
      <c r="G181" s="102">
        <v>5000.0099999999993</v>
      </c>
      <c r="H181" s="102">
        <v>6196.9999999999991</v>
      </c>
      <c r="I181" s="102">
        <v>4845.1500000000005</v>
      </c>
      <c r="J181" s="102">
        <v>5194.0899999999992</v>
      </c>
      <c r="K181" s="102">
        <v>4412.1499999999996</v>
      </c>
      <c r="L181" s="102">
        <v>4722.0200000000004</v>
      </c>
      <c r="M181" s="102">
        <v>7036.0799999999963</v>
      </c>
      <c r="N181" s="102">
        <v>12772.050000000003</v>
      </c>
      <c r="O181" s="102">
        <v>6060.93</v>
      </c>
    </row>
    <row r="182" spans="2:15" x14ac:dyDescent="0.25">
      <c r="C182" t="s">
        <v>128</v>
      </c>
      <c r="D182" s="102">
        <v>6650.829999999999</v>
      </c>
      <c r="E182" s="102">
        <v>8446.4699999999957</v>
      </c>
      <c r="F182" s="102">
        <v>8033.9999999999927</v>
      </c>
      <c r="G182" s="102">
        <v>5529.9999999999991</v>
      </c>
      <c r="H182" s="102">
        <v>6921.0699999999979</v>
      </c>
      <c r="I182" s="102">
        <v>5805.0199999999968</v>
      </c>
      <c r="J182" s="102">
        <v>8461.8600000000024</v>
      </c>
      <c r="K182" s="102">
        <v>6142.1199999999926</v>
      </c>
      <c r="L182" s="102">
        <v>7564.1799999999967</v>
      </c>
      <c r="M182" s="102">
        <v>9935.0800000000017</v>
      </c>
      <c r="N182" s="102">
        <v>16073.940000000002</v>
      </c>
      <c r="O182" s="102">
        <v>8202.1200000000044</v>
      </c>
    </row>
    <row r="183" spans="2:15" x14ac:dyDescent="0.25">
      <c r="C183" t="s">
        <v>129</v>
      </c>
      <c r="D183" s="102">
        <v>7003.9299999999967</v>
      </c>
      <c r="E183" s="102">
        <v>10393.819999999992</v>
      </c>
      <c r="F183" s="102">
        <v>8678.9899999999961</v>
      </c>
      <c r="G183" s="102">
        <v>6975.829999999999</v>
      </c>
      <c r="H183" s="102">
        <v>6296.9099999999989</v>
      </c>
      <c r="I183" s="102">
        <v>6164.92</v>
      </c>
      <c r="J183" s="102">
        <v>5993.98</v>
      </c>
      <c r="K183" s="102">
        <v>6481.04</v>
      </c>
      <c r="L183" s="102">
        <v>5215.93</v>
      </c>
      <c r="M183" s="102">
        <v>7699.08</v>
      </c>
      <c r="N183" s="102">
        <v>13399.899999999998</v>
      </c>
      <c r="O183" s="102">
        <v>6181.9499999999989</v>
      </c>
    </row>
    <row r="184" spans="2:15" x14ac:dyDescent="0.25">
      <c r="C184" t="s">
        <v>130</v>
      </c>
      <c r="D184" s="102">
        <v>3133.96</v>
      </c>
      <c r="E184" s="102">
        <v>4724.8899999999994</v>
      </c>
      <c r="F184" s="102">
        <v>5143.04</v>
      </c>
      <c r="G184" s="102">
        <v>3606.99</v>
      </c>
      <c r="H184" s="102">
        <v>3612.01</v>
      </c>
      <c r="I184" s="102">
        <v>4283.97</v>
      </c>
      <c r="J184" s="102">
        <v>5891.9800000000005</v>
      </c>
      <c r="K184" s="102">
        <v>6317.9800000000005</v>
      </c>
      <c r="L184" s="102">
        <v>4054.9800000000005</v>
      </c>
      <c r="M184" s="102">
        <v>7157.9500000000007</v>
      </c>
      <c r="N184" s="102">
        <v>10222.949999999999</v>
      </c>
      <c r="O184" s="102">
        <v>6191.07</v>
      </c>
    </row>
    <row r="185" spans="2:15" x14ac:dyDescent="0.25">
      <c r="C185" t="s">
        <v>131</v>
      </c>
      <c r="D185" s="102">
        <v>8192.9499999999916</v>
      </c>
      <c r="E185" s="102">
        <v>12309</v>
      </c>
      <c r="F185" s="102">
        <v>11848.100000000009</v>
      </c>
      <c r="G185" s="102">
        <v>7502.8700000000072</v>
      </c>
      <c r="H185" s="102">
        <v>8374.1900000000023</v>
      </c>
      <c r="I185" s="102">
        <v>6757.0099999999984</v>
      </c>
      <c r="J185" s="102">
        <v>7608.0400000000063</v>
      </c>
      <c r="K185" s="102">
        <v>8969.0099999999984</v>
      </c>
      <c r="L185" s="102">
        <v>6897.8700000000026</v>
      </c>
      <c r="M185" s="102">
        <v>12564.250000000004</v>
      </c>
      <c r="N185" s="102">
        <v>17423.119999999995</v>
      </c>
      <c r="O185" s="102">
        <v>9125.93</v>
      </c>
    </row>
    <row r="186" spans="2:15" x14ac:dyDescent="0.25">
      <c r="C186" t="s">
        <v>132</v>
      </c>
      <c r="D186" s="102">
        <v>7806.0499999999984</v>
      </c>
      <c r="E186" s="102">
        <v>10338.86</v>
      </c>
      <c r="F186" s="102">
        <v>10201.900000000001</v>
      </c>
      <c r="G186" s="102">
        <v>8087.0400000000009</v>
      </c>
      <c r="H186" s="102">
        <v>6156.86</v>
      </c>
      <c r="I186" s="102">
        <v>6661.9299999999985</v>
      </c>
      <c r="J186" s="102">
        <v>8378.0800000000036</v>
      </c>
      <c r="K186" s="102">
        <v>6555.8899999999994</v>
      </c>
      <c r="L186" s="102">
        <v>3099.0899999999992</v>
      </c>
      <c r="M186" s="102">
        <v>7114.0300000000007</v>
      </c>
      <c r="N186" s="102">
        <v>11233.019999999993</v>
      </c>
      <c r="O186" s="102">
        <v>7250.9000000000015</v>
      </c>
    </row>
    <row r="187" spans="2:15" x14ac:dyDescent="0.25">
      <c r="C187" t="s">
        <v>133</v>
      </c>
      <c r="D187" s="102">
        <v>5848.05</v>
      </c>
      <c r="E187" s="102">
        <v>6991.06</v>
      </c>
      <c r="F187" s="102">
        <v>6713</v>
      </c>
      <c r="G187" s="102">
        <v>6480.99</v>
      </c>
      <c r="H187" s="102">
        <v>7102.0599999999995</v>
      </c>
      <c r="I187" s="102">
        <v>5636.07</v>
      </c>
      <c r="J187" s="102">
        <v>6623.1099999999979</v>
      </c>
      <c r="K187" s="102">
        <v>6428.0599999999995</v>
      </c>
      <c r="L187" s="102">
        <v>5835.9800000000005</v>
      </c>
      <c r="M187" s="102">
        <v>10912.180000000002</v>
      </c>
      <c r="N187" s="102">
        <v>16208.090000000002</v>
      </c>
      <c r="O187" s="102">
        <v>11144.119999999999</v>
      </c>
    </row>
    <row r="188" spans="2:15" x14ac:dyDescent="0.25">
      <c r="B188" t="s">
        <v>168</v>
      </c>
      <c r="C188" t="s">
        <v>122</v>
      </c>
      <c r="D188" s="102">
        <v>24668.979999999996</v>
      </c>
      <c r="E188" s="102">
        <v>30092.869999999995</v>
      </c>
      <c r="F188" s="102">
        <v>30115.730000000003</v>
      </c>
      <c r="G188" s="102">
        <v>26780.06</v>
      </c>
      <c r="H188" s="102">
        <v>28579.949999999997</v>
      </c>
      <c r="I188" s="102">
        <v>29355.829999999994</v>
      </c>
      <c r="J188" s="102">
        <v>31216.990000000005</v>
      </c>
      <c r="K188" s="102">
        <v>29455.93</v>
      </c>
      <c r="L188" s="102">
        <v>28601.16</v>
      </c>
      <c r="M188" s="102">
        <v>33458.28</v>
      </c>
      <c r="N188" s="102">
        <v>42567.359999999993</v>
      </c>
      <c r="O188" s="102">
        <v>29463.17</v>
      </c>
    </row>
    <row r="189" spans="2:15" x14ac:dyDescent="0.25">
      <c r="C189" t="s">
        <v>123</v>
      </c>
      <c r="D189" s="102">
        <v>20997.119999999999</v>
      </c>
      <c r="E189" s="102">
        <v>25258.01</v>
      </c>
      <c r="F189" s="102">
        <v>26805.17</v>
      </c>
      <c r="G189" s="102">
        <v>22357.89</v>
      </c>
      <c r="H189" s="102">
        <v>24498.899999999998</v>
      </c>
      <c r="I189" s="102">
        <v>24294</v>
      </c>
      <c r="J189" s="102">
        <v>27557.980000000003</v>
      </c>
      <c r="K189" s="102">
        <v>22788.12</v>
      </c>
      <c r="L189" s="102">
        <v>20851.11</v>
      </c>
      <c r="M189" s="102">
        <v>27256</v>
      </c>
      <c r="N189" s="102">
        <v>40323.790000000008</v>
      </c>
      <c r="O189" s="102">
        <v>20466.010000000002</v>
      </c>
    </row>
    <row r="190" spans="2:15" x14ac:dyDescent="0.25">
      <c r="C190" t="s">
        <v>124</v>
      </c>
      <c r="D190" s="102">
        <v>16819.04</v>
      </c>
      <c r="E190" s="102">
        <v>18879.14</v>
      </c>
      <c r="F190" s="102">
        <v>18820.150000000001</v>
      </c>
      <c r="G190" s="102">
        <v>18919.98</v>
      </c>
      <c r="H190" s="102">
        <v>22229.19</v>
      </c>
      <c r="I190" s="102">
        <v>17582.900000000001</v>
      </c>
      <c r="J190" s="102">
        <v>22904.91</v>
      </c>
      <c r="K190" s="102">
        <v>19894.13</v>
      </c>
      <c r="L190" s="102">
        <v>18533.150000000001</v>
      </c>
      <c r="M190" s="102">
        <v>20788.98</v>
      </c>
      <c r="N190" s="102">
        <v>26352.85</v>
      </c>
      <c r="O190" s="102">
        <v>16579.939999999999</v>
      </c>
    </row>
    <row r="191" spans="2:15" x14ac:dyDescent="0.25">
      <c r="C191" t="s">
        <v>125</v>
      </c>
      <c r="D191" s="102">
        <v>21060.26999999999</v>
      </c>
      <c r="E191" s="102">
        <v>24684.830000000016</v>
      </c>
      <c r="F191" s="102">
        <v>25637.630000000012</v>
      </c>
      <c r="G191" s="102">
        <v>28837.730000000007</v>
      </c>
      <c r="H191" s="102">
        <v>27172.000000000011</v>
      </c>
      <c r="I191" s="102">
        <v>28202.080000000005</v>
      </c>
      <c r="J191" s="102">
        <v>28931.889999999992</v>
      </c>
      <c r="K191" s="102">
        <v>28871.94000000001</v>
      </c>
      <c r="L191" s="102">
        <v>24116.070000000003</v>
      </c>
      <c r="M191" s="102">
        <v>28206.020000000004</v>
      </c>
      <c r="N191" s="102">
        <v>32373.830000000009</v>
      </c>
      <c r="O191" s="102">
        <v>20833.910000000003</v>
      </c>
    </row>
    <row r="192" spans="2:15" x14ac:dyDescent="0.25">
      <c r="C192" t="s">
        <v>126</v>
      </c>
      <c r="D192" s="102">
        <v>21714.949999999997</v>
      </c>
      <c r="E192" s="102">
        <v>23520.989999999998</v>
      </c>
      <c r="F192" s="102">
        <v>23139.960000000003</v>
      </c>
      <c r="G192" s="102">
        <v>23733.95</v>
      </c>
      <c r="H192" s="102">
        <v>23602.99</v>
      </c>
      <c r="I192" s="102">
        <v>22660.98</v>
      </c>
      <c r="J192" s="102">
        <v>22541.919999999998</v>
      </c>
      <c r="K192" s="102">
        <v>22598.129999999997</v>
      </c>
      <c r="L192" s="102">
        <v>24324</v>
      </c>
      <c r="M192" s="102">
        <v>28647.07</v>
      </c>
      <c r="N192" s="102">
        <v>29290.910000000003</v>
      </c>
      <c r="O192" s="102">
        <v>23655.97</v>
      </c>
    </row>
    <row r="193" spans="3:15" x14ac:dyDescent="0.25">
      <c r="C193" t="s">
        <v>127</v>
      </c>
      <c r="D193" s="102">
        <v>15510.04</v>
      </c>
      <c r="E193" s="102">
        <v>16612.03</v>
      </c>
      <c r="F193" s="102">
        <v>17433.989999999998</v>
      </c>
      <c r="G193" s="102">
        <v>15500.04</v>
      </c>
      <c r="H193" s="102">
        <v>17597.04</v>
      </c>
      <c r="I193" s="102">
        <v>16245.170000000002</v>
      </c>
      <c r="J193" s="102">
        <v>16594.04</v>
      </c>
      <c r="K193" s="102">
        <v>15812.039999999999</v>
      </c>
      <c r="L193" s="102">
        <v>16722.03</v>
      </c>
      <c r="M193" s="102">
        <v>19036.089999999997</v>
      </c>
      <c r="N193" s="102">
        <v>25372.190000000002</v>
      </c>
      <c r="O193" s="102">
        <v>14461</v>
      </c>
    </row>
    <row r="194" spans="3:15" x14ac:dyDescent="0.25">
      <c r="C194" t="s">
        <v>128</v>
      </c>
      <c r="D194" s="102">
        <v>18650.86</v>
      </c>
      <c r="E194" s="102">
        <v>20446.569999999996</v>
      </c>
      <c r="F194" s="102">
        <v>20034.009999999995</v>
      </c>
      <c r="G194" s="102">
        <v>17529.879999999997</v>
      </c>
      <c r="H194" s="102">
        <v>20121.219999999998</v>
      </c>
      <c r="I194" s="102">
        <v>19005.119999999995</v>
      </c>
      <c r="J194" s="102">
        <v>21661.840000000004</v>
      </c>
      <c r="K194" s="102">
        <v>19342.139999999992</v>
      </c>
      <c r="L194" s="102">
        <v>21964.229999999996</v>
      </c>
      <c r="M194" s="102">
        <v>24335.14</v>
      </c>
      <c r="N194" s="102">
        <v>31073.800000000003</v>
      </c>
      <c r="O194" s="102">
        <v>18202.150000000005</v>
      </c>
    </row>
    <row r="195" spans="3:15" x14ac:dyDescent="0.25">
      <c r="C195" t="s">
        <v>129</v>
      </c>
      <c r="D195" s="102">
        <v>19603.889999999996</v>
      </c>
      <c r="E195" s="102">
        <v>22993.729999999992</v>
      </c>
      <c r="F195" s="102">
        <v>21279.019999999997</v>
      </c>
      <c r="G195" s="102">
        <v>19575.73</v>
      </c>
      <c r="H195" s="102">
        <v>19796.809999999998</v>
      </c>
      <c r="I195" s="102">
        <v>19665.010000000002</v>
      </c>
      <c r="J195" s="102">
        <v>19494.02</v>
      </c>
      <c r="K195" s="102">
        <v>19981.14</v>
      </c>
      <c r="L195" s="102">
        <v>19615.89</v>
      </c>
      <c r="M195" s="102">
        <v>22099.010000000002</v>
      </c>
      <c r="N195" s="102">
        <v>28999.879999999997</v>
      </c>
      <c r="O195" s="102">
        <v>16581.96</v>
      </c>
    </row>
    <row r="196" spans="3:15" x14ac:dyDescent="0.25">
      <c r="C196" t="s">
        <v>130</v>
      </c>
      <c r="D196" s="102">
        <v>15133.939999999999</v>
      </c>
      <c r="E196" s="102">
        <v>16724.900000000001</v>
      </c>
      <c r="F196" s="102">
        <v>17143.05</v>
      </c>
      <c r="G196" s="102">
        <v>15606.869999999999</v>
      </c>
      <c r="H196" s="102">
        <v>17112.07</v>
      </c>
      <c r="I196" s="102">
        <v>17784.03</v>
      </c>
      <c r="J196" s="102">
        <v>19392.07</v>
      </c>
      <c r="K196" s="102">
        <v>19818.010000000002</v>
      </c>
      <c r="L196" s="102">
        <v>18154.98</v>
      </c>
      <c r="M196" s="102">
        <v>21257.96</v>
      </c>
      <c r="N196" s="102">
        <v>25223.040000000001</v>
      </c>
      <c r="O196" s="102">
        <v>16191.09</v>
      </c>
    </row>
    <row r="197" spans="3:15" x14ac:dyDescent="0.25">
      <c r="C197" t="s">
        <v>131</v>
      </c>
      <c r="D197" s="102">
        <v>17192.979999999992</v>
      </c>
      <c r="E197" s="102">
        <v>21309.08</v>
      </c>
      <c r="F197" s="102">
        <v>20848.200000000012</v>
      </c>
      <c r="G197" s="102">
        <v>16502.980000000007</v>
      </c>
      <c r="H197" s="102">
        <v>17974.330000000002</v>
      </c>
      <c r="I197" s="102">
        <v>16356.88</v>
      </c>
      <c r="J197" s="102">
        <v>17208.060000000005</v>
      </c>
      <c r="K197" s="102">
        <v>18568.969999999998</v>
      </c>
      <c r="L197" s="102">
        <v>17397.960000000003</v>
      </c>
      <c r="M197" s="102">
        <v>23064.460000000003</v>
      </c>
      <c r="N197" s="102">
        <v>29123.129999999997</v>
      </c>
      <c r="O197" s="102">
        <v>16925.91</v>
      </c>
    </row>
    <row r="198" spans="3:15" x14ac:dyDescent="0.25">
      <c r="C198" t="s">
        <v>132</v>
      </c>
      <c r="D198" s="102">
        <v>22806.05</v>
      </c>
      <c r="E198" s="102">
        <v>25338.83</v>
      </c>
      <c r="F198" s="102">
        <v>25202.020000000004</v>
      </c>
      <c r="G198" s="102">
        <v>23087.11</v>
      </c>
      <c r="H198" s="102">
        <v>22356.79</v>
      </c>
      <c r="I198" s="102">
        <v>22861.829999999998</v>
      </c>
      <c r="J198" s="102">
        <v>24578.000000000004</v>
      </c>
      <c r="K198" s="102">
        <v>22755.919999999998</v>
      </c>
      <c r="L198" s="102">
        <v>20499.060000000001</v>
      </c>
      <c r="M198" s="102">
        <v>24514.080000000002</v>
      </c>
      <c r="N198" s="102">
        <v>29233.049999999992</v>
      </c>
      <c r="O198" s="102">
        <v>19250.900000000001</v>
      </c>
    </row>
    <row r="199" spans="3:15" x14ac:dyDescent="0.25">
      <c r="C199" t="s">
        <v>133</v>
      </c>
      <c r="D199" s="102">
        <v>18748.3</v>
      </c>
      <c r="E199" s="102">
        <v>19890.84</v>
      </c>
      <c r="F199" s="102">
        <v>19612.93</v>
      </c>
      <c r="G199" s="102">
        <v>19380.91</v>
      </c>
      <c r="H199" s="102">
        <v>20602.12</v>
      </c>
      <c r="I199" s="102">
        <v>19136.059999999998</v>
      </c>
      <c r="J199" s="102">
        <v>20123.089999999997</v>
      </c>
      <c r="K199" s="102">
        <v>19928</v>
      </c>
      <c r="L199" s="102">
        <v>19935.990000000002</v>
      </c>
      <c r="M199" s="102">
        <v>25012.160000000003</v>
      </c>
      <c r="N199" s="102">
        <v>31208.030000000002</v>
      </c>
      <c r="O199" s="102">
        <v>21144.17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item1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2.xml>��0;5=40@0B00B">20@0@5=4">20@">20@&V=0V420=B06_3@=0;5=40@0B00B">20@0@5=4">20@">20@&V=0V420=B06_3@=
</file>

<file path=customXml/item3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5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6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8.xml>��
</file>

<file path=customXml/item9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10.xml>��@>406V(B@>406V(B@>406V@=@>406V@=;0=@>406V2@=;0=@>406V2@==86:0;VT=B0<=86:0;VT=B0<0FV=:00FV=:0@>406V0:C?@=@>406V0:C?@=0@60@=0@60@=@>406V@09A@=@>406V@09A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11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12.xml>��0;5=40@;VT=B">20@;0=_@=@>40=>_(B@>40=>_@=51VB>@:0_@=:;041>@>B>@380;5=40@;VT=B">20@;0=_@=@>40=>_(B@>40=>_@=51VB>@:0_@=:;041>@>B>@38
</file>

<file path=customXml/item13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1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15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 ;0=C8: ;0=C
</file>

<file path=customXml/item16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1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18.xml>��0;5=40@;VT=B">20@;0=_@=@>40=>_(B@>40=>_@=51VB>@:0_@=:;041>@>B>@380;5=40@;VT=B">20@;0=_@=@>40=>_(B@>40=>_@=51VB>@:0_@=:;041>@>B>@38
</file>

<file path=customXml/item19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20.xml>��5=5465@5=5465@5=5465@5=5465@
</file>

<file path=customXml/item21.xml>��
</file>

<file path=customXml/item22.xml>��
</file>

<file path=customXml/item23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24.xml>��">20@">20@0B">20@C@5=4">20@">20@0B">20@C@5=4
</file>

<file path=customXml/item25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26.xml>��80?07>=
</file>

<file path=customXml/item2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28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29.xml>��;0=_@>406;0=_@>4060;5=40@ V:VAOFLVAOFL><5=5465@"8?;VT=B0$>@<0B;0=@>406_@=0;5=40@ V:VAOFLVAOFL><5=5465@"8?;VT=B0$>@<0B;0=@>406_@=0;5=40@0B00B">20@0@5=4">20@">20@&V=0V420=B06_3@=0;5=40@0B00B">20@0@5=4">20@">20@&V=0V420=B06_3@=B3@C7:8;85=B0<B3@C7:8;85=B0<0;5=40@ V:VAOFL;VT=B1;0ABL"8?;VT=B0;VT=B0B">20@C@5=4">20@">20@V420=B06_(BV420=B06_@=&V=0V420=B060;5=40@ V:VAOFL;VT=B1;0ABL"8?;VT=B0;VT=B0B">20@C@5=4">20@">20@V420=B06_(BV420=B06_@=&V=0V420=B060;5=40@">20@&V=00:C?:8&V=0@09A8AB00;5=40@">20@&V=00:C?:8&V=0@09A8AB0;VT=B;VT=B$>@<0B"8?;VT=BC 53V>=1;0ABL5=5465@;VT=B;VT=B$>@<0B"8?;VT=BC 53V>=1;0ABL5=5465@5=5465@5=5465@5=5465@5=5465@">20@">20@0B">20@00B">20@0@5=4">20@">20@0B">20@00B">20@0@5=40;5=40@">20@&V=0_@09A8AB&V=0_0:C?:00;5=40@">20@&V=0_@09A8AB&V=0_0:C?:080?07>=!!>420@B0;=45:A <5AOF05AOF'8A;> M;5<5=B>2 2 AB>;1F5'8A;> M;5<5=B>2 2 AB>;1F55O2=0O <5@05=5465@5=5465@;VT=B;VT=B$>@<0B"8?;VT=BC 53V>=1;0ABL5=5465@5=5465@_@V728I5'8A;> M;5<5=B>2 2 AB>;1F5 "8?;VT=BC'8A;> M;5<5=B>2 2 AB>;1F5 "8?;VT=BC5O2=0O <5@0">20@">20@0B">20@C@5=40;5=40@">20@&V=0_@09A8AB&V=0_0:C?:00;5=40@5=5465@;VT=B"8?;VT=B0">20@;0=@>406V2_@=@>40=>_(B@>40=>_@=51VB>@:0_@=:;041>@>B1>@38@>406V(B@>406V@=;0=@>406V2@=@>406V0:C?@=@>406V@09A@==86:0;VT=B0<0FV=:00@60@=51VB>@:0=V:;04@=1>@>B@=>@38@=>=CA@=030;L=0@=8:;0=C@>406V@=_>8= >:C@>406V(B_>8= >:C0@60@=_>8= >:C51VB>@:0=V_>8= >:C:;04_>8= >:C1>@>B_>8= >:C>@38_>8= >:C030;L=0_>8= >:C=86:0_4> 8= >:C0FV=:0_4> 8= >:C'0AB:021>@>BV!C<<0 ?> AB>;1FC @>40=>_(B!C<<0 ?> AB>;1FC @>40=>_(B5O2=0O <5@080?07>=80?07>=!80?07>=@>4C:B880?07>=@>406V@=80?07>=!C<<0 ?> AB>;1FC @>406V@=80?07>=\!C<<0 ?> AB>;1FC @>406V@=5O2=0O <5@05=5465@5=5465@5=5465@5=5465@5=5465@5=5465@5=5465@5=5465@">20@">20@">20@">20@">20@">20@">20@">20@0;5=40@0;5=40@0;5=40@0;5=40@;VT=B;VT=B;VT=B;VT=B;VT=B;VT=B;VT=B;VT=B0;5=40@0;5=40@0;5=40@0;5=40@">20@">20@">20@">20@">20@">20@">20@">20@80?07>=!!>420@B0;=45:A <5AOF05AOF'8A;> M;5<5=B>2 2 AB>;1F5'8A;> M;5<5=B>2 2 AB>;1F55O2=0O <5@05=5465@5=5465@;VT=B;VT=B$>@<0B"8?;VT=BC 53V>=1;0ABL5=5465@5=5465@_@V728I5'8A;> M;5<5=B>2 2 AB>;1F5 "8?;VT=BC'8A;> M;5<5=B>2 2 AB>;1F5 "8?;VT=BC5O2=0O <5@0">20@">20@0B">20@C@5=40;5=40@">20@&V=0_@09A8AB&V=0_0:C?:00;5=40@5=5465@;VT=B"8?;VT=B0">20@;0=@>406V2_@=@>40=>_(B@>40=>_@=51VB>@:0_@=:;041>@>B1>@38@>406V(B@>406V@=;0=@>406V2@=@>406V0:C?@=@>406V@09A@==86:0;VT=B0<0FV=:00@60@=51VB>@:0=V:;04@=1>@>B@=>@38@=>=CA@=030;L=0@=8:;0=C@>406V@=_>8= >:C@>406V(B_>8= >:C0@60@=_>8= >:C51VB>@:0=V_>8= >:C:;04_>8= >:C1>@>B_>8= >:C>@38_>8= >:C030;L=0_>8= >:C=86:0_4> 8= >:C0FV=:0_4> 8= >:C'0AB:021>@>BV!C<<0 ?> AB>;1FC @>40=>_(B!C<<0 ?> AB>;1FC @>40=>_(B5O2=0O <5@080?07>=80?07>=!80?07>=@>4C:B880?07>=@>406V@=80?07>=!C<<0 ?> AB>;1FC @>406V@=80?07>=\!C<<0 ?> AB>;1FC @>406V@=5O2=0O <5@05=5465@5=5465@>=5G=0O B>G:0>=5G=0O B>G:05=5465@5=5465@5=5465@5=5465@5=5465@5=5465@">20@">20@>=5G=0O B>G:0>=5G=0O B>G:0">20@">20@">20@">20@">20@">20@0;5=40@>=5G=0O B>G:0>=5G=0O B>G:00;5=40@0;5=40@0;5=40@;VT=B;VT=B>=5G=0O B>G:0>=5G=0O B>G:0;VT=B;VT=B;VT=B;VT=B;VT=B;VT=B0;5=40@>=5G=0O B>G:0>=5G=0O B>G:00;5=40@0;5=40@0;5=40@">20@">20@>=5G=0O B>G:0>=5G=0O B>G:0">20@">20@">20@">20@">20@">20@'8A;> M;5<5=B>2 2 AB>;1F5'8A;> M;5<5=B>2 2 AB>;1F5$>@<C;0'8A;> M;5<5=B>2 2 AB>;1F5=0G5=85!!>420@B0;=45:A <5AOF05AOF'8A;> M;5<5=B>2 2 AB>;1F5'8A;> M;5<5=B>2 2 AB>;1F5'8A;> M;5<5=B>2 2 AB>;1F5'8A;> M;5<5=B>2 2 AB>;1F5'8A;> M;5<5=B>2 2 AB>;1F5$>@<C;0'8A;> M;5<5=B>2 2 AB>;1F5=0G5=85!!>420@B0;=45:A <5AOF05AOF'8A;> M;5<5=B>2 2 AB>;1F5'8A;> M;5<5=B>2 2 AB>;1F5'8A;> M;5<5=B>2 2 AB>;1F5@>406V(B@>406V(B$>@<C;0@>406V(B=0G5=85@>406V@=@>406V@=$>@<C;0@>406V@==0G5=85;0=@>406V2@=;0=@>406V2@=$>@<C;0;0=@>406V2@==0G5=85@>406V0:C?@=@>406V0:C?@=$>@<C;0@>406V0:C?@==0G5=85@>406V@09A@=@>406V@09A@=$>@<C;0@>406V@09A@==0G5=85=86:0;VT=B0<=86:0;VT=B0<$>@<C;0=86:0;VT=B0<=0G5=850FV=:00FV=:0$>@<C;00FV=:0=0G5=850@60@=0@60@=$>@<C;00@60@==0G5=85$>@<C;0=0G5=8551VB>@:0=V51VB>@:0=V$>@<C;051VB>@:0=V=0G5=85:;04@=:;04@=$>@<C;0:;04@==0G5=851>@>B@=1>@>B@=$>@<C;01>@>B@==0G5=85>@38@=>@38@=$>@<C;0>@38@==0G5=85>=CA@=>=CA@=$>@<C;0>=CA@==0G5=85030;L=0@=030;L=0@=$>@<C;0030;L=0@==0G5=858:;0=C8:;0=C$>@<C;08:;0=C=0G5=85@>406V@=_>8= >:C@>406V@=_>8= >:C$>@<C;0@>406V@=_>8= >:C=0G5=85@>406V(B_>8= >:C@>406V(B_>8= >:C$>@<C;0@>406V(B_>8= >:C=0G5=850@60@=_>8= >:C0@60@=_>8= >:C$>@<C;00@60@=_>8= >:C=0G5=8551VB>@:0=V_>8= >:C51VB>@:0=V_>8= >:C$>@<C;051VB>@:0=V_>8= >:C=0G5=85:;04_>8= >:C:;04_>8= >:C$>@<C;0:;04_>8= >:C=0G5=851>@>B_>8= >:C1>@>B_>8= >:C$>@<C;01>@>B_>8= >:C=0G5=85>@38_>8= >:C>@38_>8= >:C$>@<C;0>@38_>8= >:C=0G5=85030;L=0_>8= >:C030;L=0_>8= >:C$>@<C;0030;L=0_>8= >:C=0G5=85=86:0_4> 8= >:C=86:0_4> 8= >:C$>@<C;0=86:0_4> 8= >:C=0G5=850FV=:0_4> 8= >:C0FV=:0_4> 8= >:C$>@<C;00FV=:0_4> 8= >:C=0G5=85'0AB:021>@>BV'0AB:021>@>BV$>@<C;0'0AB:021>@>BV=0G5=85!C<<0 ?> AB>;1FC @>40=>_(B!C<<0 ?> AB>;1FC @>40=>_(B$>@<C;0!C<<0 ?> AB>;1FC @>40=>_(B=0G5=85!C<<0 ?> AB>;1FC :;04!C<<0 ?> AB>;1FC :;04$>@<C;0!C<<0 ?> AB>;1FC :;04=0G5=85!C<<0 ?> AB>;1FC 1>@>B!C<<0 ?> AB>;1FC 1>@>B$>@<C;0!C<<0 ?> AB>;1FC 1>@>B=0G5=85!C<<0 ?> AB>;1FC 1>@38!C<<0 ?> AB>;1FC 1>@38$>@<C;0!C<<0 ?> AB>;1FC 1>@38=0G5=850;5=40@5=5465@;VT=B"8?;VT=B0">20@;0=@>406V2_@=@>40=>_(B@>40=>_@=51VB>@:0_@=:;041>@>B1>@38!C<<0 ?> AB>;1FC @>40=>_(B@>40=>_(B!C<<0 ?> AB>;1FC @>40=>_(B@>40=>_(B!C<<0 ?> AB>;1FC @>40=>_(B@>40=>_(B!C<<0 ?> AB>;1FC :;04:;04!C<<0 ?> AB>;1FC :;04:;04!C<<0 ?> AB>;1FC :;04:;04!C<<0 ?> AB>;1FC 1>@>B1>@>B!C<<0 ?> AB>;1FC 1>@>B1>@>B!C<<0 ?> AB>;1FC 1>@>B1>@>B!C<<0 ?> AB>;1FC 1>@381>@38!C<<0 ?> AB>;1FC 1>@381>@38!C<<0 ?> AB>;1FC 1>@381>@38@>406V(B@>406V(B$>@<C;0@>406V(B=0G5=85@>406V@=@>406V@=$>@<C;0@>406V@==0G5=85;0=@>406V2@=;0=@>406V2@=$>@<C;0;0=@>406V2@==0G5=85@>406V0:C?@=@>406V0:C?@=$>@<C;0@>406V0:C?@==0G5=85@>406V@09A@=@>406V@09A@=$>@<C;0@>406V@09A@==0G5=85=86:0;VT=B0<=86:0;VT=B0<$>@<C;0=86:0;VT=B0<=0G5=850FV=:00FV=:0$>@<C;00FV=:0=0G5=850@60@=0@60@=$>@<C;00@60@==0G5=85$>@<C;0=0G5=8551VB>@:0=V51VB>@:0=V$>@<C;051VB>@:0=V=0G5=85:;04@=:;04@=$>@<C;0:;04@==0G5=851>@>B@=1>@>B@=$>@<C;01>@>B@==0G5=85>@38@=>@38@=$>@<C;0>@38@==0G5=85>=CA@=>=CA@=$>@<C;0>=CA@==0G5=85030;L=0@=030;L=0@=$>@<C;0030;L=0@==0G5=858:;0=C8:;0=C$>@<C;08:;0=C=0G5=85@>406V@=_>8= >:C@>406V@=_>8= >:C$>@<C;0@>406V@=_>8= >:C=0G5=85@>406V(B_>8= >:C@>406V(B_>8= >:C$>@<C;0@>406V(B_>8= >:C=0G5=850@60@=_>8= >:C0@60@=_>8= >:C$>@<C;00@60@=_>8= >:C=0G5=8551VB>@:0=V_>8= >:C51VB>@:0=V_>8= >:C$>@<C;051VB>@:0=V_>8= >:C=0G5=85:;04_>8= >:C:;04_>8= >:C$>@<C;0:;04_>8= >:C=0G5=851>@>B_>8= >:C1>@>B_>8= >:C$>@<C;01>@>B_>8= >:C=0G5=85>@38_>8= >:C>@38_>8= >:C$>@<C;0>@38_>8= >:C=0G5=85030;L=0_>8= >:C030;L=0_>8= >:C$>@<C;0030;L=0_>8= >:C=0G5=85=86:0_4> 8= >:C=86:0_4> 8= >:C$>@<C;0=86:0_4> 8= >:C=0G5=850FV=:0_4> 8= >:C0FV=:0_4> 8= >:C$>@<C;00FV=:0_4> 8= >:C=0G5=85'0AB:021>@>BV'0AB:021>@>BV$>@<C;0'0AB:021>@>BV=0G5=85!C<<0 ?> AB>;1FC @>40=>_(B!C<<0 ?> AB>;1FC @>40=>_(B$>@<C;0!C<<0 ?> AB>;1FC @>40=>_(B=0G5=85!C<<0 ?> AB>;1FC :;04!C<<0 ?> AB>;1FC :;04$>@<C;0!C<<0 ?> AB>;1FC :;04=0G5=85!C<<0 ?> AB>;1FC 1>@>B!C<<0 ?> AB>;1FC 1>@>B$>@<C;0!C<<0 ?> AB>;1FC 1>@>B=0G5=85!C<<0 ?> AB>;1FC 1>@38!C<<0 ?> AB>;1FC 1>@38$>@<C;0!C<<0 ?> AB>;1FC 1>@38=0G5=850;5=40@5=5465@;VT=B"8?;VT=B0">20@;0=@>406V2_@=@>40=>_(B@>40=>_@=51VB>@:0_@=:;041>@>B1>@38!C<<0 ?> AB>;1FC @>40=>_(B@>40=>_(B!C<<0 ?> AB>;1FC @>40=>_(B@>40=>_(B!C<<0 ?> AB>;1FC @>40=>_(B@>40=>_(B!C<<0 ?> AB>;1FC :;04:;04!C<<0 ?> AB>;1FC :;04:;04!C<<0 ?> AB>;1FC :;04:;04!C<<0 ?> AB>;1FC 1>@>B1>@>B!C<<0 ?> AB>;1FC 1>@>B1>@>B!C<<0 ?> AB>;1FC 1>@>B1>@>B!C<<0 ?> AB>;1FC 1>@381>@38!C<<0 ?> AB>;1FC 1>@381>@38!C<<0 ?> AB>;1FC 1>@381>@38
</file>

<file path=customXml/item30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31.xml>��
</file>

<file path=customXml/item32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33.xml>��
</file>

<file path=customXml/item3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35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36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 ;0=C8: ;0=C
</file>

<file path=customXml/item3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38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39.xml>��
</file>

<file path=customXml/item40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1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2.xml>��0;5=40@">20@&V=0_0:C?:0&V=0_@09A8AB0;5=40@">20@&V=0_0:C?:0&V=0_@09A8AB">20@0;5=40@">20@0;5=40@">20@0;5=40@">20@
</file>

<file path=customXml/item43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5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6.xml>��0;5=40@;VT=B">20@@>40=>_(B@>40=>_@=&V=0V420=B06"8?;VT=B0KG8A;O5<K9 AB>;15F0;5=40@;VT=B">20@@>40=>_(B@>40=>_@=&V=0V420=B06"8?;VT=B0KG8A;O5<K9 AB>;15F
</file>

<file path=customXml/item4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48.xml>��
</file>

<file path=customXml/item49.xml>��!!>420@B0;=45:A <5AOF05AOF!!>420@B0;=45:A <5AOF05AOF
</file>

<file path=customXml/item50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51.xml>��">20@">20@0B">20@00B">20@0@5=4">20@">20@0B">20@00B">20@0@5=4
</file>

<file path=customXml/item52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53.xml>��
</file>

<file path=customXml/item5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55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56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5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58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59.xml>��;0=_@>4060;5=40@ V:VAOFLVAOFL><5=5465@"8?;VT=B0$>@<0B;0=@>406_@=0;5=40@ V:VAOFLVAOFL><5=5465@"8?;VT=B0$>@<0B;0=@>406_@=
</file>

<file path=customXml/item60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61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62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63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6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65.xml>��
</file>

<file path=customXml/item66.xml>��
</file>

<file path=customXml/item6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=CA@=030;L=0@=030;L=0@=8:;0=C8:;0=C@>406V@=_>8=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68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69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70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71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72.xml>��0;5=40@;VT=B">20@;0=@>406V2_3@="8?;VT=B0&V=0V420=B06@>40=>_(B@>40=>_@=(VAOFL-@>4C:B-;VT=B5=5465@0;5=40@;VT=B">20@;0=@>406V2_3@="8?;VT=B0&V=0V420=B06@>40=>_(B@>40=>_@=(VAOFL-@>4C:B-;VT=B5=5465@
</file>

<file path=customXml/item73.xml>��;VT=B;VT=B$>@<0B"8?;VT=BC 53V>=1;0ABL5=5465@5=5465@_@V728I5;VT=B;VT=B$>@<0B"8?;VT=BC 53V>=1;0ABL5=5465@5=5465@_@V728I5
</file>

<file path=customXml/item74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=CA@=030;L=0@=030;L=0@=8:;0=08:;0=0@>406V@=_>8=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
</file>

<file path=customXml/item75.xml>��
</file>

<file path=customXml/item76.xml>��@>406V(B@>406V(B@>406V@=@>406V@=
</file>

<file path=customXml/item77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78.xml>��
</file>

<file path=customXml/item79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80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81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82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BV8:;0=C8:;0=C8:;0=C>78B8:;0=C>78B8:;0=C530B8:;0=C530B
</file>

<file path=customXml/item83.xml>��!!>420@B0;=45:A <5AOF05AOF0;5=40@">20@&V=0_@09A8AB&V=0_0:C?:0;0=_@>406;0=_@>4060;5=40@ V:VAOFLVAOFL><5=5465@"8?;VT=B0$>@<0B;0=@>406_@=0;5=40@0B00B">20@0@5=4">20@">20@&V=0V420=B06_3@=B3@C7:8;85=B0<B3@C7:8;85=B0<0;5=40@ V:VAOFL;VT=B1;0ABL"8?;VT=B0;VT=B0B">20@C@5=4">20@">20@V420=B06_(BV420=B06_@=&V=0V420=B060;5=40@">20@&V=00:C?:8&V=0@09A8AB0&V=0V420=B065=5465@5=5465@;VT=B;VT=B$>@<0B"8?;VT=BC 53V>=1;0ABL5=5465@5=5465@_@V728I5">20@">20@0B">20@C@5=40;5=40@5=5465@;VT=B"8?;VT=B0">20@;0=@>406V2_@=@>40=>_(B@>40=>_@=51VB>@:0_@=:;041>@>B1>@38
</file>

<file path=customXml/item84.xml>��0;5=40@5=5465@;VT=B"8?;VT=B0">20@;0=@>406V2_@=@>40=>_(B@>40=>_@=51VB>@:0_@=1>@381>@>B:;040;5=40@5=5465@;VT=B"8?;VT=B0">20@;0=@>406V2_@=@>40=>_(B@>40=>_@=51VB>@:0_@=1>@381>@>B:;04
</file>

<file path=customXml/item85.xml>��B3@C7:8;85=B0<0;5=40@ V:VAOFL;VT=B1;0ABL"8?;VT=B0;VT=B0B">20@C@5=4">20@">20@V420=B06_(BV420=B06_@=&V=0V420=B060;5=40@ V:VAOFL;VT=B1;0ABL"8?;VT=B0;VT=B0B">20@C@5=4">20@">20@V420=B06_(BV420=B06_@=&V=0V420=B06
</file>

<file path=customXml/item86.xml>��0;5=40@">20@&V=00:C?:8&V=0@09A8AB0&V=0V420=B060;5=40@">20@&V=00:C?:8&V=0@09A8AB0&V=0V420=B06
</file>

<file path=customXml/item87.xml>��
</file>

<file path=customXml/item88.xml>��@>406V(B@>406V(B@>406V@=@>406V@=;0=@>406V2@=;0=@>406V2@=@>406V0:C?@=@>406V0:C?@=@>406V@09A@=@>406V@09A@==86:0;VT=B0<=86:0;VT=B0<0FV=:00FV=:00@60@=0@60@=51VB>@:0=V51VB>@:0=V:;04@=:;04@=1>@>B@=1>@>B@=>@38@=>@38@=>=CA@=>=CA@=030;L=0@=030;L=0@=@>406V@=_>8= >:C@>406V@=_>8= >:C@>406V(B_>8= >:C@>406V(B_>8= >:C0@60@=_>8= >:C0@60@=_>8= >:C51VB>@:0=V_>8= >:C51VB>@:0=V_>8= >:C:;04_>8= >:C:;04_>8= >:C1>@>B_>8= >:C1>@>B_>8= >:C>@38_>8= >:C>@38_>8= >:C030;L=0_>8= >:C030;L=0_>8= >:C=86:0_4> 8= >:C=86:0_4> 8= >:C0FV=:0_4> 8= >:C0FV=:0_4> 8= >:C'0AB:021>@>BV'0AB:021>@>BV8:;0=C8:;0=C
</file>

<file path=customXml/itemProps1.xml><?xml version="1.0" encoding="utf-8"?>
<ds:datastoreItem xmlns:ds="http://schemas.openxmlformats.org/officeDocument/2006/customXml" ds:itemID="{74D2C001-DA43-4EB9-88F2-571A1545E577}">
  <ds:schemaRefs/>
</ds:datastoreItem>
</file>

<file path=customXml/itemProps2.xml><?xml version="1.0" encoding="utf-8"?>
<ds:datastoreItem xmlns:ds="http://schemas.openxmlformats.org/officeDocument/2006/customXml" ds:itemID="{16FE8857-91F3-4E16-A7AA-8BFA2B4F748D}">
  <ds:schemaRefs/>
</ds:datastoreItem>
</file>

<file path=customXml/itemProps3.xml><?xml version="1.0" encoding="utf-8"?>
<ds:datastoreItem xmlns:ds="http://schemas.openxmlformats.org/officeDocument/2006/customXml" ds:itemID="{8F1A0087-28A9-4D41-A497-353C23543D70}">
  <ds:schemaRefs/>
</ds:datastoreItem>
</file>

<file path=customXml/itemProps4.xml><?xml version="1.0" encoding="utf-8"?>
<ds:datastoreItem xmlns:ds="http://schemas.openxmlformats.org/officeDocument/2006/customXml" ds:itemID="{071DE68F-D643-417A-B1EA-ECAEF553FB87}">
  <ds:schemaRefs/>
</ds:datastoreItem>
</file>

<file path=customXml/itemProps5.xml><?xml version="1.0" encoding="utf-8"?>
<ds:datastoreItem xmlns:ds="http://schemas.openxmlformats.org/officeDocument/2006/customXml" ds:itemID="{0B713B90-A035-49DC-B773-1887D1031F52}">
  <ds:schemaRefs/>
</ds:datastoreItem>
</file>

<file path=customXml/itemProps6.xml><?xml version="1.0" encoding="utf-8"?>
<ds:datastoreItem xmlns:ds="http://schemas.openxmlformats.org/officeDocument/2006/customXml" ds:itemID="{A1A55E42-6BAF-4BEB-B55B-52424EEE28E6}">
  <ds:schemaRefs/>
</ds:datastoreItem>
</file>

<file path=customXml/itemProps7.xml><?xml version="1.0" encoding="utf-8"?>
<ds:datastoreItem xmlns:ds="http://schemas.openxmlformats.org/officeDocument/2006/customXml" ds:itemID="{0A3424C5-1604-499D-86F3-18BD6C73F8B6}">
  <ds:schemaRefs/>
</ds:datastoreItem>
</file>

<file path=customXml/itemProps8.xml><?xml version="1.0" encoding="utf-8"?>
<ds:datastoreItem xmlns:ds="http://schemas.openxmlformats.org/officeDocument/2006/customXml" ds:itemID="{DB44066D-9C04-4AD0-8795-C86DE7B76207}">
  <ds:schemaRefs/>
</ds:datastoreItem>
</file>

<file path=customXml/itemProps9.xml><?xml version="1.0" encoding="utf-8"?>
<ds:datastoreItem xmlns:ds="http://schemas.openxmlformats.org/officeDocument/2006/customXml" ds:itemID="{BF7FF42D-2985-4F89-9776-C86DD9A58C8E}">
  <ds:schemaRefs/>
</ds:datastoreItem>
</file>

<file path=customXml/itemProps10.xml><?xml version="1.0" encoding="utf-8"?>
<ds:datastoreItem xmlns:ds="http://schemas.openxmlformats.org/officeDocument/2006/customXml" ds:itemID="{904DB229-A06F-40B8-A9BC-127FDD77C21D}">
  <ds:schemaRefs/>
</ds:datastoreItem>
</file>

<file path=customXml/itemProps11.xml><?xml version="1.0" encoding="utf-8"?>
<ds:datastoreItem xmlns:ds="http://schemas.openxmlformats.org/officeDocument/2006/customXml" ds:itemID="{B0BE1844-7A60-41DF-A521-44C28AB30A31}">
  <ds:schemaRefs/>
</ds:datastoreItem>
</file>

<file path=customXml/itemProps12.xml><?xml version="1.0" encoding="utf-8"?>
<ds:datastoreItem xmlns:ds="http://schemas.openxmlformats.org/officeDocument/2006/customXml" ds:itemID="{B3880B40-D293-4944-B253-52EEE16376D1}">
  <ds:schemaRefs/>
</ds:datastoreItem>
</file>

<file path=customXml/itemProps13.xml><?xml version="1.0" encoding="utf-8"?>
<ds:datastoreItem xmlns:ds="http://schemas.openxmlformats.org/officeDocument/2006/customXml" ds:itemID="{43D941DF-8A88-45F2-90EA-6371BBAF5519}">
  <ds:schemaRefs/>
</ds:datastoreItem>
</file>

<file path=customXml/itemProps14.xml><?xml version="1.0" encoding="utf-8"?>
<ds:datastoreItem xmlns:ds="http://schemas.openxmlformats.org/officeDocument/2006/customXml" ds:itemID="{622D1C41-80C5-48BC-8B61-4F7C020BA3A6}">
  <ds:schemaRefs/>
</ds:datastoreItem>
</file>

<file path=customXml/itemProps15.xml><?xml version="1.0" encoding="utf-8"?>
<ds:datastoreItem xmlns:ds="http://schemas.openxmlformats.org/officeDocument/2006/customXml" ds:itemID="{D7BEB6FC-A11F-408F-B79A-BCA93AF3E1BE}">
  <ds:schemaRefs/>
</ds:datastoreItem>
</file>

<file path=customXml/itemProps16.xml><?xml version="1.0" encoding="utf-8"?>
<ds:datastoreItem xmlns:ds="http://schemas.openxmlformats.org/officeDocument/2006/customXml" ds:itemID="{764096FC-34C1-4171-A8C3-CD123E7EFFFC}">
  <ds:schemaRefs/>
</ds:datastoreItem>
</file>

<file path=customXml/itemProps17.xml><?xml version="1.0" encoding="utf-8"?>
<ds:datastoreItem xmlns:ds="http://schemas.openxmlformats.org/officeDocument/2006/customXml" ds:itemID="{4A1FD09B-5429-4309-AD70-C9C251009802}">
  <ds:schemaRefs/>
</ds:datastoreItem>
</file>

<file path=customXml/itemProps18.xml><?xml version="1.0" encoding="utf-8"?>
<ds:datastoreItem xmlns:ds="http://schemas.openxmlformats.org/officeDocument/2006/customXml" ds:itemID="{09528063-EF7B-4697-914E-5175F42D5C9A}">
  <ds:schemaRefs/>
</ds:datastoreItem>
</file>

<file path=customXml/itemProps19.xml><?xml version="1.0" encoding="utf-8"?>
<ds:datastoreItem xmlns:ds="http://schemas.openxmlformats.org/officeDocument/2006/customXml" ds:itemID="{E211B103-76B2-4DF8-9607-DC816532D2B6}">
  <ds:schemaRefs/>
</ds:datastoreItem>
</file>

<file path=customXml/itemProps20.xml><?xml version="1.0" encoding="utf-8"?>
<ds:datastoreItem xmlns:ds="http://schemas.openxmlformats.org/officeDocument/2006/customXml" ds:itemID="{94F016C5-F064-417D-9F95-154047078F7E}">
  <ds:schemaRefs/>
</ds:datastoreItem>
</file>

<file path=customXml/itemProps21.xml><?xml version="1.0" encoding="utf-8"?>
<ds:datastoreItem xmlns:ds="http://schemas.openxmlformats.org/officeDocument/2006/customXml" ds:itemID="{1639312C-3C36-4D25-9B5D-D4979EEB40B1}">
  <ds:schemaRefs/>
</ds:datastoreItem>
</file>

<file path=customXml/itemProps22.xml><?xml version="1.0" encoding="utf-8"?>
<ds:datastoreItem xmlns:ds="http://schemas.openxmlformats.org/officeDocument/2006/customXml" ds:itemID="{78571ED8-E587-46D1-A4D4-72CC8A383D87}">
  <ds:schemaRefs/>
</ds:datastoreItem>
</file>

<file path=customXml/itemProps23.xml><?xml version="1.0" encoding="utf-8"?>
<ds:datastoreItem xmlns:ds="http://schemas.openxmlformats.org/officeDocument/2006/customXml" ds:itemID="{823E2844-7640-4DB9-98FE-786EF1630C9C}">
  <ds:schemaRefs/>
</ds:datastoreItem>
</file>

<file path=customXml/itemProps24.xml><?xml version="1.0" encoding="utf-8"?>
<ds:datastoreItem xmlns:ds="http://schemas.openxmlformats.org/officeDocument/2006/customXml" ds:itemID="{BD9771DC-2A9F-42B9-8159-9046961D07C2}">
  <ds:schemaRefs/>
</ds:datastoreItem>
</file>

<file path=customXml/itemProps25.xml><?xml version="1.0" encoding="utf-8"?>
<ds:datastoreItem xmlns:ds="http://schemas.openxmlformats.org/officeDocument/2006/customXml" ds:itemID="{C9E6AD15-C0DC-477C-8C6B-4B72EE64D3CE}">
  <ds:schemaRefs/>
</ds:datastoreItem>
</file>

<file path=customXml/itemProps26.xml><?xml version="1.0" encoding="utf-8"?>
<ds:datastoreItem xmlns:ds="http://schemas.openxmlformats.org/officeDocument/2006/customXml" ds:itemID="{9BA4783A-515E-4327-BB67-88C37114C38A}">
  <ds:schemaRefs/>
</ds:datastoreItem>
</file>

<file path=customXml/itemProps27.xml><?xml version="1.0" encoding="utf-8"?>
<ds:datastoreItem xmlns:ds="http://schemas.openxmlformats.org/officeDocument/2006/customXml" ds:itemID="{5E94BFD4-C819-4076-AA2D-02A461257C12}">
  <ds:schemaRefs/>
</ds:datastoreItem>
</file>

<file path=customXml/itemProps28.xml><?xml version="1.0" encoding="utf-8"?>
<ds:datastoreItem xmlns:ds="http://schemas.openxmlformats.org/officeDocument/2006/customXml" ds:itemID="{92BD4A4B-A130-4B49-856C-0F8A86820336}">
  <ds:schemaRefs/>
</ds:datastoreItem>
</file>

<file path=customXml/itemProps29.xml><?xml version="1.0" encoding="utf-8"?>
<ds:datastoreItem xmlns:ds="http://schemas.openxmlformats.org/officeDocument/2006/customXml" ds:itemID="{B7179B6A-18C1-434C-9349-E09A1EED1938}">
  <ds:schemaRefs/>
</ds:datastoreItem>
</file>

<file path=customXml/itemProps30.xml><?xml version="1.0" encoding="utf-8"?>
<ds:datastoreItem xmlns:ds="http://schemas.openxmlformats.org/officeDocument/2006/customXml" ds:itemID="{DAE438EF-04A9-4D64-87D3-1468FD5EEC78}">
  <ds:schemaRefs/>
</ds:datastoreItem>
</file>

<file path=customXml/itemProps31.xml><?xml version="1.0" encoding="utf-8"?>
<ds:datastoreItem xmlns:ds="http://schemas.openxmlformats.org/officeDocument/2006/customXml" ds:itemID="{220BC53B-3C5A-4216-BA96-40F0C2B7343C}">
  <ds:schemaRefs>
    <ds:schemaRef ds:uri="http://schemas.microsoft.com/DataMashup"/>
  </ds:schemaRefs>
</ds:datastoreItem>
</file>

<file path=customXml/itemProps32.xml><?xml version="1.0" encoding="utf-8"?>
<ds:datastoreItem xmlns:ds="http://schemas.openxmlformats.org/officeDocument/2006/customXml" ds:itemID="{F78B7CAC-836E-471D-B650-02C435BB217B}">
  <ds:schemaRefs/>
</ds:datastoreItem>
</file>

<file path=customXml/itemProps33.xml><?xml version="1.0" encoding="utf-8"?>
<ds:datastoreItem xmlns:ds="http://schemas.openxmlformats.org/officeDocument/2006/customXml" ds:itemID="{A7EB6A9E-40D5-4262-8A77-99BD2B4CFB10}">
  <ds:schemaRefs/>
</ds:datastoreItem>
</file>

<file path=customXml/itemProps34.xml><?xml version="1.0" encoding="utf-8"?>
<ds:datastoreItem xmlns:ds="http://schemas.openxmlformats.org/officeDocument/2006/customXml" ds:itemID="{C440506F-75E9-45B2-95F0-CC90FD2E2E8F}">
  <ds:schemaRefs/>
</ds:datastoreItem>
</file>

<file path=customXml/itemProps35.xml><?xml version="1.0" encoding="utf-8"?>
<ds:datastoreItem xmlns:ds="http://schemas.openxmlformats.org/officeDocument/2006/customXml" ds:itemID="{53E5D10B-7B83-4601-8747-2F752FB8D74D}">
  <ds:schemaRefs/>
</ds:datastoreItem>
</file>

<file path=customXml/itemProps36.xml><?xml version="1.0" encoding="utf-8"?>
<ds:datastoreItem xmlns:ds="http://schemas.openxmlformats.org/officeDocument/2006/customXml" ds:itemID="{4D717C9B-56FF-417E-A9A6-5B6A597B35D9}">
  <ds:schemaRefs/>
</ds:datastoreItem>
</file>

<file path=customXml/itemProps37.xml><?xml version="1.0" encoding="utf-8"?>
<ds:datastoreItem xmlns:ds="http://schemas.openxmlformats.org/officeDocument/2006/customXml" ds:itemID="{65392E53-A3EA-4586-87B2-FE551408FC62}">
  <ds:schemaRefs/>
</ds:datastoreItem>
</file>

<file path=customXml/itemProps38.xml><?xml version="1.0" encoding="utf-8"?>
<ds:datastoreItem xmlns:ds="http://schemas.openxmlformats.org/officeDocument/2006/customXml" ds:itemID="{8E6D8033-6DFA-443D-8FF6-A809F05AF009}">
  <ds:schemaRefs/>
</ds:datastoreItem>
</file>

<file path=customXml/itemProps39.xml><?xml version="1.0" encoding="utf-8"?>
<ds:datastoreItem xmlns:ds="http://schemas.openxmlformats.org/officeDocument/2006/customXml" ds:itemID="{00CA34D7-1139-40C2-B0B0-9C2250B46D0B}">
  <ds:schemaRefs/>
</ds:datastoreItem>
</file>

<file path=customXml/itemProps40.xml><?xml version="1.0" encoding="utf-8"?>
<ds:datastoreItem xmlns:ds="http://schemas.openxmlformats.org/officeDocument/2006/customXml" ds:itemID="{4231723E-59C3-4686-90EE-47AAE0BD8364}">
  <ds:schemaRefs/>
</ds:datastoreItem>
</file>

<file path=customXml/itemProps41.xml><?xml version="1.0" encoding="utf-8"?>
<ds:datastoreItem xmlns:ds="http://schemas.openxmlformats.org/officeDocument/2006/customXml" ds:itemID="{954EA8D8-C7E5-4799-AEA8-D35688B95BAA}">
  <ds:schemaRefs/>
</ds:datastoreItem>
</file>

<file path=customXml/itemProps42.xml><?xml version="1.0" encoding="utf-8"?>
<ds:datastoreItem xmlns:ds="http://schemas.openxmlformats.org/officeDocument/2006/customXml" ds:itemID="{FC9E9351-4FB0-4E4C-BF82-E27EB49A6703}">
  <ds:schemaRefs/>
</ds:datastoreItem>
</file>

<file path=customXml/itemProps43.xml><?xml version="1.0" encoding="utf-8"?>
<ds:datastoreItem xmlns:ds="http://schemas.openxmlformats.org/officeDocument/2006/customXml" ds:itemID="{DD6B7FF0-4309-4D8B-B3F6-AF57134F0C4A}">
  <ds:schemaRefs/>
</ds:datastoreItem>
</file>

<file path=customXml/itemProps44.xml><?xml version="1.0" encoding="utf-8"?>
<ds:datastoreItem xmlns:ds="http://schemas.openxmlformats.org/officeDocument/2006/customXml" ds:itemID="{56C319B1-EAB2-4E71-99D9-C0BA5B755DE4}">
  <ds:schemaRefs/>
</ds:datastoreItem>
</file>

<file path=customXml/itemProps45.xml><?xml version="1.0" encoding="utf-8"?>
<ds:datastoreItem xmlns:ds="http://schemas.openxmlformats.org/officeDocument/2006/customXml" ds:itemID="{FCB753E2-7D4F-450C-A5B5-AACD763C3831}">
  <ds:schemaRefs/>
</ds:datastoreItem>
</file>

<file path=customXml/itemProps46.xml><?xml version="1.0" encoding="utf-8"?>
<ds:datastoreItem xmlns:ds="http://schemas.openxmlformats.org/officeDocument/2006/customXml" ds:itemID="{D1B14A64-7241-4CE1-8DF4-63EBF9A3F51E}">
  <ds:schemaRefs/>
</ds:datastoreItem>
</file>

<file path=customXml/itemProps47.xml><?xml version="1.0" encoding="utf-8"?>
<ds:datastoreItem xmlns:ds="http://schemas.openxmlformats.org/officeDocument/2006/customXml" ds:itemID="{AA6B9FB8-1C0C-4116-A87C-820EECC2C2E9}">
  <ds:schemaRefs/>
</ds:datastoreItem>
</file>

<file path=customXml/itemProps48.xml><?xml version="1.0" encoding="utf-8"?>
<ds:datastoreItem xmlns:ds="http://schemas.openxmlformats.org/officeDocument/2006/customXml" ds:itemID="{0C52406D-3222-4E7C-AB2F-99E7E3204B71}">
  <ds:schemaRefs/>
</ds:datastoreItem>
</file>

<file path=customXml/itemProps49.xml><?xml version="1.0" encoding="utf-8"?>
<ds:datastoreItem xmlns:ds="http://schemas.openxmlformats.org/officeDocument/2006/customXml" ds:itemID="{3DBAAB21-1F52-424B-86D4-582A5BC7B2BD}">
  <ds:schemaRefs/>
</ds:datastoreItem>
</file>

<file path=customXml/itemProps50.xml><?xml version="1.0" encoding="utf-8"?>
<ds:datastoreItem xmlns:ds="http://schemas.openxmlformats.org/officeDocument/2006/customXml" ds:itemID="{23DD0D0E-36AD-4547-BEED-4BB7ACEC78CC}">
  <ds:schemaRefs/>
</ds:datastoreItem>
</file>

<file path=customXml/itemProps51.xml><?xml version="1.0" encoding="utf-8"?>
<ds:datastoreItem xmlns:ds="http://schemas.openxmlformats.org/officeDocument/2006/customXml" ds:itemID="{B7A2550E-C5BF-4477-BD9E-18DFE34D133F}">
  <ds:schemaRefs/>
</ds:datastoreItem>
</file>

<file path=customXml/itemProps52.xml><?xml version="1.0" encoding="utf-8"?>
<ds:datastoreItem xmlns:ds="http://schemas.openxmlformats.org/officeDocument/2006/customXml" ds:itemID="{E5159484-5FCA-4AE0-B995-E514361E783D}">
  <ds:schemaRefs/>
</ds:datastoreItem>
</file>

<file path=customXml/itemProps53.xml><?xml version="1.0" encoding="utf-8"?>
<ds:datastoreItem xmlns:ds="http://schemas.openxmlformats.org/officeDocument/2006/customXml" ds:itemID="{BD1A9270-C95D-47B4-818A-EB04919A6F3E}">
  <ds:schemaRefs/>
</ds:datastoreItem>
</file>

<file path=customXml/itemProps54.xml><?xml version="1.0" encoding="utf-8"?>
<ds:datastoreItem xmlns:ds="http://schemas.openxmlformats.org/officeDocument/2006/customXml" ds:itemID="{95D27101-351F-4E7A-A1C6-3C459C56806B}">
  <ds:schemaRefs/>
</ds:datastoreItem>
</file>

<file path=customXml/itemProps55.xml><?xml version="1.0" encoding="utf-8"?>
<ds:datastoreItem xmlns:ds="http://schemas.openxmlformats.org/officeDocument/2006/customXml" ds:itemID="{9088223D-EE9B-4462-9BAF-E87BA332020A}">
  <ds:schemaRefs/>
</ds:datastoreItem>
</file>

<file path=customXml/itemProps56.xml><?xml version="1.0" encoding="utf-8"?>
<ds:datastoreItem xmlns:ds="http://schemas.openxmlformats.org/officeDocument/2006/customXml" ds:itemID="{C12202B2-D112-4634-96C6-CAF3FB492805}">
  <ds:schemaRefs/>
</ds:datastoreItem>
</file>

<file path=customXml/itemProps57.xml><?xml version="1.0" encoding="utf-8"?>
<ds:datastoreItem xmlns:ds="http://schemas.openxmlformats.org/officeDocument/2006/customXml" ds:itemID="{A2278D1B-E985-4CFB-ACA5-55F01AFD9587}">
  <ds:schemaRefs/>
</ds:datastoreItem>
</file>

<file path=customXml/itemProps58.xml><?xml version="1.0" encoding="utf-8"?>
<ds:datastoreItem xmlns:ds="http://schemas.openxmlformats.org/officeDocument/2006/customXml" ds:itemID="{B4595343-775C-403D-8BA0-E62E69CB86F2}">
  <ds:schemaRefs/>
</ds:datastoreItem>
</file>

<file path=customXml/itemProps59.xml><?xml version="1.0" encoding="utf-8"?>
<ds:datastoreItem xmlns:ds="http://schemas.openxmlformats.org/officeDocument/2006/customXml" ds:itemID="{638582C4-5E77-4057-A911-3C1280F62620}">
  <ds:schemaRefs/>
</ds:datastoreItem>
</file>

<file path=customXml/itemProps60.xml><?xml version="1.0" encoding="utf-8"?>
<ds:datastoreItem xmlns:ds="http://schemas.openxmlformats.org/officeDocument/2006/customXml" ds:itemID="{5D75065C-1116-4D74-B23D-68837C422B77}">
  <ds:schemaRefs/>
</ds:datastoreItem>
</file>

<file path=customXml/itemProps61.xml><?xml version="1.0" encoding="utf-8"?>
<ds:datastoreItem xmlns:ds="http://schemas.openxmlformats.org/officeDocument/2006/customXml" ds:itemID="{C5926342-80FD-49AF-95D2-36C06B82596D}">
  <ds:schemaRefs/>
</ds:datastoreItem>
</file>

<file path=customXml/itemProps62.xml><?xml version="1.0" encoding="utf-8"?>
<ds:datastoreItem xmlns:ds="http://schemas.openxmlformats.org/officeDocument/2006/customXml" ds:itemID="{19D264B9-FF65-46EA-8E87-E789E2565ED2}">
  <ds:schemaRefs/>
</ds:datastoreItem>
</file>

<file path=customXml/itemProps63.xml><?xml version="1.0" encoding="utf-8"?>
<ds:datastoreItem xmlns:ds="http://schemas.openxmlformats.org/officeDocument/2006/customXml" ds:itemID="{2ED4F7BE-A84F-44B2-9417-0857946EC681}">
  <ds:schemaRefs/>
</ds:datastoreItem>
</file>

<file path=customXml/itemProps64.xml><?xml version="1.0" encoding="utf-8"?>
<ds:datastoreItem xmlns:ds="http://schemas.openxmlformats.org/officeDocument/2006/customXml" ds:itemID="{AFF518FA-78EC-4CC2-BE37-91F5781F4716}">
  <ds:schemaRefs/>
</ds:datastoreItem>
</file>

<file path=customXml/itemProps65.xml><?xml version="1.0" encoding="utf-8"?>
<ds:datastoreItem xmlns:ds="http://schemas.openxmlformats.org/officeDocument/2006/customXml" ds:itemID="{0FE81195-4B10-485D-A01C-005355C1F8E4}">
  <ds:schemaRefs/>
</ds:datastoreItem>
</file>

<file path=customXml/itemProps66.xml><?xml version="1.0" encoding="utf-8"?>
<ds:datastoreItem xmlns:ds="http://schemas.openxmlformats.org/officeDocument/2006/customXml" ds:itemID="{D8109152-51B7-47FA-A63F-B619810E7CC5}">
  <ds:schemaRefs/>
</ds:datastoreItem>
</file>

<file path=customXml/itemProps67.xml><?xml version="1.0" encoding="utf-8"?>
<ds:datastoreItem xmlns:ds="http://schemas.openxmlformats.org/officeDocument/2006/customXml" ds:itemID="{50FD9DC3-E05E-437A-8000-A5CAA6B53A89}">
  <ds:schemaRefs/>
</ds:datastoreItem>
</file>

<file path=customXml/itemProps68.xml><?xml version="1.0" encoding="utf-8"?>
<ds:datastoreItem xmlns:ds="http://schemas.openxmlformats.org/officeDocument/2006/customXml" ds:itemID="{A72291BF-21BF-46FA-B329-5A0AA376A707}">
  <ds:schemaRefs/>
</ds:datastoreItem>
</file>

<file path=customXml/itemProps69.xml><?xml version="1.0" encoding="utf-8"?>
<ds:datastoreItem xmlns:ds="http://schemas.openxmlformats.org/officeDocument/2006/customXml" ds:itemID="{89847A46-F6A4-4599-B006-11FB7EC81C95}">
  <ds:schemaRefs/>
</ds:datastoreItem>
</file>

<file path=customXml/itemProps70.xml><?xml version="1.0" encoding="utf-8"?>
<ds:datastoreItem xmlns:ds="http://schemas.openxmlformats.org/officeDocument/2006/customXml" ds:itemID="{9297DC84-E753-4C6D-9576-688F14932E00}">
  <ds:schemaRefs/>
</ds:datastoreItem>
</file>

<file path=customXml/itemProps71.xml><?xml version="1.0" encoding="utf-8"?>
<ds:datastoreItem xmlns:ds="http://schemas.openxmlformats.org/officeDocument/2006/customXml" ds:itemID="{6D52F64D-825D-494E-BFB1-C81DDAF9E3DE}">
  <ds:schemaRefs/>
</ds:datastoreItem>
</file>

<file path=customXml/itemProps72.xml><?xml version="1.0" encoding="utf-8"?>
<ds:datastoreItem xmlns:ds="http://schemas.openxmlformats.org/officeDocument/2006/customXml" ds:itemID="{3A87218F-C860-49DF-9650-36829D887010}">
  <ds:schemaRefs/>
</ds:datastoreItem>
</file>

<file path=customXml/itemProps73.xml><?xml version="1.0" encoding="utf-8"?>
<ds:datastoreItem xmlns:ds="http://schemas.openxmlformats.org/officeDocument/2006/customXml" ds:itemID="{06F7DC86-53C9-42FD-9C5D-6F23A1FF3441}">
  <ds:schemaRefs/>
</ds:datastoreItem>
</file>

<file path=customXml/itemProps74.xml><?xml version="1.0" encoding="utf-8"?>
<ds:datastoreItem xmlns:ds="http://schemas.openxmlformats.org/officeDocument/2006/customXml" ds:itemID="{9F3848A5-48B5-489E-8513-0E0F4634FAD7}">
  <ds:schemaRefs/>
</ds:datastoreItem>
</file>

<file path=customXml/itemProps75.xml><?xml version="1.0" encoding="utf-8"?>
<ds:datastoreItem xmlns:ds="http://schemas.openxmlformats.org/officeDocument/2006/customXml" ds:itemID="{5A714D8F-315F-4436-81D6-315CDCD5E3EF}">
  <ds:schemaRefs/>
</ds:datastoreItem>
</file>

<file path=customXml/itemProps76.xml><?xml version="1.0" encoding="utf-8"?>
<ds:datastoreItem xmlns:ds="http://schemas.openxmlformats.org/officeDocument/2006/customXml" ds:itemID="{81206D57-30EF-455E-8813-C56D4BEF1A9A}">
  <ds:schemaRefs/>
</ds:datastoreItem>
</file>

<file path=customXml/itemProps77.xml><?xml version="1.0" encoding="utf-8"?>
<ds:datastoreItem xmlns:ds="http://schemas.openxmlformats.org/officeDocument/2006/customXml" ds:itemID="{6BD2F004-ED0E-42A4-B76C-D2FF7287B809}">
  <ds:schemaRefs/>
</ds:datastoreItem>
</file>

<file path=customXml/itemProps78.xml><?xml version="1.0" encoding="utf-8"?>
<ds:datastoreItem xmlns:ds="http://schemas.openxmlformats.org/officeDocument/2006/customXml" ds:itemID="{DE64784D-7519-4732-A712-E4FE2F0D3270}">
  <ds:schemaRefs/>
</ds:datastoreItem>
</file>

<file path=customXml/itemProps79.xml><?xml version="1.0" encoding="utf-8"?>
<ds:datastoreItem xmlns:ds="http://schemas.openxmlformats.org/officeDocument/2006/customXml" ds:itemID="{A152509F-F3F0-46BE-BE80-B0A899A617DC}">
  <ds:schemaRefs/>
</ds:datastoreItem>
</file>

<file path=customXml/itemProps80.xml><?xml version="1.0" encoding="utf-8"?>
<ds:datastoreItem xmlns:ds="http://schemas.openxmlformats.org/officeDocument/2006/customXml" ds:itemID="{2D1CD5D9-5304-4C0A-BDC3-304F9F8318BA}">
  <ds:schemaRefs/>
</ds:datastoreItem>
</file>

<file path=customXml/itemProps81.xml><?xml version="1.0" encoding="utf-8"?>
<ds:datastoreItem xmlns:ds="http://schemas.openxmlformats.org/officeDocument/2006/customXml" ds:itemID="{2D1C4A99-BC2A-4273-8865-232952ADC73B}">
  <ds:schemaRefs/>
</ds:datastoreItem>
</file>

<file path=customXml/itemProps82.xml><?xml version="1.0" encoding="utf-8"?>
<ds:datastoreItem xmlns:ds="http://schemas.openxmlformats.org/officeDocument/2006/customXml" ds:itemID="{2D182FA3-05B9-45E5-8747-09583E7B7FD2}">
  <ds:schemaRefs/>
</ds:datastoreItem>
</file>

<file path=customXml/itemProps83.xml><?xml version="1.0" encoding="utf-8"?>
<ds:datastoreItem xmlns:ds="http://schemas.openxmlformats.org/officeDocument/2006/customXml" ds:itemID="{00A9BF48-E649-4525-B064-A5E34166F681}">
  <ds:schemaRefs/>
</ds:datastoreItem>
</file>

<file path=customXml/itemProps84.xml><?xml version="1.0" encoding="utf-8"?>
<ds:datastoreItem xmlns:ds="http://schemas.openxmlformats.org/officeDocument/2006/customXml" ds:itemID="{31AD4492-F38E-4C43-A38B-C87B28B3D32E}">
  <ds:schemaRefs/>
</ds:datastoreItem>
</file>

<file path=customXml/itemProps85.xml><?xml version="1.0" encoding="utf-8"?>
<ds:datastoreItem xmlns:ds="http://schemas.openxmlformats.org/officeDocument/2006/customXml" ds:itemID="{90778A7D-2FEB-4EA3-9548-BBCA2469936B}">
  <ds:schemaRefs/>
</ds:datastoreItem>
</file>

<file path=customXml/itemProps86.xml><?xml version="1.0" encoding="utf-8"?>
<ds:datastoreItem xmlns:ds="http://schemas.openxmlformats.org/officeDocument/2006/customXml" ds:itemID="{3D27CB1E-D808-4792-B2C0-3F35D9F89CB2}">
  <ds:schemaRefs/>
</ds:datastoreItem>
</file>

<file path=customXml/itemProps87.xml><?xml version="1.0" encoding="utf-8"?>
<ds:datastoreItem xmlns:ds="http://schemas.openxmlformats.org/officeDocument/2006/customXml" ds:itemID="{4E9B5DC0-89BA-4BF6-80A0-C83D39496687}">
  <ds:schemaRefs/>
</ds:datastoreItem>
</file>

<file path=customXml/itemProps88.xml><?xml version="1.0" encoding="utf-8"?>
<ds:datastoreItem xmlns:ds="http://schemas.openxmlformats.org/officeDocument/2006/customXml" ds:itemID="{22CB0EED-D095-49C4-B61B-A085932838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Лист2</vt:lpstr>
      <vt:lpstr>Лист3</vt:lpstr>
      <vt:lpstr>Лист4</vt:lpstr>
      <vt:lpstr>Параметри</vt:lpstr>
      <vt:lpstr>ОснПоказники</vt:lpstr>
      <vt:lpstr>Olap-cube</vt:lpstr>
      <vt:lpstr>АналізПоказників</vt:lpstr>
      <vt:lpstr>МЕНЕДЖЕРИ</vt:lpstr>
      <vt:lpstr>КореляціяПоказн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Людмила</dc:creator>
  <cp:lastModifiedBy>Людмила</cp:lastModifiedBy>
  <dcterms:created xsi:type="dcterms:W3CDTF">2024-12-08T07:54:50Z</dcterms:created>
  <dcterms:modified xsi:type="dcterms:W3CDTF">2025-01-24T13:20:21Z</dcterms:modified>
</cp:coreProperties>
</file>