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ithub\pyxll\python\examples\"/>
    </mc:Choice>
  </mc:AlternateContent>
  <xr:revisionPtr revIDLastSave="0" documentId="13_ncr:1_{F37EE7EF-ED2A-43D2-BE9E-A4C676F763FF}" xr6:coauthVersionLast="47" xr6:coauthVersionMax="47" xr10:uidLastSave="{00000000-0000-0000-0000-000000000000}"/>
  <bookViews>
    <workbookView xWindow="1180" yWindow="610" windowWidth="33580" windowHeight="19020" tabRatio="734" xr2:uid="{00000000-000D-0000-FFFF-FFFF00000000}"/>
  </bookViews>
  <sheets>
    <sheet name="Introduction" sheetId="12" r:id="rId1"/>
    <sheet name="System Check" sheetId="4" r:id="rId2"/>
    <sheet name="UDFs" sheetId="1" r:id="rId3"/>
    <sheet name="Arrays" sheetId="9" r:id="rId4"/>
    <sheet name="Pandas" sheetId="10" r:id="rId5"/>
    <sheet name="Objects" sheetId="5" r:id="rId6"/>
    <sheet name="Plotting" sheetId="14" r:id="rId7"/>
    <sheet name="Custom Types" sheetId="2" r:id="rId8"/>
    <sheet name="Automation" sheetId="3" r:id="rId9"/>
    <sheet name="RTD" sheetId="8" r:id="rId10"/>
    <sheet name="Async Functions" sheetId="7" r:id="rId11"/>
    <sheet name="Other" sheetId="6" r:id="rId12"/>
  </sheets>
  <definedNames>
    <definedName name="button_output">Automation!$E$23</definedName>
    <definedName name="checkbox_output">Automation!$E$27</definedName>
    <definedName name="DF_TABLE_INPUT">Pandas!$B$25</definedName>
    <definedName name="DF_TABLE_OUTPUT">Pandas!$N$25</definedName>
    <definedName name="scrollbar_output">Automation!$E$33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4" l="1"/>
  <c r="H39" i="5"/>
  <c r="H40" i="5" s="1"/>
  <c r="H41" i="5" s="1"/>
  <c r="G39" i="5"/>
  <c r="G40" i="5" s="1"/>
  <c r="G41" i="5" s="1"/>
  <c r="F39" i="5"/>
  <c r="F40" i="5" s="1"/>
  <c r="C49" i="9"/>
  <c r="B64" i="1"/>
  <c r="B54" i="1"/>
  <c r="B55" i="1" s="1"/>
  <c r="C53" i="1"/>
  <c r="C54" i="1" s="1"/>
  <c r="B50" i="1"/>
  <c r="B47" i="1"/>
  <c r="B44" i="1"/>
  <c r="B33" i="1"/>
  <c r="B32" i="1"/>
  <c r="B31" i="1"/>
  <c r="I45" i="9"/>
  <c r="I53" i="9"/>
  <c r="E16" i="9" a="1"/>
  <c r="J48" i="5"/>
  <c r="L53" i="1"/>
  <c r="E37" i="1"/>
  <c r="E28" i="1"/>
  <c r="L50" i="1"/>
  <c r="F24" i="5"/>
  <c r="L93" i="1"/>
  <c r="B101" i="1" a="1"/>
  <c r="E26" i="1"/>
  <c r="E31" i="1"/>
  <c r="E19" i="2"/>
  <c r="J47" i="5"/>
  <c r="E44" i="3"/>
  <c r="G11" i="1"/>
  <c r="E36" i="2"/>
  <c r="L97" i="1"/>
  <c r="I52" i="9"/>
  <c r="E48" i="9" a="1"/>
  <c r="E22" i="7"/>
  <c r="E64" i="1"/>
  <c r="E14" i="1"/>
  <c r="I32" i="1"/>
  <c r="B93" i="1" a="1"/>
  <c r="E27" i="9" a="1"/>
  <c r="I19" i="2"/>
  <c r="H26" i="9"/>
  <c r="L101" i="1"/>
  <c r="I46" i="2"/>
  <c r="H31" i="9"/>
  <c r="E28" i="2"/>
  <c r="I27" i="1"/>
  <c r="I44" i="3"/>
  <c r="J38" i="5"/>
  <c r="E58" i="9" a="1"/>
  <c r="I33" i="1"/>
  <c r="E22" i="9" a="1"/>
  <c r="E12" i="9"/>
  <c r="I57" i="9"/>
  <c r="L94" i="1"/>
  <c r="J24" i="5"/>
  <c r="E30" i="1"/>
  <c r="I31" i="1"/>
  <c r="E29" i="1"/>
  <c r="E36" i="1"/>
  <c r="I26" i="1"/>
  <c r="H19" i="8"/>
  <c r="H12" i="9"/>
  <c r="E11" i="1"/>
  <c r="L47" i="1"/>
  <c r="B94" i="1" a="1"/>
  <c r="I28" i="1"/>
  <c r="E21" i="7"/>
  <c r="I29" i="1"/>
  <c r="C22" i="7"/>
  <c r="J46" i="5"/>
  <c r="E57" i="9"/>
  <c r="C21" i="7"/>
  <c r="G14" i="1"/>
  <c r="J25" i="5"/>
  <c r="I28" i="2"/>
  <c r="D16" i="8"/>
  <c r="G15" i="1"/>
  <c r="E18" i="1"/>
  <c r="E23" i="7"/>
  <c r="E52" i="9" a="1"/>
  <c r="E42" i="9" a="1"/>
  <c r="C23" i="7"/>
  <c r="H16" i="8"/>
  <c r="G18" i="1"/>
  <c r="E15" i="1"/>
  <c r="B97" i="1" a="1"/>
  <c r="E31" i="9" a="1"/>
  <c r="H16" i="9"/>
  <c r="E27" i="1"/>
  <c r="E32" i="1"/>
  <c r="M18" i="9" a="1"/>
  <c r="L44" i="1"/>
  <c r="B19" i="8"/>
  <c r="I48" i="9"/>
  <c r="E21" i="9"/>
  <c r="E53" i="9" a="1"/>
  <c r="I55" i="2"/>
  <c r="I30" i="1"/>
  <c r="I58" i="9"/>
  <c r="N64" i="1"/>
  <c r="E26" i="9"/>
  <c r="H21" i="9"/>
  <c r="I36" i="2"/>
  <c r="P15" i="9"/>
  <c r="B25" i="10" a="1"/>
  <c r="I24" i="10"/>
  <c r="I52" i="10"/>
  <c r="B81" i="1"/>
  <c r="B80" i="1"/>
  <c r="B72" i="1"/>
  <c r="C23" i="8"/>
  <c r="H23" i="8"/>
  <c r="L72" i="1"/>
  <c r="L80" i="1"/>
  <c r="L81" i="1"/>
  <c r="E33" i="1"/>
  <c r="E40" i="4"/>
  <c r="E34" i="4"/>
  <c r="E13" i="3"/>
  <c r="E44" i="1"/>
  <c r="E33" i="4"/>
  <c r="B25" i="4"/>
  <c r="E21" i="4"/>
  <c r="B32" i="6"/>
  <c r="E20" i="4"/>
  <c r="E17" i="10"/>
  <c r="E39" i="9"/>
  <c r="E47" i="1"/>
  <c r="E46" i="4"/>
  <c r="E50" i="1"/>
  <c r="C30" i="10" l="1"/>
  <c r="E35" i="10"/>
  <c r="G40" i="10"/>
  <c r="C26" i="10"/>
  <c r="E26" i="10"/>
  <c r="E42" i="10"/>
  <c r="D37" i="10"/>
  <c r="C32" i="10"/>
  <c r="D32" i="10"/>
  <c r="B43" i="10"/>
  <c r="C43" i="10"/>
  <c r="F32" i="10"/>
  <c r="B33" i="10"/>
  <c r="B28" i="10"/>
  <c r="D28" i="10"/>
  <c r="C39" i="10"/>
  <c r="G28" i="10"/>
  <c r="G44" i="10"/>
  <c r="F39" i="10"/>
  <c r="C40" i="10"/>
  <c r="F45" i="10"/>
  <c r="G45" i="10"/>
  <c r="B25" i="10"/>
  <c r="D30" i="10"/>
  <c r="F35" i="10"/>
  <c r="B41" i="10"/>
  <c r="D41" i="10"/>
  <c r="C36" i="10"/>
  <c r="D36" i="10"/>
  <c r="C31" i="10"/>
  <c r="F36" i="10"/>
  <c r="C42" i="10"/>
  <c r="D42" i="10"/>
  <c r="G31" i="10"/>
  <c r="E27" i="10"/>
  <c r="D38" i="10"/>
  <c r="C33" i="10"/>
  <c r="D33" i="10"/>
  <c r="F33" i="10"/>
  <c r="D39" i="10"/>
  <c r="D34" i="10"/>
  <c r="C45" i="10"/>
  <c r="B40" i="10"/>
  <c r="E45" i="10"/>
  <c r="E40" i="10"/>
  <c r="D35" i="10"/>
  <c r="C25" i="10"/>
  <c r="E30" i="10"/>
  <c r="G35" i="10"/>
  <c r="C41" i="10"/>
  <c r="B36" i="10"/>
  <c r="G30" i="10"/>
  <c r="B31" i="10"/>
  <c r="G25" i="10"/>
  <c r="D31" i="10"/>
  <c r="E31" i="10"/>
  <c r="D26" i="10"/>
  <c r="C37" i="10"/>
  <c r="F42" i="10"/>
  <c r="E37" i="10"/>
  <c r="B27" i="10"/>
  <c r="D27" i="10"/>
  <c r="C38" i="10"/>
  <c r="F43" i="10"/>
  <c r="E38" i="10"/>
  <c r="F38" i="10"/>
  <c r="E33" i="10"/>
  <c r="E28" i="10"/>
  <c r="E39" i="10"/>
  <c r="E34" i="10"/>
  <c r="F34" i="10"/>
  <c r="G29" i="10"/>
  <c r="D25" i="10"/>
  <c r="F30" i="10"/>
  <c r="E41" i="10"/>
  <c r="F25" i="10"/>
  <c r="F41" i="10"/>
  <c r="E36" i="10"/>
  <c r="G41" i="10"/>
  <c r="B26" i="10"/>
  <c r="B42" i="10"/>
  <c r="G36" i="10"/>
  <c r="F31" i="10"/>
  <c r="F26" i="10"/>
  <c r="G26" i="10"/>
  <c r="C27" i="10"/>
  <c r="G37" i="10"/>
  <c r="D43" i="10"/>
  <c r="G32" i="10"/>
  <c r="G27" i="10"/>
  <c r="C28" i="10"/>
  <c r="G38" i="10"/>
  <c r="D44" i="10"/>
  <c r="F28" i="10"/>
  <c r="B29" i="10"/>
  <c r="D29" i="10"/>
  <c r="D45" i="10"/>
  <c r="G34" i="10"/>
  <c r="C35" i="10"/>
  <c r="B30" i="10"/>
  <c r="E25" i="10"/>
  <c r="B32" i="10"/>
  <c r="G42" i="10"/>
  <c r="F37" i="10"/>
  <c r="E32" i="10"/>
  <c r="B38" i="10"/>
  <c r="E43" i="10"/>
  <c r="F27" i="10"/>
  <c r="G43" i="10"/>
  <c r="B44" i="10"/>
  <c r="C44" i="10"/>
  <c r="B39" i="10"/>
  <c r="E44" i="10"/>
  <c r="B34" i="10"/>
  <c r="F44" i="10"/>
  <c r="C29" i="10"/>
  <c r="E29" i="10"/>
  <c r="B35" i="10"/>
  <c r="B37" i="10"/>
  <c r="G33" i="10"/>
  <c r="C34" i="10"/>
  <c r="B45" i="10"/>
  <c r="G39" i="10"/>
  <c r="F29" i="10"/>
  <c r="D40" i="10"/>
  <c r="F40" i="10"/>
  <c r="B93" i="1"/>
  <c r="C46" i="2"/>
  <c r="E52" i="9"/>
  <c r="M18" i="9"/>
  <c r="B94" i="1"/>
  <c r="F41" i="5"/>
  <c r="C55" i="1"/>
  <c r="C55" i="2"/>
  <c r="F58" i="9"/>
  <c r="G58" i="9"/>
  <c r="E58" i="9"/>
  <c r="E54" i="9"/>
  <c r="E53" i="9"/>
  <c r="F49" i="9"/>
  <c r="F48" i="9"/>
  <c r="E49" i="9"/>
  <c r="E48" i="9"/>
  <c r="H43" i="9"/>
  <c r="H42" i="9"/>
  <c r="E42" i="9"/>
  <c r="G42" i="9"/>
  <c r="G43" i="9"/>
  <c r="F43" i="9"/>
  <c r="E43" i="9"/>
  <c r="F42" i="9"/>
  <c r="F32" i="9"/>
  <c r="F31" i="9"/>
  <c r="E31" i="9"/>
  <c r="E34" i="9"/>
  <c r="F33" i="9"/>
  <c r="E32" i="9"/>
  <c r="F34" i="9"/>
  <c r="E33" i="9"/>
  <c r="F27" i="9"/>
  <c r="F28" i="9"/>
  <c r="E28" i="9"/>
  <c r="E27" i="9"/>
  <c r="F22" i="9"/>
  <c r="E22" i="9"/>
  <c r="E23" i="9"/>
  <c r="F23" i="9"/>
  <c r="E17" i="9"/>
  <c r="E16" i="9"/>
  <c r="E18" i="9"/>
  <c r="B101" i="1"/>
  <c r="C103" i="1"/>
  <c r="B103" i="1"/>
  <c r="C102" i="1"/>
  <c r="B102" i="1"/>
  <c r="C101" i="1"/>
  <c r="B99" i="1"/>
  <c r="B98" i="1"/>
  <c r="C97" i="1"/>
  <c r="C98" i="1"/>
  <c r="C99" i="1"/>
  <c r="B97" i="1"/>
  <c r="B44" i="14"/>
  <c r="C43" i="14"/>
  <c r="F17" i="10"/>
  <c r="B38" i="5"/>
  <c r="F25" i="5"/>
  <c r="E53" i="1"/>
  <c r="E55" i="2"/>
  <c r="F47" i="5"/>
  <c r="E46" i="2"/>
  <c r="B53" i="10" a="1"/>
  <c r="C44" i="14" l="1"/>
  <c r="B45" i="14"/>
  <c r="B53" i="10"/>
  <c r="D57" i="10"/>
  <c r="D58" i="10"/>
  <c r="F57" i="10"/>
  <c r="F53" i="10"/>
  <c r="E58" i="10"/>
  <c r="B59" i="10"/>
  <c r="F58" i="10"/>
  <c r="C59" i="10"/>
  <c r="G53" i="10"/>
  <c r="D59" i="10"/>
  <c r="E54" i="10"/>
  <c r="C54" i="10"/>
  <c r="D54" i="10"/>
  <c r="B55" i="10"/>
  <c r="F54" i="10"/>
  <c r="E60" i="10"/>
  <c r="D55" i="10"/>
  <c r="E55" i="10"/>
  <c r="C61" i="10"/>
  <c r="F61" i="10"/>
  <c r="D56" i="10"/>
  <c r="F56" i="10"/>
  <c r="C62" i="10"/>
  <c r="E57" i="10"/>
  <c r="F62" i="10"/>
  <c r="D53" i="10"/>
  <c r="B58" i="10"/>
  <c r="G58" i="10"/>
  <c r="B60" i="10"/>
  <c r="F59" i="10"/>
  <c r="D61" i="10"/>
  <c r="C55" i="10"/>
  <c r="G56" i="10"/>
  <c r="B61" i="10"/>
  <c r="B56" i="10"/>
  <c r="C53" i="10"/>
  <c r="C60" i="10"/>
  <c r="G54" i="10"/>
  <c r="F60" i="10"/>
  <c r="F55" i="10"/>
  <c r="C56" i="10"/>
  <c r="E61" i="10"/>
  <c r="G61" i="10"/>
  <c r="B62" i="10"/>
  <c r="E62" i="10"/>
  <c r="C57" i="10"/>
  <c r="G57" i="10"/>
  <c r="G62" i="10"/>
  <c r="E53" i="10"/>
  <c r="E59" i="10"/>
  <c r="B54" i="10"/>
  <c r="D60" i="10"/>
  <c r="G59" i="10"/>
  <c r="B57" i="10"/>
  <c r="G60" i="10"/>
  <c r="G55" i="10"/>
  <c r="E56" i="10"/>
  <c r="C58" i="10"/>
  <c r="D62" i="10"/>
  <c r="F48" i="5"/>
  <c r="F46" i="5"/>
  <c r="C45" i="14" l="1"/>
  <c r="B46" i="14"/>
  <c r="C46" i="14" l="1"/>
  <c r="B47" i="14"/>
  <c r="C47" i="14" l="1"/>
  <c r="B48" i="14"/>
  <c r="C48" i="14" l="1"/>
  <c r="B49" i="14"/>
  <c r="B50" i="14" l="1"/>
  <c r="C49" i="14"/>
  <c r="C50" i="14" l="1"/>
  <c r="B51" i="14"/>
  <c r="C51" i="14" l="1"/>
  <c r="B52" i="14"/>
  <c r="B53" i="14" l="1"/>
  <c r="C52" i="14"/>
  <c r="B54" i="14" l="1"/>
  <c r="C53" i="14"/>
  <c r="C54" i="14" l="1"/>
  <c r="B55" i="14"/>
  <c r="C55" i="14" l="1"/>
  <c r="B56" i="14"/>
  <c r="C56" i="14" l="1"/>
  <c r="B57" i="14"/>
  <c r="C57" i="14" l="1"/>
  <c r="B58" i="14"/>
  <c r="C58" i="14" l="1"/>
  <c r="B59" i="14"/>
  <c r="B60" i="14" l="1"/>
  <c r="C59" i="14"/>
  <c r="B61" i="14" l="1"/>
  <c r="C60" i="14"/>
  <c r="B62" i="14" l="1"/>
  <c r="C61" i="14"/>
  <c r="C62" i="14" l="1"/>
  <c r="B63" i="14"/>
  <c r="C63" i="14" l="1"/>
  <c r="B64" i="14"/>
  <c r="B65" i="14" l="1"/>
  <c r="C64" i="14"/>
  <c r="C65" i="14" l="1"/>
  <c r="B66" i="14"/>
  <c r="C66" i="14" l="1"/>
  <c r="B67" i="14"/>
  <c r="C67" i="14" l="1"/>
  <c r="B68" i="14"/>
  <c r="B69" i="14" l="1"/>
  <c r="C68" i="14"/>
  <c r="B70" i="14" l="1"/>
  <c r="C69" i="14"/>
  <c r="B71" i="14" l="1"/>
  <c r="C70" i="14"/>
  <c r="B72" i="14" l="1"/>
  <c r="C71" i="14"/>
  <c r="C72" i="14" l="1"/>
  <c r="B73" i="14"/>
  <c r="C73" i="14" l="1"/>
  <c r="B74" i="14"/>
  <c r="B75" i="14" l="1"/>
  <c r="C74" i="14"/>
  <c r="C75" i="14" l="1"/>
  <c r="B76" i="14"/>
  <c r="C76" i="14" l="1"/>
  <c r="B77" i="14"/>
  <c r="C77" i="14" l="1"/>
  <c r="B78" i="14"/>
  <c r="C78" i="14" l="1"/>
  <c r="B79" i="14"/>
  <c r="C79" i="14" l="1"/>
  <c r="B80" i="14"/>
  <c r="C80" i="14" l="1"/>
  <c r="B81" i="14"/>
  <c r="C81" i="14" l="1"/>
  <c r="B82" i="14"/>
  <c r="C82" i="14" l="1"/>
  <c r="B83" i="14"/>
  <c r="C83" i="14" l="1"/>
  <c r="B84" i="14"/>
  <c r="C84" i="14" l="1"/>
  <c r="B85" i="14"/>
  <c r="C85" i="14" l="1"/>
  <c r="B86" i="14"/>
  <c r="C86" i="14" l="1"/>
  <c r="B87" i="14"/>
  <c r="C87" i="14" l="1"/>
  <c r="B88" i="14"/>
  <c r="C88" i="14" l="1"/>
  <c r="B89" i="14"/>
  <c r="C89" i="14" l="1"/>
  <c r="B90" i="14"/>
  <c r="C90" i="14" l="1"/>
  <c r="B91" i="14"/>
  <c r="C91" i="14" l="1"/>
  <c r="B92" i="14"/>
  <c r="C92" i="14" l="1"/>
  <c r="B93" i="14"/>
  <c r="C93" i="14" l="1"/>
  <c r="B94" i="14"/>
  <c r="C94" i="14" l="1"/>
  <c r="B95" i="14"/>
  <c r="C95" i="14" l="1"/>
  <c r="B96" i="14"/>
  <c r="C96" i="14" l="1"/>
  <c r="B97" i="14"/>
  <c r="C97" i="14" l="1"/>
  <c r="B98" i="14"/>
  <c r="C98" i="14" l="1"/>
  <c r="B99" i="14"/>
  <c r="C99" i="14" l="1"/>
  <c r="B100" i="14"/>
  <c r="C100" i="14" l="1"/>
  <c r="B101" i="14"/>
  <c r="C101" i="14" l="1"/>
  <c r="B102" i="14"/>
  <c r="C102" i="14" l="1"/>
  <c r="B103" i="14"/>
  <c r="C103" i="14" l="1"/>
  <c r="B104" i="14"/>
  <c r="C104" i="14" l="1"/>
  <c r="B105" i="14"/>
  <c r="C105" i="14" l="1"/>
  <c r="B106" i="14"/>
  <c r="C106" i="14" l="1"/>
  <c r="B107" i="14"/>
  <c r="C107" i="14" l="1"/>
  <c r="B108" i="14"/>
  <c r="C108" i="14" l="1"/>
  <c r="B109" i="14"/>
  <c r="C109" i="14" l="1"/>
  <c r="B110" i="14"/>
  <c r="C110" i="14" l="1"/>
  <c r="B111" i="14"/>
  <c r="C111" i="14" l="1"/>
  <c r="B112" i="14"/>
  <c r="C112" i="14" l="1"/>
  <c r="B113" i="14"/>
  <c r="C113" i="14" l="1"/>
  <c r="B114" i="14"/>
  <c r="C114" i="14" l="1"/>
  <c r="B115" i="14"/>
  <c r="C115" i="14" l="1"/>
  <c r="B116" i="14"/>
  <c r="C116" i="14" l="1"/>
  <c r="B117" i="14"/>
  <c r="C117" i="14" l="1"/>
  <c r="B118" i="14"/>
  <c r="C118" i="14" l="1"/>
  <c r="B119" i="14"/>
  <c r="C119" i="14" l="1"/>
  <c r="B120" i="14"/>
  <c r="C120" i="14" l="1"/>
  <c r="B121" i="14"/>
  <c r="C121" i="14" l="1"/>
  <c r="B122" i="14"/>
  <c r="C122" i="14" l="1"/>
  <c r="B123" i="14"/>
  <c r="C123" i="14" l="1"/>
  <c r="B124" i="14"/>
  <c r="B125" i="14" l="1"/>
  <c r="C124" i="14"/>
  <c r="C125" i="14" l="1"/>
  <c r="B126" i="14"/>
  <c r="C126" i="14" l="1"/>
  <c r="B127" i="14"/>
  <c r="C127" i="14" l="1"/>
  <c r="B128" i="14"/>
  <c r="B129" i="14" l="1"/>
  <c r="C128" i="14"/>
  <c r="C129" i="14" l="1"/>
  <c r="B130" i="14"/>
  <c r="C130" i="14" l="1"/>
  <c r="B131" i="14"/>
  <c r="C131" i="14" l="1"/>
  <c r="B132" i="14"/>
  <c r="C132" i="14" l="1"/>
  <c r="B133" i="14"/>
  <c r="C133" i="14" l="1"/>
  <c r="B134" i="14"/>
  <c r="C134" i="14" l="1"/>
  <c r="B135" i="14"/>
  <c r="C135" i="14" l="1"/>
  <c r="B136" i="14"/>
  <c r="C136" i="14" l="1"/>
  <c r="B137" i="14"/>
  <c r="C137" i="14" l="1"/>
  <c r="B138" i="14"/>
  <c r="C138" i="14" l="1"/>
  <c r="B139" i="14"/>
  <c r="B140" i="14" l="1"/>
  <c r="C139" i="14"/>
  <c r="C140" i="14" l="1"/>
  <c r="B141" i="14"/>
  <c r="C141" i="14" l="1"/>
  <c r="B142" i="14"/>
  <c r="C142" i="14" l="1"/>
  <c r="B143" i="14"/>
  <c r="C143" i="14" l="1"/>
  <c r="F17" i="14" a="1"/>
  <c r="N33" i="14" a="1"/>
  <c r="N17" i="14" a="1"/>
  <c r="N50" i="14" a="1"/>
  <c r="F33" i="14" a="1"/>
  <c r="F50" i="14" a="1"/>
  <c r="N50" i="14" l="1"/>
  <c r="N17" i="14"/>
  <c r="N33" i="14"/>
  <c r="F17" i="14"/>
  <c r="F50" i="14"/>
  <c r="F3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Roberts</author>
  </authors>
  <commentList>
    <comment ref="B6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this is a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Roberts</author>
  </authors>
  <commentList>
    <comment ref="C18" authorId="0" shapeId="0" xr:uid="{8EC1D87A-04AF-459E-95DB-C3EADC41C818}">
      <text>
        <r>
          <rPr>
            <b/>
            <sz val="9"/>
            <color indexed="81"/>
            <rFont val="Tahoma"/>
            <family val="2"/>
          </rPr>
          <t>Set these to TRUE to enable the different plots.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<sst xmlns="http://schemas.openxmlformats.org/spreadsheetml/2006/main" count="366" uniqueCount="320">
  <si>
    <t>1) Basics</t>
  </si>
  <si>
    <t>basic_pyxll_function_1</t>
  </si>
  <si>
    <t>basic_pyxll_function_2</t>
  </si>
  <si>
    <t>2) The var type</t>
  </si>
  <si>
    <t>var_pyxll_function_1</t>
  </si>
  <si>
    <t>hello</t>
  </si>
  <si>
    <t>var_pyxll_function_2</t>
  </si>
  <si>
    <t>array_pyxll_function_2</t>
  </si>
  <si>
    <t>array_pyxll_function_1</t>
  </si>
  <si>
    <t>function</t>
  </si>
  <si>
    <t>this</t>
  </si>
  <si>
    <t>takes</t>
  </si>
  <si>
    <t>an array</t>
  </si>
  <si>
    <t>and returns</t>
  </si>
  <si>
    <t>array_pyxll_function_3</t>
  </si>
  <si>
    <t>this is a string</t>
  </si>
  <si>
    <t>string</t>
  </si>
  <si>
    <t>array_pyxll_function_4</t>
  </si>
  <si>
    <t>PyXLL</t>
  </si>
  <si>
    <t>customtype_pyxll_function_1</t>
  </si>
  <si>
    <t>customtype_pyxll_function_2</t>
  </si>
  <si>
    <t>TEST</t>
  </si>
  <si>
    <t>customtype_pyxll_function_3</t>
  </si>
  <si>
    <t>customtype_pyxll_function_4</t>
  </si>
  <si>
    <t>customtype_pyxll_function_5</t>
  </si>
  <si>
    <t>datetime_pyxll_function_1</t>
  </si>
  <si>
    <t>datetime_pyxll_function_2</t>
  </si>
  <si>
    <t>datetime_pyxll_function_3</t>
  </si>
  <si>
    <t>datetime_pyxll_function_4</t>
  </si>
  <si>
    <t>basic_pyxll_function_3</t>
  </si>
  <si>
    <t>numpy_array_function_1</t>
  </si>
  <si>
    <t>numpy_array_function_2</t>
  </si>
  <si>
    <t>numpy_col_function_1 &amp; 2</t>
  </si>
  <si>
    <t>numpy_row_function_1 &amp; 2</t>
  </si>
  <si>
    <t>rows</t>
  </si>
  <si>
    <t>columns</t>
  </si>
  <si>
    <t>value</t>
  </si>
  <si>
    <t>Click the check box</t>
  </si>
  <si>
    <t>button_example</t>
  </si>
  <si>
    <t>scrollbar_example</t>
  </si>
  <si>
    <t>Scrollbar value</t>
  </si>
  <si>
    <t>Times button clicked</t>
  </si>
  <si>
    <t>automation_example</t>
  </si>
  <si>
    <t>checkbox_example</t>
  </si>
  <si>
    <t>xl_cell_example</t>
  </si>
  <si>
    <t>PyXLL exposes Python functions to Excel as worksheet functions, menu items and macros.</t>
  </si>
  <si>
    <t>This workbook contains various examples of how to use PyXLL to write your own Add-In</t>
  </si>
  <si>
    <t>The examples are in the other worksheets in this workbook.</t>
  </si>
  <si>
    <t>from the PyXLL examples menu and is found here:</t>
  </si>
  <si>
    <t>win32api installed:</t>
  </si>
  <si>
    <t>win32com installed:</t>
  </si>
  <si>
    <t>NumPy can be downloaded from</t>
  </si>
  <si>
    <t>http://numpy.scipy.org</t>
  </si>
  <si>
    <t>numpy installed:</t>
  </si>
  <si>
    <t>PyXLL version</t>
  </si>
  <si>
    <t>Python version</t>
  </si>
  <si>
    <t>User Defined Functions</t>
  </si>
  <si>
    <t>User defined functions are functions that you can call from Excel in cell formulas</t>
  </si>
  <si>
    <t>As well as the standard types shown in the User Defined Functions examples it's possible</t>
  </si>
  <si>
    <t>to define your own custom types to be used with PyXLL</t>
  </si>
  <si>
    <t>For a more complex example see the Object Cache example.</t>
  </si>
  <si>
    <t>Custom Types</t>
  </si>
  <si>
    <t>1) Basic test</t>
  </si>
  <si>
    <t>that accepts an instance of that class.</t>
  </si>
  <si>
    <t>Create instance of MyTestClass:</t>
  </si>
  <si>
    <t>Return str(MyTestClass):</t>
  </si>
  <si>
    <t>Now there is a MyTestClass instance in the cache that can be referred to by any</t>
  </si>
  <si>
    <t>other function.</t>
  </si>
  <si>
    <t>array of data. It has a few basic methods that operate on that data and those</t>
  </si>
  <si>
    <t>are exposed as worksheet functions.</t>
  </si>
  <si>
    <t>This creates the MyDataGrid instance from an array of data:</t>
  </si>
  <si>
    <t>Now the MyDataGrid instance has been constructed we can call some</t>
  </si>
  <si>
    <t>functions that expect one.</t>
  </si>
  <si>
    <t>Return str(MyDataGrid):</t>
  </si>
  <si>
    <t>Return len(MyDataGrid):</t>
  </si>
  <si>
    <t>Return MyDataGrid.sum():</t>
  </si>
  <si>
    <t>2) Data grid</t>
  </si>
  <si>
    <t>Try changing the values in the grid above and check that the calculated values</t>
  </si>
  <si>
    <t>automatically update.</t>
  </si>
  <si>
    <t>Other Examples</t>
  </si>
  <si>
    <t>PyXLL does certain things. For example, if you look in the logfile</t>
  </si>
  <si>
    <t>you'll see some information printed about the current license</t>
  </si>
  <si>
    <t>being used for this addin.</t>
  </si>
  <si>
    <t>You will also see a pop-up appear when you reload the PyXLL</t>
  </si>
  <si>
    <t>from the PyXLL add-in menu to tell you everything has reloaded</t>
  </si>
  <si>
    <t>OK, or warn you of any errors if there were any.</t>
  </si>
  <si>
    <t>Addins section of the ribbon.</t>
  </si>
  <si>
    <t>You can see the PyXLL logfile from the example menu item</t>
  </si>
  <si>
    <t>Open log file' under the 'More Examples' sub-menu.</t>
  </si>
  <si>
    <t>Alternatively you can open the log file located here</t>
  </si>
  <si>
    <t>** Recalculate to see the current location **</t>
  </si>
  <si>
    <t>This example shows how macros can be used to hook graphical elements</t>
  </si>
  <si>
    <t>from Python using PyXLL.</t>
  </si>
  <si>
    <t>to Python code, and how the Excel Automation API can be accessed</t>
  </si>
  <si>
    <t>If it's not included in your python install already, you can get it from</t>
  </si>
  <si>
    <t>1) Macros</t>
  </si>
  <si>
    <t>These examples are macros registered using the @xl_macro</t>
  </si>
  <si>
    <t>decorator and then assigned to Excel objects.</t>
  </si>
  <si>
    <t>This example is using the Excel Automation API to modify the contents</t>
  </si>
  <si>
    <t>of the worksheet from Python. The range that it modifies is determined</t>
  </si>
  <si>
    <t>2) Automation</t>
  </si>
  <si>
    <t>This example shows how cell metadata can be passed to a function using</t>
  </si>
  <si>
    <t>This example shows how a number of different types get converted to standard Python types.</t>
  </si>
  <si>
    <t>Asynchronous Functions</t>
  </si>
  <si>
    <t>They allow you to write functions that don’t return immediately</t>
  </si>
  <si>
    <t>and instead return their value later when it's available.</t>
  </si>
  <si>
    <t>This is useful if your function needs to do any blocking functions</t>
  </si>
  <si>
    <t>like IO or DB reads, or fetching a value from a server.</t>
  </si>
  <si>
    <t>Stock</t>
  </si>
  <si>
    <t>Price</t>
  </si>
  <si>
    <t>MSFT</t>
  </si>
  <si>
    <t>Press Ctrl+Alt+F9 to force a recalc</t>
  </si>
  <si>
    <t>array_pyxll_function_5</t>
  </si>
  <si>
    <t>a</t>
  </si>
  <si>
    <t>b</t>
  </si>
  <si>
    <t>c</t>
  </si>
  <si>
    <t>d</t>
  </si>
  <si>
    <t>e</t>
  </si>
  <si>
    <t>f</t>
  </si>
  <si>
    <t>g</t>
  </si>
  <si>
    <t>h</t>
  </si>
  <si>
    <t>Real Time Data</t>
  </si>
  <si>
    <t>This is typically used for data feeds, but can be used for anything where you</t>
  </si>
  <si>
    <t>want the value to update in Excel without having to re-evaluate a function.</t>
  </si>
  <si>
    <t>When a RTD object updates it notifies Excel, but the value won't change in</t>
  </si>
  <si>
    <t>Excel until Excel refreshes. This is so that if there are lots of frequent updates</t>
  </si>
  <si>
    <t>they are throttled so the sheet isn't constantly recalculating and slowing Excel</t>
  </si>
  <si>
    <t>down too much. By default, the 'throttle interval' is 2 seconds.</t>
  </si>
  <si>
    <t>Set RTD throttle interval (ms)</t>
  </si>
  <si>
    <t>Current time (automatically updating)</t>
  </si>
  <si>
    <t>format:</t>
  </si>
  <si>
    <t>result:</t>
  </si>
  <si>
    <t>ms:</t>
  </si>
  <si>
    <t>%H:%M:%S</t>
  </si>
  <si>
    <t>Excel remembers the throttle interval between sessions.</t>
  </si>
  <si>
    <t>3) Dates and times</t>
  </si>
  <si>
    <t>4) XL Cell</t>
  </si>
  <si>
    <t>Array Functions</t>
  </si>
  <si>
    <t>PyXLL functions can take 2d arrays as arguments and return 2d arrays.</t>
  </si>
  <si>
    <t>2d arrays are represented in Python as lists of lists (lists of rows).</t>
  </si>
  <si>
    <t>Numpy arrays can also be used.</t>
  </si>
  <si>
    <t>1) Basic Arrays</t>
  </si>
  <si>
    <t>2) NumPy Arrays</t>
  </si>
  <si>
    <t>array_resize_example</t>
  </si>
  <si>
    <t>cols</t>
  </si>
  <si>
    <t>The results from array functions can be resized automatically</t>
  </si>
  <si>
    <t>Change rows and cols below and the range will resize</t>
  </si>
  <si>
    <t>are called the original object is retrieved from the cache.</t>
  </si>
  <si>
    <t>global object cache. The value returned to Excel is a unique reference</t>
  </si>
  <si>
    <t>that identifies the object in the cache. When other functions taking an 'object'</t>
  </si>
  <si>
    <t>when they are no longer in use.</t>
  </si>
  <si>
    <t>PyXLL has built-in support for the Pandas data types "DataFrame" and "Series".</t>
  </si>
  <si>
    <t>Functions can accept ranges of values and they can be automatically converted into</t>
  </si>
  <si>
    <t>DataFrames and Series by PyXLL.</t>
  </si>
  <si>
    <t>Exactly how they are converted can be controlled by how the function signature</t>
  </si>
  <si>
    <t>is specified (eg "dataframe&lt;index=True&gt;" for a DataFrame with an index column).</t>
  </si>
  <si>
    <t>pandas installed:</t>
  </si>
  <si>
    <t>1) A function that returns a DataFrame with random values</t>
  </si>
  <si>
    <t>percentiles</t>
  </si>
  <si>
    <t>Details about pandas can be found at</t>
  </si>
  <si>
    <t>https://pandas.pydata.org</t>
  </si>
  <si>
    <t>This function expects an instance of "CustomType1", which can be constructed</t>
  </si>
  <si>
    <t>from a string using a registered converter function.</t>
  </si>
  <si>
    <t>It returns a string.</t>
  </si>
  <si>
    <t>from a string as above. It returns a CustomType1 instance, which is converted</t>
  </si>
  <si>
    <t>back to a string by the registered converter function so it can be used in Excel.</t>
  </si>
  <si>
    <t>This function constructs a "CustomType2" instance and returns it.</t>
  </si>
  <si>
    <t>The registered converter function returns an identifier for the object as a string.</t>
  </si>
  <si>
    <t>This function expects a "CustomType2" instance. The string id is converted</t>
  </si>
  <si>
    <t>to an instance by looking it up in the cache maintained by CustomType2.</t>
  </si>
  <si>
    <t>In most cases where you want to return an object to the sheet you should use</t>
  </si>
  <si>
    <t>the "object" type instead of implementing your own cache.</t>
  </si>
  <si>
    <t>This function demonstrates how type conversion functions can be chained.</t>
  </si>
  <si>
    <t>A CustomType3 instance is expected, and as there is a path from string to CustomType2</t>
  </si>
  <si>
    <t>to CustomType3 the conversion can be performed.</t>
  </si>
  <si>
    <t>CustomType1</t>
  </si>
  <si>
    <t>Type</t>
  </si>
  <si>
    <t>Value</t>
  </si>
  <si>
    <t>Result</t>
  </si>
  <si>
    <t>Name</t>
  </si>
  <si>
    <t>CustomType2</t>
  </si>
  <si>
    <t>CustomType3</t>
  </si>
  <si>
    <t>Result Type</t>
  </si>
  <si>
    <t>str</t>
  </si>
  <si>
    <t>float</t>
  </si>
  <si>
    <t>System Check</t>
  </si>
  <si>
    <t>UDFs</t>
  </si>
  <si>
    <t>Arrays</t>
  </si>
  <si>
    <t>___</t>
  </si>
  <si>
    <t>Pandas</t>
  </si>
  <si>
    <t>Objects</t>
  </si>
  <si>
    <t>This example shows how arbitrary Python objects can be used in Excel.</t>
  </si>
  <si>
    <t>Automation</t>
  </si>
  <si>
    <t>RTD</t>
  </si>
  <si>
    <t>Async Functions</t>
  </si>
  <si>
    <t>PyXLL is an Excel add-in that lets you create worksheet functions, menu items and macros.</t>
  </si>
  <si>
    <t>This workbook demonstrates how to use PyXLL to write and use your own Excel components.</t>
  </si>
  <si>
    <t>Each worksheet in this workbook demonstrates different aspects of PyXLL as described below.</t>
  </si>
  <si>
    <r>
      <t xml:space="preserve">Some examples require the </t>
    </r>
    <r>
      <rPr>
        <b/>
        <sz val="11"/>
        <rFont val="Calibri"/>
        <family val="2"/>
        <scheme val="minor"/>
      </rPr>
      <t>win32api</t>
    </r>
    <r>
      <rPr>
        <sz val="11"/>
        <rFont val="Calibri"/>
        <family val="2"/>
        <scheme val="minor"/>
      </rPr>
      <t xml:space="preserve"> and </t>
    </r>
    <r>
      <rPr>
        <b/>
        <sz val="11"/>
        <rFont val="Calibri"/>
        <family val="2"/>
        <scheme val="minor"/>
      </rPr>
      <t>win32com</t>
    </r>
    <r>
      <rPr>
        <sz val="11"/>
        <rFont val="Calibri"/>
        <family val="2"/>
        <scheme val="minor"/>
      </rPr>
      <t xml:space="preserve"> modules to be installed.</t>
    </r>
  </si>
  <si>
    <r>
      <t xml:space="preserve">The NumPy examples require the </t>
    </r>
    <r>
      <rPr>
        <b/>
        <sz val="11"/>
        <rFont val="Calibri"/>
        <family val="2"/>
        <scheme val="minor"/>
      </rPr>
      <t>numpy</t>
    </r>
    <r>
      <rPr>
        <sz val="11"/>
        <rFont val="Calibri"/>
        <family val="2"/>
        <scheme val="minor"/>
      </rPr>
      <t xml:space="preserve"> module to be installed</t>
    </r>
  </si>
  <si>
    <r>
      <t xml:space="preserve">The pandas examples require </t>
    </r>
    <r>
      <rPr>
        <b/>
        <sz val="11"/>
        <rFont val="Calibri"/>
        <family val="2"/>
        <scheme val="minor"/>
      </rPr>
      <t>pandas</t>
    </r>
    <r>
      <rPr>
        <sz val="11"/>
        <rFont val="Calibri"/>
        <family val="2"/>
        <scheme val="minor"/>
      </rPr>
      <t xml:space="preserve"> to be installed.</t>
    </r>
  </si>
  <si>
    <r>
      <t xml:space="preserve">See the module </t>
    </r>
    <r>
      <rPr>
        <b/>
        <sz val="11"/>
        <rFont val="Calibri"/>
        <family val="2"/>
        <scheme val="minor"/>
      </rPr>
      <t>worksheetfuncs.py</t>
    </r>
    <r>
      <rPr>
        <sz val="11"/>
        <rFont val="Calibri"/>
        <family val="2"/>
        <scheme val="minor"/>
      </rPr>
      <t xml:space="preserve"> for details of the examples below.</t>
    </r>
  </si>
  <si>
    <r>
      <t xml:space="preserve">the </t>
    </r>
    <r>
      <rPr>
        <b/>
        <sz val="11"/>
        <rFont val="Calibri"/>
        <family val="2"/>
        <scheme val="minor"/>
      </rPr>
      <t>var</t>
    </r>
    <r>
      <rPr>
        <sz val="11"/>
        <rFont val="Calibri"/>
        <family val="2"/>
        <scheme val="minor"/>
      </rPr>
      <t xml:space="preserve"> type can be used to pass various different types between Excel and python</t>
    </r>
  </si>
  <si>
    <r>
      <t xml:space="preserve">Dates and times can be passed to and from Excel using the standard python </t>
    </r>
    <r>
      <rPr>
        <b/>
        <sz val="11"/>
        <rFont val="Calibri"/>
        <family val="2"/>
        <scheme val="minor"/>
      </rPr>
      <t>datetime</t>
    </r>
    <r>
      <rPr>
        <sz val="11"/>
        <rFont val="Calibri"/>
        <family val="2"/>
        <scheme val="minor"/>
      </rPr>
      <t xml:space="preserve"> module.</t>
    </r>
  </si>
  <si>
    <r>
      <t xml:space="preserve">the </t>
    </r>
    <r>
      <rPr>
        <b/>
        <sz val="11"/>
        <rFont val="Calibri"/>
        <family val="2"/>
        <scheme val="minor"/>
      </rPr>
      <t>xl_cell</t>
    </r>
    <r>
      <rPr>
        <sz val="11"/>
        <rFont val="Calibri"/>
        <family val="2"/>
        <scheme val="minor"/>
      </rPr>
      <t xml:space="preserve"> type.</t>
    </r>
  </si>
  <si>
    <r>
      <t xml:space="preserve">Functions returning the </t>
    </r>
    <r>
      <rPr>
        <b/>
        <sz val="11"/>
        <rFont val="Calibri"/>
        <family val="2"/>
        <scheme val="minor"/>
      </rPr>
      <t xml:space="preserve">'object' </t>
    </r>
    <r>
      <rPr>
        <sz val="11"/>
        <rFont val="Calibri"/>
        <family val="2"/>
        <scheme val="minor"/>
      </rPr>
      <t>type have their return value cached in a</t>
    </r>
  </si>
  <si>
    <r>
      <t xml:space="preserve">This example returns an instance of </t>
    </r>
    <r>
      <rPr>
        <b/>
        <sz val="11"/>
        <rFont val="Calibri"/>
        <family val="2"/>
        <scheme val="minor"/>
      </rPr>
      <t>MyTestClass</t>
    </r>
    <r>
      <rPr>
        <sz val="11"/>
        <rFont val="Calibri"/>
        <family val="2"/>
        <scheme val="minor"/>
      </rPr>
      <t xml:space="preserve"> and then calls a function</t>
    </r>
  </si>
  <si>
    <r>
      <t xml:space="preserve">This example shows another class, </t>
    </r>
    <r>
      <rPr>
        <b/>
        <sz val="11"/>
        <rFont val="Calibri"/>
        <family val="2"/>
        <scheme val="minor"/>
      </rPr>
      <t>MyDataGrid</t>
    </r>
    <r>
      <rPr>
        <sz val="11"/>
        <rFont val="Calibri"/>
        <family val="2"/>
        <scheme val="minor"/>
      </rPr>
      <t>, that is constructed from an</t>
    </r>
  </si>
  <si>
    <r>
      <t xml:space="preserve">See the </t>
    </r>
    <r>
      <rPr>
        <b/>
        <sz val="11"/>
        <rFont val="Calibri"/>
        <family val="2"/>
        <scheme val="minor"/>
      </rPr>
      <t>customtypes.py</t>
    </r>
    <r>
      <rPr>
        <sz val="11"/>
        <rFont val="Calibri"/>
        <family val="2"/>
        <scheme val="minor"/>
      </rPr>
      <t xml:space="preserve"> module for details of the examples below.</t>
    </r>
  </si>
  <si>
    <t>Cached Objects</t>
  </si>
  <si>
    <r>
      <t xml:space="preserve">To use the Excel Automation API you must have the </t>
    </r>
    <r>
      <rPr>
        <b/>
        <sz val="11"/>
        <rFont val="Calibri"/>
        <family val="2"/>
        <scheme val="minor"/>
      </rPr>
      <t>win32com</t>
    </r>
    <r>
      <rPr>
        <sz val="11"/>
        <rFont val="Calibri"/>
        <family val="2"/>
        <scheme val="minor"/>
      </rPr>
      <t xml:space="preserve"> module installed.</t>
    </r>
  </si>
  <si>
    <r>
      <t xml:space="preserve">from the calling cell, identified with the </t>
    </r>
    <r>
      <rPr>
        <b/>
        <sz val="11"/>
        <rFont val="Calibri"/>
        <family val="2"/>
        <scheme val="minor"/>
      </rPr>
      <t>xlfCaller</t>
    </r>
    <r>
      <rPr>
        <sz val="11"/>
        <rFont val="Calibri"/>
        <family val="2"/>
        <scheme val="minor"/>
      </rPr>
      <t xml:space="preserve"> function.</t>
    </r>
  </si>
  <si>
    <r>
      <t xml:space="preserve">and </t>
    </r>
    <r>
      <rPr>
        <b/>
        <sz val="11"/>
        <rFont val="Calibri"/>
        <family val="2"/>
        <scheme val="minor"/>
      </rPr>
      <t>callbacks</t>
    </r>
    <r>
      <rPr>
        <sz val="11"/>
        <rFont val="Calibri"/>
        <family val="2"/>
        <scheme val="minor"/>
      </rPr>
      <t xml:space="preserve"> examples.</t>
    </r>
  </si>
  <si>
    <r>
      <t xml:space="preserve">Look for the </t>
    </r>
    <r>
      <rPr>
        <b/>
        <sz val="11"/>
        <rFont val="Calibri"/>
        <family val="2"/>
        <scheme val="minor"/>
      </rPr>
      <t>PyXLL add-in menu</t>
    </r>
    <r>
      <rPr>
        <sz val="11"/>
        <rFont val="Calibri"/>
        <family val="2"/>
        <scheme val="minor"/>
      </rPr>
      <t xml:space="preserve"> in the top Excel menu, or under the</t>
    </r>
  </si>
  <si>
    <r>
      <t xml:space="preserve">Take a look at the code for the menu examples in </t>
    </r>
    <r>
      <rPr>
        <b/>
        <sz val="11"/>
        <rFont val="Calibri"/>
        <family val="2"/>
        <scheme val="minor"/>
      </rPr>
      <t>menus.py</t>
    </r>
    <r>
      <rPr>
        <sz val="11"/>
        <rFont val="Calibri"/>
        <family val="2"/>
        <scheme val="minor"/>
      </rPr>
      <t>.</t>
    </r>
  </si>
  <si>
    <r>
      <t xml:space="preserve">The </t>
    </r>
    <r>
      <rPr>
        <b/>
        <sz val="11"/>
        <rFont val="Calibri"/>
        <family val="2"/>
        <scheme val="minor"/>
      </rPr>
      <t>callbacks</t>
    </r>
    <r>
      <rPr>
        <sz val="11"/>
        <rFont val="Calibri"/>
        <family val="2"/>
        <scheme val="minor"/>
      </rPr>
      <t xml:space="preserve"> examples register callbacks that get called when</t>
    </r>
  </si>
  <si>
    <r>
      <t xml:space="preserve">The code for the callbacks examples is in </t>
    </r>
    <r>
      <rPr>
        <b/>
        <sz val="11"/>
        <rFont val="Calibri"/>
        <family val="2"/>
        <scheme val="minor"/>
      </rPr>
      <t>callbacks.py</t>
    </r>
    <r>
      <rPr>
        <sz val="11"/>
        <rFont val="Calibri"/>
        <family val="2"/>
        <scheme val="minor"/>
      </rPr>
      <t>.</t>
    </r>
  </si>
  <si>
    <t>If you have not already installed the PyXLL add-in, please see the instructions at</t>
  </si>
  <si>
    <t>https://www.pyxll.com/docs/userguide/installation.html</t>
  </si>
  <si>
    <t>https://www.pyxll.com</t>
  </si>
  <si>
    <t>For complete on-line documentation, please visit</t>
  </si>
  <si>
    <t>to the path of the Python executable you want to use with PyXLL.</t>
  </si>
  <si>
    <t>If the PyXLL add-in fails to load and Excel says it doesn't recognize the file format, the</t>
  </si>
  <si>
    <t>issue will be that you are trying to load the 64 bit PyXLL add-in into the 32 bit version</t>
  </si>
  <si>
    <t>of Excel or vise-versa. To resolve this you will need to download the correct version of PyXLL</t>
  </si>
  <si>
    <t>to match the versions of Excel and Python you are using.</t>
  </si>
  <si>
    <t>Define custom types to handle your own Python classes.</t>
  </si>
  <si>
    <t>Verifies that PyXLL is installed with necessary dependencies for this demonstration.</t>
  </si>
  <si>
    <t>Python functions are used just like Excel's built-in functions, complete with documentation.</t>
  </si>
  <si>
    <t>Write functions that can take ranges of cells as arguments, and array formulas that return ranges.</t>
  </si>
  <si>
    <t>Return Python objects to Excel and reference them in your formulas.</t>
  </si>
  <si>
    <t>Create interactive objects and modify sheet contents with PyXLL macro functions and the Excel Object Model.</t>
  </si>
  <si>
    <t>Stream live data from Python to Excel.</t>
  </si>
  <si>
    <t>Call lengthy IO routines in the background without blocking Excel.</t>
  </si>
  <si>
    <t>Use Pandas to perform complex analyses directly in Excel.</t>
  </si>
  <si>
    <t>Before you load the pyxll.xll add-in, update the sample pyxll.cfg file so that "executable" is set</t>
  </si>
  <si>
    <t>API Token</t>
  </si>
  <si>
    <t>Base URL</t>
  </si>
  <si>
    <t>https://github.com/mhammond/pywin32</t>
  </si>
  <si>
    <r>
      <t xml:space="preserve">These are included in the </t>
    </r>
    <r>
      <rPr>
        <b/>
        <sz val="11"/>
        <rFont val="Calibri"/>
        <family val="2"/>
        <scheme val="minor"/>
      </rPr>
      <t>pywin32</t>
    </r>
    <r>
      <rPr>
        <sz val="11"/>
        <rFont val="Calibri"/>
        <family val="2"/>
        <scheme val="minor"/>
      </rPr>
      <t xml:space="preserve"> package.</t>
    </r>
  </si>
  <si>
    <t>using "pip install pywin32" or "conda install pywin32", or download it from:</t>
  </si>
  <si>
    <t>If pywin32 is not included in your python install already, you can install it</t>
  </si>
  <si>
    <t>Recalculate (Ctrl+Alt+F9) to update the values below</t>
  </si>
  <si>
    <t>By default, functions returning cached objects are called automatically when the workbook is loaded.</t>
  </si>
  <si>
    <t>If not called the objects will not exist in the cache, but you can recalculate everything using Ctrl+Alt+F9.</t>
  </si>
  <si>
    <t>https://www.alphavantage.co</t>
  </si>
  <si>
    <t>demo</t>
  </si>
  <si>
    <t>IBM</t>
  </si>
  <si>
    <t>300135.SHZ</t>
  </si>
  <si>
    <t>This example uses alphavantage.co to get some stock quotes.</t>
  </si>
  <si>
    <t>Go to https://www.alphavantage.co/support/#api-key to obtain your own API key.</t>
  </si>
  <si>
    <t>formatted_datetime_pyxll_function</t>
  </si>
  <si>
    <t>PyXLL functions can have formatters to format the cell(s) the function is called from.</t>
  </si>
  <si>
    <t>A PyXLL formatter is used to format the formula range when the result is returned.</t>
  </si>
  <si>
    <t>As the range resized, the formatting updates also.</t>
  </si>
  <si>
    <t>5) Recalculate on open</t>
  </si>
  <si>
    <t>Functions can be marked to be recalculated when the workbook opens.</t>
  </si>
  <si>
    <t>recalc_on_open_test</t>
  </si>
  <si>
    <t>Plotting Charts</t>
  </si>
  <si>
    <t>PyXLL has integration with the most popular Python plotting packages.</t>
  </si>
  <si>
    <t>This example shows how Python plots can be embedded in Excel from</t>
  </si>
  <si>
    <t>worksheet functions using the various different plotting packages.</t>
  </si>
  <si>
    <t>Each is disabled by default, and will need the relevant third-party packages</t>
  </si>
  <si>
    <t>to be installed to work, using pip or conda.</t>
  </si>
  <si>
    <t>Plots can be made from worksheet functions (as shown in this example)</t>
  </si>
  <si>
    <t>or from macros, menus and ribbon functions.</t>
  </si>
  <si>
    <t>Matplotlib</t>
  </si>
  <si>
    <t>Seaborn</t>
  </si>
  <si>
    <t>Plotly</t>
  </si>
  <si>
    <t>Bokeh</t>
  </si>
  <si>
    <t>Plotting Package</t>
  </si>
  <si>
    <t>Enabled</t>
  </si>
  <si>
    <t>Frequency</t>
  </si>
  <si>
    <t>Amplitude</t>
  </si>
  <si>
    <t>Offset</t>
  </si>
  <si>
    <t>Title</t>
  </si>
  <si>
    <t>y = sin(x)</t>
  </si>
  <si>
    <t>Width</t>
  </si>
  <si>
    <t>Height</t>
  </si>
  <si>
    <t>Zoom</t>
  </si>
  <si>
    <t>Data Options</t>
  </si>
  <si>
    <t>Chart Options</t>
  </si>
  <si>
    <t>x</t>
  </si>
  <si>
    <t>y</t>
  </si>
  <si>
    <t>Chart Data</t>
  </si>
  <si>
    <t>Plotting</t>
  </si>
  <si>
    <t>Use Python plotting packages to make charts in Excel.</t>
  </si>
  <si>
    <r>
      <t xml:space="preserve">As well as the worksheet function examples there are some </t>
    </r>
    <r>
      <rPr>
        <b/>
        <sz val="11"/>
        <rFont val="Calibri"/>
        <family val="2"/>
        <scheme val="minor"/>
      </rPr>
      <t>ribbon</t>
    </r>
    <r>
      <rPr>
        <sz val="11"/>
        <rFont val="Calibri"/>
        <family val="2"/>
        <scheme val="minor"/>
      </rPr>
      <t xml:space="preserve">, </t>
    </r>
    <r>
      <rPr>
        <b/>
        <sz val="11"/>
        <rFont val="Calibri"/>
        <family val="2"/>
        <scheme val="minor"/>
      </rPr>
      <t>menu</t>
    </r>
  </si>
  <si>
    <t>Other</t>
  </si>
  <si>
    <t>Look for the "PyXLL Example Tab" in the ribbon</t>
  </si>
  <si>
    <t>6) Cell Formatting</t>
  </si>
  <si>
    <t>7) Function arguments</t>
  </si>
  <si>
    <t>PyXLL functions can be passed to other PyXLL functions as arguments.</t>
  </si>
  <si>
    <t>this is</t>
  </si>
  <si>
    <t>some example</t>
  </si>
  <si>
    <t>text that</t>
  </si>
  <si>
    <t>can be</t>
  </si>
  <si>
    <t>processed using</t>
  </si>
  <si>
    <t>pyxll functions</t>
  </si>
  <si>
    <t>Using a function argument to apply to a range of values:</t>
  </si>
  <si>
    <t>Scalar functions take a single argument:</t>
  </si>
  <si>
    <t>RTD Generator Function</t>
  </si>
  <si>
    <t>A</t>
  </si>
  <si>
    <t>B</t>
  </si>
  <si>
    <t>C</t>
  </si>
  <si>
    <t>D</t>
  </si>
  <si>
    <t>E</t>
  </si>
  <si>
    <t>Press the button above to copy</t>
  </si>
  <si>
    <t>the DataFrame on the left to the</t>
  </si>
  <si>
    <t>table on the right.</t>
  </si>
  <si>
    <t>3) Example of how to write and update an Excel Table</t>
  </si>
  <si>
    <t xml:space="preserve">  &lt;-- Change these values to see the DataFrame update</t>
  </si>
  <si>
    <t>Errors and warnings get written to the logfile, which you can open</t>
  </si>
  <si>
    <t>2) A function that takes a DataFrame and describes it as another DataFrame</t>
  </si>
  <si>
    <t>Real time data (RTD) functions notify Excel when their value has changed.</t>
  </si>
  <si>
    <t>PyXLL tracks the usage of these cached objects and removes them from the cache</t>
  </si>
  <si>
    <t>Asynchronous functions were added in Excel 2010.</t>
  </si>
  <si>
    <t>Altair</t>
  </si>
  <si>
    <t>Allow HTML</t>
  </si>
  <si>
    <t>Allow 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</si>
</sst>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3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i/>
      <sz val="10"/>
      <color theme="0" tint="-0.499984740745262"/>
      <name val="Arial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4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2"/>
      <color indexed="12"/>
      <name val="Calibri"/>
      <family val="2"/>
      <scheme val="minor"/>
    </font>
    <font>
      <sz val="11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5724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4F1DB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9" fillId="7" borderId="24" applyNumberFormat="0" applyAlignment="0" applyProtection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0" fontId="6" fillId="0" borderId="0" xfId="0" applyFont="1"/>
    <xf numFmtId="0" fontId="10" fillId="2" borderId="0" xfId="0" applyFont="1" applyFill="1"/>
    <xf numFmtId="0" fontId="11" fillId="0" borderId="0" xfId="1" applyFont="1" applyFill="1" applyAlignment="1" applyProtection="1"/>
    <xf numFmtId="0" fontId="12" fillId="0" borderId="0" xfId="0" applyFont="1"/>
    <xf numFmtId="0" fontId="13" fillId="0" borderId="0" xfId="0" applyFont="1"/>
    <xf numFmtId="0" fontId="10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6" fillId="0" borderId="0" xfId="0" applyFont="1"/>
    <xf numFmtId="0" fontId="12" fillId="0" borderId="14" xfId="0" applyFont="1" applyBorder="1" applyAlignment="1">
      <alignment vertical="top"/>
    </xf>
    <xf numFmtId="0" fontId="12" fillId="0" borderId="15" xfId="0" applyFont="1" applyBorder="1" applyAlignment="1">
      <alignment vertical="top"/>
    </xf>
    <xf numFmtId="0" fontId="12" fillId="0" borderId="15" xfId="0" applyFont="1" applyBorder="1"/>
    <xf numFmtId="0" fontId="12" fillId="0" borderId="16" xfId="0" applyFont="1" applyBorder="1"/>
    <xf numFmtId="0" fontId="12" fillId="0" borderId="17" xfId="0" applyFont="1" applyBorder="1" applyAlignment="1">
      <alignment vertical="top"/>
    </xf>
    <xf numFmtId="0" fontId="12" fillId="0" borderId="18" xfId="0" applyFont="1" applyBorder="1" applyAlignment="1">
      <alignment vertical="top"/>
    </xf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 applyAlignment="1">
      <alignment vertical="top"/>
    </xf>
    <xf numFmtId="0" fontId="12" fillId="0" borderId="20" xfId="0" applyFont="1" applyBorder="1"/>
    <xf numFmtId="0" fontId="12" fillId="0" borderId="21" xfId="0" applyFont="1" applyBorder="1"/>
    <xf numFmtId="0" fontId="10" fillId="0" borderId="0" xfId="0" applyFont="1"/>
    <xf numFmtId="0" fontId="17" fillId="0" borderId="0" xfId="0" applyFont="1"/>
    <xf numFmtId="0" fontId="18" fillId="0" borderId="0" xfId="1" applyFont="1" applyAlignment="1" applyProtection="1"/>
    <xf numFmtId="0" fontId="14" fillId="0" borderId="0" xfId="0" applyFont="1"/>
    <xf numFmtId="0" fontId="19" fillId="0" borderId="0" xfId="0" applyFont="1"/>
    <xf numFmtId="0" fontId="20" fillId="2" borderId="0" xfId="0" applyFont="1" applyFill="1"/>
    <xf numFmtId="0" fontId="21" fillId="0" borderId="0" xfId="0" applyFont="1"/>
    <xf numFmtId="0" fontId="22" fillId="0" borderId="0" xfId="0" quotePrefix="1" applyFont="1"/>
    <xf numFmtId="0" fontId="22" fillId="0" borderId="0" xfId="0" applyFont="1"/>
    <xf numFmtId="0" fontId="23" fillId="0" borderId="0" xfId="0" quotePrefix="1" applyFont="1"/>
    <xf numFmtId="164" fontId="19" fillId="0" borderId="0" xfId="0" applyNumberFormat="1" applyFont="1"/>
    <xf numFmtId="1" fontId="19" fillId="0" borderId="0" xfId="0" applyNumberFormat="1" applyFont="1"/>
    <xf numFmtId="0" fontId="23" fillId="0" borderId="0" xfId="0" applyFont="1"/>
    <xf numFmtId="22" fontId="14" fillId="0" borderId="0" xfId="0" applyNumberFormat="1" applyFont="1"/>
    <xf numFmtId="14" fontId="14" fillId="0" borderId="0" xfId="0" applyNumberFormat="1" applyFont="1"/>
    <xf numFmtId="14" fontId="19" fillId="0" borderId="0" xfId="0" applyNumberFormat="1" applyFont="1"/>
    <xf numFmtId="0" fontId="24" fillId="0" borderId="0" xfId="0" quotePrefix="1" applyFont="1"/>
    <xf numFmtId="0" fontId="24" fillId="0" borderId="0" xfId="0" applyFont="1"/>
    <xf numFmtId="0" fontId="25" fillId="0" borderId="0" xfId="0" applyFont="1"/>
    <xf numFmtId="0" fontId="14" fillId="0" borderId="1" xfId="0" applyFont="1" applyBorder="1"/>
    <xf numFmtId="0" fontId="14" fillId="0" borderId="2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4" fillId="0" borderId="9" xfId="0" applyFont="1" applyBorder="1"/>
    <xf numFmtId="0" fontId="14" fillId="0" borderId="11" xfId="0" applyFont="1" applyBorder="1"/>
    <xf numFmtId="0" fontId="14" fillId="0" borderId="12" xfId="0" applyFont="1" applyBorder="1"/>
    <xf numFmtId="0" fontId="14" fillId="0" borderId="10" xfId="0" applyFont="1" applyBorder="1"/>
    <xf numFmtId="0" fontId="14" fillId="0" borderId="13" xfId="0" applyFont="1" applyBorder="1"/>
    <xf numFmtId="0" fontId="14" fillId="0" borderId="0" xfId="0" quotePrefix="1" applyFont="1"/>
    <xf numFmtId="0" fontId="9" fillId="0" borderId="0" xfId="0" applyFont="1"/>
    <xf numFmtId="0" fontId="26" fillId="0" borderId="0" xfId="0" applyFont="1"/>
    <xf numFmtId="0" fontId="3" fillId="0" borderId="0" xfId="1" applyAlignment="1" applyProtection="1"/>
    <xf numFmtId="0" fontId="14" fillId="0" borderId="22" xfId="0" applyFont="1" applyBorder="1"/>
    <xf numFmtId="0" fontId="27" fillId="0" borderId="0" xfId="0" applyFont="1"/>
    <xf numFmtId="0" fontId="2" fillId="0" borderId="0" xfId="0" quotePrefix="1" applyFont="1"/>
    <xf numFmtId="0" fontId="0" fillId="3" borderId="0" xfId="0" applyFill="1"/>
    <xf numFmtId="0" fontId="0" fillId="4" borderId="0" xfId="0" applyFill="1"/>
    <xf numFmtId="0" fontId="0" fillId="5" borderId="0" xfId="0" applyFill="1"/>
    <xf numFmtId="165" fontId="0" fillId="0" borderId="0" xfId="0" applyNumberFormat="1"/>
    <xf numFmtId="165" fontId="1" fillId="6" borderId="0" xfId="0" applyNumberFormat="1" applyFont="1" applyFill="1"/>
    <xf numFmtId="0" fontId="14" fillId="3" borderId="0" xfId="0" applyFont="1" applyFill="1"/>
    <xf numFmtId="0" fontId="14" fillId="5" borderId="0" xfId="0" applyFont="1" applyFill="1"/>
    <xf numFmtId="0" fontId="0" fillId="4" borderId="0" xfId="0" applyFill="1" applyAlignment="1">
      <alignment horizontal="right"/>
    </xf>
    <xf numFmtId="0" fontId="12" fillId="0" borderId="23" xfId="0" applyFont="1" applyBorder="1" applyAlignment="1">
      <alignment vertical="top"/>
    </xf>
    <xf numFmtId="0" fontId="28" fillId="0" borderId="0" xfId="1" applyFont="1" applyAlignment="1" applyProtection="1"/>
    <xf numFmtId="0" fontId="29" fillId="7" borderId="24" xfId="2"/>
    <xf numFmtId="0" fontId="19" fillId="0" borderId="0" xfId="0" applyFont="1" applyAlignment="1">
      <alignment horizontal="center"/>
    </xf>
  </cellXfs>
  <cellStyles count="3">
    <cellStyle name="Hyperlink" xfId="1" builtinId="8"/>
    <cellStyle name="Input" xfId="2" builtinId="20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colors>
    <mruColors>
      <color rgb="FF2572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pyxll.rtd">
      <tp>
        <v>72</v>
        <stp/>
        <stp>{0275D6A4-C666-472D-A7E1-D42C6D38B9F7}</stp>
        <tr r="C23" s="8"/>
      </tp>
      <tp t="e">
        <v>#N/A</v>
        <stp/>
        <stp>{B9B7D479-5801-4F65-9AEB-0FF9328EC465}</stp>
        <tr r="B19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170E3CEE-B905-4FC7-A6A0-5415CC50226A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170E3CEE-B905-4FC7-A6A0-5415CC50226A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170E3CEE-B905-4FC7-A6A0-5415CC50226A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Scroll" dx="16" max="100" page="1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sv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5.png"/><Relationship Id="rId6" Type="http://schemas.openxmlformats.org/officeDocument/2006/relationships/image" Target="../media/image13.svg"/><Relationship Id="rId5" Type="http://schemas.openxmlformats.org/officeDocument/2006/relationships/image" Target="../media/image12.png"/><Relationship Id="rId4" Type="http://schemas.openxmlformats.org/officeDocument/2006/relationships/image" Target="../media/image11.sv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7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473076</xdr:colOff>
      <xdr:row>0</xdr:row>
      <xdr:rowOff>92075</xdr:rowOff>
    </xdr:from>
    <xdr:to>
      <xdr:col>1</xdr:col>
      <xdr:colOff>882651</xdr:colOff>
      <xdr:row>2</xdr:row>
      <xdr:rowOff>117025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076" y="92075"/>
          <a:ext cx="889000" cy="34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273050</xdr:colOff>
      <xdr:row>2</xdr:row>
      <xdr:rowOff>47175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57150"/>
          <a:ext cx="882650" cy="35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6351</xdr:colOff>
      <xdr:row>0</xdr:row>
      <xdr:rowOff>63500</xdr:rowOff>
    </xdr:from>
    <xdr:to>
      <xdr:col>1</xdr:col>
      <xdr:colOff>895351</xdr:colOff>
      <xdr:row>2</xdr:row>
      <xdr:rowOff>50350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1" y="63500"/>
          <a:ext cx="889000" cy="348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596901</xdr:colOff>
      <xdr:row>0</xdr:row>
      <xdr:rowOff>53975</xdr:rowOff>
    </xdr:from>
    <xdr:to>
      <xdr:col>1</xdr:col>
      <xdr:colOff>885826</xdr:colOff>
      <xdr:row>2</xdr:row>
      <xdr:rowOff>66225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1" y="53975"/>
          <a:ext cx="889000" cy="377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590551</xdr:colOff>
      <xdr:row>0</xdr:row>
      <xdr:rowOff>82550</xdr:rowOff>
    </xdr:from>
    <xdr:to>
      <xdr:col>1</xdr:col>
      <xdr:colOff>863601</xdr:colOff>
      <xdr:row>2</xdr:row>
      <xdr:rowOff>69400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1" y="82550"/>
          <a:ext cx="882650" cy="3488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190500</xdr:colOff>
          <xdr:row>26</xdr:row>
          <xdr:rowOff>50800</xdr:rowOff>
        </xdr:from>
        <xdr:to>
          <xdr:col>11</xdr:col>
          <xdr:colOff>609600</xdr:colOff>
          <xdr:row>28</xdr:row>
          <xdr:rowOff>63500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=&gt; Copy To Table =&gt;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82550</xdr:rowOff>
    </xdr:from>
    <xdr:to>
      <xdr:col>1</xdr:col>
      <xdr:colOff>882651</xdr:colOff>
      <xdr:row>2</xdr:row>
      <xdr:rowOff>40825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6" y="82550"/>
          <a:ext cx="882650" cy="3202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82550</xdr:rowOff>
    </xdr:from>
    <xdr:to>
      <xdr:col>1</xdr:col>
      <xdr:colOff>882651</xdr:colOff>
      <xdr:row>2</xdr:row>
      <xdr:rowOff>78925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1" y="82550"/>
          <a:ext cx="882650" cy="313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12</xdr:col>
      <xdr:colOff>177800</xdr:colOff>
      <xdr:row>63</xdr:row>
      <xdr:rowOff>146050</xdr:rowOff>
    </xdr:to>
    <xdr:pic>
      <xdr:nvPicPr>
        <xdr:cNvPr id="48" name="_PYPLOT_F48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4900" y="8699500"/>
          <a:ext cx="4445000" cy="2540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16</xdr:row>
          <xdr:rowOff>177800</xdr:rowOff>
        </xdr:from>
        <xdr:to>
          <xdr:col>20</xdr:col>
          <xdr:colOff>177800</xdr:colOff>
          <xdr:row>30</xdr:row>
          <xdr:rowOff>139700</xdr:rowOff>
        </xdr:to>
        <xdr:sp macro="" textlink="">
          <xdr:nvSpPr>
            <xdr:cNvPr id="8197" name="_PYPLOT_N17" descr="hello2!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6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32</xdr:row>
          <xdr:rowOff>177800</xdr:rowOff>
        </xdr:from>
        <xdr:to>
          <xdr:col>20</xdr:col>
          <xdr:colOff>177800</xdr:colOff>
          <xdr:row>46</xdr:row>
          <xdr:rowOff>139700</xdr:rowOff>
        </xdr:to>
        <xdr:sp macro="" textlink="">
          <xdr:nvSpPr>
            <xdr:cNvPr id="8198" name="_PYPLOT_N33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6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50</xdr:row>
          <xdr:rowOff>0</xdr:rowOff>
        </xdr:from>
        <xdr:to>
          <xdr:col>20</xdr:col>
          <xdr:colOff>177800</xdr:colOff>
          <xdr:row>63</xdr:row>
          <xdr:rowOff>146050</xdr:rowOff>
        </xdr:to>
        <xdr:sp macro="" textlink="">
          <xdr:nvSpPr>
            <xdr:cNvPr id="8199" name="_PYPLOT_N50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6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5</xdr:col>
      <xdr:colOff>0</xdr:colOff>
      <xdr:row>33</xdr:row>
      <xdr:rowOff>0</xdr:rowOff>
    </xdr:from>
    <xdr:to>
      <xdr:col>12</xdr:col>
      <xdr:colOff>177800</xdr:colOff>
      <xdr:row>46</xdr:row>
      <xdr:rowOff>146050</xdr:rowOff>
    </xdr:to>
    <xdr:pic>
      <xdr:nvPicPr>
        <xdr:cNvPr id="6" name="_PYPLOT_F33">
          <a:extLst>
            <a:ext uri="{FF2B5EF4-FFF2-40B4-BE49-F238E27FC236}">
              <a16:creationId xmlns:a16="http://schemas.microsoft.com/office/drawing/2014/main" id="{81041437-6977-8EA9-A68E-7EFDBAC98F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44900" y="5937250"/>
          <a:ext cx="4445000" cy="2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12</xdr:col>
      <xdr:colOff>177800</xdr:colOff>
      <xdr:row>63</xdr:row>
      <xdr:rowOff>146050</xdr:rowOff>
    </xdr:to>
    <xdr:pic>
      <xdr:nvPicPr>
        <xdr:cNvPr id="8" name="_PYPLOT_F50">
          <a:extLst>
            <a:ext uri="{FF2B5EF4-FFF2-40B4-BE49-F238E27FC236}">
              <a16:creationId xmlns:a16="http://schemas.microsoft.com/office/drawing/2014/main" id="{D0FDE66D-2A8C-6B29-7F22-8D5DBC009F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644900" y="9067800"/>
          <a:ext cx="4445000" cy="2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12</xdr:col>
      <xdr:colOff>177800</xdr:colOff>
      <xdr:row>30</xdr:row>
      <xdr:rowOff>146050</xdr:rowOff>
    </xdr:to>
    <xdr:pic>
      <xdr:nvPicPr>
        <xdr:cNvPr id="11" name="_PYPLOT_F17">
          <a:extLst>
            <a:ext uri="{FF2B5EF4-FFF2-40B4-BE49-F238E27FC236}">
              <a16:creationId xmlns:a16="http://schemas.microsoft.com/office/drawing/2014/main" id="{076CED26-4ABE-D499-2FF6-8713DD707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644900" y="2990850"/>
          <a:ext cx="4445000" cy="254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82550</xdr:rowOff>
    </xdr:from>
    <xdr:to>
      <xdr:col>1</xdr:col>
      <xdr:colOff>882651</xdr:colOff>
      <xdr:row>2</xdr:row>
      <xdr:rowOff>37650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1" y="82550"/>
          <a:ext cx="885825" cy="3170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203200</xdr:colOff>
          <xdr:row>21</xdr:row>
          <xdr:rowOff>50800</xdr:rowOff>
        </xdr:from>
        <xdr:to>
          <xdr:col>2</xdr:col>
          <xdr:colOff>304800</xdr:colOff>
          <xdr:row>22</xdr:row>
          <xdr:rowOff>88900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8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Click 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25</xdr:row>
          <xdr:rowOff>31750</xdr:rowOff>
        </xdr:from>
        <xdr:to>
          <xdr:col>3</xdr:col>
          <xdr:colOff>114300</xdr:colOff>
          <xdr:row>26</xdr:row>
          <xdr:rowOff>165100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8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Click the check box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336550</xdr:colOff>
          <xdr:row>29</xdr:row>
          <xdr:rowOff>50800</xdr:rowOff>
        </xdr:from>
        <xdr:to>
          <xdr:col>2</xdr:col>
          <xdr:colOff>88900</xdr:colOff>
          <xdr:row>33</xdr:row>
          <xdr:rowOff>152400</xdr:rowOff>
        </xdr:to>
        <xdr:sp macro="" textlink="">
          <xdr:nvSpPr>
            <xdr:cNvPr id="2052" name="Scroll Ba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8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542926</xdr:colOff>
      <xdr:row>0</xdr:row>
      <xdr:rowOff>82550</xdr:rowOff>
    </xdr:from>
    <xdr:to>
      <xdr:col>2</xdr:col>
      <xdr:colOff>247651</xdr:colOff>
      <xdr:row>2</xdr:row>
      <xdr:rowOff>37650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6" y="82550"/>
          <a:ext cx="885825" cy="3170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92075</xdr:rowOff>
    </xdr:from>
    <xdr:to>
      <xdr:col>2</xdr:col>
      <xdr:colOff>276226</xdr:colOff>
      <xdr:row>2</xdr:row>
      <xdr:rowOff>47175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92075"/>
          <a:ext cx="885825" cy="3170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381001</xdr:colOff>
      <xdr:row>0</xdr:row>
      <xdr:rowOff>85725</xdr:rowOff>
    </xdr:from>
    <xdr:to>
      <xdr:col>1</xdr:col>
      <xdr:colOff>838201</xdr:colOff>
      <xdr:row>2</xdr:row>
      <xdr:rowOff>37650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82550"/>
          <a:ext cx="885825" cy="3170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381001</xdr:colOff>
      <xdr:row>0</xdr:row>
      <xdr:rowOff>85725</xdr:rowOff>
    </xdr:from>
    <xdr:to>
      <xdr:col>2</xdr:col>
      <xdr:colOff>257176</xdr:colOff>
      <xdr:row>2</xdr:row>
      <xdr:rowOff>37650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82550"/>
          <a:ext cx="882650" cy="317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340654-5A06-40D2-9DF3-F72D296DFE71}" name="pyxll_table_2" displayName="pyxll_table_2" ref="N25:R45" totalsRowShown="0">
  <autoFilter ref="N25:R45" xr:uid="{E5340654-5A06-40D2-9DF3-F72D296DFE71}"/>
  <tableColumns count="5">
    <tableColumn id="1" xr3:uid="{32C02CCF-13CE-488B-AF52-EFE50E3AF6AB}" name="A" dataDxfId="4"/>
    <tableColumn id="6" xr3:uid="{B8B6288A-76F0-4974-A61A-68E04AF49EBF}" name="B" dataDxfId="3"/>
    <tableColumn id="7" xr3:uid="{9AF16486-CA6E-48FF-9442-CACC008377A4}" name="C" dataDxfId="2"/>
    <tableColumn id="8" xr3:uid="{A1FEBE81-2F76-4F80-BCD8-7A5C7FF37F46}" name="D" dataDxfId="1"/>
    <tableColumn id="9" xr3:uid="{C117A782-E8B5-4A72-8F4B-C30276214CC7}" name="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yxll.com/" TargetMode="External"/><Relationship Id="rId1" Type="http://schemas.openxmlformats.org/officeDocument/2006/relationships/hyperlink" Target="https://www.pyxll.com/docs/userguide/installation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andas.pydata.org/" TargetMode="External"/><Relationship Id="rId2" Type="http://schemas.openxmlformats.org/officeDocument/2006/relationships/hyperlink" Target="http://numpy.scipy.org/" TargetMode="External"/><Relationship Id="rId1" Type="http://schemas.openxmlformats.org/officeDocument/2006/relationships/hyperlink" Target="https://github.com/mhammond/pywin32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Relationship Id="rId6" Type="http://schemas.openxmlformats.org/officeDocument/2006/relationships/image" Target="../media/image7.emf"/><Relationship Id="rId5" Type="http://schemas.openxmlformats.org/officeDocument/2006/relationships/control" Target="../activeX/activeX2.xml"/><Relationship Id="rId4" Type="http://schemas.openxmlformats.org/officeDocument/2006/relationships/image" Target="../media/image6.emf"/><Relationship Id="rId9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7" Type="http://schemas.openxmlformats.org/officeDocument/2006/relationships/ctrlProp" Target="../ctrlProps/ctrlProp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github.com/mhammond/pywin32" TargetMode="Externa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BACE-11D4-4D01-A51F-98A4402A0F62}">
  <sheetPr codeName="Sheet12"/>
  <dimension ref="B1:M27"/>
  <sheetViews>
    <sheetView showGridLines="0" tabSelected="1" workbookViewId="0"/>
  </sheetViews>
  <sheetFormatPr defaultColWidth="8.7265625" defaultRowHeight="15.5" x14ac:dyDescent="0.35"/>
  <cols>
    <col min="1" max="1" width="4.1796875" style="7" customWidth="1"/>
    <col min="2" max="2" width="19.1796875" style="7" customWidth="1"/>
    <col min="3" max="3" width="13" style="7" customWidth="1"/>
    <col min="4" max="8" width="8.7265625" style="7"/>
    <col min="9" max="9" width="13.1796875" style="7" customWidth="1"/>
    <col min="10" max="16384" width="8.7265625" style="7"/>
  </cols>
  <sheetData>
    <row r="1" spans="2:13" s="5" customFormat="1" ht="13" x14ac:dyDescent="0.3"/>
    <row r="2" spans="2:13" s="5" customFormat="1" ht="13" x14ac:dyDescent="0.3"/>
    <row r="3" spans="2:13" s="5" customFormat="1" ht="13" x14ac:dyDescent="0.3"/>
    <row r="4" spans="2:13" x14ac:dyDescent="0.35">
      <c r="B4" s="6"/>
    </row>
    <row r="5" spans="2:13" ht="18.5" x14ac:dyDescent="0.45">
      <c r="B5" s="11" t="s">
        <v>195</v>
      </c>
    </row>
    <row r="6" spans="2:13" s="8" customFormat="1" ht="5.5" x14ac:dyDescent="0.15"/>
    <row r="7" spans="2:13" ht="18.5" x14ac:dyDescent="0.45">
      <c r="B7" s="11" t="s">
        <v>196</v>
      </c>
    </row>
    <row r="8" spans="2:13" s="8" customFormat="1" ht="5.5" x14ac:dyDescent="0.15"/>
    <row r="9" spans="2:13" ht="18.5" x14ac:dyDescent="0.45">
      <c r="B9" s="11" t="s">
        <v>197</v>
      </c>
    </row>
    <row r="11" spans="2:13" ht="17.149999999999999" customHeight="1" x14ac:dyDescent="0.35">
      <c r="B11" s="12" t="s">
        <v>185</v>
      </c>
      <c r="C11" s="13" t="s">
        <v>227</v>
      </c>
      <c r="D11" s="13"/>
      <c r="E11" s="13"/>
      <c r="F11" s="13"/>
      <c r="G11" s="13"/>
      <c r="H11" s="13"/>
      <c r="I11" s="13"/>
      <c r="J11" s="14"/>
      <c r="K11" s="14"/>
      <c r="L11" s="14"/>
      <c r="M11" s="15"/>
    </row>
    <row r="12" spans="2:13" ht="17.149999999999999" customHeight="1" x14ac:dyDescent="0.35">
      <c r="B12" s="16" t="s">
        <v>186</v>
      </c>
      <c r="C12" s="17" t="s">
        <v>228</v>
      </c>
      <c r="D12" s="17"/>
      <c r="E12" s="17"/>
      <c r="F12" s="17"/>
      <c r="G12" s="17"/>
      <c r="H12" s="17"/>
      <c r="I12" s="17"/>
      <c r="J12" s="18"/>
      <c r="K12" s="18"/>
      <c r="L12" s="18"/>
      <c r="M12" s="19"/>
    </row>
    <row r="13" spans="2:13" ht="17.149999999999999" customHeight="1" x14ac:dyDescent="0.35">
      <c r="B13" s="16" t="s">
        <v>187</v>
      </c>
      <c r="C13" s="17" t="s">
        <v>229</v>
      </c>
      <c r="D13" s="17"/>
      <c r="E13" s="17"/>
      <c r="F13" s="17"/>
      <c r="G13" s="17"/>
      <c r="H13" s="17"/>
      <c r="I13" s="17"/>
      <c r="J13" s="18"/>
      <c r="K13" s="18"/>
      <c r="L13" s="18"/>
      <c r="M13" s="19"/>
    </row>
    <row r="14" spans="2:13" ht="17.149999999999999" customHeight="1" x14ac:dyDescent="0.35">
      <c r="B14" s="16" t="s">
        <v>189</v>
      </c>
      <c r="C14" s="17" t="s">
        <v>234</v>
      </c>
      <c r="D14" s="17"/>
      <c r="E14" s="17"/>
      <c r="F14" s="17"/>
      <c r="G14" s="17"/>
      <c r="H14" s="17"/>
      <c r="I14" s="17"/>
      <c r="J14" s="18"/>
      <c r="K14" s="18"/>
      <c r="L14" s="18"/>
      <c r="M14" s="19"/>
    </row>
    <row r="15" spans="2:13" ht="17.149999999999999" customHeight="1" x14ac:dyDescent="0.35">
      <c r="B15" s="16" t="s">
        <v>190</v>
      </c>
      <c r="C15" s="17" t="s">
        <v>230</v>
      </c>
      <c r="D15" s="17"/>
      <c r="E15" s="17"/>
      <c r="F15" s="17"/>
      <c r="G15" s="17"/>
      <c r="H15" s="17"/>
      <c r="I15" s="17"/>
      <c r="J15" s="18"/>
      <c r="K15" s="18"/>
      <c r="L15" s="18"/>
      <c r="M15" s="19"/>
    </row>
    <row r="16" spans="2:13" ht="17.149999999999999" customHeight="1" x14ac:dyDescent="0.35">
      <c r="B16" s="16" t="s">
        <v>285</v>
      </c>
      <c r="C16" s="17" t="s">
        <v>286</v>
      </c>
      <c r="D16" s="17"/>
      <c r="E16" s="17"/>
      <c r="F16" s="17"/>
      <c r="G16" s="17"/>
      <c r="H16" s="17"/>
      <c r="I16" s="17"/>
      <c r="J16" s="18"/>
      <c r="K16" s="18"/>
      <c r="L16" s="18"/>
      <c r="M16" s="19"/>
    </row>
    <row r="17" spans="2:13" ht="17.149999999999999" customHeight="1" x14ac:dyDescent="0.35">
      <c r="B17" s="16" t="s">
        <v>61</v>
      </c>
      <c r="C17" s="17" t="s">
        <v>226</v>
      </c>
      <c r="D17" s="17"/>
      <c r="E17" s="17"/>
      <c r="F17" s="17"/>
      <c r="G17" s="17"/>
      <c r="H17" s="17"/>
      <c r="I17" s="17"/>
      <c r="J17" s="18"/>
      <c r="K17" s="18"/>
      <c r="L17" s="18"/>
      <c r="M17" s="19"/>
    </row>
    <row r="18" spans="2:13" ht="17.149999999999999" customHeight="1" x14ac:dyDescent="0.35">
      <c r="B18" s="16" t="s">
        <v>192</v>
      </c>
      <c r="C18" s="17" t="s">
        <v>231</v>
      </c>
      <c r="D18" s="17"/>
      <c r="E18" s="17"/>
      <c r="F18" s="17"/>
      <c r="G18" s="17"/>
      <c r="H18" s="17"/>
      <c r="I18" s="17"/>
      <c r="J18" s="18"/>
      <c r="K18" s="18"/>
      <c r="L18" s="18"/>
      <c r="M18" s="19"/>
    </row>
    <row r="19" spans="2:13" ht="17.149999999999999" customHeight="1" x14ac:dyDescent="0.35">
      <c r="B19" s="16" t="s">
        <v>193</v>
      </c>
      <c r="C19" s="17" t="s">
        <v>232</v>
      </c>
      <c r="D19" s="17"/>
      <c r="E19" s="17"/>
      <c r="F19" s="17"/>
      <c r="G19" s="17"/>
      <c r="H19" s="17"/>
      <c r="I19" s="17"/>
      <c r="J19" s="18"/>
      <c r="K19" s="18"/>
      <c r="L19" s="18"/>
      <c r="M19" s="19"/>
    </row>
    <row r="20" spans="2:13" x14ac:dyDescent="0.35">
      <c r="B20" s="16" t="s">
        <v>194</v>
      </c>
      <c r="C20" s="17" t="s">
        <v>233</v>
      </c>
      <c r="D20" s="17"/>
      <c r="E20" s="17"/>
      <c r="F20" s="17"/>
      <c r="G20" s="17"/>
      <c r="H20" s="17"/>
      <c r="I20" s="17"/>
      <c r="J20" s="18"/>
      <c r="K20" s="18"/>
      <c r="L20" s="18"/>
      <c r="M20" s="19"/>
    </row>
    <row r="21" spans="2:13" x14ac:dyDescent="0.35">
      <c r="B21" s="73" t="s">
        <v>288</v>
      </c>
      <c r="C21" s="20" t="s">
        <v>289</v>
      </c>
      <c r="D21" s="20"/>
      <c r="E21" s="20"/>
      <c r="F21" s="20"/>
      <c r="G21" s="20"/>
      <c r="H21" s="20"/>
      <c r="I21" s="20"/>
      <c r="J21" s="21"/>
      <c r="K21" s="21"/>
      <c r="L21" s="21"/>
      <c r="M21" s="22"/>
    </row>
    <row r="22" spans="2:13" x14ac:dyDescent="0.35">
      <c r="B22" s="9"/>
      <c r="C22" s="10"/>
      <c r="D22" s="10"/>
      <c r="E22" s="10"/>
      <c r="F22" s="10"/>
      <c r="G22" s="10"/>
      <c r="H22" s="10"/>
      <c r="I22" s="10"/>
    </row>
    <row r="23" spans="2:13" x14ac:dyDescent="0.35">
      <c r="B23" s="7" t="s">
        <v>217</v>
      </c>
    </row>
    <row r="24" spans="2:13" x14ac:dyDescent="0.35">
      <c r="B24" s="74" t="s">
        <v>218</v>
      </c>
    </row>
    <row r="26" spans="2:13" x14ac:dyDescent="0.35">
      <c r="B26" s="7" t="s">
        <v>220</v>
      </c>
    </row>
    <row r="27" spans="2:13" x14ac:dyDescent="0.35">
      <c r="B27" s="74" t="s">
        <v>219</v>
      </c>
    </row>
  </sheetData>
  <hyperlinks>
    <hyperlink ref="B24" r:id="rId1" xr:uid="{BA543362-014A-4826-9A06-114ADE502C0C}"/>
    <hyperlink ref="B27" r:id="rId2" xr:uid="{6EC79148-0B68-4899-99EF-9FBFDA2D4BC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:E46"/>
  <sheetViews>
    <sheetView zoomScaleNormal="100" workbookViewId="0">
      <selection activeCell="A2" sqref="A2"/>
    </sheetView>
  </sheetViews>
  <sheetFormatPr defaultColWidth="8.7265625" defaultRowHeight="14.5" x14ac:dyDescent="0.35"/>
  <cols>
    <col min="1" max="1" width="5.7265625" style="26" customWidth="1"/>
    <col min="2" max="16384" width="8.7265625" style="26"/>
  </cols>
  <sheetData>
    <row r="1" spans="2:4" s="5" customFormat="1" ht="9.65" customHeight="1" x14ac:dyDescent="0.3"/>
    <row r="2" spans="2:4" s="5" customFormat="1" ht="18.5" x14ac:dyDescent="0.45">
      <c r="D2" s="28" t="s">
        <v>185</v>
      </c>
    </row>
    <row r="3" spans="2:4" s="5" customFormat="1" ht="8.5" customHeight="1" x14ac:dyDescent="0.3"/>
    <row r="4" spans="2:4" x14ac:dyDescent="0.35">
      <c r="B4" s="25"/>
    </row>
    <row r="5" spans="2:4" x14ac:dyDescent="0.35">
      <c r="B5" s="26" t="s">
        <v>45</v>
      </c>
    </row>
    <row r="7" spans="2:4" x14ac:dyDescent="0.35">
      <c r="B7" s="26" t="s">
        <v>46</v>
      </c>
    </row>
    <row r="8" spans="2:4" x14ac:dyDescent="0.35">
      <c r="B8" s="26" t="s">
        <v>47</v>
      </c>
    </row>
    <row r="10" spans="2:4" x14ac:dyDescent="0.35">
      <c r="B10" s="26" t="s">
        <v>235</v>
      </c>
    </row>
    <row r="11" spans="2:4" x14ac:dyDescent="0.35">
      <c r="B11" s="26" t="s">
        <v>221</v>
      </c>
    </row>
    <row r="13" spans="2:4" x14ac:dyDescent="0.35">
      <c r="B13" s="26" t="s">
        <v>222</v>
      </c>
    </row>
    <row r="14" spans="2:4" x14ac:dyDescent="0.35">
      <c r="B14" s="26" t="s">
        <v>223</v>
      </c>
    </row>
    <row r="15" spans="2:4" x14ac:dyDescent="0.35">
      <c r="B15" s="26" t="s">
        <v>224</v>
      </c>
    </row>
    <row r="16" spans="2:4" x14ac:dyDescent="0.35">
      <c r="B16" s="26" t="s">
        <v>225</v>
      </c>
    </row>
    <row r="18" spans="2:5" x14ac:dyDescent="0.35">
      <c r="B18" s="63" t="s">
        <v>242</v>
      </c>
    </row>
    <row r="20" spans="2:5" x14ac:dyDescent="0.35">
      <c r="B20" s="27" t="s">
        <v>54</v>
      </c>
      <c r="C20" s="27"/>
      <c r="D20" s="27"/>
      <c r="E20" s="27" t="str">
        <f ca="1">_xll.PYXLL_VERSION()</f>
        <v>5.11.0.b1xxx</v>
      </c>
    </row>
    <row r="21" spans="2:5" x14ac:dyDescent="0.35">
      <c r="B21" s="27" t="s">
        <v>55</v>
      </c>
      <c r="C21" s="27"/>
      <c r="D21" s="27"/>
      <c r="E21" s="27" t="str">
        <f ca="1">_xll.PYTHON_VERSION()</f>
        <v>##Exception: EErkk</v>
      </c>
    </row>
    <row r="22" spans="2:5" x14ac:dyDescent="0.35">
      <c r="B22" s="27"/>
      <c r="C22" s="27"/>
      <c r="D22" s="27"/>
      <c r="E22" s="27"/>
    </row>
    <row r="23" spans="2:5" x14ac:dyDescent="0.35">
      <c r="B23" s="26" t="s">
        <v>312</v>
      </c>
    </row>
    <row r="24" spans="2:5" x14ac:dyDescent="0.35">
      <c r="B24" s="26" t="s">
        <v>48</v>
      </c>
    </row>
    <row r="25" spans="2:5" x14ac:dyDescent="0.35">
      <c r="B25" s="27" t="str">
        <f ca="1">_xll.PYXLL_LOGFILE()</f>
        <v>c:\Users\tony\venvs\py311\pyxll\logs\pyxll.log</v>
      </c>
    </row>
    <row r="27" spans="2:5" x14ac:dyDescent="0.35">
      <c r="B27" s="26" t="s">
        <v>198</v>
      </c>
    </row>
    <row r="28" spans="2:5" ht="15" customHeight="1" x14ac:dyDescent="0.35">
      <c r="B28" s="26" t="s">
        <v>239</v>
      </c>
    </row>
    <row r="29" spans="2:5" ht="15" customHeight="1" x14ac:dyDescent="0.35">
      <c r="B29" s="26" t="s">
        <v>241</v>
      </c>
    </row>
    <row r="30" spans="2:5" x14ac:dyDescent="0.35">
      <c r="B30" s="26" t="s">
        <v>240</v>
      </c>
    </row>
    <row r="31" spans="2:5" x14ac:dyDescent="0.35">
      <c r="B31" s="25" t="s">
        <v>238</v>
      </c>
    </row>
    <row r="33" spans="2:5" x14ac:dyDescent="0.35">
      <c r="B33" s="27" t="s">
        <v>49</v>
      </c>
      <c r="E33" s="27" t="b">
        <f ca="1">_xll.WIN32API_IS_INSTALLED()</f>
        <v>1</v>
      </c>
    </row>
    <row r="34" spans="2:5" x14ac:dyDescent="0.35">
      <c r="B34" s="27" t="s">
        <v>50</v>
      </c>
      <c r="E34" s="27" t="b">
        <f ca="1">_xll.WIN32COM_IS_INSTALLED()</f>
        <v>1</v>
      </c>
    </row>
    <row r="36" spans="2:5" x14ac:dyDescent="0.35">
      <c r="B36" s="26" t="s">
        <v>199</v>
      </c>
    </row>
    <row r="37" spans="2:5" x14ac:dyDescent="0.35">
      <c r="B37" s="26" t="s">
        <v>51</v>
      </c>
    </row>
    <row r="38" spans="2:5" x14ac:dyDescent="0.35">
      <c r="B38" s="25" t="s">
        <v>52</v>
      </c>
    </row>
    <row r="40" spans="2:5" x14ac:dyDescent="0.35">
      <c r="B40" s="27" t="s">
        <v>53</v>
      </c>
      <c r="C40" s="27"/>
      <c r="D40" s="27"/>
      <c r="E40" s="27" t="b">
        <f ca="1">_xll.NUMPY_IS_INSTALLED()</f>
        <v>1</v>
      </c>
    </row>
    <row r="42" spans="2:5" x14ac:dyDescent="0.35">
      <c r="B42" s="26" t="s">
        <v>200</v>
      </c>
    </row>
    <row r="43" spans="2:5" x14ac:dyDescent="0.35">
      <c r="B43" s="26" t="s">
        <v>159</v>
      </c>
    </row>
    <row r="44" spans="2:5" x14ac:dyDescent="0.35">
      <c r="B44" s="25" t="s">
        <v>160</v>
      </c>
    </row>
    <row r="46" spans="2:5" x14ac:dyDescent="0.35">
      <c r="B46" s="27" t="s">
        <v>156</v>
      </c>
      <c r="E46" s="27" t="b">
        <f ca="1">_xll.pandas_is_installed()</f>
        <v>1</v>
      </c>
    </row>
  </sheetData>
  <phoneticPr fontId="5" type="noConversion"/>
  <hyperlinks>
    <hyperlink ref="B31" r:id="rId1" xr:uid="{00000000-0004-0000-0000-000001000000}"/>
    <hyperlink ref="B38" r:id="rId2" xr:uid="{00000000-0004-0000-0000-000002000000}"/>
    <hyperlink ref="B44" r:id="rId3" xr:uid="{00000000-0004-0000-0000-000003000000}"/>
  </hyperlinks>
  <pageMargins left="0.75" right="0.75" top="1" bottom="1" header="0.5" footer="0.5"/>
  <pageSetup paperSize="9" orientation="portrait" horizontalDpi="4294967293" verticalDpi="4294967293" r:id="rId4"/>
  <headerFooter alignWithMargins="0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/>
  <dimension ref="B1:N105"/>
  <sheetViews>
    <sheetView workbookViewId="0">
      <selection activeCell="A105" sqref="A105"/>
    </sheetView>
  </sheetViews>
  <sheetFormatPr defaultColWidth="8.7265625" defaultRowHeight="13" x14ac:dyDescent="0.3"/>
  <cols>
    <col min="1" max="1" width="5.7265625" style="23" customWidth="1"/>
    <col min="2" max="2" width="17.7265625" style="23" customWidth="1"/>
    <col min="3" max="3" width="15.453125" style="23" customWidth="1"/>
    <col min="4" max="4" width="9.453125" style="23" customWidth="1"/>
    <col min="5" max="5" width="21.54296875" style="23" customWidth="1"/>
    <col min="6" max="6" width="11.453125" style="23" bestFit="1" customWidth="1"/>
    <col min="7" max="16384" width="8.7265625" style="23"/>
  </cols>
  <sheetData>
    <row r="1" spans="2:8" s="5" customFormat="1" ht="9.65" customHeight="1" x14ac:dyDescent="0.3"/>
    <row r="2" spans="2:8" s="5" customFormat="1" ht="18.5" x14ac:dyDescent="0.45">
      <c r="C2" s="28" t="s">
        <v>56</v>
      </c>
    </row>
    <row r="3" spans="2:8" s="5" customFormat="1" ht="8.5" customHeight="1" x14ac:dyDescent="0.3"/>
    <row r="5" spans="2:8" ht="14.5" x14ac:dyDescent="0.35">
      <c r="B5" s="26" t="s">
        <v>57</v>
      </c>
    </row>
    <row r="6" spans="2:8" ht="14.5" x14ac:dyDescent="0.35">
      <c r="B6" s="26" t="s">
        <v>201</v>
      </c>
    </row>
    <row r="8" spans="2:8" ht="15.5" x14ac:dyDescent="0.35">
      <c r="B8" s="29" t="s">
        <v>0</v>
      </c>
    </row>
    <row r="10" spans="2:8" ht="14.5" x14ac:dyDescent="0.35">
      <c r="B10" s="27" t="s">
        <v>1</v>
      </c>
      <c r="C10" s="26"/>
      <c r="D10" s="26"/>
      <c r="E10" s="26"/>
      <c r="F10" s="26"/>
      <c r="G10" s="26"/>
      <c r="H10" s="26"/>
    </row>
    <row r="11" spans="2:8" ht="14.5" x14ac:dyDescent="0.35">
      <c r="B11" s="26">
        <v>1</v>
      </c>
      <c r="C11" s="26">
        <v>2</v>
      </c>
      <c r="D11" s="26">
        <v>3</v>
      </c>
      <c r="E11" s="27">
        <f>_xll.basic_pyxll_function_1(B11,C11,D11)</f>
        <v>8</v>
      </c>
      <c r="F11" s="26"/>
      <c r="G11" s="32" t="str">
        <f>_xll.GET_FORMULA(E11)</f>
        <v>=@basic_pyxll_function_1(RC[-3],RC[-2],RC[-1])</v>
      </c>
      <c r="H11" s="26"/>
    </row>
    <row r="12" spans="2:8" ht="14.5" x14ac:dyDescent="0.35">
      <c r="B12" s="26"/>
      <c r="C12" s="26"/>
      <c r="D12" s="26"/>
      <c r="E12" s="26"/>
      <c r="F12" s="26"/>
      <c r="G12" s="26"/>
      <c r="H12" s="26"/>
    </row>
    <row r="13" spans="2:8" ht="14.5" x14ac:dyDescent="0.35">
      <c r="B13" s="27" t="s">
        <v>2</v>
      </c>
      <c r="C13" s="26"/>
      <c r="D13" s="26"/>
      <c r="E13" s="26"/>
      <c r="F13" s="26"/>
      <c r="G13" s="26"/>
      <c r="H13" s="26"/>
    </row>
    <row r="14" spans="2:8" ht="14.5" x14ac:dyDescent="0.35">
      <c r="B14" s="26">
        <v>1</v>
      </c>
      <c r="C14" s="26">
        <v>2.5</v>
      </c>
      <c r="D14" s="26" t="b">
        <v>1</v>
      </c>
      <c r="E14" s="33">
        <f>_xll.basic_pyxll_function_2(B14,C14,D14)</f>
        <v>1</v>
      </c>
      <c r="F14" s="26"/>
      <c r="G14" s="32" t="str">
        <f>_xll.GET_FORMULA(E14)</f>
        <v>=@basic_pyxll_function_2(RC[-3],RC[-2],RC[-1])</v>
      </c>
      <c r="H14" s="26"/>
    </row>
    <row r="15" spans="2:8" ht="14.5" x14ac:dyDescent="0.35">
      <c r="B15" s="26">
        <v>1</v>
      </c>
      <c r="C15" s="26">
        <v>2.5</v>
      </c>
      <c r="D15" s="26" t="b">
        <v>0</v>
      </c>
      <c r="E15" s="33">
        <f>_xll.basic_pyxll_function_2(B15,C15,D15)</f>
        <v>2.5</v>
      </c>
      <c r="F15" s="26"/>
      <c r="G15" s="32" t="str">
        <f>_xll.GET_FORMULA(E15)</f>
        <v>=@basic_pyxll_function_2(RC[-3],RC[-2],RC[-1])</v>
      </c>
      <c r="H15" s="26"/>
    </row>
    <row r="16" spans="2:8" ht="14.5" x14ac:dyDescent="0.35">
      <c r="B16" s="26"/>
      <c r="C16" s="26"/>
      <c r="D16" s="26"/>
      <c r="E16" s="33"/>
      <c r="F16" s="26"/>
      <c r="G16" s="26"/>
      <c r="H16" s="26"/>
    </row>
    <row r="17" spans="2:10" ht="14.5" x14ac:dyDescent="0.35">
      <c r="B17" s="27" t="s">
        <v>29</v>
      </c>
      <c r="C17" s="26"/>
      <c r="D17" s="26"/>
      <c r="E17" s="33"/>
      <c r="F17" s="26"/>
      <c r="G17" s="26"/>
      <c r="H17" s="26"/>
    </row>
    <row r="18" spans="2:10" ht="14.5" x14ac:dyDescent="0.35">
      <c r="B18" s="26">
        <v>5</v>
      </c>
      <c r="C18" s="26"/>
      <c r="D18" s="26"/>
      <c r="E18" s="34">
        <f>_xll.basic_pyxll_function_3(B18)</f>
        <v>5</v>
      </c>
      <c r="F18" s="26"/>
      <c r="G18" s="32" t="str">
        <f>_xll.GET_FORMULA(E18)</f>
        <v>=@basic_pyxll_function_3(RC[-3])</v>
      </c>
      <c r="H18" s="26"/>
    </row>
    <row r="20" spans="2:10" ht="15.5" x14ac:dyDescent="0.35">
      <c r="B20" s="29" t="s">
        <v>3</v>
      </c>
    </row>
    <row r="21" spans="2:10" ht="15.5" x14ac:dyDescent="0.35">
      <c r="B21" s="29"/>
    </row>
    <row r="22" spans="2:10" ht="14.5" x14ac:dyDescent="0.35">
      <c r="B22" s="26" t="s">
        <v>202</v>
      </c>
      <c r="C22" s="26"/>
      <c r="D22" s="26"/>
      <c r="E22" s="26"/>
      <c r="F22" s="26"/>
      <c r="G22" s="26"/>
      <c r="H22" s="26"/>
      <c r="I22" s="26"/>
      <c r="J22" s="26"/>
    </row>
    <row r="23" spans="2:10" ht="14.5" x14ac:dyDescent="0.35">
      <c r="B23" s="26" t="s">
        <v>102</v>
      </c>
      <c r="C23" s="26"/>
      <c r="D23" s="26"/>
      <c r="E23" s="26"/>
      <c r="F23" s="26"/>
      <c r="G23" s="26"/>
      <c r="H23" s="26"/>
      <c r="I23" s="26"/>
      <c r="J23" s="26"/>
    </row>
    <row r="24" spans="2:10" ht="14.5" x14ac:dyDescent="0.35">
      <c r="B24" s="26"/>
      <c r="C24" s="26"/>
      <c r="D24" s="26"/>
      <c r="E24" s="26"/>
      <c r="F24" s="26"/>
      <c r="G24" s="26"/>
      <c r="H24" s="26"/>
      <c r="I24" s="26"/>
      <c r="J24" s="26"/>
    </row>
    <row r="25" spans="2:10" ht="14.5" x14ac:dyDescent="0.35">
      <c r="B25" s="27" t="s">
        <v>4</v>
      </c>
      <c r="C25" s="26"/>
      <c r="D25" s="26"/>
      <c r="E25" s="26"/>
      <c r="F25" s="26"/>
      <c r="G25" s="26"/>
      <c r="H25" s="26"/>
      <c r="I25" s="26"/>
      <c r="J25" s="26"/>
    </row>
    <row r="26" spans="2:10" ht="14.5" x14ac:dyDescent="0.35">
      <c r="B26" s="26">
        <v>1</v>
      </c>
      <c r="C26" s="26"/>
      <c r="D26" s="26"/>
      <c r="E26" s="27" t="str">
        <f>_xll.var_pyxll_function_1(B26)</f>
        <v>&lt;class 'float'&gt;</v>
      </c>
      <c r="F26" s="26"/>
      <c r="G26" s="26"/>
      <c r="H26" s="26"/>
      <c r="I26" s="35" t="str">
        <f>_xll.GET_FORMULA(E26)</f>
        <v>=@var_pyxll_function_1(RC[-3])</v>
      </c>
      <c r="J26" s="26"/>
    </row>
    <row r="27" spans="2:10" ht="14.5" x14ac:dyDescent="0.35">
      <c r="B27" s="26" t="s">
        <v>5</v>
      </c>
      <c r="C27" s="26"/>
      <c r="D27" s="26"/>
      <c r="E27" s="27" t="str">
        <f>_xll.var_pyxll_function_1(B27)</f>
        <v>&lt;class 'str'&gt;</v>
      </c>
      <c r="F27" s="26"/>
      <c r="G27" s="26"/>
      <c r="H27" s="26"/>
      <c r="I27" s="35" t="str">
        <f>_xll.GET_FORMULA(E27)</f>
        <v>=@var_pyxll_function_1(RC[-3])</v>
      </c>
      <c r="J27" s="26"/>
    </row>
    <row r="28" spans="2:10" ht="14.5" x14ac:dyDescent="0.35">
      <c r="B28" s="26" t="b">
        <v>1</v>
      </c>
      <c r="C28" s="26"/>
      <c r="D28" s="26"/>
      <c r="E28" s="27" t="str">
        <f>_xll.var_pyxll_function_1(B28)</f>
        <v>&lt;class 'bool'&gt;</v>
      </c>
      <c r="F28" s="26"/>
      <c r="G28" s="26"/>
      <c r="H28" s="26"/>
      <c r="I28" s="35" t="str">
        <f>_xll.GET_FORMULA(E28)</f>
        <v>=@var_pyxll_function_1(RC[-3])</v>
      </c>
      <c r="J28" s="26"/>
    </row>
    <row r="29" spans="2:10" ht="14.5" x14ac:dyDescent="0.35">
      <c r="B29" s="26"/>
      <c r="C29" s="26"/>
      <c r="D29" s="26"/>
      <c r="E29" s="27" t="str">
        <f>_xll.var_pyxll_function_1(B29)</f>
        <v>&lt;class 'NoneType'&gt;</v>
      </c>
      <c r="F29" s="26"/>
      <c r="G29" s="26"/>
      <c r="H29" s="26"/>
      <c r="I29" s="35" t="str">
        <f>_xll.GET_FORMULA(E29)</f>
        <v>=@var_pyxll_function_1(RC[-3])</v>
      </c>
      <c r="J29" s="26"/>
    </row>
    <row r="30" spans="2:10" ht="14.5" x14ac:dyDescent="0.35">
      <c r="B30" s="26">
        <v>1</v>
      </c>
      <c r="C30" s="26">
        <v>2</v>
      </c>
      <c r="D30" s="26">
        <v>3</v>
      </c>
      <c r="E30" s="27" t="str">
        <f>_xll.var_pyxll_function_1(B30:D30)</f>
        <v>&lt;class 'list'&gt;</v>
      </c>
      <c r="F30" s="26"/>
      <c r="G30" s="26"/>
      <c r="H30" s="26"/>
      <c r="I30" s="35" t="str">
        <f>_xll.GET_FORMULA(E30)</f>
        <v>=@var_pyxll_function_1(RC[-3]:RC[-1])</v>
      </c>
      <c r="J30" s="26"/>
    </row>
    <row r="31" spans="2:10" ht="14.5" x14ac:dyDescent="0.35">
      <c r="B31" s="26" t="e">
        <f>1/0</f>
        <v>#DIV/0!</v>
      </c>
      <c r="C31" s="26"/>
      <c r="D31" s="26"/>
      <c r="E31" s="27" t="str">
        <f>_xll.var_pyxll_function_1(B31)</f>
        <v>&lt;class 'ZeroDivisionError'&gt;</v>
      </c>
      <c r="F31" s="26"/>
      <c r="G31" s="26"/>
      <c r="H31" s="26"/>
      <c r="I31" s="35" t="str">
        <f>_xll.GET_FORMULA(E31)</f>
        <v>=@var_pyxll_function_1(RC[-3])</v>
      </c>
      <c r="J31" s="26"/>
    </row>
    <row r="32" spans="2:10" ht="14.5" x14ac:dyDescent="0.35">
      <c r="B32" s="26" t="e">
        <f>SQRT(-1)</f>
        <v>#NUM!</v>
      </c>
      <c r="C32" s="26"/>
      <c r="D32" s="26"/>
      <c r="E32" s="27" t="str">
        <f>_xll.var_pyxll_function_1(B32)</f>
        <v>&lt;class 'ArithmeticError'&gt;</v>
      </c>
      <c r="F32" s="26"/>
      <c r="G32" s="26"/>
      <c r="H32" s="26"/>
      <c r="I32" s="35" t="str">
        <f>_xll.GET_FORMULA(E32)</f>
        <v>=@var_pyxll_function_1(RC[-3])</v>
      </c>
      <c r="J32" s="26"/>
    </row>
    <row r="33" spans="2:14" ht="14.5" x14ac:dyDescent="0.35">
      <c r="B33" s="26" t="e">
        <f ca="1">not_a_function()</f>
        <v>#NAME?</v>
      </c>
      <c r="C33" s="26"/>
      <c r="D33" s="26"/>
      <c r="E33" s="27" t="str">
        <f ca="1">_xll.var_pyxll_function_1(B33)</f>
        <v>&lt;class 'NameError'&gt;</v>
      </c>
      <c r="F33" s="26"/>
      <c r="G33" s="26"/>
      <c r="H33" s="26"/>
      <c r="I33" s="35" t="str">
        <f>_xll.GET_FORMULA(E33)</f>
        <v>=@var_pyxll_function_1(RC[-3])</v>
      </c>
      <c r="J33" s="26"/>
    </row>
    <row r="34" spans="2:14" ht="14.5" x14ac:dyDescent="0.35">
      <c r="B34" s="26"/>
      <c r="C34" s="26"/>
      <c r="D34" s="26"/>
      <c r="E34" s="26"/>
      <c r="F34" s="26"/>
      <c r="G34" s="26"/>
      <c r="H34" s="26"/>
      <c r="I34" s="26"/>
      <c r="J34" s="26"/>
    </row>
    <row r="35" spans="2:14" ht="14.5" x14ac:dyDescent="0.35">
      <c r="B35" s="27" t="s">
        <v>6</v>
      </c>
      <c r="C35" s="26"/>
      <c r="D35" s="26"/>
      <c r="E35" s="26"/>
      <c r="F35" s="26"/>
      <c r="G35" s="26"/>
      <c r="H35" s="26"/>
      <c r="I35" s="26"/>
      <c r="J35" s="26"/>
    </row>
    <row r="36" spans="2:14" ht="14.5" x14ac:dyDescent="0.35">
      <c r="B36" s="26" t="b">
        <v>1</v>
      </c>
      <c r="C36" s="26"/>
      <c r="D36" s="26"/>
      <c r="E36" s="27" t="str">
        <f>_xll.var_pyxll_function_2(B36)</f>
        <v>var can be used to return different types</v>
      </c>
      <c r="F36" s="26"/>
      <c r="G36" s="26"/>
      <c r="H36" s="26"/>
      <c r="I36" s="26"/>
      <c r="J36" s="26"/>
    </row>
    <row r="37" spans="2:14" ht="14.5" x14ac:dyDescent="0.35">
      <c r="B37" s="26" t="b">
        <v>0</v>
      </c>
      <c r="C37" s="26"/>
      <c r="D37" s="26"/>
      <c r="E37" s="27">
        <f>_xll.var_pyxll_function_2(B37)</f>
        <v>123.456</v>
      </c>
      <c r="F37" s="26"/>
      <c r="G37" s="26"/>
      <c r="H37" s="26"/>
      <c r="I37" s="26"/>
      <c r="J37" s="26"/>
    </row>
    <row r="39" spans="2:14" ht="15.5" x14ac:dyDescent="0.35">
      <c r="B39" s="29" t="s">
        <v>135</v>
      </c>
    </row>
    <row r="40" spans="2:14" x14ac:dyDescent="0.3">
      <c r="B40" s="24"/>
    </row>
    <row r="41" spans="2:14" ht="14.5" x14ac:dyDescent="0.35">
      <c r="B41" s="26" t="s">
        <v>203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2:14" ht="14.5" x14ac:dyDescent="0.35"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2:14" ht="14.5" x14ac:dyDescent="0.35">
      <c r="B43" s="27" t="s">
        <v>25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2:14" ht="14.5" x14ac:dyDescent="0.35">
      <c r="B44" s="36">
        <f ca="1">NOW()</f>
        <v>45866.608518634261</v>
      </c>
      <c r="C44" s="26"/>
      <c r="D44" s="26"/>
      <c r="E44" s="27" t="str">
        <f ca="1">_xll.datetime_pyxll_function_1(B44)</f>
        <v>type=&lt;class 'datetime.date'&gt;, date=2025-07-28</v>
      </c>
      <c r="F44" s="26"/>
      <c r="G44" s="26"/>
      <c r="H44" s="26"/>
      <c r="I44" s="26"/>
      <c r="J44" s="26"/>
      <c r="K44" s="26"/>
      <c r="L44" s="32" t="str">
        <f>_xll.GET_FORMULA(E44)</f>
        <v>=@datetime_pyxll_function_1(RC[-3])</v>
      </c>
      <c r="M44" s="26"/>
      <c r="N44" s="26"/>
    </row>
    <row r="45" spans="2:14" ht="14.5" x14ac:dyDescent="0.35">
      <c r="B45" s="36"/>
      <c r="C45" s="26"/>
      <c r="D45" s="26"/>
      <c r="E45" s="27"/>
      <c r="F45" s="26"/>
      <c r="G45" s="26"/>
      <c r="H45" s="26"/>
      <c r="I45" s="26"/>
      <c r="J45" s="26"/>
      <c r="K45" s="26"/>
      <c r="L45" s="26"/>
      <c r="M45" s="26"/>
      <c r="N45" s="26"/>
    </row>
    <row r="46" spans="2:14" ht="14.5" x14ac:dyDescent="0.35">
      <c r="B46" s="27" t="s">
        <v>26</v>
      </c>
      <c r="C46" s="26"/>
      <c r="D46" s="26"/>
      <c r="E46" s="27"/>
      <c r="F46" s="26"/>
      <c r="G46" s="26"/>
      <c r="H46" s="26"/>
      <c r="I46" s="26"/>
      <c r="J46" s="26"/>
      <c r="K46" s="26"/>
      <c r="L46" s="26"/>
      <c r="M46" s="26"/>
      <c r="N46" s="26"/>
    </row>
    <row r="47" spans="2:14" ht="14.5" x14ac:dyDescent="0.35">
      <c r="B47" s="36">
        <f ca="1">NOW()</f>
        <v>45866.608518634261</v>
      </c>
      <c r="C47" s="26"/>
      <c r="D47" s="26"/>
      <c r="E47" s="27" t="str">
        <f ca="1">_xll.datetime_pyxll_function_2(B47)</f>
        <v>type=&lt;class 'datetime.time'&gt;, time=14:36:16.010000</v>
      </c>
      <c r="F47" s="26"/>
      <c r="G47" s="26"/>
      <c r="H47" s="26"/>
      <c r="I47" s="26"/>
      <c r="J47" s="26"/>
      <c r="K47" s="26"/>
      <c r="L47" s="32" t="str">
        <f>_xll.GET_FORMULA(E47)</f>
        <v>=@datetime_pyxll_function_2(RC[-3])</v>
      </c>
      <c r="M47" s="26"/>
      <c r="N47" s="26"/>
    </row>
    <row r="48" spans="2:14" ht="14.5" x14ac:dyDescent="0.35">
      <c r="B48" s="36"/>
      <c r="C48" s="26"/>
      <c r="D48" s="26"/>
      <c r="E48" s="27"/>
      <c r="F48" s="26"/>
      <c r="G48" s="26"/>
      <c r="H48" s="26"/>
      <c r="I48" s="26"/>
      <c r="J48" s="26"/>
      <c r="K48" s="26"/>
      <c r="L48" s="26"/>
      <c r="M48" s="26"/>
      <c r="N48" s="26"/>
    </row>
    <row r="49" spans="2:14" ht="14.5" x14ac:dyDescent="0.35">
      <c r="B49" s="27" t="s">
        <v>27</v>
      </c>
      <c r="C49" s="26"/>
      <c r="D49" s="26"/>
      <c r="E49" s="27"/>
      <c r="F49" s="26"/>
      <c r="G49" s="26"/>
      <c r="H49" s="26"/>
      <c r="I49" s="26"/>
      <c r="J49" s="26"/>
      <c r="K49" s="26"/>
      <c r="L49" s="26"/>
      <c r="M49" s="26"/>
      <c r="N49" s="26"/>
    </row>
    <row r="50" spans="2:14" ht="14.5" x14ac:dyDescent="0.35">
      <c r="B50" s="36">
        <f ca="1">NOW()</f>
        <v>45866.608518634261</v>
      </c>
      <c r="C50" s="26"/>
      <c r="D50" s="26"/>
      <c r="E50" s="27" t="str">
        <f ca="1">_xll.datetime_pyxll_function_3(B50)</f>
        <v>type=&lt;class 'datetime.datetime'&gt;, datetime=2025-07-28 14:36:16.010000</v>
      </c>
      <c r="F50" s="26"/>
      <c r="G50" s="26"/>
      <c r="H50" s="26"/>
      <c r="I50" s="26"/>
      <c r="J50" s="26"/>
      <c r="K50" s="26"/>
      <c r="L50" s="32" t="str">
        <f>_xll.GET_FORMULA(E50)</f>
        <v>=@datetime_pyxll_function_3(RC[-3])</v>
      </c>
      <c r="M50" s="26"/>
      <c r="N50" s="26"/>
    </row>
    <row r="51" spans="2:14" ht="14.5" x14ac:dyDescent="0.35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2:14" ht="14.5" x14ac:dyDescent="0.35">
      <c r="B52" s="27" t="s">
        <v>28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2:14" ht="14.5" x14ac:dyDescent="0.35">
      <c r="B53" s="37">
        <v>39814</v>
      </c>
      <c r="C53" s="37">
        <f>B53+1</f>
        <v>39815</v>
      </c>
      <c r="D53" s="26"/>
      <c r="E53" s="38">
        <f>_xll.datetime_pyxll_function_4(B53:C55)</f>
        <v>39817</v>
      </c>
      <c r="F53" s="26"/>
      <c r="G53" s="26"/>
      <c r="H53" s="26"/>
      <c r="I53" s="26"/>
      <c r="J53" s="26"/>
      <c r="K53" s="26"/>
      <c r="L53" s="32" t="str">
        <f>_xll.GET_FORMULA(E53)</f>
        <v>=@datetime_pyxll_function_4(RC[-3]:R[2]C[-2])</v>
      </c>
      <c r="M53" s="26"/>
      <c r="N53" s="26"/>
    </row>
    <row r="54" spans="2:14" ht="14.5" x14ac:dyDescent="0.35">
      <c r="B54" s="37">
        <f>B53+1</f>
        <v>39815</v>
      </c>
      <c r="C54" s="37">
        <f>C53+1</f>
        <v>39816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spans="2:14" ht="14.5" x14ac:dyDescent="0.35">
      <c r="B55" s="37">
        <f>B54+1</f>
        <v>39816</v>
      </c>
      <c r="C55" s="37">
        <f>C54+1</f>
        <v>39817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2:14" ht="14.5" x14ac:dyDescent="0.35">
      <c r="B56" s="37"/>
      <c r="C56" s="37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  <row r="57" spans="2:14" ht="14.5" x14ac:dyDescent="0.35">
      <c r="N57" s="26"/>
    </row>
    <row r="58" spans="2:14" ht="15.5" x14ac:dyDescent="0.35">
      <c r="B58" s="29" t="s">
        <v>136</v>
      </c>
    </row>
    <row r="59" spans="2:14" ht="14.5" x14ac:dyDescent="0.35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spans="2:14" ht="14.5" x14ac:dyDescent="0.35">
      <c r="B60" s="26" t="s">
        <v>101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</row>
    <row r="61" spans="2:14" ht="14.5" x14ac:dyDescent="0.35">
      <c r="B61" s="26" t="s">
        <v>204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</row>
    <row r="62" spans="2:14" ht="14.5" x14ac:dyDescent="0.35"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</row>
    <row r="63" spans="2:14" ht="14.5" x14ac:dyDescent="0.35">
      <c r="B63" s="27" t="s">
        <v>44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</row>
    <row r="64" spans="2:14" ht="14.5" x14ac:dyDescent="0.35">
      <c r="B64" s="26">
        <f>COS(2*PI())</f>
        <v>1</v>
      </c>
      <c r="C64" s="26"/>
      <c r="D64" s="26"/>
      <c r="E64" s="26" t="str">
        <f>_xll.xl_cell_example(B64)</f>
        <v>[value=1.0, address=[examples.xlsx]UDFs!$B$64, formula==COS(2*PI()), note=this is a note]</v>
      </c>
      <c r="F64" s="26"/>
      <c r="G64" s="26"/>
      <c r="H64" s="26"/>
      <c r="I64" s="26"/>
      <c r="J64" s="26"/>
      <c r="K64" s="26"/>
      <c r="L64" s="26"/>
      <c r="M64" s="26"/>
      <c r="N64" s="35" t="str">
        <f>_xll.GET_FORMULA(E64)</f>
        <v>=@xl_cell_example(RC[-3])</v>
      </c>
    </row>
    <row r="65" spans="2:14" ht="14.5" x14ac:dyDescent="0.35"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</row>
    <row r="66" spans="2:14" ht="14.5" x14ac:dyDescent="0.35"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</row>
    <row r="67" spans="2:14" ht="15.5" x14ac:dyDescent="0.35">
      <c r="B67" s="29" t="s">
        <v>255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</row>
    <row r="69" spans="2:14" ht="14.5" x14ac:dyDescent="0.35">
      <c r="B69" s="26" t="s">
        <v>256</v>
      </c>
    </row>
    <row r="70" spans="2:14" ht="14.5" x14ac:dyDescent="0.35">
      <c r="B70" s="26"/>
    </row>
    <row r="71" spans="2:14" ht="14.5" x14ac:dyDescent="0.35">
      <c r="B71" s="27" t="s">
        <v>257</v>
      </c>
    </row>
    <row r="72" spans="2:14" ht="14.5" x14ac:dyDescent="0.35">
      <c r="B72" s="26" t="str">
        <f>_xll.recalc_on_open_test()</f>
        <v>Updated at 2025-07-28 14:33:32</v>
      </c>
      <c r="L72" s="32" t="str">
        <f>_xll.GET_FORMULA(B72)</f>
        <v>=@recalc_on_open_test()</v>
      </c>
    </row>
    <row r="75" spans="2:14" ht="15.5" x14ac:dyDescent="0.35">
      <c r="B75" s="29" t="s">
        <v>290</v>
      </c>
    </row>
    <row r="77" spans="2:14" ht="14.5" x14ac:dyDescent="0.35">
      <c r="B77" s="37" t="s">
        <v>252</v>
      </c>
      <c r="C77" s="37"/>
      <c r="D77" s="26"/>
      <c r="E77" s="26"/>
      <c r="F77" s="26"/>
      <c r="G77" s="26"/>
      <c r="H77" s="26"/>
      <c r="I77" s="26"/>
      <c r="J77" s="26"/>
      <c r="K77" s="26"/>
      <c r="L77" s="26"/>
      <c r="M77" s="26"/>
    </row>
    <row r="79" spans="2:14" ht="14.5" x14ac:dyDescent="0.35">
      <c r="B79" s="27" t="s">
        <v>251</v>
      </c>
    </row>
    <row r="80" spans="2:14" ht="14.5" x14ac:dyDescent="0.35">
      <c r="B80" s="68">
        <f>_xll.formatted_datetime_pyxll_function()</f>
        <v>45866</v>
      </c>
      <c r="L80" s="32" t="str">
        <f>_xll.GET_FORMULA(B80)</f>
        <v>=@formatted_datetime_pyxll_function()</v>
      </c>
    </row>
    <row r="81" spans="2:12" ht="14.5" x14ac:dyDescent="0.35">
      <c r="B81" s="69">
        <f>_xll.formatted_datetime_pyxll_function_2()</f>
        <v>45866</v>
      </c>
      <c r="L81" s="32" t="str">
        <f>_xll.GET_FORMULA(B81)</f>
        <v>=@formatted_datetime_pyxll_function_2()</v>
      </c>
    </row>
    <row r="84" spans="2:12" ht="15.5" x14ac:dyDescent="0.35">
      <c r="B84" s="29" t="s">
        <v>291</v>
      </c>
    </row>
    <row r="86" spans="2:12" ht="14.5" x14ac:dyDescent="0.35">
      <c r="B86" s="37" t="s">
        <v>292</v>
      </c>
    </row>
    <row r="88" spans="2:12" ht="14.5" x14ac:dyDescent="0.35">
      <c r="B88" s="37" t="s">
        <v>293</v>
      </c>
      <c r="C88" s="37" t="s">
        <v>294</v>
      </c>
      <c r="D88" s="37"/>
      <c r="E88" s="37"/>
    </row>
    <row r="89" spans="2:12" ht="14.5" x14ac:dyDescent="0.35">
      <c r="B89" s="37" t="s">
        <v>295</v>
      </c>
      <c r="C89" s="37" t="s">
        <v>296</v>
      </c>
      <c r="D89" s="37"/>
      <c r="E89" s="37"/>
    </row>
    <row r="90" spans="2:12" ht="14.5" x14ac:dyDescent="0.35">
      <c r="B90" s="37" t="s">
        <v>297</v>
      </c>
      <c r="C90" s="37" t="s">
        <v>298</v>
      </c>
      <c r="D90" s="37"/>
      <c r="E90" s="37"/>
    </row>
    <row r="91" spans="2:12" ht="14.5" x14ac:dyDescent="0.35">
      <c r="B91" s="37"/>
      <c r="C91" s="37"/>
      <c r="D91" s="37"/>
      <c r="E91" s="37"/>
    </row>
    <row r="92" spans="2:12" ht="14.5" x14ac:dyDescent="0.35">
      <c r="B92" s="38" t="s">
        <v>300</v>
      </c>
      <c r="C92" s="37"/>
      <c r="D92" s="37"/>
      <c r="E92" s="37"/>
    </row>
    <row r="93" spans="2:12" ht="14.5" x14ac:dyDescent="0.35">
      <c r="B93" s="37" t="str" cm="1">
        <f t="array" ref="B93">_xll.py_titlecase(B88)</f>
        <v>This Is</v>
      </c>
      <c r="C93" s="37"/>
      <c r="D93" s="37"/>
      <c r="E93" s="37"/>
      <c r="L93" s="32" t="str">
        <f>_xll.GET_FORMULA(B93)</f>
        <v>=py_titlecase(R[-5]C)</v>
      </c>
    </row>
    <row r="94" spans="2:12" ht="14.5" x14ac:dyDescent="0.35">
      <c r="B94" s="37" t="str" cm="1">
        <f t="array" ref="B94">_xll.py_uppercase(B89)</f>
        <v>TEXT THAT</v>
      </c>
      <c r="C94" s="37"/>
      <c r="D94" s="37"/>
      <c r="E94" s="37"/>
      <c r="L94" s="32" t="str">
        <f>_xll.GET_FORMULA(B94)</f>
        <v>=py_uppercase(R[-5]C)</v>
      </c>
    </row>
    <row r="95" spans="2:12" ht="14.5" x14ac:dyDescent="0.35">
      <c r="B95" s="37"/>
      <c r="C95" s="37"/>
      <c r="D95" s="37"/>
      <c r="E95" s="37"/>
      <c r="L95" s="32"/>
    </row>
    <row r="96" spans="2:12" ht="14.5" x14ac:dyDescent="0.35">
      <c r="B96" s="38" t="s">
        <v>299</v>
      </c>
      <c r="C96" s="37"/>
      <c r="D96" s="37"/>
      <c r="E96" s="37"/>
      <c r="L96" s="32"/>
    </row>
    <row r="97" spans="2:12" ht="14.5" x14ac:dyDescent="0.35">
      <c r="B97" s="37" t="str">
        <f t="array" ref="B97:C99">_xll.py_apply_to_range(B88:C90,_xll.py_titlecase)</f>
        <v>This Is</v>
      </c>
      <c r="C97" s="37" t="str">
        <v>Some Example</v>
      </c>
      <c r="D97" s="37"/>
      <c r="E97" s="37"/>
      <c r="L97" s="32" t="str">
        <f>_xll.GET_FORMULA(B97)</f>
        <v>=py_apply_to_range(R[-9]C:R[-7]C[1],py_titlecase)</v>
      </c>
    </row>
    <row r="98" spans="2:12" ht="14.5" x14ac:dyDescent="0.35">
      <c r="B98" s="37" t="str">
        <v>Text That</v>
      </c>
      <c r="C98" s="37" t="str">
        <v>Can Be</v>
      </c>
      <c r="D98" s="37"/>
      <c r="E98" s="37"/>
    </row>
    <row r="99" spans="2:12" ht="14.5" x14ac:dyDescent="0.35">
      <c r="B99" s="37" t="str">
        <v>Processed Using</v>
      </c>
      <c r="C99" s="37" t="str">
        <v>Pyxll Functions</v>
      </c>
      <c r="D99" s="37"/>
      <c r="E99" s="37"/>
    </row>
    <row r="100" spans="2:12" ht="14.5" x14ac:dyDescent="0.35">
      <c r="B100" s="37"/>
      <c r="C100" s="37"/>
      <c r="D100" s="37"/>
      <c r="E100" s="37"/>
    </row>
    <row r="101" spans="2:12" ht="14.5" x14ac:dyDescent="0.35">
      <c r="B101" s="37" t="str">
        <f t="array" ref="B101:C103">_xll.py_apply_to_range(B88:C90,_xll.py_uppercase)</f>
        <v>THIS IS</v>
      </c>
      <c r="C101" s="37" t="str">
        <v>SOME EXAMPLE</v>
      </c>
      <c r="D101" s="37"/>
      <c r="E101" s="37"/>
      <c r="L101" s="32" t="str">
        <f>_xll.GET_FORMULA(B101)</f>
        <v>=py_apply_to_range(R[-13]C:R[-11]C[1],py_uppercase)</v>
      </c>
    </row>
    <row r="102" spans="2:12" ht="14.5" x14ac:dyDescent="0.35">
      <c r="B102" s="37" t="str">
        <v>TEXT THAT</v>
      </c>
      <c r="C102" s="37" t="str">
        <v>CAN BE</v>
      </c>
      <c r="D102" s="37"/>
      <c r="E102" s="37"/>
    </row>
    <row r="103" spans="2:12" ht="14.5" x14ac:dyDescent="0.35">
      <c r="B103" s="37" t="str">
        <v>PROCESSED USING</v>
      </c>
      <c r="C103" s="37" t="str">
        <v>PYXLL FUNCTIONS</v>
      </c>
      <c r="D103" s="37"/>
      <c r="E103" s="37"/>
    </row>
    <row r="104" spans="2:12" ht="14.5" x14ac:dyDescent="0.35">
      <c r="B104" s="37"/>
      <c r="C104" s="37"/>
      <c r="D104" s="37"/>
      <c r="E104" s="37"/>
    </row>
    <row r="105" spans="2:12" ht="14.5" x14ac:dyDescent="0.35">
      <c r="B105" s="37"/>
      <c r="C105" s="37"/>
      <c r="D105" s="37"/>
      <c r="E105" s="37"/>
    </row>
  </sheetData>
  <phoneticPr fontId="0" type="noConversion"/>
  <pageMargins left="0.75" right="0.75" top="1" bottom="1" header="0.5" footer="0.5"/>
  <pageSetup orientation="portrait" horizontalDpi="200" verticalDpi="2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S59"/>
  <sheetViews>
    <sheetView workbookViewId="0">
      <selection activeCell="Y46" sqref="Y46"/>
    </sheetView>
  </sheetViews>
  <sheetFormatPr defaultColWidth="8.7265625" defaultRowHeight="13" x14ac:dyDescent="0.3"/>
  <cols>
    <col min="1" max="1" width="6.1796875" style="23" customWidth="1"/>
    <col min="2" max="2" width="16.453125" style="23" customWidth="1"/>
    <col min="3" max="3" width="15.7265625" style="23" customWidth="1"/>
    <col min="4" max="4" width="8.7265625" style="23"/>
    <col min="5" max="5" width="17" style="23" customWidth="1"/>
    <col min="6" max="16384" width="8.7265625" style="23"/>
  </cols>
  <sheetData>
    <row r="1" spans="2:19" s="5" customFormat="1" ht="9.65" customHeight="1" x14ac:dyDescent="0.3"/>
    <row r="2" spans="2:19" s="5" customFormat="1" ht="18.5" x14ac:dyDescent="0.45">
      <c r="C2" s="28" t="s">
        <v>137</v>
      </c>
    </row>
    <row r="3" spans="2:19" s="5" customFormat="1" ht="8.5" customHeight="1" x14ac:dyDescent="0.3"/>
    <row r="5" spans="2:19" ht="14.5" x14ac:dyDescent="0.35">
      <c r="B5" s="26" t="s">
        <v>138</v>
      </c>
      <c r="C5" s="26"/>
      <c r="D5" s="26"/>
      <c r="E5" s="26"/>
    </row>
    <row r="6" spans="2:19" ht="14.5" x14ac:dyDescent="0.35">
      <c r="B6" s="26" t="s">
        <v>139</v>
      </c>
      <c r="C6" s="26"/>
      <c r="D6" s="26"/>
      <c r="E6" s="26"/>
    </row>
    <row r="7" spans="2:19" ht="14.5" x14ac:dyDescent="0.35">
      <c r="B7" s="26" t="s">
        <v>140</v>
      </c>
      <c r="C7" s="26"/>
      <c r="D7" s="26"/>
      <c r="E7" s="26"/>
    </row>
    <row r="9" spans="2:19" ht="15.5" x14ac:dyDescent="0.35">
      <c r="B9" s="29" t="s">
        <v>141</v>
      </c>
    </row>
    <row r="11" spans="2:19" ht="15.5" x14ac:dyDescent="0.35">
      <c r="B11" s="29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29" t="s">
        <v>143</v>
      </c>
      <c r="N11" s="7"/>
      <c r="O11" s="7"/>
      <c r="P11" s="7"/>
      <c r="Q11" s="7"/>
      <c r="R11" s="7"/>
      <c r="S11" s="7"/>
    </row>
    <row r="12" spans="2:19" ht="15.5" x14ac:dyDescent="0.35">
      <c r="B12" s="7">
        <v>1</v>
      </c>
      <c r="C12" s="7">
        <v>2</v>
      </c>
      <c r="D12" s="7"/>
      <c r="E12" s="29">
        <f>_xll.array_pyxll_function_1(B12:C13)</f>
        <v>10</v>
      </c>
      <c r="F12" s="7"/>
      <c r="G12" s="7"/>
      <c r="H12" s="39" t="str">
        <f>_xll.GET_FORMULA(E12)</f>
        <v>=@array_pyxll_function_1(RC[-3]:R[1]C[-2])</v>
      </c>
      <c r="I12" s="7"/>
      <c r="J12" s="7"/>
      <c r="K12" s="7"/>
      <c r="L12" s="7"/>
      <c r="M12" s="7" t="s">
        <v>145</v>
      </c>
      <c r="N12" s="7"/>
      <c r="O12" s="7"/>
      <c r="P12" s="7"/>
      <c r="Q12" s="7"/>
      <c r="R12" s="7"/>
      <c r="S12" s="7"/>
    </row>
    <row r="13" spans="2:19" ht="15.5" x14ac:dyDescent="0.35">
      <c r="B13" s="7">
        <v>3</v>
      </c>
      <c r="C13" s="7">
        <v>4</v>
      </c>
      <c r="D13" s="7"/>
      <c r="E13" s="7"/>
      <c r="F13" s="7"/>
      <c r="G13" s="7"/>
      <c r="H13" s="7"/>
      <c r="I13" s="7"/>
      <c r="J13" s="7"/>
      <c r="K13" s="7"/>
      <c r="L13" s="7"/>
      <c r="M13" s="7" t="s">
        <v>146</v>
      </c>
      <c r="N13" s="7"/>
      <c r="O13" s="7"/>
      <c r="P13" s="7"/>
      <c r="Q13" s="7"/>
      <c r="R13" s="7"/>
      <c r="S13" s="7"/>
    </row>
    <row r="14" spans="2:19" ht="15.5" x14ac:dyDescent="0.3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2:19" ht="15.5" x14ac:dyDescent="0.35">
      <c r="B15" s="29" t="s">
        <v>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29" t="s">
        <v>34</v>
      </c>
      <c r="N15" s="7">
        <v>10</v>
      </c>
      <c r="O15" s="7"/>
      <c r="P15" s="40" t="str">
        <f>_xll.GET_ARRAY_FORMULA(M18)</f>
        <v>{=array_resize_example(R[-3]C[1],R[-2]C[1])}</v>
      </c>
      <c r="Q15" s="7"/>
      <c r="R15" s="7"/>
      <c r="S15" s="7"/>
    </row>
    <row r="16" spans="2:19" ht="15.5" x14ac:dyDescent="0.35">
      <c r="B16" s="7" t="s">
        <v>10</v>
      </c>
      <c r="C16" s="7" t="s">
        <v>9</v>
      </c>
      <c r="D16" s="7" t="s">
        <v>188</v>
      </c>
      <c r="E16" s="29" t="str">
        <f t="array" ref="E16:E18">_xll.array_pyxll_function_2(B16:C18,D16)</f>
        <v>this___function</v>
      </c>
      <c r="F16" s="7"/>
      <c r="G16" s="7"/>
      <c r="H16" s="39" t="str">
        <f>_xll.GET_ARRAY_FORMULA(E16)</f>
        <v>{=array_pyxll_function_2(RC[-3]:R[2]C[-2],RC[-1])}</v>
      </c>
      <c r="I16" s="7"/>
      <c r="J16" s="7"/>
      <c r="K16" s="7"/>
      <c r="L16" s="7"/>
      <c r="M16" s="29" t="s">
        <v>144</v>
      </c>
      <c r="N16" s="7">
        <v>5</v>
      </c>
      <c r="O16" s="7"/>
      <c r="P16" s="7"/>
      <c r="Q16" s="7"/>
      <c r="R16" s="7"/>
      <c r="S16" s="7"/>
    </row>
    <row r="17" spans="2:19" ht="15.5" x14ac:dyDescent="0.35">
      <c r="B17" s="7" t="s">
        <v>11</v>
      </c>
      <c r="C17" s="7" t="s">
        <v>12</v>
      </c>
      <c r="D17" s="7"/>
      <c r="E17" s="29" t="str">
        <v>takes___an array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2:19" ht="15.5" x14ac:dyDescent="0.35">
      <c r="B18" s="7" t="s">
        <v>13</v>
      </c>
      <c r="C18" s="7" t="s">
        <v>12</v>
      </c>
      <c r="D18" s="7"/>
      <c r="E18" s="29" t="str">
        <v>and returns___an array</v>
      </c>
      <c r="F18" s="7"/>
      <c r="G18" s="7"/>
      <c r="H18" s="7"/>
      <c r="I18" s="7"/>
      <c r="J18" s="7"/>
      <c r="K18" s="7"/>
      <c r="L18" s="7"/>
      <c r="M18" s="7" cm="1">
        <f t="array" ref="M18:Q27">_xll.array_resize_example(N15,N16)</f>
        <v>0</v>
      </c>
      <c r="N18" s="7">
        <v>1</v>
      </c>
      <c r="O18" s="7">
        <v>2</v>
      </c>
      <c r="P18" s="7">
        <v>3</v>
      </c>
      <c r="Q18" s="7">
        <v>4</v>
      </c>
      <c r="R18" s="7"/>
      <c r="S18" s="7"/>
    </row>
    <row r="19" spans="2:19" ht="15.5" x14ac:dyDescent="0.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>
        <v>5</v>
      </c>
      <c r="N19" s="7">
        <v>6</v>
      </c>
      <c r="O19" s="7">
        <v>7</v>
      </c>
      <c r="P19" s="7">
        <v>8</v>
      </c>
      <c r="Q19" s="7">
        <v>9</v>
      </c>
      <c r="R19" s="7"/>
      <c r="S19" s="7"/>
    </row>
    <row r="20" spans="2:19" ht="15.5" x14ac:dyDescent="0.35">
      <c r="B20" s="29" t="s">
        <v>14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>
        <v>10</v>
      </c>
      <c r="N20" s="7">
        <v>11</v>
      </c>
      <c r="O20" s="7">
        <v>12</v>
      </c>
      <c r="P20" s="7">
        <v>13</v>
      </c>
      <c r="Q20" s="7">
        <v>14</v>
      </c>
      <c r="R20" s="7"/>
      <c r="S20" s="7"/>
    </row>
    <row r="21" spans="2:19" ht="15.5" x14ac:dyDescent="0.35">
      <c r="B21" s="7" t="s">
        <v>15</v>
      </c>
      <c r="C21" s="7"/>
      <c r="D21" s="7"/>
      <c r="E21" s="29" t="str">
        <f>_xll.array_pyxll_function_3(B21)</f>
        <v>&lt;class 'str'&gt;</v>
      </c>
      <c r="F21" s="7"/>
      <c r="G21" s="7"/>
      <c r="H21" s="39" t="str">
        <f>_xll.GET_ARRAY_FORMULA(E21:F23)</f>
        <v>{=@array_pyxll_function_3(RC[-3])}</v>
      </c>
      <c r="I21" s="7"/>
      <c r="J21" s="7"/>
      <c r="K21" s="7"/>
      <c r="L21" s="7"/>
      <c r="M21" s="7">
        <v>15</v>
      </c>
      <c r="N21" s="7">
        <v>16</v>
      </c>
      <c r="O21" s="7">
        <v>17</v>
      </c>
      <c r="P21" s="7">
        <v>18</v>
      </c>
      <c r="Q21" s="7">
        <v>19</v>
      </c>
      <c r="R21" s="7"/>
      <c r="S21" s="7"/>
    </row>
    <row r="22" spans="2:19" ht="15.5" x14ac:dyDescent="0.35">
      <c r="B22" s="7">
        <v>1</v>
      </c>
      <c r="C22" s="7" t="s">
        <v>16</v>
      </c>
      <c r="D22" s="7"/>
      <c r="E22" s="29" t="str">
        <f t="array" ref="E22:F23">_xll.array_pyxll_function_3(B22:C23)</f>
        <v>&lt;class 'float'&gt;</v>
      </c>
      <c r="F22" s="29" t="str">
        <v>&lt;class 'str'&gt;</v>
      </c>
      <c r="G22" s="7"/>
      <c r="H22" s="29"/>
      <c r="I22" s="7"/>
      <c r="J22" s="7"/>
      <c r="K22" s="7"/>
      <c r="L22" s="7"/>
      <c r="M22" s="7">
        <v>20</v>
      </c>
      <c r="N22" s="7">
        <v>21</v>
      </c>
      <c r="O22" s="7">
        <v>22</v>
      </c>
      <c r="P22" s="7">
        <v>23</v>
      </c>
      <c r="Q22" s="7">
        <v>24</v>
      </c>
      <c r="R22" s="7"/>
      <c r="S22" s="7"/>
    </row>
    <row r="23" spans="2:19" ht="15.5" x14ac:dyDescent="0.35">
      <c r="B23" s="7"/>
      <c r="C23" s="7" t="b">
        <v>1</v>
      </c>
      <c r="D23" s="7"/>
      <c r="E23" s="29" t="str">
        <v>&lt;class 'NoneType'&gt;</v>
      </c>
      <c r="F23" s="29" t="str">
        <v>&lt;class 'bool'&gt;</v>
      </c>
      <c r="G23" s="7"/>
      <c r="H23" s="29"/>
      <c r="I23" s="7"/>
      <c r="J23" s="7"/>
      <c r="K23" s="7"/>
      <c r="L23" s="7"/>
      <c r="M23" s="7">
        <v>25</v>
      </c>
      <c r="N23" s="7">
        <v>26</v>
      </c>
      <c r="O23" s="7">
        <v>27</v>
      </c>
      <c r="P23" s="7">
        <v>28</v>
      </c>
      <c r="Q23" s="7">
        <v>29</v>
      </c>
      <c r="R23" s="7"/>
      <c r="S23" s="7"/>
    </row>
    <row r="24" spans="2:19" ht="15.5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>
        <v>30</v>
      </c>
      <c r="N24" s="7">
        <v>31</v>
      </c>
      <c r="O24" s="7">
        <v>32</v>
      </c>
      <c r="P24" s="7">
        <v>33</v>
      </c>
      <c r="Q24" s="7">
        <v>34</v>
      </c>
      <c r="R24" s="7"/>
      <c r="S24" s="7"/>
    </row>
    <row r="25" spans="2:19" ht="15.5" x14ac:dyDescent="0.35">
      <c r="B25" s="29" t="s">
        <v>17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>
        <v>35</v>
      </c>
      <c r="N25" s="7">
        <v>36</v>
      </c>
      <c r="O25" s="7">
        <v>37</v>
      </c>
      <c r="P25" s="7">
        <v>38</v>
      </c>
      <c r="Q25" s="7">
        <v>39</v>
      </c>
      <c r="R25" s="7"/>
      <c r="S25" s="7"/>
    </row>
    <row r="26" spans="2:19" ht="15.5" x14ac:dyDescent="0.35">
      <c r="B26" s="7" t="s">
        <v>15</v>
      </c>
      <c r="C26" s="7"/>
      <c r="D26" s="7"/>
      <c r="E26" s="29" t="str">
        <f>_xll.array_pyxll_function_4(B26)</f>
        <v>&lt;class 'str'&gt;</v>
      </c>
      <c r="F26" s="7"/>
      <c r="G26" s="7"/>
      <c r="H26" s="39" t="str">
        <f>_xll.GET_ARRAY_FORMULA(E26:F28)</f>
        <v>{=@array_pyxll_function_4(RC[-3])}</v>
      </c>
      <c r="I26" s="7"/>
      <c r="J26" s="7"/>
      <c r="K26" s="7"/>
      <c r="L26" s="7"/>
      <c r="M26" s="7">
        <v>40</v>
      </c>
      <c r="N26" s="7">
        <v>41</v>
      </c>
      <c r="O26" s="7">
        <v>42</v>
      </c>
      <c r="P26" s="7">
        <v>43</v>
      </c>
      <c r="Q26" s="7">
        <v>44</v>
      </c>
      <c r="R26" s="7"/>
      <c r="S26" s="7"/>
    </row>
    <row r="27" spans="2:19" ht="15.5" x14ac:dyDescent="0.35">
      <c r="B27" s="7">
        <v>1</v>
      </c>
      <c r="C27" s="7" t="s">
        <v>16</v>
      </c>
      <c r="D27" s="7"/>
      <c r="E27" s="29" t="str">
        <f t="array" ref="E27:F28">_xll.array_pyxll_function_4(B27:C28)</f>
        <v>&lt;class 'float'&gt;</v>
      </c>
      <c r="F27" s="29" t="str">
        <v>&lt;class 'str'&gt;</v>
      </c>
      <c r="G27" s="7"/>
      <c r="H27" s="7"/>
      <c r="I27" s="7"/>
      <c r="J27" s="7"/>
      <c r="K27" s="7"/>
      <c r="L27" s="7"/>
      <c r="M27" s="7">
        <v>45</v>
      </c>
      <c r="N27" s="7">
        <v>46</v>
      </c>
      <c r="O27" s="7">
        <v>47</v>
      </c>
      <c r="P27" s="7">
        <v>48</v>
      </c>
      <c r="Q27" s="7">
        <v>49</v>
      </c>
      <c r="R27" s="7"/>
      <c r="S27" s="7"/>
    </row>
    <row r="28" spans="2:19" ht="15.5" x14ac:dyDescent="0.35">
      <c r="B28" s="7"/>
      <c r="C28" s="7" t="b">
        <v>1</v>
      </c>
      <c r="D28" s="7"/>
      <c r="E28" s="29" t="str">
        <v>&lt;class 'NoneType'&gt;</v>
      </c>
      <c r="F28" s="29" t="str">
        <v>&lt;class 'bool'&gt;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2:19" ht="15.5" x14ac:dyDescent="0.35">
      <c r="B29" s="7"/>
      <c r="C29" s="7"/>
      <c r="D29" s="7"/>
      <c r="E29" s="29"/>
      <c r="F29" s="29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2:19" ht="15.5" x14ac:dyDescent="0.35">
      <c r="B30" s="29" t="s">
        <v>112</v>
      </c>
      <c r="C30" s="7"/>
      <c r="D30" s="7"/>
      <c r="E30" s="29"/>
      <c r="F30" s="29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2:19" ht="15.5" x14ac:dyDescent="0.35">
      <c r="B31" s="7" t="s">
        <v>113</v>
      </c>
      <c r="C31" s="7" t="s">
        <v>117</v>
      </c>
      <c r="D31" s="7"/>
      <c r="E31" s="29" t="str">
        <f t="array" ref="E31:F34">_xll.array_pyxll_function_5(B31:C34)</f>
        <v>a (col=0, row=0)</v>
      </c>
      <c r="F31" s="29" t="str">
        <v>e (col=1, row=0)</v>
      </c>
      <c r="G31" s="7"/>
      <c r="H31" s="40" t="str">
        <f>_xll.GET_ARRAY_FORMULA(E31)</f>
        <v>{=array_pyxll_function_5(RC[-3]:R[3]C[-2])}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2:19" ht="15.5" x14ac:dyDescent="0.35">
      <c r="B32" s="7" t="s">
        <v>114</v>
      </c>
      <c r="C32" s="7" t="s">
        <v>118</v>
      </c>
      <c r="D32" s="7"/>
      <c r="E32" s="29" t="str">
        <v>b (col=0, row=1)</v>
      </c>
      <c r="F32" s="29" t="str">
        <v>f (col=1, row=1)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2:19" ht="15.5" x14ac:dyDescent="0.35">
      <c r="B33" s="7" t="s">
        <v>115</v>
      </c>
      <c r="C33" s="7" t="s">
        <v>119</v>
      </c>
      <c r="D33" s="7"/>
      <c r="E33" s="29" t="str">
        <v>c (col=0, row=2)</v>
      </c>
      <c r="F33" s="29" t="str">
        <v>g (col=1, row=2)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2:19" ht="15.5" x14ac:dyDescent="0.35">
      <c r="B34" s="7" t="s">
        <v>116</v>
      </c>
      <c r="C34" s="7" t="s">
        <v>120</v>
      </c>
      <c r="D34" s="7"/>
      <c r="E34" s="29" t="str">
        <v>d (col=0, row=3)</v>
      </c>
      <c r="F34" s="29" t="str">
        <v>h (col=1, row=3)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2:19" ht="15.5" x14ac:dyDescent="0.35">
      <c r="B35" s="7"/>
      <c r="C35" s="7"/>
      <c r="D35" s="7"/>
      <c r="E35" s="29"/>
      <c r="F35" s="29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2:19" ht="15.5" x14ac:dyDescent="0.35">
      <c r="B36" s="7"/>
      <c r="C36" s="7"/>
      <c r="D36" s="7"/>
      <c r="E36" s="29"/>
      <c r="F36" s="29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2:19" ht="14.5" x14ac:dyDescent="0.35">
      <c r="B37" s="27" t="s">
        <v>142</v>
      </c>
      <c r="E37" s="24"/>
      <c r="F37" s="24"/>
    </row>
    <row r="38" spans="2:19" ht="14.5" x14ac:dyDescent="0.35">
      <c r="B38" s="27"/>
      <c r="E38" s="24"/>
      <c r="F38" s="24"/>
    </row>
    <row r="39" spans="2:19" x14ac:dyDescent="0.3">
      <c r="B39" s="24" t="s">
        <v>53</v>
      </c>
      <c r="E39" s="24" t="b">
        <f ca="1">_xll.NUMPY_IS_INSTALLED()</f>
        <v>1</v>
      </c>
    </row>
    <row r="41" spans="2:19" x14ac:dyDescent="0.3">
      <c r="B41" s="24" t="s">
        <v>30</v>
      </c>
      <c r="E41" s="24"/>
      <c r="F41" s="24"/>
    </row>
    <row r="42" spans="2:19" x14ac:dyDescent="0.3">
      <c r="B42" s="23">
        <v>1</v>
      </c>
      <c r="C42" s="23">
        <v>2</v>
      </c>
      <c r="E42" s="24">
        <f t="array" ref="E42:H43">_xll.numpy_array_function_1(B42:C45)</f>
        <v>1</v>
      </c>
      <c r="F42" s="24">
        <v>3</v>
      </c>
      <c r="G42" s="24">
        <v>5</v>
      </c>
      <c r="H42" s="24">
        <v>7</v>
      </c>
    </row>
    <row r="43" spans="2:19" x14ac:dyDescent="0.3">
      <c r="B43" s="23">
        <v>3</v>
      </c>
      <c r="C43" s="23">
        <v>4</v>
      </c>
      <c r="E43" s="24">
        <v>2</v>
      </c>
      <c r="F43" s="24">
        <v>4</v>
      </c>
      <c r="G43" s="24">
        <v>6</v>
      </c>
      <c r="H43" s="24">
        <v>8</v>
      </c>
    </row>
    <row r="44" spans="2:19" x14ac:dyDescent="0.3">
      <c r="B44" s="23">
        <v>5</v>
      </c>
      <c r="C44" s="23">
        <v>6</v>
      </c>
      <c r="E44" s="24"/>
      <c r="F44" s="24"/>
    </row>
    <row r="45" spans="2:19" x14ac:dyDescent="0.3">
      <c r="B45" s="23">
        <v>7</v>
      </c>
      <c r="C45" s="23">
        <v>8</v>
      </c>
      <c r="E45" s="24"/>
      <c r="F45" s="24"/>
      <c r="I45" s="30" t="str">
        <f>_xll.GET_ARRAY_FORMULA(E42:H43)</f>
        <v>{=numpy_array_function_1(RC[-3]:R[3]C[-2])}</v>
      </c>
    </row>
    <row r="46" spans="2:19" x14ac:dyDescent="0.3">
      <c r="E46" s="24"/>
      <c r="F46" s="24"/>
    </row>
    <row r="47" spans="2:19" x14ac:dyDescent="0.3">
      <c r="B47" s="24" t="s">
        <v>31</v>
      </c>
      <c r="E47" s="24"/>
      <c r="F47" s="24"/>
    </row>
    <row r="48" spans="2:19" x14ac:dyDescent="0.3">
      <c r="B48" s="23">
        <v>1</v>
      </c>
      <c r="C48" s="23">
        <v>2</v>
      </c>
      <c r="E48" s="24">
        <f t="array" ref="E48:F49">_xll.numpy_array_function_2(B48:C49)</f>
        <v>1</v>
      </c>
      <c r="F48" s="24">
        <v>2</v>
      </c>
      <c r="I48" s="30" t="str">
        <f>_xll.GET_ARRAY_FORMULA(E48:F49)</f>
        <v>{=numpy_array_function_2(RC[-3]:R[1]C[-2])}</v>
      </c>
    </row>
    <row r="49" spans="2:9" x14ac:dyDescent="0.3">
      <c r="B49" s="23">
        <v>3</v>
      </c>
      <c r="C49" s="23" t="e">
        <f>SQRT(-1)</f>
        <v>#NUM!</v>
      </c>
      <c r="E49" s="24">
        <v>3</v>
      </c>
      <c r="F49" s="24" t="e">
        <v>#NUM!</v>
      </c>
    </row>
    <row r="50" spans="2:9" x14ac:dyDescent="0.3">
      <c r="E50" s="24"/>
      <c r="F50" s="24"/>
    </row>
    <row r="51" spans="2:9" x14ac:dyDescent="0.3">
      <c r="B51" s="24" t="s">
        <v>33</v>
      </c>
      <c r="E51" s="24"/>
      <c r="F51" s="24"/>
    </row>
    <row r="52" spans="2:9" x14ac:dyDescent="0.3">
      <c r="B52" s="23">
        <v>1</v>
      </c>
      <c r="C52" s="23">
        <v>2</v>
      </c>
      <c r="E52" s="24" t="str">
        <f t="array" ref="E52">_xll.numpy_row_function_1(B52:C52)</f>
        <v>[1. 2.]</v>
      </c>
      <c r="F52" s="24"/>
      <c r="I52" s="30" t="str">
        <f>_xll.GET_FORMULA(E52)</f>
        <v>=numpy_row_function_1(RC[-3]:RC[-2])</v>
      </c>
    </row>
    <row r="53" spans="2:9" x14ac:dyDescent="0.3">
      <c r="E53" s="24">
        <f t="array" ref="E53:E54">_xll.numpy_row_function_2(B52:C52)</f>
        <v>1</v>
      </c>
      <c r="F53" s="24"/>
      <c r="I53" s="31" t="str">
        <f>_xll.GET_ARRAY_FORMULA(E53:E54)</f>
        <v>{=numpy_row_function_2(R[-1]C[-3]:R[-1]C[-2])}</v>
      </c>
    </row>
    <row r="54" spans="2:9" x14ac:dyDescent="0.3">
      <c r="E54" s="24">
        <v>2</v>
      </c>
      <c r="F54" s="24"/>
    </row>
    <row r="55" spans="2:9" x14ac:dyDescent="0.3">
      <c r="E55" s="24"/>
      <c r="F55" s="24"/>
    </row>
    <row r="56" spans="2:9" x14ac:dyDescent="0.3">
      <c r="B56" s="24" t="s">
        <v>32</v>
      </c>
      <c r="E56" s="24"/>
      <c r="F56" s="24"/>
    </row>
    <row r="57" spans="2:9" x14ac:dyDescent="0.3">
      <c r="B57" s="23">
        <v>1</v>
      </c>
      <c r="E57" s="24" t="str">
        <f>_xll.numpy_col_function_1(B57:B59)</f>
        <v>[1. 2. 3.]</v>
      </c>
      <c r="F57" s="24"/>
      <c r="I57" s="30" t="str">
        <f>_xll.GET_FORMULA(E57)</f>
        <v>=@numpy_col_function_1(RC[-3]:R[2]C[-3])</v>
      </c>
    </row>
    <row r="58" spans="2:9" x14ac:dyDescent="0.3">
      <c r="B58" s="23">
        <v>2</v>
      </c>
      <c r="E58" s="24">
        <f t="array" ref="E58:G58">_xll.numpy_col_function_2(B57:B59)</f>
        <v>1</v>
      </c>
      <c r="F58" s="24">
        <v>2</v>
      </c>
      <c r="G58" s="23">
        <v>3</v>
      </c>
      <c r="I58" s="31" t="str">
        <f>_xll.GET_ARRAY_FORMULA(E58:E59)</f>
        <v>{=numpy_col_function_2(R[-1]C[-3]:R[1]C[-3])}</v>
      </c>
    </row>
    <row r="59" spans="2:9" x14ac:dyDescent="0.3">
      <c r="B59" s="23">
        <v>3</v>
      </c>
      <c r="E59" s="24"/>
      <c r="F59" s="24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B1:S62"/>
  <sheetViews>
    <sheetView workbookViewId="0">
      <selection activeCell="C22" sqref="C22"/>
    </sheetView>
  </sheetViews>
  <sheetFormatPr defaultRowHeight="12.5" x14ac:dyDescent="0.25"/>
  <cols>
    <col min="2" max="2" width="15.453125" customWidth="1"/>
    <col min="12" max="12" width="11.81640625" customWidth="1"/>
    <col min="14" max="15" width="10.26953125" customWidth="1"/>
    <col min="16" max="19" width="10.36328125" customWidth="1"/>
  </cols>
  <sheetData>
    <row r="1" spans="2:15" s="5" customFormat="1" ht="9.65" customHeight="1" x14ac:dyDescent="0.3"/>
    <row r="2" spans="2:15" s="5" customFormat="1" ht="18.5" x14ac:dyDescent="0.45">
      <c r="C2" s="28" t="s">
        <v>189</v>
      </c>
    </row>
    <row r="3" spans="2:15" s="5" customFormat="1" ht="8.5" customHeight="1" x14ac:dyDescent="0.3"/>
    <row r="5" spans="2:15" ht="14.5" x14ac:dyDescent="0.35">
      <c r="B5" s="26" t="s">
        <v>151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2:15" ht="14.5" x14ac:dyDescent="0.3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2:15" ht="14.5" x14ac:dyDescent="0.35">
      <c r="B7" s="26" t="s">
        <v>152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</row>
    <row r="8" spans="2:15" ht="14.5" x14ac:dyDescent="0.35">
      <c r="B8" s="26" t="s">
        <v>153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</row>
    <row r="9" spans="2:15" ht="14.5" x14ac:dyDescent="0.35"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2:15" ht="14.5" x14ac:dyDescent="0.35">
      <c r="B10" s="26" t="s">
        <v>154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spans="2:15" ht="14.5" x14ac:dyDescent="0.35">
      <c r="B11" s="26" t="s">
        <v>155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</row>
    <row r="12" spans="2:15" ht="14.5" x14ac:dyDescent="0.35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2:15" ht="14.5" x14ac:dyDescent="0.35">
      <c r="B13" s="26" t="s">
        <v>253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2:15" ht="14.5" x14ac:dyDescent="0.35">
      <c r="B14" s="26" t="s">
        <v>254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2:15" ht="14.5" x14ac:dyDescent="0.35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2:15" ht="14.5" x14ac:dyDescent="0.35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2:19" ht="14.5" x14ac:dyDescent="0.35">
      <c r="B17" s="27" t="s">
        <v>156</v>
      </c>
      <c r="C17" s="26"/>
      <c r="D17" s="26"/>
      <c r="E17" s="26" t="b">
        <f ca="1">_xll.pandas_is_installed()</f>
        <v>1</v>
      </c>
      <c r="F17" s="41" t="str">
        <f ca="1">IF(E17,"","Pandas is not installed. These examples will not work")</f>
        <v/>
      </c>
      <c r="G17" s="26"/>
      <c r="H17" s="26"/>
      <c r="I17" s="26"/>
      <c r="J17" s="26"/>
      <c r="K17" s="26"/>
      <c r="L17" s="26"/>
      <c r="M17" s="26"/>
      <c r="N17" s="26"/>
      <c r="O17" s="26"/>
    </row>
    <row r="18" spans="2:19" ht="14.5" x14ac:dyDescent="0.35"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2:19" ht="14.5" x14ac:dyDescent="0.35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2:19" ht="15.5" x14ac:dyDescent="0.35">
      <c r="B20" s="29" t="s">
        <v>157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 t="s">
        <v>310</v>
      </c>
      <c r="O20" s="26"/>
    </row>
    <row r="21" spans="2:19" ht="14.5" x14ac:dyDescent="0.35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2:19" ht="14.5" x14ac:dyDescent="0.35">
      <c r="B22" s="27" t="s">
        <v>34</v>
      </c>
      <c r="C22" s="75">
        <v>20</v>
      </c>
      <c r="D22" s="58" t="s">
        <v>311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spans="2:19" ht="14.5" x14ac:dyDescent="0.35">
      <c r="B23" s="27" t="s">
        <v>35</v>
      </c>
      <c r="C23" s="75">
        <v>5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2:19" ht="14.5" x14ac:dyDescent="0.35">
      <c r="B24" s="26"/>
      <c r="C24" s="26"/>
      <c r="D24" s="26"/>
      <c r="E24" s="26"/>
      <c r="F24" s="26"/>
      <c r="G24" s="26"/>
      <c r="H24" s="26"/>
      <c r="I24" s="35" t="str">
        <f>_xll.GET_FORMULA(B25)</f>
        <v>=random_dataframe(R[-3]C[1],R[-2]C[1])</v>
      </c>
      <c r="J24" s="26"/>
      <c r="K24" s="26"/>
      <c r="L24" s="26"/>
      <c r="M24" s="26"/>
      <c r="N24" s="26"/>
      <c r="O24" s="26"/>
    </row>
    <row r="25" spans="2:19" ht="14.5" customHeight="1" x14ac:dyDescent="0.35">
      <c r="B25" s="65" t="str">
        <f t="array" ref="B25:G45">_xll.random_dataframe(C22,C23)</f>
        <v/>
      </c>
      <c r="C25" s="65" t="str">
        <v>A</v>
      </c>
      <c r="D25" s="65" t="str">
        <v>B</v>
      </c>
      <c r="E25" s="65" t="str">
        <v>C</v>
      </c>
      <c r="F25" s="65" t="str">
        <v>D</v>
      </c>
      <c r="G25" s="65" t="str">
        <v>E</v>
      </c>
      <c r="H25" s="26"/>
      <c r="I25" s="26"/>
      <c r="J25" s="26"/>
      <c r="K25" s="26"/>
      <c r="L25" s="26"/>
      <c r="M25" s="26"/>
      <c r="N25" s="26" t="s">
        <v>302</v>
      </c>
      <c r="O25" s="26" t="s">
        <v>303</v>
      </c>
      <c r="P25" t="s">
        <v>304</v>
      </c>
      <c r="Q25" t="s">
        <v>305</v>
      </c>
      <c r="R25" t="s">
        <v>306</v>
      </c>
    </row>
    <row r="26" spans="2:19" ht="14.5" customHeight="1" x14ac:dyDescent="0.35">
      <c r="B26" s="65">
        <v>0</v>
      </c>
      <c r="C26" s="66">
        <v>0.8778661290437807</v>
      </c>
      <c r="D26" s="66">
        <v>0.93638318724966374</v>
      </c>
      <c r="E26" s="66">
        <v>0.74394975418754006</v>
      </c>
      <c r="F26" s="66">
        <v>2.9247716983617056E-2</v>
      </c>
      <c r="G26" s="66">
        <v>0.42794130020117616</v>
      </c>
      <c r="H26" s="26"/>
      <c r="I26" s="26"/>
      <c r="J26" s="26"/>
      <c r="K26" s="26"/>
      <c r="L26" s="26"/>
      <c r="M26" s="26"/>
      <c r="N26" s="26">
        <v>0.8778661290437807</v>
      </c>
      <c r="O26" s="26">
        <v>0.93638318724966374</v>
      </c>
      <c r="P26" s="26">
        <v>0.74394975418754006</v>
      </c>
      <c r="Q26" s="26">
        <v>2.9247716983617056E-2</v>
      </c>
      <c r="R26" s="26">
        <v>0.42794130020117616</v>
      </c>
    </row>
    <row r="27" spans="2:19" ht="14.5" customHeight="1" x14ac:dyDescent="0.35">
      <c r="B27" s="65">
        <v>1</v>
      </c>
      <c r="C27" s="67">
        <v>0.56720560934515551</v>
      </c>
      <c r="D27" s="67">
        <v>0.80225858758112334</v>
      </c>
      <c r="E27" s="67">
        <v>0.52861115571368744</v>
      </c>
      <c r="F27" s="67">
        <v>1.3913644911611622E-2</v>
      </c>
      <c r="G27" s="67">
        <v>0.41444728222086169</v>
      </c>
      <c r="H27" s="26"/>
      <c r="I27" s="26"/>
      <c r="J27" s="26"/>
      <c r="K27" s="26"/>
      <c r="L27" s="26"/>
      <c r="M27" s="26"/>
      <c r="N27" s="26">
        <v>0.56720560934515551</v>
      </c>
      <c r="O27" s="26">
        <v>0.80225858758112334</v>
      </c>
      <c r="P27" s="26">
        <v>0.52861115571368744</v>
      </c>
      <c r="Q27" s="26">
        <v>1.3913644911611622E-2</v>
      </c>
      <c r="R27" s="26">
        <v>0.41444728222086169</v>
      </c>
    </row>
    <row r="28" spans="2:19" ht="14.5" customHeight="1" x14ac:dyDescent="0.35">
      <c r="B28" s="65">
        <v>2</v>
      </c>
      <c r="C28" s="66">
        <v>0.24026404416448288</v>
      </c>
      <c r="D28" s="66">
        <v>0.81327230328055466</v>
      </c>
      <c r="E28" s="66">
        <v>0.32463057229054237</v>
      </c>
      <c r="F28" s="66">
        <v>0.23135731075087429</v>
      </c>
      <c r="G28" s="66">
        <v>0.50616478578310864</v>
      </c>
      <c r="H28" s="26"/>
      <c r="I28" s="26"/>
      <c r="J28" s="26"/>
      <c r="K28" s="26"/>
      <c r="L28" s="26"/>
      <c r="M28" s="26"/>
      <c r="N28" s="26">
        <v>0.24026404416448288</v>
      </c>
      <c r="O28" s="26">
        <v>0.81327230328055466</v>
      </c>
      <c r="P28" s="26">
        <v>0.32463057229054237</v>
      </c>
      <c r="Q28" s="26">
        <v>0.23135731075087429</v>
      </c>
      <c r="R28" s="26">
        <v>0.50616478578310864</v>
      </c>
    </row>
    <row r="29" spans="2:19" ht="14.5" customHeight="1" x14ac:dyDescent="0.35">
      <c r="B29" s="65">
        <v>3</v>
      </c>
      <c r="C29" s="67">
        <v>0.99885111857158115</v>
      </c>
      <c r="D29" s="67">
        <v>0.20292610806160349</v>
      </c>
      <c r="E29" s="67">
        <v>0.15055250060324732</v>
      </c>
      <c r="F29" s="67">
        <v>0.98730525034670158</v>
      </c>
      <c r="G29" s="67">
        <v>0.14080257941626495</v>
      </c>
      <c r="H29" s="26"/>
      <c r="I29" s="26"/>
      <c r="J29" s="26"/>
      <c r="K29" s="26"/>
      <c r="L29" s="26"/>
      <c r="M29" s="26"/>
      <c r="N29" s="26">
        <v>0.99885111857158115</v>
      </c>
      <c r="O29" s="26">
        <v>0.20292610806160349</v>
      </c>
      <c r="P29" s="26">
        <v>0.15055250060324732</v>
      </c>
      <c r="Q29" s="26">
        <v>0.98730525034670158</v>
      </c>
      <c r="R29" s="26">
        <v>0.14080257941626495</v>
      </c>
    </row>
    <row r="30" spans="2:19" ht="14.5" customHeight="1" x14ac:dyDescent="0.35">
      <c r="B30" s="65">
        <v>4</v>
      </c>
      <c r="C30" s="66">
        <v>0.73438032107947249</v>
      </c>
      <c r="D30" s="66">
        <v>6.5928891575227522E-2</v>
      </c>
      <c r="E30" s="66">
        <v>4.8930080181222024E-3</v>
      </c>
      <c r="F30" s="66">
        <v>6.2987220885360462E-2</v>
      </c>
      <c r="G30" s="66">
        <v>0.2882355000683462</v>
      </c>
      <c r="H30" s="26"/>
      <c r="I30" s="26"/>
      <c r="J30" s="76" t="s">
        <v>307</v>
      </c>
      <c r="K30" s="76"/>
      <c r="L30" s="76"/>
      <c r="M30" s="26"/>
      <c r="N30" s="26">
        <v>0.73438032107947249</v>
      </c>
      <c r="O30" s="26">
        <v>6.5928891575227522E-2</v>
      </c>
      <c r="P30" s="26">
        <v>4.8930080181222024E-3</v>
      </c>
      <c r="Q30" s="26">
        <v>6.2987220885360462E-2</v>
      </c>
      <c r="R30" s="26">
        <v>0.2882355000683462</v>
      </c>
      <c r="S30" s="2"/>
    </row>
    <row r="31" spans="2:19" ht="14.5" customHeight="1" x14ac:dyDescent="0.35">
      <c r="B31" s="65">
        <v>5</v>
      </c>
      <c r="C31" s="67">
        <v>0.13639189257304229</v>
      </c>
      <c r="D31" s="67">
        <v>0.24170311354334195</v>
      </c>
      <c r="E31" s="67">
        <v>0.79306219279560408</v>
      </c>
      <c r="F31" s="67">
        <v>0.7041359752403058</v>
      </c>
      <c r="G31" s="67">
        <v>0.11649016113760213</v>
      </c>
      <c r="H31" s="26"/>
      <c r="I31" s="26"/>
      <c r="J31" s="76" t="s">
        <v>308</v>
      </c>
      <c r="K31" s="76"/>
      <c r="L31" s="76"/>
      <c r="M31" s="26"/>
      <c r="N31" s="26">
        <v>0.13639189257304229</v>
      </c>
      <c r="O31" s="26">
        <v>0.24170311354334195</v>
      </c>
      <c r="P31" s="26">
        <v>0.79306219279560408</v>
      </c>
      <c r="Q31" s="26">
        <v>0.7041359752403058</v>
      </c>
      <c r="R31" s="26">
        <v>0.11649016113760213</v>
      </c>
    </row>
    <row r="32" spans="2:19" ht="14.5" customHeight="1" x14ac:dyDescent="0.35">
      <c r="B32" s="65">
        <v>6</v>
      </c>
      <c r="C32" s="66">
        <v>0.48484732991674284</v>
      </c>
      <c r="D32" s="66">
        <v>1.7761238622234776E-3</v>
      </c>
      <c r="E32" s="66">
        <v>0.5887714248941619</v>
      </c>
      <c r="F32" s="66">
        <v>0.16861377324289162</v>
      </c>
      <c r="G32" s="66">
        <v>0.94607129685598002</v>
      </c>
      <c r="H32" s="26"/>
      <c r="I32" s="26"/>
      <c r="J32" s="76" t="s">
        <v>309</v>
      </c>
      <c r="K32" s="76"/>
      <c r="L32" s="76"/>
      <c r="M32" s="26"/>
      <c r="N32" s="26">
        <v>0.48484732991674284</v>
      </c>
      <c r="O32" s="26">
        <v>1.7761238622234776E-3</v>
      </c>
      <c r="P32" s="26">
        <v>0.5887714248941619</v>
      </c>
      <c r="Q32" s="26">
        <v>0.16861377324289162</v>
      </c>
      <c r="R32" s="26">
        <v>0.94607129685598002</v>
      </c>
    </row>
    <row r="33" spans="2:18" ht="14.5" customHeight="1" x14ac:dyDescent="0.35">
      <c r="B33" s="65">
        <v>7</v>
      </c>
      <c r="C33" s="67">
        <v>9.1182943648710268E-2</v>
      </c>
      <c r="D33" s="67">
        <v>0.50748838088778792</v>
      </c>
      <c r="E33" s="67">
        <v>0.82145198713467615</v>
      </c>
      <c r="F33" s="67">
        <v>0.75827986416974613</v>
      </c>
      <c r="G33" s="67">
        <v>0.10154243810329888</v>
      </c>
      <c r="H33" s="26"/>
      <c r="I33" s="26"/>
      <c r="J33" s="26"/>
      <c r="K33" s="26"/>
      <c r="L33" s="26"/>
      <c r="M33" s="26"/>
      <c r="N33" s="26">
        <v>9.1182943648710268E-2</v>
      </c>
      <c r="O33" s="26">
        <v>0.50748838088778792</v>
      </c>
      <c r="P33" s="26">
        <v>0.82145198713467615</v>
      </c>
      <c r="Q33" s="26">
        <v>0.75827986416974613</v>
      </c>
      <c r="R33" s="26">
        <v>0.10154243810329888</v>
      </c>
    </row>
    <row r="34" spans="2:18" ht="14.5" customHeight="1" x14ac:dyDescent="0.35">
      <c r="B34" s="65">
        <v>8</v>
      </c>
      <c r="C34" s="66">
        <v>0.4122446880195918</v>
      </c>
      <c r="D34" s="66">
        <v>0.30071785956014974</v>
      </c>
      <c r="E34" s="66">
        <v>0.71458646250167746</v>
      </c>
      <c r="F34" s="66">
        <v>0.41162992410067112</v>
      </c>
      <c r="G34" s="66">
        <v>0.66646434896257012</v>
      </c>
      <c r="H34" s="26"/>
      <c r="I34" s="26"/>
      <c r="J34" s="26"/>
      <c r="K34" s="26"/>
      <c r="L34" s="26"/>
      <c r="M34" s="26"/>
      <c r="N34" s="26">
        <v>0.4122446880195918</v>
      </c>
      <c r="O34" s="26">
        <v>0.30071785956014974</v>
      </c>
      <c r="P34" s="26">
        <v>0.71458646250167746</v>
      </c>
      <c r="Q34" s="26">
        <v>0.41162992410067112</v>
      </c>
      <c r="R34" s="26">
        <v>0.66646434896257012</v>
      </c>
    </row>
    <row r="35" spans="2:18" ht="14.5" customHeight="1" x14ac:dyDescent="0.35">
      <c r="B35" s="65">
        <v>9</v>
      </c>
      <c r="C35" s="67">
        <v>0.37732129799970215</v>
      </c>
      <c r="D35" s="67">
        <v>0.30384035863313341</v>
      </c>
      <c r="E35" s="67">
        <v>0.82480796298513792</v>
      </c>
      <c r="F35" s="67">
        <v>0.74669621873876268</v>
      </c>
      <c r="G35" s="67">
        <v>0.17569699245088011</v>
      </c>
      <c r="H35" s="26"/>
      <c r="I35" s="26"/>
      <c r="J35" s="26"/>
      <c r="K35" s="26"/>
      <c r="L35" s="26"/>
      <c r="M35" s="26"/>
      <c r="N35" s="26">
        <v>0.37732129799970215</v>
      </c>
      <c r="O35" s="26">
        <v>0.30384035863313341</v>
      </c>
      <c r="P35" s="26">
        <v>0.82480796298513792</v>
      </c>
      <c r="Q35" s="26">
        <v>0.74669621873876268</v>
      </c>
      <c r="R35" s="26">
        <v>0.17569699245088011</v>
      </c>
    </row>
    <row r="36" spans="2:18" ht="14.5" customHeight="1" x14ac:dyDescent="0.35">
      <c r="B36" s="65">
        <v>10</v>
      </c>
      <c r="C36" s="66">
        <v>0.96994917147007287</v>
      </c>
      <c r="D36" s="66">
        <v>0.851844573830283</v>
      </c>
      <c r="E36" s="66">
        <v>0.42666863058493154</v>
      </c>
      <c r="F36" s="66">
        <v>9.4880929355753096E-2</v>
      </c>
      <c r="G36" s="66">
        <v>0.84383012369785582</v>
      </c>
      <c r="H36" s="26"/>
      <c r="I36" s="26"/>
      <c r="J36" s="26"/>
      <c r="K36" s="26"/>
      <c r="L36" s="26"/>
      <c r="M36" s="26"/>
      <c r="N36" s="26">
        <v>0.96994917147007287</v>
      </c>
      <c r="O36" s="26">
        <v>0.851844573830283</v>
      </c>
      <c r="P36" s="26">
        <v>0.42666863058493154</v>
      </c>
      <c r="Q36" s="26">
        <v>9.4880929355753096E-2</v>
      </c>
      <c r="R36" s="26">
        <v>0.84383012369785582</v>
      </c>
    </row>
    <row r="37" spans="2:18" ht="14.5" customHeight="1" x14ac:dyDescent="0.35">
      <c r="B37" s="65">
        <v>11</v>
      </c>
      <c r="C37" s="67">
        <v>0.57670786665861662</v>
      </c>
      <c r="D37" s="67">
        <v>0.65898734038620554</v>
      </c>
      <c r="E37" s="67">
        <v>0.65973570617102895</v>
      </c>
      <c r="F37" s="67">
        <v>0.69491436991341893</v>
      </c>
      <c r="G37" s="67">
        <v>0.46412062780855434</v>
      </c>
      <c r="H37" s="26"/>
      <c r="I37" s="26"/>
      <c r="J37" s="26"/>
      <c r="K37" s="26"/>
      <c r="L37" s="26"/>
      <c r="M37" s="26"/>
      <c r="N37" s="26">
        <v>0.57670786665861662</v>
      </c>
      <c r="O37" s="26">
        <v>0.65898734038620554</v>
      </c>
      <c r="P37" s="26">
        <v>0.65973570617102895</v>
      </c>
      <c r="Q37" s="26">
        <v>0.69491436991341893</v>
      </c>
      <c r="R37" s="26">
        <v>0.46412062780855434</v>
      </c>
    </row>
    <row r="38" spans="2:18" ht="14.5" customHeight="1" x14ac:dyDescent="0.35">
      <c r="B38" s="65">
        <v>12</v>
      </c>
      <c r="C38" s="66">
        <v>0.10124537061461836</v>
      </c>
      <c r="D38" s="66">
        <v>0.30595616405714043</v>
      </c>
      <c r="E38" s="66">
        <v>0.87234074804033979</v>
      </c>
      <c r="F38" s="66">
        <v>0.77601715645337777</v>
      </c>
      <c r="G38" s="66">
        <v>0.79812910919655167</v>
      </c>
      <c r="H38" s="26"/>
      <c r="I38" s="26"/>
      <c r="J38" s="26"/>
      <c r="K38" s="26"/>
      <c r="L38" s="26"/>
      <c r="M38" s="26"/>
      <c r="N38" s="26">
        <v>0.10124537061461836</v>
      </c>
      <c r="O38" s="26">
        <v>0.30595616405714043</v>
      </c>
      <c r="P38" s="26">
        <v>0.87234074804033979</v>
      </c>
      <c r="Q38" s="26">
        <v>0.77601715645337777</v>
      </c>
      <c r="R38" s="26">
        <v>0.79812910919655167</v>
      </c>
    </row>
    <row r="39" spans="2:18" ht="14.5" customHeight="1" x14ac:dyDescent="0.35">
      <c r="B39" s="65">
        <v>13</v>
      </c>
      <c r="C39" s="67">
        <v>0.38474042211290882</v>
      </c>
      <c r="D39" s="67">
        <v>0.3672025881900256</v>
      </c>
      <c r="E39" s="67">
        <v>0.18787082121970666</v>
      </c>
      <c r="F39" s="67">
        <v>0.81578466237378311</v>
      </c>
      <c r="G39" s="67">
        <v>0.50933547140926327</v>
      </c>
      <c r="H39" s="26"/>
      <c r="I39" s="26"/>
      <c r="J39" s="26"/>
      <c r="K39" s="26"/>
      <c r="L39" s="26"/>
      <c r="M39" s="26"/>
      <c r="N39" s="26">
        <v>0.38474042211290882</v>
      </c>
      <c r="O39" s="26">
        <v>0.3672025881900256</v>
      </c>
      <c r="P39" s="26">
        <v>0.18787082121970666</v>
      </c>
      <c r="Q39" s="26">
        <v>0.81578466237378311</v>
      </c>
      <c r="R39" s="26">
        <v>0.50933547140926327</v>
      </c>
    </row>
    <row r="40" spans="2:18" ht="14.5" customHeight="1" x14ac:dyDescent="0.35">
      <c r="B40" s="65">
        <v>14</v>
      </c>
      <c r="C40" s="66">
        <v>6.5822414202558299E-2</v>
      </c>
      <c r="D40" s="66">
        <v>0.90720964878000088</v>
      </c>
      <c r="E40" s="66">
        <v>0.45242923290859971</v>
      </c>
      <c r="F40" s="66">
        <v>0.94354259238838289</v>
      </c>
      <c r="G40" s="66">
        <v>0.89380923787403554</v>
      </c>
      <c r="H40" s="26"/>
      <c r="I40" s="26"/>
      <c r="J40" s="26"/>
      <c r="K40" s="26"/>
      <c r="L40" s="26"/>
      <c r="M40" s="26"/>
      <c r="N40" s="26">
        <v>6.5822414202558299E-2</v>
      </c>
      <c r="O40" s="26">
        <v>0.90720964878000088</v>
      </c>
      <c r="P40" s="26">
        <v>0.45242923290859971</v>
      </c>
      <c r="Q40" s="26">
        <v>0.94354259238838289</v>
      </c>
      <c r="R40" s="26">
        <v>0.89380923787403554</v>
      </c>
    </row>
    <row r="41" spans="2:18" ht="14.5" customHeight="1" x14ac:dyDescent="0.35">
      <c r="B41" s="65">
        <v>15</v>
      </c>
      <c r="C41" s="67">
        <v>0.17882336845901803</v>
      </c>
      <c r="D41" s="67">
        <v>0.51733406186180297</v>
      </c>
      <c r="E41" s="67">
        <v>0.90022127482447434</v>
      </c>
      <c r="F41" s="67">
        <v>0.25338833361874014</v>
      </c>
      <c r="G41" s="67">
        <v>0.95760187709112476</v>
      </c>
      <c r="H41" s="26"/>
      <c r="I41" s="26"/>
      <c r="J41" s="26"/>
      <c r="K41" s="26"/>
      <c r="L41" s="26"/>
      <c r="M41" s="26"/>
      <c r="N41" s="26">
        <v>0.17882336845901803</v>
      </c>
      <c r="O41" s="26">
        <v>0.51733406186180297</v>
      </c>
      <c r="P41" s="26">
        <v>0.90022127482447434</v>
      </c>
      <c r="Q41" s="26">
        <v>0.25338833361874014</v>
      </c>
      <c r="R41" s="26">
        <v>0.95760187709112476</v>
      </c>
    </row>
    <row r="42" spans="2:18" ht="14.5" customHeight="1" x14ac:dyDescent="0.35">
      <c r="B42" s="65">
        <v>16</v>
      </c>
      <c r="C42" s="66">
        <v>0.53603844046389171</v>
      </c>
      <c r="D42" s="66">
        <v>0.50803530187440793</v>
      </c>
      <c r="E42" s="66">
        <v>0.76686695729746301</v>
      </c>
      <c r="F42" s="66">
        <v>5.1250690521189579E-3</v>
      </c>
      <c r="G42" s="66">
        <v>0.42015070529162202</v>
      </c>
      <c r="H42" s="26"/>
      <c r="I42" s="26"/>
      <c r="J42" s="26"/>
      <c r="K42" s="26"/>
      <c r="L42" s="26"/>
      <c r="M42" s="26"/>
      <c r="N42" s="26">
        <v>0.53603844046389171</v>
      </c>
      <c r="O42" s="26">
        <v>0.50803530187440793</v>
      </c>
      <c r="P42" s="26">
        <v>0.76686695729746301</v>
      </c>
      <c r="Q42" s="26">
        <v>5.1250690521189579E-3</v>
      </c>
      <c r="R42" s="26">
        <v>0.42015070529162202</v>
      </c>
    </row>
    <row r="43" spans="2:18" ht="14.5" customHeight="1" x14ac:dyDescent="0.35">
      <c r="B43" s="65">
        <v>17</v>
      </c>
      <c r="C43" s="67">
        <v>0.56914087803161273</v>
      </c>
      <c r="D43" s="67">
        <v>0.74322143425762</v>
      </c>
      <c r="E43" s="67">
        <v>0.97643011413145564</v>
      </c>
      <c r="F43" s="67">
        <v>7.1640986841546628E-2</v>
      </c>
      <c r="G43" s="67">
        <v>0.26759805168704154</v>
      </c>
      <c r="H43" s="26"/>
      <c r="I43" s="26"/>
      <c r="J43" s="26"/>
      <c r="K43" s="26"/>
      <c r="L43" s="26"/>
      <c r="M43" s="26"/>
      <c r="N43" s="26">
        <v>0.56914087803161273</v>
      </c>
      <c r="O43" s="26">
        <v>0.74322143425762</v>
      </c>
      <c r="P43" s="26">
        <v>0.97643011413145564</v>
      </c>
      <c r="Q43" s="26">
        <v>7.1640986841546628E-2</v>
      </c>
      <c r="R43" s="26">
        <v>0.26759805168704154</v>
      </c>
    </row>
    <row r="44" spans="2:18" ht="14.5" customHeight="1" x14ac:dyDescent="0.35">
      <c r="B44" s="65">
        <v>18</v>
      </c>
      <c r="C44" s="66">
        <v>0.18346632260387041</v>
      </c>
      <c r="D44" s="66">
        <v>0.60277798230512558</v>
      </c>
      <c r="E44" s="66">
        <v>0.14847558766218061</v>
      </c>
      <c r="F44" s="66">
        <v>0.28050911921497046</v>
      </c>
      <c r="G44" s="66">
        <v>0.22112510519471895</v>
      </c>
      <c r="H44" s="26"/>
      <c r="I44" s="26"/>
      <c r="J44" s="26"/>
      <c r="K44" s="26"/>
      <c r="L44" s="26"/>
      <c r="M44" s="26"/>
      <c r="N44" s="26">
        <v>0.18346632260387041</v>
      </c>
      <c r="O44" s="26">
        <v>0.60277798230512558</v>
      </c>
      <c r="P44" s="26">
        <v>0.14847558766218061</v>
      </c>
      <c r="Q44" s="26">
        <v>0.28050911921497046</v>
      </c>
      <c r="R44" s="26">
        <v>0.22112510519471895</v>
      </c>
    </row>
    <row r="45" spans="2:18" ht="14.5" customHeight="1" x14ac:dyDescent="0.35">
      <c r="B45" s="65">
        <v>19</v>
      </c>
      <c r="C45" s="67">
        <v>0.98240877124438786</v>
      </c>
      <c r="D45" s="67">
        <v>0.77260497279494367</v>
      </c>
      <c r="E45" s="67">
        <v>0.2893576540096694</v>
      </c>
      <c r="F45" s="67">
        <v>0.16049081353056716</v>
      </c>
      <c r="G45" s="67">
        <v>0.71432537707212906</v>
      </c>
      <c r="H45" s="26"/>
      <c r="I45" s="26"/>
      <c r="J45" s="26"/>
      <c r="K45" s="26"/>
      <c r="L45" s="26"/>
      <c r="M45" s="26"/>
      <c r="N45" s="26">
        <v>0.98240877124438786</v>
      </c>
      <c r="O45" s="26">
        <v>0.77260497279494367</v>
      </c>
      <c r="P45" s="26">
        <v>0.2893576540096694</v>
      </c>
      <c r="Q45" s="26">
        <v>0.16049081353056716</v>
      </c>
      <c r="R45" s="26">
        <v>0.71432537707212906</v>
      </c>
    </row>
    <row r="46" spans="2:18" ht="14.5" x14ac:dyDescent="0.35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9" spans="2:9" ht="13" x14ac:dyDescent="0.3">
      <c r="B49" s="1" t="s">
        <v>313</v>
      </c>
    </row>
    <row r="51" spans="2:9" ht="13" x14ac:dyDescent="0.3">
      <c r="B51" s="1" t="s">
        <v>158</v>
      </c>
      <c r="C51" s="3">
        <v>0.1</v>
      </c>
      <c r="D51" s="3">
        <v>0.25</v>
      </c>
      <c r="E51" s="3">
        <v>0.5</v>
      </c>
      <c r="F51" s="3">
        <v>0.75</v>
      </c>
    </row>
    <row r="52" spans="2:9" ht="13" x14ac:dyDescent="0.3">
      <c r="B52" s="1"/>
      <c r="C52" s="2"/>
      <c r="D52" s="2"/>
      <c r="E52" s="2"/>
      <c r="I52" s="4" t="str">
        <f>_xll.GET_FORMULA(B53)</f>
        <v>=describe_dataframe(R[-28]C:R[-8]C[5],R[-2]C[1]:R[-2]C[5])</v>
      </c>
    </row>
    <row r="53" spans="2:9" ht="12.5" customHeight="1" x14ac:dyDescent="0.25">
      <c r="B53" s="65" t="str">
        <f t="array" ref="B53:G62">_xll.describe_dataframe(B25:G45,C51:G51)</f>
        <v/>
      </c>
      <c r="C53" s="65" t="str">
        <v>A</v>
      </c>
      <c r="D53" s="65" t="str">
        <v>B</v>
      </c>
      <c r="E53" s="65" t="str">
        <v>C</v>
      </c>
      <c r="F53" s="65" t="str">
        <v>D</v>
      </c>
      <c r="G53" s="65" t="str">
        <v>E</v>
      </c>
    </row>
    <row r="54" spans="2:9" ht="12.5" customHeight="1" x14ac:dyDescent="0.25">
      <c r="B54" s="65" t="str">
        <v>count</v>
      </c>
      <c r="C54" s="66">
        <v>20</v>
      </c>
      <c r="D54" s="66">
        <v>20</v>
      </c>
      <c r="E54" s="66">
        <v>20</v>
      </c>
      <c r="F54" s="66">
        <v>20</v>
      </c>
      <c r="G54" s="66">
        <v>20</v>
      </c>
    </row>
    <row r="55" spans="2:9" ht="12.5" customHeight="1" x14ac:dyDescent="0.25">
      <c r="B55" s="65" t="str">
        <v>mean</v>
      </c>
      <c r="C55" s="67">
        <v>0.47344492001119087</v>
      </c>
      <c r="D55" s="67">
        <v>0.52057344912861825</v>
      </c>
      <c r="E55" s="67">
        <v>0.55878568739871226</v>
      </c>
      <c r="F55" s="67">
        <v>0.41052304660566002</v>
      </c>
      <c r="G55" s="67">
        <v>0.49369411857614931</v>
      </c>
    </row>
    <row r="56" spans="2:9" ht="12.5" customHeight="1" x14ac:dyDescent="0.25">
      <c r="B56" s="65" t="str">
        <v>std</v>
      </c>
      <c r="C56" s="66">
        <v>0.31258263541168113</v>
      </c>
      <c r="D56" s="66">
        <v>0.28616388889506794</v>
      </c>
      <c r="E56" s="66">
        <v>0.29320346339895231</v>
      </c>
      <c r="F56" s="66">
        <v>0.34888144206655536</v>
      </c>
      <c r="G56" s="66">
        <v>0.28840624003997894</v>
      </c>
    </row>
    <row r="57" spans="2:9" ht="12.5" customHeight="1" x14ac:dyDescent="0.25">
      <c r="B57" s="65" t="str">
        <v>min</v>
      </c>
      <c r="C57" s="67">
        <v>6.5822414202558299E-2</v>
      </c>
      <c r="D57" s="67">
        <v>1.7761238622234776E-3</v>
      </c>
      <c r="E57" s="67">
        <v>4.8930080181222024E-3</v>
      </c>
      <c r="F57" s="67">
        <v>5.1250690521189579E-3</v>
      </c>
      <c r="G57" s="67">
        <v>0.10154243810329888</v>
      </c>
    </row>
    <row r="58" spans="2:9" ht="12.5" customHeight="1" x14ac:dyDescent="0.25">
      <c r="B58" s="65" t="str">
        <v>10%</v>
      </c>
      <c r="C58" s="66">
        <v>0.10023912791802755</v>
      </c>
      <c r="D58" s="66">
        <v>0.18922638641296591</v>
      </c>
      <c r="E58" s="66">
        <v>0.15034480930914065</v>
      </c>
      <c r="F58" s="66">
        <v>2.7714309776416514E-2</v>
      </c>
      <c r="G58" s="66">
        <v>0.13837133758839867</v>
      </c>
    </row>
    <row r="59" spans="2:9" ht="12.5" customHeight="1" x14ac:dyDescent="0.25">
      <c r="B59" s="65" t="str">
        <v>25%</v>
      </c>
      <c r="C59" s="67">
        <v>0.18230558406765732</v>
      </c>
      <c r="D59" s="67">
        <v>0.30305973386488749</v>
      </c>
      <c r="E59" s="67">
        <v>0.3158123427203241</v>
      </c>
      <c r="F59" s="67">
        <v>8.9070943727201479E-2</v>
      </c>
      <c r="G59" s="67">
        <v>0.25597981506396089</v>
      </c>
    </row>
    <row r="60" spans="2:9" ht="12.5" customHeight="1" x14ac:dyDescent="0.25">
      <c r="B60" s="65" t="str">
        <v>50%</v>
      </c>
      <c r="C60" s="66">
        <v>0.44854600896816732</v>
      </c>
      <c r="D60" s="66">
        <v>0.51268468186810545</v>
      </c>
      <c r="E60" s="66">
        <v>0.62425356553259537</v>
      </c>
      <c r="F60" s="66">
        <v>0.2669487264168553</v>
      </c>
      <c r="G60" s="66">
        <v>0.44603096400486525</v>
      </c>
    </row>
    <row r="61" spans="2:9" ht="12.5" customHeight="1" x14ac:dyDescent="0.25">
      <c r="B61" s="65" t="str">
        <v>75%</v>
      </c>
      <c r="C61" s="67">
        <v>0.61612598026383059</v>
      </c>
      <c r="D61" s="67">
        <v>0.78001837649148853</v>
      </c>
      <c r="E61" s="67">
        <v>0.8001596413803721</v>
      </c>
      <c r="F61" s="67">
        <v>0.74959213009650849</v>
      </c>
      <c r="G61" s="67">
        <v>0.73527631010323469</v>
      </c>
    </row>
    <row r="62" spans="2:9" ht="12.5" customHeight="1" x14ac:dyDescent="0.25">
      <c r="B62" s="65" t="str">
        <v>max</v>
      </c>
      <c r="C62" s="66">
        <v>0.99885111857158115</v>
      </c>
      <c r="D62" s="66">
        <v>0.93638318724966374</v>
      </c>
      <c r="E62" s="66">
        <v>0.97643011413145564</v>
      </c>
      <c r="F62" s="66">
        <v>0.98730525034670158</v>
      </c>
      <c r="G62" s="66">
        <v>0.95760187709112476</v>
      </c>
    </row>
  </sheetData>
  <mergeCells count="3">
    <mergeCell ref="J30:L30"/>
    <mergeCell ref="J31:L31"/>
    <mergeCell ref="J32:L32"/>
  </mergeCells>
  <phoneticPr fontId="5" type="noConversion"/>
  <pageMargins left="0.7" right="0.7" top="0.75" bottom="0.75" header="0.3" footer="0.3"/>
  <pageSetup paperSize="9" orientation="portrait" horizontalDpi="4294967293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Pict="0" macro="_xll.pandas_dataframe_table_example">
                <anchor moveWithCells="1" sizeWithCells="1">
                  <from>
                    <xdr:col>9</xdr:col>
                    <xdr:colOff>190500</xdr:colOff>
                    <xdr:row>26</xdr:row>
                    <xdr:rowOff>50800</xdr:rowOff>
                  </from>
                  <to>
                    <xdr:col>11</xdr:col>
                    <xdr:colOff>609600</xdr:colOff>
                    <xdr:row>28</xdr:row>
                    <xdr:rowOff>63500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B1:Q151"/>
  <sheetViews>
    <sheetView workbookViewId="0">
      <selection activeCell="A2" sqref="A2"/>
    </sheetView>
  </sheetViews>
  <sheetFormatPr defaultRowHeight="12.5" x14ac:dyDescent="0.25"/>
  <cols>
    <col min="1" max="1" width="7.26953125" customWidth="1"/>
    <col min="2" max="2" width="17.7265625" customWidth="1"/>
  </cols>
  <sheetData>
    <row r="1" spans="2:17" s="5" customFormat="1" ht="9.65" customHeight="1" x14ac:dyDescent="0.3"/>
    <row r="2" spans="2:17" s="5" customFormat="1" ht="18.5" x14ac:dyDescent="0.45">
      <c r="C2" s="28" t="s">
        <v>209</v>
      </c>
    </row>
    <row r="3" spans="2:17" s="5" customFormat="1" ht="8.5" customHeight="1" x14ac:dyDescent="0.3"/>
    <row r="4" spans="2:17" ht="14.5" x14ac:dyDescent="0.35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2:17" ht="14.5" x14ac:dyDescent="0.35">
      <c r="B5" s="26" t="s">
        <v>191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2:17" ht="14.5" x14ac:dyDescent="0.3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2:17" ht="14.5" x14ac:dyDescent="0.35">
      <c r="B7" s="26" t="s">
        <v>205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2:17" ht="14.5" x14ac:dyDescent="0.35">
      <c r="B8" s="26" t="s">
        <v>148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2:17" ht="14.5" x14ac:dyDescent="0.35">
      <c r="B9" s="26" t="s">
        <v>149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</row>
    <row r="10" spans="2:17" ht="14.5" x14ac:dyDescent="0.35">
      <c r="B10" s="26" t="s">
        <v>147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2:17" ht="14.5" x14ac:dyDescent="0.35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2:17" ht="14.5" x14ac:dyDescent="0.35">
      <c r="B12" s="26" t="s">
        <v>315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</row>
    <row r="13" spans="2:17" ht="14.5" x14ac:dyDescent="0.35">
      <c r="B13" s="26" t="s">
        <v>150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2:17" ht="14.5" x14ac:dyDescent="0.35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2:17" ht="14.5" x14ac:dyDescent="0.35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2:17" ht="15.5" x14ac:dyDescent="0.35">
      <c r="B16" s="29" t="s">
        <v>62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6"/>
    </row>
    <row r="17" spans="2:17" ht="14.5" x14ac:dyDescent="0.35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6"/>
    </row>
    <row r="18" spans="2:17" ht="14.5" x14ac:dyDescent="0.35">
      <c r="B18" s="26" t="s">
        <v>206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6"/>
    </row>
    <row r="19" spans="2:17" ht="14.5" x14ac:dyDescent="0.35">
      <c r="B19" s="26" t="s">
        <v>63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6"/>
    </row>
    <row r="20" spans="2:17" ht="14.5" x14ac:dyDescent="0.35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6"/>
    </row>
    <row r="21" spans="2:17" ht="14.5" x14ac:dyDescent="0.35">
      <c r="B21" s="59" t="s">
        <v>243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6"/>
    </row>
    <row r="22" spans="2:17" ht="14.5" x14ac:dyDescent="0.35">
      <c r="B22" s="59" t="s">
        <v>244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6"/>
    </row>
    <row r="23" spans="2:17" ht="14.5" x14ac:dyDescent="0.35">
      <c r="B23" s="63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6"/>
    </row>
    <row r="24" spans="2:17" ht="14.5" x14ac:dyDescent="0.35">
      <c r="B24" s="26" t="s">
        <v>64</v>
      </c>
      <c r="C24" s="26"/>
      <c r="D24" s="26"/>
      <c r="E24" s="26"/>
      <c r="F24" s="27" t="str">
        <f>_xll.cached_object_return_test("Hello")</f>
        <v>MyTestClass@1</v>
      </c>
      <c r="G24" s="26"/>
      <c r="H24" s="26"/>
      <c r="I24" s="26"/>
      <c r="J24" s="35" t="str">
        <f>_xll.GET_FORMULA(F24)</f>
        <v>=@cached_object_return_test("Hello")</v>
      </c>
      <c r="K24" s="26"/>
      <c r="L24" s="26"/>
      <c r="M24" s="26"/>
      <c r="N24" s="26"/>
      <c r="O24" s="26"/>
      <c r="P24" s="26"/>
      <c r="Q24" s="26"/>
    </row>
    <row r="25" spans="2:17" ht="14.5" x14ac:dyDescent="0.35">
      <c r="B25" s="26" t="s">
        <v>65</v>
      </c>
      <c r="C25" s="26"/>
      <c r="D25" s="26"/>
      <c r="E25" s="26"/>
      <c r="F25" s="27" t="str">
        <f>_xll.cached_object_arg_test(F24)</f>
        <v>MyTestClass(Hello)</v>
      </c>
      <c r="G25" s="26"/>
      <c r="H25" s="26"/>
      <c r="I25" s="26"/>
      <c r="J25" s="35" t="str">
        <f>_xll.GET_FORMULA(F25)</f>
        <v>=@cached_object_arg_test(R[-1]C)</v>
      </c>
      <c r="K25" s="26"/>
      <c r="L25" s="26"/>
      <c r="M25" s="26"/>
      <c r="N25" s="26"/>
      <c r="O25" s="26"/>
      <c r="P25" s="26"/>
      <c r="Q25" s="26"/>
    </row>
    <row r="26" spans="2:17" ht="14.5" x14ac:dyDescent="0.35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2:17" ht="14.5" x14ac:dyDescent="0.35">
      <c r="B27" s="26" t="s">
        <v>66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2:17" ht="14.5" x14ac:dyDescent="0.35">
      <c r="B28" s="26" t="s">
        <v>67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2:17" ht="14.5" x14ac:dyDescent="0.35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2:17" ht="15.5" x14ac:dyDescent="0.35">
      <c r="B30" s="29" t="s">
        <v>76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2:17" ht="14.5" x14ac:dyDescent="0.35"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2:17" ht="14.5" x14ac:dyDescent="0.35">
      <c r="B32" s="26" t="s">
        <v>207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2:17" ht="14.5" x14ac:dyDescent="0.35">
      <c r="B33" s="26" t="s">
        <v>68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2:17" ht="14.5" x14ac:dyDescent="0.35">
      <c r="B34" s="26" t="s">
        <v>69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2:17" ht="14.5" x14ac:dyDescent="0.35"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2:17" ht="14.5" x14ac:dyDescent="0.35">
      <c r="B36" s="26" t="s">
        <v>70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2:17" ht="14.5" x14ac:dyDescent="0.35"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2:17" ht="14.5" x14ac:dyDescent="0.35">
      <c r="B38" s="27" t="str">
        <f>_xll.make_datagrid(F38:H41)</f>
        <v>MyDataGrid@1</v>
      </c>
      <c r="C38" s="26"/>
      <c r="D38" s="26"/>
      <c r="E38" s="26"/>
      <c r="F38" s="42">
        <v>1</v>
      </c>
      <c r="G38" s="43">
        <v>2</v>
      </c>
      <c r="H38" s="44">
        <v>3</v>
      </c>
      <c r="I38" s="26"/>
      <c r="J38" s="35" t="str">
        <f>_xll.GET_FORMULA(B38)</f>
        <v>=@make_datagrid(RC[4]:R[3]C[6])</v>
      </c>
      <c r="K38" s="26"/>
      <c r="L38" s="26"/>
      <c r="M38" s="26"/>
      <c r="N38" s="26"/>
      <c r="O38" s="26"/>
      <c r="P38" s="26"/>
      <c r="Q38" s="26"/>
    </row>
    <row r="39" spans="2:17" ht="14.5" x14ac:dyDescent="0.35">
      <c r="B39" s="26"/>
      <c r="C39" s="26"/>
      <c r="D39" s="26"/>
      <c r="E39" s="26"/>
      <c r="F39" s="45">
        <f t="shared" ref="F39:H41" si="0">F38+3</f>
        <v>4</v>
      </c>
      <c r="G39" s="26">
        <f t="shared" si="0"/>
        <v>5</v>
      </c>
      <c r="H39" s="46">
        <f t="shared" si="0"/>
        <v>6</v>
      </c>
      <c r="I39" s="26"/>
      <c r="J39" s="26"/>
      <c r="K39" s="26"/>
      <c r="L39" s="26"/>
      <c r="M39" s="26"/>
      <c r="N39" s="26"/>
      <c r="O39" s="26"/>
      <c r="P39" s="26"/>
      <c r="Q39" s="26"/>
    </row>
    <row r="40" spans="2:17" ht="14.5" x14ac:dyDescent="0.35">
      <c r="B40" s="26"/>
      <c r="C40" s="26"/>
      <c r="D40" s="26"/>
      <c r="E40" s="26"/>
      <c r="F40" s="45">
        <f t="shared" si="0"/>
        <v>7</v>
      </c>
      <c r="G40" s="26">
        <f t="shared" si="0"/>
        <v>8</v>
      </c>
      <c r="H40" s="46">
        <f t="shared" si="0"/>
        <v>9</v>
      </c>
      <c r="I40" s="26"/>
      <c r="J40" s="26"/>
      <c r="K40" s="26"/>
      <c r="L40" s="26"/>
      <c r="M40" s="26"/>
      <c r="N40" s="26"/>
      <c r="O40" s="26"/>
      <c r="P40" s="26"/>
      <c r="Q40" s="26"/>
    </row>
    <row r="41" spans="2:17" ht="14.5" x14ac:dyDescent="0.35">
      <c r="B41" s="26"/>
      <c r="C41" s="26"/>
      <c r="D41" s="26"/>
      <c r="E41" s="26"/>
      <c r="F41" s="47">
        <f t="shared" si="0"/>
        <v>10</v>
      </c>
      <c r="G41" s="48">
        <f t="shared" si="0"/>
        <v>11</v>
      </c>
      <c r="H41" s="49">
        <f t="shared" si="0"/>
        <v>12</v>
      </c>
      <c r="I41" s="26"/>
      <c r="J41" s="26"/>
      <c r="K41" s="26"/>
      <c r="L41" s="26"/>
      <c r="M41" s="26"/>
      <c r="N41" s="26"/>
      <c r="O41" s="26"/>
      <c r="P41" s="26"/>
      <c r="Q41" s="26"/>
    </row>
    <row r="42" spans="2:17" ht="14.5" x14ac:dyDescent="0.35"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</row>
    <row r="43" spans="2:17" ht="14.5" x14ac:dyDescent="0.35">
      <c r="B43" s="26" t="s">
        <v>71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</row>
    <row r="44" spans="2:17" ht="14.5" x14ac:dyDescent="0.35">
      <c r="B44" s="26" t="s">
        <v>72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</row>
    <row r="45" spans="2:17" ht="14.5" x14ac:dyDescent="0.35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 spans="2:17" ht="14.5" x14ac:dyDescent="0.35">
      <c r="B46" s="26" t="s">
        <v>73</v>
      </c>
      <c r="C46" s="26"/>
      <c r="D46" s="26"/>
      <c r="E46" s="26"/>
      <c r="F46" s="27" t="str">
        <f>_xll.datagrid_str(B38)</f>
        <v>MyDataGrid(12 values)</v>
      </c>
      <c r="G46" s="26"/>
      <c r="H46" s="26"/>
      <c r="I46" s="26"/>
      <c r="J46" s="35" t="str">
        <f>_xll.GET_FORMULA(F46)</f>
        <v>=@datagrid_str(R[-8]C[-4])</v>
      </c>
      <c r="K46" s="26"/>
      <c r="L46" s="26"/>
      <c r="M46" s="26"/>
      <c r="N46" s="26"/>
      <c r="O46" s="26"/>
      <c r="P46" s="26"/>
      <c r="Q46" s="26"/>
    </row>
    <row r="47" spans="2:17" ht="14.5" x14ac:dyDescent="0.35">
      <c r="B47" s="26" t="s">
        <v>74</v>
      </c>
      <c r="C47" s="26"/>
      <c r="D47" s="26"/>
      <c r="E47" s="26"/>
      <c r="F47" s="27">
        <f>_xll.datagrid_len(B38)</f>
        <v>12</v>
      </c>
      <c r="G47" s="26"/>
      <c r="H47" s="26"/>
      <c r="I47" s="26"/>
      <c r="J47" s="35" t="str">
        <f>_xll.GET_FORMULA(F47)</f>
        <v>=@datagrid_len(R[-9]C[-4])</v>
      </c>
      <c r="K47" s="26"/>
      <c r="L47" s="26"/>
      <c r="M47" s="26"/>
      <c r="N47" s="26"/>
      <c r="O47" s="26"/>
      <c r="P47" s="26"/>
      <c r="Q47" s="26"/>
    </row>
    <row r="48" spans="2:17" ht="14.5" x14ac:dyDescent="0.35">
      <c r="B48" s="26" t="s">
        <v>75</v>
      </c>
      <c r="C48" s="26"/>
      <c r="D48" s="26"/>
      <c r="E48" s="26"/>
      <c r="F48" s="27">
        <f>_xll.datagrid_sum(B38)</f>
        <v>78</v>
      </c>
      <c r="G48" s="26"/>
      <c r="H48" s="26"/>
      <c r="I48" s="26"/>
      <c r="J48" s="35" t="str">
        <f>_xll.GET_FORMULA(F48)</f>
        <v>=@datagrid_sum(R[-10]C[-4])</v>
      </c>
      <c r="K48" s="26"/>
      <c r="L48" s="26"/>
      <c r="M48" s="26"/>
      <c r="N48" s="26"/>
      <c r="O48" s="26"/>
      <c r="P48" s="26"/>
      <c r="Q48" s="26"/>
    </row>
    <row r="49" spans="2:17" ht="14.5" x14ac:dyDescent="0.35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0" spans="2:17" ht="14.5" x14ac:dyDescent="0.35">
      <c r="B50" s="26" t="s">
        <v>77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</row>
    <row r="51" spans="2:17" ht="14.5" x14ac:dyDescent="0.35">
      <c r="B51" s="26" t="s">
        <v>78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</row>
    <row r="52" spans="2:17" ht="14.5" x14ac:dyDescent="0.35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</row>
    <row r="53" spans="2:17" ht="14.5" x14ac:dyDescent="0.35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</row>
    <row r="54" spans="2:17" ht="14.5" x14ac:dyDescent="0.35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</row>
    <row r="55" spans="2:17" ht="14.5" x14ac:dyDescent="0.35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</row>
    <row r="56" spans="2:17" ht="14.5" x14ac:dyDescent="0.35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</row>
    <row r="57" spans="2:17" ht="14.5" x14ac:dyDescent="0.35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 spans="2:17" ht="14.5" x14ac:dyDescent="0.35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</row>
    <row r="59" spans="2:17" ht="14.5" x14ac:dyDescent="0.35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</row>
    <row r="60" spans="2:17" ht="14.5" x14ac:dyDescent="0.35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</row>
    <row r="61" spans="2:17" ht="14.5" x14ac:dyDescent="0.35"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</row>
    <row r="62" spans="2:17" ht="14.5" x14ac:dyDescent="0.35"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</row>
    <row r="63" spans="2:17" ht="14.5" x14ac:dyDescent="0.35"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</row>
    <row r="64" spans="2:17" ht="14.5" x14ac:dyDescent="0.35"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</row>
    <row r="65" spans="2:17" ht="14.5" x14ac:dyDescent="0.35"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</row>
    <row r="66" spans="2:17" ht="14.5" x14ac:dyDescent="0.35"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</row>
    <row r="67" spans="2:17" ht="14.5" x14ac:dyDescent="0.35"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</row>
    <row r="68" spans="2:17" ht="14.5" x14ac:dyDescent="0.35"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</row>
    <row r="69" spans="2:17" ht="14.5" x14ac:dyDescent="0.35"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</row>
    <row r="70" spans="2:17" ht="14.5" x14ac:dyDescent="0.35"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</row>
    <row r="71" spans="2:17" ht="14.5" x14ac:dyDescent="0.3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</row>
    <row r="72" spans="2:17" ht="14.5" x14ac:dyDescent="0.35"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</row>
    <row r="73" spans="2:17" ht="14.5" x14ac:dyDescent="0.35"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</row>
    <row r="74" spans="2:17" ht="14.5" x14ac:dyDescent="0.35"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</row>
    <row r="75" spans="2:17" ht="14.5" x14ac:dyDescent="0.35"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</row>
    <row r="76" spans="2:17" ht="14.5" x14ac:dyDescent="0.35"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</row>
    <row r="77" spans="2:17" ht="14.5" x14ac:dyDescent="0.35"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</row>
    <row r="78" spans="2:17" ht="14.5" x14ac:dyDescent="0.35"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</row>
    <row r="79" spans="2:17" ht="14.5" x14ac:dyDescent="0.35"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</row>
    <row r="80" spans="2:17" ht="14.5" x14ac:dyDescent="0.35"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</row>
    <row r="81" spans="2:17" ht="14.5" x14ac:dyDescent="0.35"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</row>
    <row r="82" spans="2:17" ht="14.5" x14ac:dyDescent="0.35"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</row>
    <row r="83" spans="2:17" ht="14.5" x14ac:dyDescent="0.35"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</row>
    <row r="84" spans="2:17" ht="14.5" x14ac:dyDescent="0.35"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</row>
    <row r="85" spans="2:17" ht="14.5" x14ac:dyDescent="0.35"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</row>
    <row r="86" spans="2:17" ht="14.5" x14ac:dyDescent="0.35"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</row>
    <row r="87" spans="2:17" ht="14.5" x14ac:dyDescent="0.35"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</row>
    <row r="88" spans="2:17" ht="14.5" x14ac:dyDescent="0.35"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</row>
    <row r="89" spans="2:17" ht="14.5" x14ac:dyDescent="0.35"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</row>
    <row r="90" spans="2:17" ht="14.5" x14ac:dyDescent="0.35"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</row>
    <row r="91" spans="2:17" ht="14.5" x14ac:dyDescent="0.35"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</row>
    <row r="92" spans="2:17" ht="14.5" x14ac:dyDescent="0.35"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</row>
    <row r="93" spans="2:17" ht="14.5" x14ac:dyDescent="0.35"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</row>
    <row r="94" spans="2:17" ht="14.5" x14ac:dyDescent="0.35"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</row>
    <row r="95" spans="2:17" ht="14.5" x14ac:dyDescent="0.35"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</row>
    <row r="96" spans="2:17" ht="14.5" x14ac:dyDescent="0.35"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</row>
    <row r="97" spans="2:17" ht="14.5" x14ac:dyDescent="0.35"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</row>
    <row r="98" spans="2:17" ht="14.5" x14ac:dyDescent="0.35"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</row>
    <row r="99" spans="2:17" ht="14.5" x14ac:dyDescent="0.35"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</row>
    <row r="100" spans="2:17" ht="14.5" x14ac:dyDescent="0.35"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</row>
    <row r="101" spans="2:17" ht="14.5" x14ac:dyDescent="0.35"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</row>
    <row r="102" spans="2:17" ht="14.5" x14ac:dyDescent="0.35"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</row>
    <row r="103" spans="2:17" ht="14.5" x14ac:dyDescent="0.35"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</row>
    <row r="104" spans="2:17" ht="14.5" x14ac:dyDescent="0.35"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</row>
    <row r="105" spans="2:17" ht="14.5" x14ac:dyDescent="0.35"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</row>
    <row r="106" spans="2:17" ht="14.5" x14ac:dyDescent="0.35"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</row>
    <row r="107" spans="2:17" ht="14.5" x14ac:dyDescent="0.35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</row>
    <row r="108" spans="2:17" ht="14.5" x14ac:dyDescent="0.35"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</row>
    <row r="109" spans="2:17" ht="14.5" x14ac:dyDescent="0.35"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</row>
    <row r="110" spans="2:17" ht="14.5" x14ac:dyDescent="0.35"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</row>
    <row r="111" spans="2:17" ht="14.5" x14ac:dyDescent="0.35"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</row>
    <row r="112" spans="2:17" ht="14.5" x14ac:dyDescent="0.35"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</row>
    <row r="113" spans="2:17" ht="14.5" x14ac:dyDescent="0.35"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</row>
    <row r="114" spans="2:17" ht="14.5" x14ac:dyDescent="0.35"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</row>
    <row r="115" spans="2:17" ht="14.5" x14ac:dyDescent="0.35"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</row>
    <row r="116" spans="2:17" ht="14.5" x14ac:dyDescent="0.35"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</row>
    <row r="117" spans="2:17" ht="14.5" x14ac:dyDescent="0.35"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</row>
    <row r="118" spans="2:17" ht="14.5" x14ac:dyDescent="0.35"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</row>
    <row r="119" spans="2:17" ht="14.5" x14ac:dyDescent="0.35"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</row>
    <row r="120" spans="2:17" ht="14.5" x14ac:dyDescent="0.35"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</row>
    <row r="121" spans="2:17" ht="14.5" x14ac:dyDescent="0.35"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</row>
    <row r="122" spans="2:17" ht="14.5" x14ac:dyDescent="0.35"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</row>
    <row r="123" spans="2:17" ht="14.5" x14ac:dyDescent="0.35"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</row>
    <row r="124" spans="2:17" ht="14.5" x14ac:dyDescent="0.35"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</row>
    <row r="125" spans="2:17" ht="14.5" x14ac:dyDescent="0.35"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</row>
    <row r="126" spans="2:17" ht="14.5" x14ac:dyDescent="0.35"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</row>
    <row r="127" spans="2:17" ht="14.5" x14ac:dyDescent="0.35"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</row>
    <row r="128" spans="2:17" ht="14.5" x14ac:dyDescent="0.35"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</row>
    <row r="129" spans="2:17" ht="14.5" x14ac:dyDescent="0.35"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</row>
    <row r="130" spans="2:17" ht="14.5" x14ac:dyDescent="0.35"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</row>
    <row r="131" spans="2:17" ht="14.5" x14ac:dyDescent="0.35"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</row>
    <row r="132" spans="2:17" ht="14.5" x14ac:dyDescent="0.35"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</row>
    <row r="133" spans="2:17" ht="14.5" x14ac:dyDescent="0.35"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</row>
    <row r="134" spans="2:17" ht="14.5" x14ac:dyDescent="0.35"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</row>
    <row r="135" spans="2:17" ht="14.5" x14ac:dyDescent="0.35"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</row>
    <row r="136" spans="2:17" ht="14.5" x14ac:dyDescent="0.35"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</row>
    <row r="137" spans="2:17" ht="14.5" x14ac:dyDescent="0.35"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</row>
    <row r="138" spans="2:17" ht="14.5" x14ac:dyDescent="0.35"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</row>
    <row r="139" spans="2:17" ht="14.5" x14ac:dyDescent="0.35"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</row>
    <row r="140" spans="2:17" ht="14.5" x14ac:dyDescent="0.35"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</row>
    <row r="141" spans="2:17" ht="14.5" x14ac:dyDescent="0.35"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</row>
    <row r="142" spans="2:17" ht="14.5" x14ac:dyDescent="0.35"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</row>
    <row r="143" spans="2:17" ht="14.5" x14ac:dyDescent="0.35"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</row>
    <row r="144" spans="2:17" ht="14.5" x14ac:dyDescent="0.35"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</row>
    <row r="145" spans="2:17" ht="14.5" x14ac:dyDescent="0.35"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</row>
    <row r="146" spans="2:17" ht="14.5" x14ac:dyDescent="0.35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</row>
    <row r="147" spans="2:17" ht="14.5" x14ac:dyDescent="0.35"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</row>
    <row r="148" spans="2:17" ht="14.5" x14ac:dyDescent="0.35"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</row>
    <row r="149" spans="2:17" ht="14.5" x14ac:dyDescent="0.35"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</row>
    <row r="150" spans="2:17" ht="14.5" x14ac:dyDescent="0.35"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</row>
    <row r="151" spans="2:17" ht="14.5" x14ac:dyDescent="0.35"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</row>
  </sheetData>
  <phoneticPr fontId="5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3EB8-70F3-4F3C-A23C-0EC0FDC7BC87}">
  <sheetPr codeName="Sheet1"/>
  <dimension ref="B1:V143"/>
  <sheetViews>
    <sheetView workbookViewId="0">
      <selection activeCell="C18" sqref="C18"/>
    </sheetView>
  </sheetViews>
  <sheetFormatPr defaultRowHeight="12.5" x14ac:dyDescent="0.25"/>
  <cols>
    <col min="2" max="2" width="16.6328125" customWidth="1"/>
    <col min="3" max="3" width="9.36328125" customWidth="1"/>
  </cols>
  <sheetData>
    <row r="1" spans="2:17" s="5" customFormat="1" ht="9.65" customHeight="1" x14ac:dyDescent="0.3"/>
    <row r="2" spans="2:17" s="5" customFormat="1" ht="18.5" x14ac:dyDescent="0.45">
      <c r="C2" s="28" t="s">
        <v>258</v>
      </c>
    </row>
    <row r="3" spans="2:17" s="5" customFormat="1" ht="8.5" customHeight="1" x14ac:dyDescent="0.3"/>
    <row r="4" spans="2:17" ht="14.5" x14ac:dyDescent="0.35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2:17" ht="14.5" x14ac:dyDescent="0.35">
      <c r="B5" s="26" t="s">
        <v>259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2:17" ht="14.5" x14ac:dyDescent="0.3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2:17" ht="14.5" x14ac:dyDescent="0.35">
      <c r="B7" s="26" t="s">
        <v>260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2:17" ht="14.5" x14ac:dyDescent="0.35">
      <c r="B8" s="26" t="s">
        <v>261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2:17" ht="14.5" x14ac:dyDescent="0.35">
      <c r="B9" s="26"/>
      <c r="C9" s="26"/>
      <c r="D9" s="26"/>
      <c r="E9" s="26"/>
      <c r="F9" s="26"/>
      <c r="G9" s="26"/>
      <c r="H9" s="26"/>
      <c r="I9" s="26"/>
      <c r="J9" s="26"/>
      <c r="K9" s="26"/>
      <c r="N9" s="26"/>
      <c r="O9" s="26"/>
      <c r="P9" s="26"/>
      <c r="Q9" s="26"/>
    </row>
    <row r="10" spans="2:17" ht="14.5" x14ac:dyDescent="0.35">
      <c r="B10" s="26" t="s">
        <v>262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2:17" ht="14.5" x14ac:dyDescent="0.35">
      <c r="B11" s="26" t="s">
        <v>263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2:17" ht="14.5" x14ac:dyDescent="0.35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</row>
    <row r="13" spans="2:17" ht="14.5" x14ac:dyDescent="0.35">
      <c r="B13" s="26" t="s">
        <v>264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2:17" ht="14.5" x14ac:dyDescent="0.35">
      <c r="B14" s="26" t="s">
        <v>265</v>
      </c>
    </row>
    <row r="17" spans="2:15" ht="14.5" x14ac:dyDescent="0.35">
      <c r="B17" s="70" t="s">
        <v>270</v>
      </c>
      <c r="C17" s="70" t="s">
        <v>271</v>
      </c>
      <c r="F17" s="26" t="str" cm="1">
        <f t="array" ref="F17">_xll.plot_mpl(C18,B43:B143,C43:C143,B42,C42,C33,C34,C35,C36,C37,C38)</f>
        <v>[Matplotlib Disabled]</v>
      </c>
      <c r="G17" s="26"/>
      <c r="H17" s="26"/>
      <c r="I17" s="26"/>
      <c r="J17" s="26"/>
      <c r="K17" s="26"/>
      <c r="L17" s="26"/>
      <c r="M17" s="26"/>
      <c r="N17" s="26" t="str" cm="1">
        <f t="array" ref="N17">_xll.plot_plotly(C19,B43:B143,C43:C143,B42,C42,C33,C34,C35,C36,C37,C38)</f>
        <v>[Plotly Disabled]</v>
      </c>
    </row>
    <row r="18" spans="2:15" ht="14.5" x14ac:dyDescent="0.35">
      <c r="B18" s="71" t="s">
        <v>266</v>
      </c>
      <c r="C18" s="71" t="b">
        <v>0</v>
      </c>
      <c r="O18" s="26"/>
    </row>
    <row r="19" spans="2:15" ht="14.5" x14ac:dyDescent="0.35">
      <c r="B19" s="71" t="s">
        <v>268</v>
      </c>
      <c r="C19" s="71" t="b">
        <v>0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2:15" ht="14.5" x14ac:dyDescent="0.35">
      <c r="B20" s="71" t="s">
        <v>267</v>
      </c>
      <c r="C20" s="71" t="b">
        <v>0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2:15" ht="14.5" x14ac:dyDescent="0.35">
      <c r="B21" s="71" t="s">
        <v>269</v>
      </c>
      <c r="C21" s="71" t="b">
        <v>0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2:15" ht="14.5" x14ac:dyDescent="0.35">
      <c r="B22" s="71" t="s">
        <v>189</v>
      </c>
      <c r="C22" s="71" t="b">
        <v>0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spans="2:15" ht="14.5" x14ac:dyDescent="0.35">
      <c r="B23" s="71" t="s">
        <v>317</v>
      </c>
      <c r="C23" s="71" t="b">
        <v>0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2:15" ht="14.5" x14ac:dyDescent="0.35"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spans="2:15" ht="14.5" x14ac:dyDescent="0.35">
      <c r="B25" s="26"/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spans="2:15" ht="14.5" x14ac:dyDescent="0.35">
      <c r="B26" s="70" t="s">
        <v>280</v>
      </c>
      <c r="C26" s="70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spans="2:15" ht="14.5" x14ac:dyDescent="0.35">
      <c r="B27" s="71" t="s">
        <v>272</v>
      </c>
      <c r="C27" s="71">
        <v>1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2:15" ht="14.5" x14ac:dyDescent="0.35">
      <c r="B28" s="71" t="s">
        <v>273</v>
      </c>
      <c r="C28" s="71">
        <v>1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 spans="2:15" ht="14.5" x14ac:dyDescent="0.35">
      <c r="B29" s="71" t="s">
        <v>274</v>
      </c>
      <c r="C29" s="71">
        <v>0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</row>
    <row r="30" spans="2:15" ht="14.5" x14ac:dyDescent="0.35"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spans="2:15" ht="14.5" x14ac:dyDescent="0.35">
      <c r="F31" s="26"/>
      <c r="G31" s="26"/>
      <c r="H31" s="26"/>
      <c r="I31" s="26"/>
      <c r="J31" s="26"/>
      <c r="K31" s="26"/>
      <c r="L31" s="26"/>
      <c r="M31" s="26"/>
      <c r="N31" s="26"/>
      <c r="O31" s="26"/>
    </row>
    <row r="32" spans="2:15" ht="14.5" x14ac:dyDescent="0.35">
      <c r="B32" s="70" t="s">
        <v>281</v>
      </c>
      <c r="C32" s="70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2:15" ht="14.5" x14ac:dyDescent="0.35">
      <c r="B33" s="71" t="s">
        <v>275</v>
      </c>
      <c r="C33" s="71" t="s">
        <v>276</v>
      </c>
      <c r="F33" s="26" t="str" cm="1">
        <f t="array" ref="F33">_xll.plot_seaborn(C20,B43:B143,C43:C143,B42,C42,C33,C34,C35,C36,C37,C38)</f>
        <v>[Seaborn Disabled]</v>
      </c>
      <c r="G33" s="26"/>
      <c r="H33" s="26"/>
      <c r="I33" s="26"/>
      <c r="J33" s="26"/>
      <c r="K33" s="26"/>
      <c r="L33" s="26"/>
      <c r="M33" s="26"/>
      <c r="N33" s="26" t="str" cm="1">
        <f t="array" ref="N33">_xll.plot_bokeh(C21,B43:B143,C43:C143,B42,C42,C33,C34,C35,C36,C37,C38)</f>
        <v>[Bokeh Disabled]</v>
      </c>
      <c r="O33" s="26"/>
    </row>
    <row r="34" spans="2:15" ht="14.5" x14ac:dyDescent="0.35">
      <c r="B34" s="71" t="s">
        <v>277</v>
      </c>
      <c r="C34" s="71">
        <v>350</v>
      </c>
      <c r="O34" s="26"/>
    </row>
    <row r="35" spans="2:15" ht="14.5" x14ac:dyDescent="0.35">
      <c r="B35" s="71" t="s">
        <v>278</v>
      </c>
      <c r="C35" s="71">
        <v>200</v>
      </c>
      <c r="O35" s="26"/>
    </row>
    <row r="36" spans="2:15" ht="14.5" x14ac:dyDescent="0.35">
      <c r="B36" s="71" t="s">
        <v>279</v>
      </c>
      <c r="C36" s="71">
        <v>1</v>
      </c>
      <c r="O36" s="26"/>
    </row>
    <row r="37" spans="2:15" ht="14.5" x14ac:dyDescent="0.35">
      <c r="B37" s="71" t="s">
        <v>318</v>
      </c>
      <c r="C37" s="71" t="b">
        <v>1</v>
      </c>
    </row>
    <row r="38" spans="2:15" ht="14.5" x14ac:dyDescent="0.35">
      <c r="B38" s="71" t="s">
        <v>319</v>
      </c>
      <c r="C38" s="71" t="b">
        <v>1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2:15" ht="14.5" x14ac:dyDescent="0.35"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2:15" ht="14.5" x14ac:dyDescent="0.35"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2:15" ht="14.5" x14ac:dyDescent="0.35">
      <c r="B41" s="70" t="s">
        <v>284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spans="2:15" ht="14.5" x14ac:dyDescent="0.35">
      <c r="B42" s="72" t="s">
        <v>282</v>
      </c>
      <c r="C42" s="72" t="s">
        <v>283</v>
      </c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2:15" ht="14.5" x14ac:dyDescent="0.35">
      <c r="B43" s="71">
        <f>C29</f>
        <v>0</v>
      </c>
      <c r="C43" s="71">
        <f>$C$28*SIN(B43)</f>
        <v>0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2:15" ht="14.5" x14ac:dyDescent="0.35">
      <c r="B44" s="71">
        <f>B43+$C$27*2*PI()/100</f>
        <v>6.2831853071795868E-2</v>
      </c>
      <c r="C44" s="71">
        <f t="shared" ref="C44:C107" si="0">$C$28*SIN(B44)</f>
        <v>6.2790519529313374E-2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2:15" ht="14.5" x14ac:dyDescent="0.35">
      <c r="B45" s="71">
        <f t="shared" ref="B45:B108" si="1">B44+$C$27*2*PI()/100</f>
        <v>0.12566370614359174</v>
      </c>
      <c r="C45" s="71">
        <f t="shared" si="0"/>
        <v>0.12533323356430426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</row>
    <row r="46" spans="2:15" ht="14.5" x14ac:dyDescent="0.35">
      <c r="B46" s="71">
        <f t="shared" si="1"/>
        <v>0.1884955592153876</v>
      </c>
      <c r="C46" s="71">
        <f t="shared" si="0"/>
        <v>0.18738131458572463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2:15" ht="14.5" x14ac:dyDescent="0.35">
      <c r="B47" s="71">
        <f t="shared" si="1"/>
        <v>0.25132741228718347</v>
      </c>
      <c r="C47" s="71">
        <f t="shared" si="0"/>
        <v>0.24868988716485479</v>
      </c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2:15" ht="14.5" x14ac:dyDescent="0.35">
      <c r="B48" s="71">
        <f t="shared" si="1"/>
        <v>0.31415926535897931</v>
      </c>
      <c r="C48" s="71">
        <f t="shared" si="0"/>
        <v>0.3090169943749474</v>
      </c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2:22" ht="14.5" x14ac:dyDescent="0.35">
      <c r="B49" s="71">
        <f t="shared" si="1"/>
        <v>0.37699111843077515</v>
      </c>
      <c r="C49" s="71">
        <f t="shared" si="0"/>
        <v>0.36812455268467792</v>
      </c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spans="2:22" ht="14.5" x14ac:dyDescent="0.35">
      <c r="B50" s="71">
        <f t="shared" si="1"/>
        <v>0.43982297150257099</v>
      </c>
      <c r="C50" s="71">
        <f t="shared" si="0"/>
        <v>0.4257792915650726</v>
      </c>
      <c r="F50" s="26" t="str" cm="1">
        <f t="array" ref="F50">_xll.plot_pandas(C22,B43:B143,C43:C143,B42,C42,C33,C34,C35,C36,C37,C38)</f>
        <v>[Pandas Disabled]</v>
      </c>
      <c r="G50" s="26"/>
      <c r="H50" s="26"/>
      <c r="I50" s="26"/>
      <c r="J50" s="26"/>
      <c r="K50" s="26"/>
      <c r="L50" s="26"/>
      <c r="M50" s="26"/>
      <c r="N50" s="26" t="str" cm="1">
        <f t="array" ref="N50">_xll.plot_altair(C23,B43:B143,C43:C143,B42,C42,C33,C34,C35,C36,C37,C38)</f>
        <v>[Altair Disabled]</v>
      </c>
      <c r="O50" s="26"/>
    </row>
    <row r="51" spans="2:22" ht="14.5" x14ac:dyDescent="0.35">
      <c r="B51" s="71">
        <f t="shared" si="1"/>
        <v>0.50265482457436683</v>
      </c>
      <c r="C51" s="71">
        <f t="shared" si="0"/>
        <v>0.48175367410171521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</row>
    <row r="52" spans="2:22" ht="14.5" x14ac:dyDescent="0.35">
      <c r="B52" s="71">
        <f t="shared" si="1"/>
        <v>0.56548667764616267</v>
      </c>
      <c r="C52" s="71">
        <f t="shared" si="0"/>
        <v>0.53582679497899655</v>
      </c>
      <c r="O52" s="26"/>
    </row>
    <row r="53" spans="2:22" ht="14.5" x14ac:dyDescent="0.35">
      <c r="B53" s="71">
        <f t="shared" si="1"/>
        <v>0.62831853071795851</v>
      </c>
      <c r="C53" s="71">
        <f t="shared" si="0"/>
        <v>0.58778525229247303</v>
      </c>
      <c r="F53" s="26"/>
      <c r="G53" s="26"/>
      <c r="H53" s="26"/>
      <c r="I53" s="26"/>
      <c r="J53" s="26"/>
      <c r="K53" s="26"/>
      <c r="L53" s="26"/>
      <c r="M53" s="26"/>
      <c r="N53" s="26"/>
      <c r="O53" s="26"/>
    </row>
    <row r="54" spans="2:22" ht="14.5" x14ac:dyDescent="0.35">
      <c r="B54" s="71">
        <f t="shared" si="1"/>
        <v>0.69115038378975435</v>
      </c>
      <c r="C54" s="71">
        <f t="shared" si="0"/>
        <v>0.63742398974868963</v>
      </c>
      <c r="O54" s="26"/>
      <c r="V54" s="2"/>
    </row>
    <row r="55" spans="2:22" ht="14.5" x14ac:dyDescent="0.35">
      <c r="B55" s="71">
        <f t="shared" si="1"/>
        <v>0.75398223686155019</v>
      </c>
      <c r="C55" s="71">
        <f t="shared" si="0"/>
        <v>0.6845471059286885</v>
      </c>
      <c r="F55" s="26"/>
      <c r="G55" s="26"/>
      <c r="H55" s="26"/>
      <c r="I55" s="26"/>
      <c r="J55" s="26"/>
      <c r="K55" s="26"/>
      <c r="L55" s="26"/>
      <c r="M55" s="26"/>
      <c r="N55" s="26"/>
      <c r="O55" s="26"/>
    </row>
    <row r="56" spans="2:22" ht="14.5" x14ac:dyDescent="0.35">
      <c r="B56" s="71">
        <f t="shared" si="1"/>
        <v>0.81681408993334603</v>
      </c>
      <c r="C56" s="71">
        <f t="shared" si="0"/>
        <v>0.72896862742141133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</row>
    <row r="57" spans="2:22" ht="14.5" x14ac:dyDescent="0.35">
      <c r="B57" s="71">
        <f t="shared" si="1"/>
        <v>0.87964594300514187</v>
      </c>
      <c r="C57" s="71">
        <f t="shared" si="0"/>
        <v>0.77051324277578903</v>
      </c>
      <c r="F57" s="26"/>
      <c r="G57" s="26"/>
      <c r="H57" s="26"/>
      <c r="I57" s="26"/>
      <c r="J57" s="26"/>
      <c r="K57" s="26"/>
      <c r="L57" s="26"/>
      <c r="M57" s="26"/>
      <c r="N57" s="26"/>
      <c r="O57" s="26"/>
    </row>
    <row r="58" spans="2:22" ht="14.5" x14ac:dyDescent="0.35">
      <c r="B58" s="71">
        <f t="shared" si="1"/>
        <v>0.94247779607693771</v>
      </c>
      <c r="C58" s="71">
        <f t="shared" si="0"/>
        <v>0.80901699437494723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spans="2:22" ht="14.5" x14ac:dyDescent="0.35">
      <c r="B59" s="71">
        <f t="shared" si="1"/>
        <v>1.0053096491487337</v>
      </c>
      <c r="C59" s="71">
        <f t="shared" si="0"/>
        <v>0.84432792550201496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</row>
    <row r="60" spans="2:22" ht="14.5" x14ac:dyDescent="0.35">
      <c r="B60" s="71">
        <f t="shared" si="1"/>
        <v>1.0681415022205296</v>
      </c>
      <c r="C60" s="71">
        <f t="shared" si="0"/>
        <v>0.87630668004386358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</row>
    <row r="61" spans="2:22" ht="14.5" x14ac:dyDescent="0.35">
      <c r="B61" s="71">
        <f t="shared" si="1"/>
        <v>1.1309733552923256</v>
      </c>
      <c r="C61" s="71">
        <f t="shared" si="0"/>
        <v>0.90482705246601958</v>
      </c>
    </row>
    <row r="62" spans="2:22" ht="14.5" x14ac:dyDescent="0.35">
      <c r="B62" s="71">
        <f t="shared" si="1"/>
        <v>1.1938052083641215</v>
      </c>
      <c r="C62" s="71">
        <f t="shared" si="0"/>
        <v>0.92977648588825146</v>
      </c>
    </row>
    <row r="63" spans="2:22" ht="14.5" x14ac:dyDescent="0.35">
      <c r="B63" s="71">
        <f t="shared" si="1"/>
        <v>1.2566370614359175</v>
      </c>
      <c r="C63" s="71">
        <f t="shared" si="0"/>
        <v>0.95105651629515364</v>
      </c>
    </row>
    <row r="64" spans="2:22" ht="14.5" x14ac:dyDescent="0.35">
      <c r="B64" s="71">
        <f t="shared" si="1"/>
        <v>1.3194689145077134</v>
      </c>
      <c r="C64" s="71">
        <f t="shared" si="0"/>
        <v>0.96858316112863119</v>
      </c>
    </row>
    <row r="65" spans="2:3" ht="14.5" x14ac:dyDescent="0.35">
      <c r="B65" s="71">
        <f t="shared" si="1"/>
        <v>1.3823007675795094</v>
      </c>
      <c r="C65" s="71">
        <f t="shared" si="0"/>
        <v>0.98228725072868872</v>
      </c>
    </row>
    <row r="66" spans="2:3" ht="14.5" x14ac:dyDescent="0.35">
      <c r="B66" s="71">
        <f t="shared" si="1"/>
        <v>1.4451326206513053</v>
      </c>
      <c r="C66" s="71">
        <f t="shared" si="0"/>
        <v>0.99211470131447788</v>
      </c>
    </row>
    <row r="67" spans="2:3" ht="14.5" x14ac:dyDescent="0.35">
      <c r="B67" s="71">
        <f t="shared" si="1"/>
        <v>1.5079644737231013</v>
      </c>
      <c r="C67" s="71">
        <f t="shared" si="0"/>
        <v>0.99802672842827156</v>
      </c>
    </row>
    <row r="68" spans="2:3" ht="14.5" x14ac:dyDescent="0.35">
      <c r="B68" s="71">
        <f t="shared" si="1"/>
        <v>1.5707963267948972</v>
      </c>
      <c r="C68" s="71">
        <f t="shared" si="0"/>
        <v>1</v>
      </c>
    </row>
    <row r="69" spans="2:3" ht="14.5" x14ac:dyDescent="0.35">
      <c r="B69" s="71">
        <f t="shared" si="1"/>
        <v>1.6336281798666932</v>
      </c>
      <c r="C69" s="71">
        <f t="shared" si="0"/>
        <v>0.99802672842827156</v>
      </c>
    </row>
    <row r="70" spans="2:3" ht="14.5" x14ac:dyDescent="0.35">
      <c r="B70" s="71">
        <f t="shared" si="1"/>
        <v>1.6964600329384891</v>
      </c>
      <c r="C70" s="71">
        <f t="shared" si="0"/>
        <v>0.99211470131447776</v>
      </c>
    </row>
    <row r="71" spans="2:3" ht="14.5" x14ac:dyDescent="0.35">
      <c r="B71" s="71">
        <f t="shared" si="1"/>
        <v>1.7592918860102851</v>
      </c>
      <c r="C71" s="71">
        <f t="shared" si="0"/>
        <v>0.9822872507286885</v>
      </c>
    </row>
    <row r="72" spans="2:3" ht="14.5" x14ac:dyDescent="0.35">
      <c r="B72" s="71">
        <f t="shared" si="1"/>
        <v>1.822123739082081</v>
      </c>
      <c r="C72" s="71">
        <f t="shared" si="0"/>
        <v>0.96858316112863085</v>
      </c>
    </row>
    <row r="73" spans="2:3" ht="14.5" x14ac:dyDescent="0.35">
      <c r="B73" s="71">
        <f t="shared" si="1"/>
        <v>1.884955592153877</v>
      </c>
      <c r="C73" s="71">
        <f t="shared" si="0"/>
        <v>0.9510565162951532</v>
      </c>
    </row>
    <row r="74" spans="2:3" ht="14.5" x14ac:dyDescent="0.35">
      <c r="B74" s="71">
        <f t="shared" si="1"/>
        <v>1.9477874452256729</v>
      </c>
      <c r="C74" s="71">
        <f t="shared" si="0"/>
        <v>0.92977648588825101</v>
      </c>
    </row>
    <row r="75" spans="2:3" ht="14.5" x14ac:dyDescent="0.35">
      <c r="B75" s="71">
        <f t="shared" si="1"/>
        <v>2.0106192982974687</v>
      </c>
      <c r="C75" s="71">
        <f t="shared" si="0"/>
        <v>0.90482705246601913</v>
      </c>
    </row>
    <row r="76" spans="2:3" ht="14.5" x14ac:dyDescent="0.35">
      <c r="B76" s="71">
        <f t="shared" si="1"/>
        <v>2.0734511513692646</v>
      </c>
      <c r="C76" s="71">
        <f t="shared" si="0"/>
        <v>0.87630668004386303</v>
      </c>
    </row>
    <row r="77" spans="2:3" ht="14.5" x14ac:dyDescent="0.35">
      <c r="B77" s="71">
        <f t="shared" si="1"/>
        <v>2.1362830044410606</v>
      </c>
      <c r="C77" s="71">
        <f t="shared" si="0"/>
        <v>0.84432792550201441</v>
      </c>
    </row>
    <row r="78" spans="2:3" ht="14.5" x14ac:dyDescent="0.35">
      <c r="B78" s="71">
        <f t="shared" si="1"/>
        <v>2.1991148575128565</v>
      </c>
      <c r="C78" s="71">
        <f t="shared" si="0"/>
        <v>0.80901699437494667</v>
      </c>
    </row>
    <row r="79" spans="2:3" ht="14.5" x14ac:dyDescent="0.35">
      <c r="B79" s="71">
        <f t="shared" si="1"/>
        <v>2.2619467105846525</v>
      </c>
      <c r="C79" s="71">
        <f t="shared" si="0"/>
        <v>0.77051324277578837</v>
      </c>
    </row>
    <row r="80" spans="2:3" ht="14.5" x14ac:dyDescent="0.35">
      <c r="B80" s="71">
        <f t="shared" si="1"/>
        <v>2.3247785636564484</v>
      </c>
      <c r="C80" s="71">
        <f t="shared" si="0"/>
        <v>0.72896862742141055</v>
      </c>
    </row>
    <row r="81" spans="2:3" ht="14.5" x14ac:dyDescent="0.35">
      <c r="B81" s="71">
        <f t="shared" si="1"/>
        <v>2.3876104167282444</v>
      </c>
      <c r="C81" s="71">
        <f t="shared" si="0"/>
        <v>0.68454710592868762</v>
      </c>
    </row>
    <row r="82" spans="2:3" ht="14.5" x14ac:dyDescent="0.35">
      <c r="B82" s="71">
        <f t="shared" si="1"/>
        <v>2.4504422698000403</v>
      </c>
      <c r="C82" s="71">
        <f t="shared" si="0"/>
        <v>0.63742398974868852</v>
      </c>
    </row>
    <row r="83" spans="2:3" ht="14.5" x14ac:dyDescent="0.35">
      <c r="B83" s="71">
        <f t="shared" si="1"/>
        <v>2.5132741228718363</v>
      </c>
      <c r="C83" s="71">
        <f t="shared" si="0"/>
        <v>0.5877852522924718</v>
      </c>
    </row>
    <row r="84" spans="2:3" ht="14.5" x14ac:dyDescent="0.35">
      <c r="B84" s="71">
        <f t="shared" si="1"/>
        <v>2.5761059759436322</v>
      </c>
      <c r="C84" s="71">
        <f t="shared" si="0"/>
        <v>0.5358267949789951</v>
      </c>
    </row>
    <row r="85" spans="2:3" ht="14.5" x14ac:dyDescent="0.35">
      <c r="B85" s="71">
        <f t="shared" si="1"/>
        <v>2.6389378290154282</v>
      </c>
      <c r="C85" s="71">
        <f t="shared" si="0"/>
        <v>0.48175367410171366</v>
      </c>
    </row>
    <row r="86" spans="2:3" ht="14.5" x14ac:dyDescent="0.35">
      <c r="B86" s="71">
        <f t="shared" si="1"/>
        <v>2.7017696820872241</v>
      </c>
      <c r="C86" s="71">
        <f t="shared" si="0"/>
        <v>0.42577929156507088</v>
      </c>
    </row>
    <row r="87" spans="2:3" ht="14.5" x14ac:dyDescent="0.35">
      <c r="B87" s="71">
        <f t="shared" si="1"/>
        <v>2.7646015351590201</v>
      </c>
      <c r="C87" s="71">
        <f t="shared" si="0"/>
        <v>0.36812455268467609</v>
      </c>
    </row>
    <row r="88" spans="2:3" ht="14.5" x14ac:dyDescent="0.35">
      <c r="B88" s="71">
        <f t="shared" si="1"/>
        <v>2.827433388230816</v>
      </c>
      <c r="C88" s="71">
        <f t="shared" si="0"/>
        <v>0.3090169943749454</v>
      </c>
    </row>
    <row r="89" spans="2:3" ht="14.5" x14ac:dyDescent="0.35">
      <c r="B89" s="71">
        <f t="shared" si="1"/>
        <v>2.890265241302612</v>
      </c>
      <c r="C89" s="71">
        <f t="shared" si="0"/>
        <v>0.24868988716485266</v>
      </c>
    </row>
    <row r="90" spans="2:3" ht="14.5" x14ac:dyDescent="0.35">
      <c r="B90" s="71">
        <f t="shared" si="1"/>
        <v>2.9530970943744079</v>
      </c>
      <c r="C90" s="71">
        <f t="shared" si="0"/>
        <v>0.18738131458572238</v>
      </c>
    </row>
    <row r="91" spans="2:3" ht="14.5" x14ac:dyDescent="0.35">
      <c r="B91" s="71">
        <f t="shared" si="1"/>
        <v>3.0159289474462039</v>
      </c>
      <c r="C91" s="71">
        <f t="shared" si="0"/>
        <v>0.1253332335643019</v>
      </c>
    </row>
    <row r="92" spans="2:3" ht="14.5" x14ac:dyDescent="0.35">
      <c r="B92" s="71">
        <f t="shared" si="1"/>
        <v>3.0787608005179998</v>
      </c>
      <c r="C92" s="71">
        <f t="shared" si="0"/>
        <v>6.2790519529310931E-2</v>
      </c>
    </row>
    <row r="93" spans="2:3" ht="14.5" x14ac:dyDescent="0.35">
      <c r="B93" s="71">
        <f t="shared" si="1"/>
        <v>3.1415926535897958</v>
      </c>
      <c r="C93" s="71">
        <f t="shared" si="0"/>
        <v>-2.5420204136095137E-15</v>
      </c>
    </row>
    <row r="94" spans="2:3" ht="14.5" x14ac:dyDescent="0.35">
      <c r="B94" s="71">
        <f t="shared" si="1"/>
        <v>3.2044245066615917</v>
      </c>
      <c r="C94" s="71">
        <f t="shared" si="0"/>
        <v>-6.2790519529315997E-2</v>
      </c>
    </row>
    <row r="95" spans="2:3" ht="14.5" x14ac:dyDescent="0.35">
      <c r="B95" s="71">
        <f t="shared" si="1"/>
        <v>3.2672563597333877</v>
      </c>
      <c r="C95" s="71">
        <f t="shared" si="0"/>
        <v>-0.12533323356430695</v>
      </c>
    </row>
    <row r="96" spans="2:3" ht="14.5" x14ac:dyDescent="0.35">
      <c r="B96" s="71">
        <f t="shared" si="1"/>
        <v>3.3300882128051836</v>
      </c>
      <c r="C96" s="71">
        <f t="shared" si="0"/>
        <v>-0.18738131458572738</v>
      </c>
    </row>
    <row r="97" spans="2:3" ht="14.5" x14ac:dyDescent="0.35">
      <c r="B97" s="71">
        <f t="shared" si="1"/>
        <v>3.3929200658769796</v>
      </c>
      <c r="C97" s="71">
        <f t="shared" si="0"/>
        <v>-0.2486898871648576</v>
      </c>
    </row>
    <row r="98" spans="2:3" ht="14.5" x14ac:dyDescent="0.35">
      <c r="B98" s="71">
        <f t="shared" si="1"/>
        <v>3.4557519189487755</v>
      </c>
      <c r="C98" s="71">
        <f t="shared" si="0"/>
        <v>-0.30901699437495023</v>
      </c>
    </row>
    <row r="99" spans="2:3" ht="14.5" x14ac:dyDescent="0.35">
      <c r="B99" s="71">
        <f t="shared" si="1"/>
        <v>3.5185837720205715</v>
      </c>
      <c r="C99" s="71">
        <f t="shared" si="0"/>
        <v>-0.36812455268468081</v>
      </c>
    </row>
    <row r="100" spans="2:3" ht="14.5" x14ac:dyDescent="0.35">
      <c r="B100" s="71">
        <f t="shared" si="1"/>
        <v>3.5814156250923674</v>
      </c>
      <c r="C100" s="71">
        <f t="shared" si="0"/>
        <v>-0.42577929156507549</v>
      </c>
    </row>
    <row r="101" spans="2:3" ht="14.5" x14ac:dyDescent="0.35">
      <c r="B101" s="71">
        <f t="shared" si="1"/>
        <v>3.6442474781641634</v>
      </c>
      <c r="C101" s="71">
        <f t="shared" si="0"/>
        <v>-0.4817536741017181</v>
      </c>
    </row>
    <row r="102" spans="2:3" ht="14.5" x14ac:dyDescent="0.35">
      <c r="B102" s="71">
        <f t="shared" si="1"/>
        <v>3.7070793312359593</v>
      </c>
      <c r="C102" s="71">
        <f t="shared" si="0"/>
        <v>-0.53582679497899943</v>
      </c>
    </row>
    <row r="103" spans="2:3" ht="14.5" x14ac:dyDescent="0.35">
      <c r="B103" s="71">
        <f t="shared" si="1"/>
        <v>3.7699111843077553</v>
      </c>
      <c r="C103" s="71">
        <f t="shared" si="0"/>
        <v>-0.58778525229247591</v>
      </c>
    </row>
    <row r="104" spans="2:3" ht="14.5" x14ac:dyDescent="0.35">
      <c r="B104" s="71">
        <f t="shared" si="1"/>
        <v>3.8327430373795512</v>
      </c>
      <c r="C104" s="71">
        <f t="shared" si="0"/>
        <v>-0.63742398974869241</v>
      </c>
    </row>
    <row r="105" spans="2:3" ht="14.5" x14ac:dyDescent="0.35">
      <c r="B105" s="71">
        <f t="shared" si="1"/>
        <v>3.8955748904513472</v>
      </c>
      <c r="C105" s="71">
        <f t="shared" si="0"/>
        <v>-0.68454710592869128</v>
      </c>
    </row>
    <row r="106" spans="2:3" ht="14.5" x14ac:dyDescent="0.35">
      <c r="B106" s="71">
        <f t="shared" si="1"/>
        <v>3.9584067435231431</v>
      </c>
      <c r="C106" s="71">
        <f t="shared" si="0"/>
        <v>-0.72896862742141399</v>
      </c>
    </row>
    <row r="107" spans="2:3" ht="14.5" x14ac:dyDescent="0.35">
      <c r="B107" s="71">
        <f t="shared" si="1"/>
        <v>4.0212385965949391</v>
      </c>
      <c r="C107" s="71">
        <f t="shared" si="0"/>
        <v>-0.77051324277579158</v>
      </c>
    </row>
    <row r="108" spans="2:3" ht="14.5" x14ac:dyDescent="0.35">
      <c r="B108" s="71">
        <f t="shared" si="1"/>
        <v>4.0840704496667346</v>
      </c>
      <c r="C108" s="71">
        <f t="shared" ref="C108:C143" si="2">$C$28*SIN(B108)</f>
        <v>-0.80901699437494945</v>
      </c>
    </row>
    <row r="109" spans="2:3" ht="14.5" x14ac:dyDescent="0.35">
      <c r="B109" s="71">
        <f t="shared" ref="B109:B143" si="3">B108+$C$27*2*PI()/100</f>
        <v>4.1469023027385301</v>
      </c>
      <c r="C109" s="71">
        <f t="shared" si="2"/>
        <v>-0.84432792550201674</v>
      </c>
    </row>
    <row r="110" spans="2:3" ht="14.5" x14ac:dyDescent="0.35">
      <c r="B110" s="71">
        <f t="shared" si="3"/>
        <v>4.2097341558103256</v>
      </c>
      <c r="C110" s="71">
        <f t="shared" si="2"/>
        <v>-0.87630668004386492</v>
      </c>
    </row>
    <row r="111" spans="2:3" ht="14.5" x14ac:dyDescent="0.35">
      <c r="B111" s="71">
        <f t="shared" si="3"/>
        <v>4.2725660088821211</v>
      </c>
      <c r="C111" s="71">
        <f t="shared" si="2"/>
        <v>-0.90482705246602047</v>
      </c>
    </row>
    <row r="112" spans="2:3" ht="14.5" x14ac:dyDescent="0.35">
      <c r="B112" s="71">
        <f t="shared" si="3"/>
        <v>4.3353978619539166</v>
      </c>
      <c r="C112" s="71">
        <f t="shared" si="2"/>
        <v>-0.92977648588825212</v>
      </c>
    </row>
    <row r="113" spans="2:3" ht="14.5" x14ac:dyDescent="0.35">
      <c r="B113" s="71">
        <f t="shared" si="3"/>
        <v>4.3982297150257121</v>
      </c>
      <c r="C113" s="71">
        <f t="shared" si="2"/>
        <v>-0.95105651629515409</v>
      </c>
    </row>
    <row r="114" spans="2:3" ht="14.5" x14ac:dyDescent="0.35">
      <c r="B114" s="71">
        <f t="shared" si="3"/>
        <v>4.4610615680975076</v>
      </c>
      <c r="C114" s="71">
        <f t="shared" si="2"/>
        <v>-0.96858316112863141</v>
      </c>
    </row>
    <row r="115" spans="2:3" ht="14.5" x14ac:dyDescent="0.35">
      <c r="B115" s="71">
        <f t="shared" si="3"/>
        <v>4.5238934211693032</v>
      </c>
      <c r="C115" s="71">
        <f t="shared" si="2"/>
        <v>-0.98228725072868883</v>
      </c>
    </row>
    <row r="116" spans="2:3" ht="14.5" x14ac:dyDescent="0.35">
      <c r="B116" s="71">
        <f t="shared" si="3"/>
        <v>4.5867252742410987</v>
      </c>
      <c r="C116" s="71">
        <f t="shared" si="2"/>
        <v>-0.99211470131447788</v>
      </c>
    </row>
    <row r="117" spans="2:3" ht="14.5" x14ac:dyDescent="0.35">
      <c r="B117" s="71">
        <f t="shared" si="3"/>
        <v>4.6495571273128942</v>
      </c>
      <c r="C117" s="71">
        <f t="shared" si="2"/>
        <v>-0.99802672842827156</v>
      </c>
    </row>
    <row r="118" spans="2:3" ht="14.5" x14ac:dyDescent="0.35">
      <c r="B118" s="71">
        <f t="shared" si="3"/>
        <v>4.7123889803846897</v>
      </c>
      <c r="C118" s="71">
        <f t="shared" si="2"/>
        <v>-1</v>
      </c>
    </row>
    <row r="119" spans="2:3" ht="14.5" x14ac:dyDescent="0.35">
      <c r="B119" s="71">
        <f t="shared" si="3"/>
        <v>4.7752208334564852</v>
      </c>
      <c r="C119" s="71">
        <f t="shared" si="2"/>
        <v>-0.99802672842827156</v>
      </c>
    </row>
    <row r="120" spans="2:3" ht="14.5" x14ac:dyDescent="0.35">
      <c r="B120" s="71">
        <f t="shared" si="3"/>
        <v>4.8380526865282807</v>
      </c>
      <c r="C120" s="71">
        <f t="shared" si="2"/>
        <v>-0.99211470131447799</v>
      </c>
    </row>
    <row r="121" spans="2:3" ht="14.5" x14ac:dyDescent="0.35">
      <c r="B121" s="71">
        <f t="shared" si="3"/>
        <v>4.9008845396000762</v>
      </c>
      <c r="C121" s="71">
        <f t="shared" si="2"/>
        <v>-0.98228725072868894</v>
      </c>
    </row>
    <row r="122" spans="2:3" ht="14.5" x14ac:dyDescent="0.35">
      <c r="B122" s="71">
        <f t="shared" si="3"/>
        <v>4.9637163926718717</v>
      </c>
      <c r="C122" s="71">
        <f t="shared" si="2"/>
        <v>-0.96858316112863152</v>
      </c>
    </row>
    <row r="123" spans="2:3" ht="14.5" x14ac:dyDescent="0.35">
      <c r="B123" s="71">
        <f t="shared" si="3"/>
        <v>5.0265482457436672</v>
      </c>
      <c r="C123" s="71">
        <f t="shared" si="2"/>
        <v>-0.9510565162951542</v>
      </c>
    </row>
    <row r="124" spans="2:3" ht="14.5" x14ac:dyDescent="0.35">
      <c r="B124" s="71">
        <f t="shared" si="3"/>
        <v>5.0893800988154627</v>
      </c>
      <c r="C124" s="71">
        <f t="shared" si="2"/>
        <v>-0.92977648588825224</v>
      </c>
    </row>
    <row r="125" spans="2:3" ht="14.5" x14ac:dyDescent="0.35">
      <c r="B125" s="71">
        <f t="shared" si="3"/>
        <v>5.1522119518872582</v>
      </c>
      <c r="C125" s="71">
        <f t="shared" si="2"/>
        <v>-0.90482705246602069</v>
      </c>
    </row>
    <row r="126" spans="2:3" ht="14.5" x14ac:dyDescent="0.35">
      <c r="B126" s="71">
        <f t="shared" si="3"/>
        <v>5.2150438049590537</v>
      </c>
      <c r="C126" s="71">
        <f t="shared" si="2"/>
        <v>-0.87630668004386503</v>
      </c>
    </row>
    <row r="127" spans="2:3" ht="14.5" x14ac:dyDescent="0.35">
      <c r="B127" s="71">
        <f t="shared" si="3"/>
        <v>5.2778756580308492</v>
      </c>
      <c r="C127" s="71">
        <f t="shared" si="2"/>
        <v>-0.84432792550201685</v>
      </c>
    </row>
    <row r="128" spans="2:3" ht="14.5" x14ac:dyDescent="0.35">
      <c r="B128" s="71">
        <f t="shared" si="3"/>
        <v>5.3407075111026447</v>
      </c>
      <c r="C128" s="71">
        <f t="shared" si="2"/>
        <v>-0.80901699437494967</v>
      </c>
    </row>
    <row r="129" spans="2:3" ht="14.5" x14ac:dyDescent="0.35">
      <c r="B129" s="71">
        <f t="shared" si="3"/>
        <v>5.4035393641744403</v>
      </c>
      <c r="C129" s="71">
        <f t="shared" si="2"/>
        <v>-0.77051324277579181</v>
      </c>
    </row>
    <row r="130" spans="2:3" ht="14.5" x14ac:dyDescent="0.35">
      <c r="B130" s="71">
        <f t="shared" si="3"/>
        <v>5.4663712172462358</v>
      </c>
      <c r="C130" s="71">
        <f t="shared" si="2"/>
        <v>-0.72896862742141455</v>
      </c>
    </row>
    <row r="131" spans="2:3" ht="14.5" x14ac:dyDescent="0.35">
      <c r="B131" s="71">
        <f t="shared" si="3"/>
        <v>5.5292030703180313</v>
      </c>
      <c r="C131" s="71">
        <f t="shared" si="2"/>
        <v>-0.68454710592869217</v>
      </c>
    </row>
    <row r="132" spans="2:3" ht="14.5" x14ac:dyDescent="0.35">
      <c r="B132" s="71">
        <f t="shared" si="3"/>
        <v>5.5920349233898268</v>
      </c>
      <c r="C132" s="71">
        <f t="shared" si="2"/>
        <v>-0.63742398974869374</v>
      </c>
    </row>
    <row r="133" spans="2:3" ht="14.5" x14ac:dyDescent="0.35">
      <c r="B133" s="71">
        <f t="shared" si="3"/>
        <v>5.6548667764616223</v>
      </c>
      <c r="C133" s="71">
        <f t="shared" si="2"/>
        <v>-0.58778525229247758</v>
      </c>
    </row>
    <row r="134" spans="2:3" ht="14.5" x14ac:dyDescent="0.35">
      <c r="B134" s="71">
        <f t="shared" si="3"/>
        <v>5.7176986295334178</v>
      </c>
      <c r="C134" s="71">
        <f t="shared" si="2"/>
        <v>-0.53582679497900165</v>
      </c>
    </row>
    <row r="135" spans="2:3" ht="14.5" x14ac:dyDescent="0.35">
      <c r="B135" s="71">
        <f t="shared" si="3"/>
        <v>5.7805304826052133</v>
      </c>
      <c r="C135" s="71">
        <f t="shared" si="2"/>
        <v>-0.48175367410172076</v>
      </c>
    </row>
    <row r="136" spans="2:3" ht="14.5" x14ac:dyDescent="0.35">
      <c r="B136" s="71">
        <f t="shared" si="3"/>
        <v>5.8433623356770088</v>
      </c>
      <c r="C136" s="71">
        <f t="shared" si="2"/>
        <v>-0.42577929156507865</v>
      </c>
    </row>
    <row r="137" spans="2:3" ht="14.5" x14ac:dyDescent="0.35">
      <c r="B137" s="71">
        <f t="shared" si="3"/>
        <v>5.9061941887488043</v>
      </c>
      <c r="C137" s="71">
        <f t="shared" si="2"/>
        <v>-0.36812455268468447</v>
      </c>
    </row>
    <row r="138" spans="2:3" ht="14.5" x14ac:dyDescent="0.35">
      <c r="B138" s="71">
        <f t="shared" si="3"/>
        <v>5.9690260418205998</v>
      </c>
      <c r="C138" s="71">
        <f t="shared" si="2"/>
        <v>-0.30901699437495439</v>
      </c>
    </row>
    <row r="139" spans="2:3" ht="14.5" x14ac:dyDescent="0.35">
      <c r="B139" s="71">
        <f t="shared" si="3"/>
        <v>6.0318578948923953</v>
      </c>
      <c r="C139" s="71">
        <f t="shared" si="2"/>
        <v>-0.24868988716486223</v>
      </c>
    </row>
    <row r="140" spans="2:3" ht="14.5" x14ac:dyDescent="0.35">
      <c r="B140" s="71">
        <f t="shared" si="3"/>
        <v>6.0946897479641908</v>
      </c>
      <c r="C140" s="71">
        <f t="shared" si="2"/>
        <v>-0.18738131458573254</v>
      </c>
    </row>
    <row r="141" spans="2:3" ht="14.5" x14ac:dyDescent="0.35">
      <c r="B141" s="71">
        <f t="shared" si="3"/>
        <v>6.1575216010359863</v>
      </c>
      <c r="C141" s="71">
        <f t="shared" si="2"/>
        <v>-0.12533323356431258</v>
      </c>
    </row>
    <row r="142" spans="2:3" ht="14.5" x14ac:dyDescent="0.35">
      <c r="B142" s="71">
        <f t="shared" si="3"/>
        <v>6.2203534541077818</v>
      </c>
      <c r="C142" s="71">
        <f t="shared" si="2"/>
        <v>-6.2790519529322131E-2</v>
      </c>
    </row>
    <row r="143" spans="2:3" ht="14.5" x14ac:dyDescent="0.35">
      <c r="B143" s="71">
        <f t="shared" si="3"/>
        <v>6.2831853071795774</v>
      </c>
      <c r="C143" s="71">
        <f t="shared" si="2"/>
        <v>-9.1268138879829763E-15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8199" r:id="rId3" name="_PYPLOT_N50">
          <controlPr locked="0" defaultSize="0" autoLine="0" autoPict="0" r:id="rId4">
            <anchor moveWithCells="1">
              <from>
                <xdr:col>13</xdr:col>
                <xdr:colOff>0</xdr:colOff>
                <xdr:row>50</xdr:row>
                <xdr:rowOff>0</xdr:rowOff>
              </from>
              <to>
                <xdr:col>20</xdr:col>
                <xdr:colOff>177800</xdr:colOff>
                <xdr:row>63</xdr:row>
                <xdr:rowOff>146050</xdr:rowOff>
              </to>
            </anchor>
          </controlPr>
        </control>
      </mc:Choice>
      <mc:Fallback>
        <control shapeId="8199" r:id="rId3" name="_PYPLOT_N50"/>
      </mc:Fallback>
    </mc:AlternateContent>
    <mc:AlternateContent xmlns:mc="http://schemas.openxmlformats.org/markup-compatibility/2006">
      <mc:Choice Requires="x14">
        <control shapeId="8198" r:id="rId5" name="_PYPLOT_N33">
          <controlPr locked="0" defaultSize="0" autoLine="0" autoPict="0" r:id="rId6">
            <anchor moveWithCells="1">
              <from>
                <xdr:col>13</xdr:col>
                <xdr:colOff>0</xdr:colOff>
                <xdr:row>32</xdr:row>
                <xdr:rowOff>177800</xdr:rowOff>
              </from>
              <to>
                <xdr:col>20</xdr:col>
                <xdr:colOff>177800</xdr:colOff>
                <xdr:row>46</xdr:row>
                <xdr:rowOff>139700</xdr:rowOff>
              </to>
            </anchor>
          </controlPr>
        </control>
      </mc:Choice>
      <mc:Fallback>
        <control shapeId="8198" r:id="rId5" name="_PYPLOT_N33"/>
      </mc:Fallback>
    </mc:AlternateContent>
    <mc:AlternateContent xmlns:mc="http://schemas.openxmlformats.org/markup-compatibility/2006">
      <mc:Choice Requires="x14">
        <control shapeId="8197" r:id="rId7" name="_PYPLOT_N17">
          <controlPr locked="0" defaultSize="0" autoLine="0" autoPict="0" altText="hello2!" r:id="rId8">
            <anchor moveWithCells="1">
              <from>
                <xdr:col>13</xdr:col>
                <xdr:colOff>0</xdr:colOff>
                <xdr:row>16</xdr:row>
                <xdr:rowOff>177800</xdr:rowOff>
              </from>
              <to>
                <xdr:col>20</xdr:col>
                <xdr:colOff>177800</xdr:colOff>
                <xdr:row>30</xdr:row>
                <xdr:rowOff>139700</xdr:rowOff>
              </to>
            </anchor>
          </controlPr>
        </control>
      </mc:Choice>
      <mc:Fallback>
        <control shapeId="8197" r:id="rId7" name="_PYPLOT_N17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B1:I67"/>
  <sheetViews>
    <sheetView topLeftCell="A19" workbookViewId="0">
      <selection activeCell="B61" sqref="B61"/>
    </sheetView>
  </sheetViews>
  <sheetFormatPr defaultColWidth="8.26953125" defaultRowHeight="14.5" x14ac:dyDescent="0.35"/>
  <cols>
    <col min="1" max="1" width="7.1796875" style="26" customWidth="1"/>
    <col min="2" max="2" width="16.26953125" style="26" customWidth="1"/>
    <col min="3" max="3" width="15.54296875" style="26" customWidth="1"/>
    <col min="4" max="4" width="8.26953125" style="26"/>
    <col min="5" max="5" width="25.54296875" style="26" customWidth="1"/>
    <col min="6" max="6" width="14.81640625" style="50" customWidth="1"/>
    <col min="7" max="16384" width="8.26953125" style="26"/>
  </cols>
  <sheetData>
    <row r="1" spans="2:3" s="5" customFormat="1" ht="9.65" customHeight="1" x14ac:dyDescent="0.3"/>
    <row r="2" spans="2:3" s="5" customFormat="1" ht="18.5" x14ac:dyDescent="0.45">
      <c r="C2" s="28" t="s">
        <v>61</v>
      </c>
    </row>
    <row r="3" spans="2:3" s="5" customFormat="1" ht="8.5" customHeight="1" x14ac:dyDescent="0.3"/>
    <row r="5" spans="2:3" x14ac:dyDescent="0.35">
      <c r="B5" s="26" t="s">
        <v>58</v>
      </c>
    </row>
    <row r="6" spans="2:3" x14ac:dyDescent="0.35">
      <c r="B6" s="26" t="s">
        <v>59</v>
      </c>
    </row>
    <row r="8" spans="2:3" x14ac:dyDescent="0.35">
      <c r="B8" s="26" t="s">
        <v>208</v>
      </c>
    </row>
    <row r="9" spans="2:3" x14ac:dyDescent="0.35">
      <c r="B9" s="26" t="s">
        <v>60</v>
      </c>
    </row>
    <row r="12" spans="2:3" ht="15.5" x14ac:dyDescent="0.35">
      <c r="B12" s="29" t="s">
        <v>19</v>
      </c>
    </row>
    <row r="13" spans="2:3" x14ac:dyDescent="0.35">
      <c r="B13" s="27"/>
    </row>
    <row r="14" spans="2:3" x14ac:dyDescent="0.35">
      <c r="B14" s="26" t="s">
        <v>161</v>
      </c>
    </row>
    <row r="15" spans="2:3" x14ac:dyDescent="0.35">
      <c r="B15" s="26" t="s">
        <v>162</v>
      </c>
    </row>
    <row r="16" spans="2:3" x14ac:dyDescent="0.35">
      <c r="B16" s="26" t="s">
        <v>163</v>
      </c>
    </row>
    <row r="17" spans="2:9" x14ac:dyDescent="0.35">
      <c r="B17" s="27"/>
    </row>
    <row r="18" spans="2:9" x14ac:dyDescent="0.35">
      <c r="B18" s="35" t="s">
        <v>176</v>
      </c>
      <c r="C18" s="35" t="s">
        <v>177</v>
      </c>
      <c r="D18" s="35"/>
      <c r="E18" s="35" t="s">
        <v>178</v>
      </c>
      <c r="F18" s="51" t="s">
        <v>182</v>
      </c>
      <c r="G18" s="35"/>
    </row>
    <row r="19" spans="2:9" x14ac:dyDescent="0.35">
      <c r="B19" s="26" t="s">
        <v>175</v>
      </c>
      <c r="C19" s="26" t="s">
        <v>18</v>
      </c>
      <c r="E19" s="27" t="str">
        <f>_xll.customtype_pyxll_function_1(C19)</f>
        <v>Hello, my name is PyXLL</v>
      </c>
      <c r="F19" s="50" t="s">
        <v>183</v>
      </c>
      <c r="I19" s="35" t="str">
        <f>_xll.GET_FORMULA(E19)</f>
        <v>=@customtype_pyxll_function_1(RC[-2])</v>
      </c>
    </row>
    <row r="21" spans="2:9" ht="15.5" x14ac:dyDescent="0.35">
      <c r="B21" s="29" t="s">
        <v>20</v>
      </c>
    </row>
    <row r="22" spans="2:9" x14ac:dyDescent="0.35">
      <c r="B22" s="27"/>
    </row>
    <row r="23" spans="2:9" x14ac:dyDescent="0.35">
      <c r="B23" s="26" t="s">
        <v>161</v>
      </c>
    </row>
    <row r="24" spans="2:9" x14ac:dyDescent="0.35">
      <c r="B24" s="26" t="s">
        <v>164</v>
      </c>
    </row>
    <row r="25" spans="2:9" x14ac:dyDescent="0.35">
      <c r="B25" s="26" t="s">
        <v>165</v>
      </c>
    </row>
    <row r="26" spans="2:9" x14ac:dyDescent="0.35">
      <c r="B26" s="27"/>
    </row>
    <row r="27" spans="2:9" x14ac:dyDescent="0.35">
      <c r="B27" s="35" t="s">
        <v>176</v>
      </c>
      <c r="C27" s="35" t="s">
        <v>177</v>
      </c>
      <c r="D27" s="35"/>
      <c r="E27" s="35" t="s">
        <v>178</v>
      </c>
      <c r="F27" s="51" t="s">
        <v>182</v>
      </c>
      <c r="G27" s="35"/>
    </row>
    <row r="28" spans="2:9" x14ac:dyDescent="0.35">
      <c r="B28" s="26" t="s">
        <v>175</v>
      </c>
      <c r="C28" s="26" t="s">
        <v>18</v>
      </c>
      <c r="E28" s="27" t="str">
        <f>_xll.customtype_pyxll_function_2(C28)</f>
        <v>PyXLL</v>
      </c>
      <c r="F28" s="50" t="s">
        <v>175</v>
      </c>
      <c r="I28" s="35" t="str">
        <f>_xll.GET_FORMULA(E28)</f>
        <v>=@customtype_pyxll_function_2(RC[-2])</v>
      </c>
    </row>
    <row r="30" spans="2:9" x14ac:dyDescent="0.35">
      <c r="B30" s="27" t="s">
        <v>22</v>
      </c>
    </row>
    <row r="31" spans="2:9" x14ac:dyDescent="0.35">
      <c r="B31" s="27"/>
    </row>
    <row r="32" spans="2:9" x14ac:dyDescent="0.35">
      <c r="B32" s="26" t="s">
        <v>166</v>
      </c>
    </row>
    <row r="33" spans="2:9" x14ac:dyDescent="0.35">
      <c r="B33" s="26" t="s">
        <v>167</v>
      </c>
    </row>
    <row r="34" spans="2:9" x14ac:dyDescent="0.35">
      <c r="B34" s="27"/>
    </row>
    <row r="35" spans="2:9" x14ac:dyDescent="0.35">
      <c r="B35" s="35" t="s">
        <v>179</v>
      </c>
      <c r="C35" s="35" t="s">
        <v>177</v>
      </c>
      <c r="D35" s="35"/>
      <c r="E35" s="35" t="s">
        <v>178</v>
      </c>
      <c r="F35" s="51" t="s">
        <v>182</v>
      </c>
      <c r="G35" s="35"/>
    </row>
    <row r="36" spans="2:9" x14ac:dyDescent="0.35">
      <c r="B36" s="26" t="s">
        <v>21</v>
      </c>
      <c r="C36" s="26">
        <v>10</v>
      </c>
      <c r="E36" s="27" t="str">
        <f>_xll.customtype_pyxll_function_3(B36,C36)</f>
        <v>TEST-2479277200</v>
      </c>
      <c r="F36" s="50" t="s">
        <v>180</v>
      </c>
      <c r="I36" s="35" t="str">
        <f>_xll.GET_FORMULA(E36)</f>
        <v>=@customtype_pyxll_function_3(RC[-3],RC[-2])</v>
      </c>
    </row>
    <row r="38" spans="2:9" ht="15.5" x14ac:dyDescent="0.35">
      <c r="B38" s="29" t="s">
        <v>23</v>
      </c>
    </row>
    <row r="39" spans="2:9" x14ac:dyDescent="0.35">
      <c r="B39" s="27"/>
    </row>
    <row r="40" spans="2:9" x14ac:dyDescent="0.35">
      <c r="B40" s="26" t="s">
        <v>168</v>
      </c>
    </row>
    <row r="41" spans="2:9" x14ac:dyDescent="0.35">
      <c r="B41" s="26" t="s">
        <v>169</v>
      </c>
    </row>
    <row r="42" spans="2:9" x14ac:dyDescent="0.35">
      <c r="B42" s="26" t="s">
        <v>170</v>
      </c>
    </row>
    <row r="43" spans="2:9" x14ac:dyDescent="0.35">
      <c r="B43" s="26" t="s">
        <v>171</v>
      </c>
    </row>
    <row r="44" spans="2:9" x14ac:dyDescent="0.35">
      <c r="B44" s="27"/>
    </row>
    <row r="45" spans="2:9" x14ac:dyDescent="0.35">
      <c r="B45" s="35" t="s">
        <v>176</v>
      </c>
      <c r="C45" s="35" t="s">
        <v>177</v>
      </c>
      <c r="D45" s="35"/>
      <c r="E45" s="35" t="s">
        <v>178</v>
      </c>
      <c r="F45" s="51" t="s">
        <v>182</v>
      </c>
      <c r="G45" s="35"/>
    </row>
    <row r="46" spans="2:9" x14ac:dyDescent="0.35">
      <c r="B46" s="26" t="s">
        <v>180</v>
      </c>
      <c r="C46" s="26" t="str">
        <f>E36</f>
        <v>TEST-2479277200</v>
      </c>
      <c r="E46" s="52">
        <f>_xll.customtype_pyxll_function_4(C46)</f>
        <v>10</v>
      </c>
      <c r="F46" s="50" t="s">
        <v>184</v>
      </c>
      <c r="I46" s="35" t="str">
        <f>_xll.GET_FORMULA(E46)</f>
        <v>=@customtype_pyxll_function_4(RC[-2])</v>
      </c>
    </row>
    <row r="48" spans="2:9" ht="15.5" x14ac:dyDescent="0.35">
      <c r="B48" s="29" t="s">
        <v>24</v>
      </c>
    </row>
    <row r="49" spans="2:9" x14ac:dyDescent="0.35">
      <c r="B49" s="27"/>
    </row>
    <row r="50" spans="2:9" x14ac:dyDescent="0.35">
      <c r="B50" s="26" t="s">
        <v>172</v>
      </c>
    </row>
    <row r="51" spans="2:9" x14ac:dyDescent="0.35">
      <c r="B51" s="26" t="s">
        <v>173</v>
      </c>
    </row>
    <row r="52" spans="2:9" x14ac:dyDescent="0.35">
      <c r="B52" s="26" t="s">
        <v>174</v>
      </c>
    </row>
    <row r="53" spans="2:9" x14ac:dyDescent="0.35">
      <c r="B53" s="27"/>
    </row>
    <row r="54" spans="2:9" x14ac:dyDescent="0.35">
      <c r="B54" s="35" t="s">
        <v>176</v>
      </c>
      <c r="C54" s="35" t="s">
        <v>177</v>
      </c>
      <c r="D54" s="35"/>
      <c r="E54" s="35" t="s">
        <v>178</v>
      </c>
      <c r="F54" s="51" t="s">
        <v>182</v>
      </c>
      <c r="G54" s="35"/>
    </row>
    <row r="55" spans="2:9" x14ac:dyDescent="0.35">
      <c r="B55" s="26" t="s">
        <v>181</v>
      </c>
      <c r="C55" s="26" t="str">
        <f>C46</f>
        <v>TEST-2479277200</v>
      </c>
      <c r="E55" s="52">
        <f>_xll.customtype_pyxll_function_5(C55)</f>
        <v>20</v>
      </c>
      <c r="F55" s="50" t="s">
        <v>184</v>
      </c>
      <c r="I55" s="35" t="str">
        <f>_xll.GET_FORMULA(E55)</f>
        <v>=@customtype_pyxll_function_5(RC[-2])</v>
      </c>
    </row>
    <row r="57" spans="2:9" x14ac:dyDescent="0.35">
      <c r="B57" s="27"/>
    </row>
    <row r="59" spans="2:9" x14ac:dyDescent="0.35">
      <c r="B59" s="27"/>
    </row>
    <row r="62" spans="2:9" x14ac:dyDescent="0.35">
      <c r="E62" s="27"/>
      <c r="I62" s="35"/>
    </row>
    <row r="64" spans="2:9" x14ac:dyDescent="0.35">
      <c r="B64" s="27"/>
    </row>
    <row r="67" spans="5:9" x14ac:dyDescent="0.35">
      <c r="E67" s="27"/>
      <c r="I67" s="35"/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B1:I47"/>
  <sheetViews>
    <sheetView workbookViewId="0">
      <selection activeCell="A70" sqref="A70"/>
    </sheetView>
  </sheetViews>
  <sheetFormatPr defaultColWidth="8.7265625" defaultRowHeight="14.5" x14ac:dyDescent="0.35"/>
  <cols>
    <col min="1" max="1" width="8.1796875" style="26" customWidth="1"/>
    <col min="2" max="16384" width="8.7265625" style="26"/>
  </cols>
  <sheetData>
    <row r="1" spans="2:5" s="5" customFormat="1" ht="9.65" customHeight="1" x14ac:dyDescent="0.3"/>
    <row r="2" spans="2:5" s="5" customFormat="1" ht="18.5" x14ac:dyDescent="0.45">
      <c r="D2" s="28" t="s">
        <v>192</v>
      </c>
    </row>
    <row r="3" spans="2:5" s="5" customFormat="1" ht="8.5" customHeight="1" x14ac:dyDescent="0.3"/>
    <row r="5" spans="2:5" x14ac:dyDescent="0.35">
      <c r="B5" s="26" t="s">
        <v>91</v>
      </c>
    </row>
    <row r="6" spans="2:5" x14ac:dyDescent="0.35">
      <c r="B6" s="26" t="s">
        <v>93</v>
      </c>
    </row>
    <row r="7" spans="2:5" x14ac:dyDescent="0.35">
      <c r="B7" s="26" t="s">
        <v>92</v>
      </c>
    </row>
    <row r="9" spans="2:5" x14ac:dyDescent="0.35">
      <c r="B9" s="26" t="s">
        <v>210</v>
      </c>
    </row>
    <row r="10" spans="2:5" x14ac:dyDescent="0.35">
      <c r="B10" s="26" t="s">
        <v>94</v>
      </c>
    </row>
    <row r="11" spans="2:5" x14ac:dyDescent="0.35">
      <c r="B11" s="61" t="s">
        <v>238</v>
      </c>
    </row>
    <row r="13" spans="2:5" x14ac:dyDescent="0.35">
      <c r="B13" s="27" t="s">
        <v>50</v>
      </c>
      <c r="E13" s="27" t="b">
        <f ca="1">_xll.WIN32COM_IS_INSTALLED()</f>
        <v>1</v>
      </c>
    </row>
    <row r="16" spans="2:5" ht="15.5" x14ac:dyDescent="0.35">
      <c r="B16" s="29" t="s">
        <v>95</v>
      </c>
    </row>
    <row r="17" spans="2:5" x14ac:dyDescent="0.35">
      <c r="B17" s="27"/>
    </row>
    <row r="18" spans="2:5" x14ac:dyDescent="0.35">
      <c r="B18" s="26" t="s">
        <v>96</v>
      </c>
    </row>
    <row r="19" spans="2:5" x14ac:dyDescent="0.35">
      <c r="B19" s="26" t="s">
        <v>97</v>
      </c>
    </row>
    <row r="21" spans="2:5" x14ac:dyDescent="0.35">
      <c r="B21" s="27" t="s">
        <v>38</v>
      </c>
    </row>
    <row r="22" spans="2:5" x14ac:dyDescent="0.35">
      <c r="B22" s="27"/>
      <c r="E22" s="27" t="s">
        <v>41</v>
      </c>
    </row>
    <row r="23" spans="2:5" x14ac:dyDescent="0.35">
      <c r="B23" s="27"/>
      <c r="E23" s="27">
        <v>0</v>
      </c>
    </row>
    <row r="25" spans="2:5" x14ac:dyDescent="0.35">
      <c r="B25" s="27" t="s">
        <v>43</v>
      </c>
    </row>
    <row r="27" spans="2:5" x14ac:dyDescent="0.35">
      <c r="E27" s="27" t="s">
        <v>37</v>
      </c>
    </row>
    <row r="29" spans="2:5" x14ac:dyDescent="0.35">
      <c r="B29" s="27" t="s">
        <v>39</v>
      </c>
    </row>
    <row r="32" spans="2:5" x14ac:dyDescent="0.35">
      <c r="E32" s="27" t="s">
        <v>40</v>
      </c>
    </row>
    <row r="33" spans="2:9" x14ac:dyDescent="0.35">
      <c r="E33" s="27">
        <v>0</v>
      </c>
    </row>
    <row r="37" spans="2:9" ht="15.5" x14ac:dyDescent="0.35">
      <c r="B37" s="29" t="s">
        <v>100</v>
      </c>
    </row>
    <row r="39" spans="2:9" x14ac:dyDescent="0.35">
      <c r="B39" s="26" t="s">
        <v>98</v>
      </c>
    </row>
    <row r="40" spans="2:9" x14ac:dyDescent="0.35">
      <c r="B40" s="26" t="s">
        <v>99</v>
      </c>
    </row>
    <row r="41" spans="2:9" x14ac:dyDescent="0.35">
      <c r="B41" s="26" t="s">
        <v>211</v>
      </c>
    </row>
    <row r="42" spans="2:9" x14ac:dyDescent="0.35">
      <c r="H42" s="27"/>
    </row>
    <row r="43" spans="2:9" x14ac:dyDescent="0.35">
      <c r="B43" s="27" t="s">
        <v>42</v>
      </c>
    </row>
    <row r="44" spans="2:9" x14ac:dyDescent="0.35">
      <c r="B44" s="26" t="s">
        <v>34</v>
      </c>
      <c r="C44" s="26">
        <v>3</v>
      </c>
      <c r="E44" s="27" t="str">
        <f>_xll.automation_example(C44,C45,C46)</f>
        <v>[examples.xlsx]Automation!$E$44</v>
      </c>
      <c r="F44" s="27"/>
      <c r="G44" s="27"/>
      <c r="I44" s="35" t="str">
        <f>_xll.GET_FORMULA(E44)</f>
        <v>=@automation_example(RC[-2],R[1]C[-2],R[2]C[-2])</v>
      </c>
    </row>
    <row r="45" spans="2:9" x14ac:dyDescent="0.35">
      <c r="B45" s="26" t="s">
        <v>35</v>
      </c>
      <c r="C45" s="26">
        <v>3</v>
      </c>
      <c r="E45" s="27" t="s">
        <v>21</v>
      </c>
      <c r="F45" s="27" t="s">
        <v>21</v>
      </c>
      <c r="G45" s="27" t="s">
        <v>21</v>
      </c>
    </row>
    <row r="46" spans="2:9" x14ac:dyDescent="0.35">
      <c r="B46" s="26" t="s">
        <v>36</v>
      </c>
      <c r="C46" s="26" t="s">
        <v>21</v>
      </c>
      <c r="E46" s="27" t="s">
        <v>21</v>
      </c>
      <c r="F46" s="27" t="s">
        <v>21</v>
      </c>
      <c r="G46" s="27" t="s">
        <v>21</v>
      </c>
    </row>
    <row r="47" spans="2:9" x14ac:dyDescent="0.35">
      <c r="E47" s="27" t="s">
        <v>21</v>
      </c>
      <c r="F47" s="27" t="s">
        <v>21</v>
      </c>
      <c r="G47" s="27" t="s">
        <v>21</v>
      </c>
    </row>
  </sheetData>
  <phoneticPr fontId="0" type="noConversion"/>
  <hyperlinks>
    <hyperlink ref="B11" r:id="rId1" xr:uid="{00000000-0004-0000-0600-000000000000}"/>
  </hyperlinks>
  <pageMargins left="0.75" right="0.75" top="1" bottom="1" header="0.5" footer="0.5"/>
  <pageSetup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_xll.button_example">
                <anchor moveWithCells="1">
                  <from>
                    <xdr:col>1</xdr:col>
                    <xdr:colOff>203200</xdr:colOff>
                    <xdr:row>21</xdr:row>
                    <xdr:rowOff>50800</xdr:rowOff>
                  </from>
                  <to>
                    <xdr:col>2</xdr:col>
                    <xdr:colOff>304800</xdr:colOff>
                    <xdr:row>22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 macro="_xll.checkbox_example">
                <anchor moveWithCells="1">
                  <from>
                    <xdr:col>1</xdr:col>
                    <xdr:colOff>88900</xdr:colOff>
                    <xdr:row>25</xdr:row>
                    <xdr:rowOff>31750</xdr:rowOff>
                  </from>
                  <to>
                    <xdr:col>3</xdr:col>
                    <xdr:colOff>114300</xdr:colOff>
                    <xdr:row>26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Scroll Bar 4">
              <controlPr defaultSize="0" autoPict="0" macro="_xll.scrollbar_example">
                <anchor moveWithCells="1">
                  <from>
                    <xdr:col>1</xdr:col>
                    <xdr:colOff>336550</xdr:colOff>
                    <xdr:row>29</xdr:row>
                    <xdr:rowOff>50800</xdr:rowOff>
                  </from>
                  <to>
                    <xdr:col>2</xdr:col>
                    <xdr:colOff>88900</xdr:colOff>
                    <xdr:row>33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B1:H23"/>
  <sheetViews>
    <sheetView workbookViewId="0">
      <selection activeCell="A70" sqref="A70"/>
    </sheetView>
  </sheetViews>
  <sheetFormatPr defaultColWidth="8.7265625" defaultRowHeight="14.5" x14ac:dyDescent="0.35"/>
  <cols>
    <col min="1" max="2" width="8.7265625" style="26"/>
    <col min="3" max="3" width="11.7265625" style="26" customWidth="1"/>
    <col min="4" max="16384" width="8.7265625" style="26"/>
  </cols>
  <sheetData>
    <row r="1" spans="2:8" s="5" customFormat="1" ht="9.65" customHeight="1" x14ac:dyDescent="0.3"/>
    <row r="2" spans="2:8" s="5" customFormat="1" ht="18.5" x14ac:dyDescent="0.45">
      <c r="D2" s="28" t="s">
        <v>121</v>
      </c>
    </row>
    <row r="3" spans="2:8" s="5" customFormat="1" ht="8.5" customHeight="1" x14ac:dyDescent="0.3"/>
    <row r="5" spans="2:8" x14ac:dyDescent="0.35">
      <c r="B5" s="26" t="s">
        <v>314</v>
      </c>
    </row>
    <row r="6" spans="2:8" x14ac:dyDescent="0.35">
      <c r="B6" s="26" t="s">
        <v>122</v>
      </c>
    </row>
    <row r="7" spans="2:8" x14ac:dyDescent="0.35">
      <c r="B7" s="26" t="s">
        <v>123</v>
      </c>
    </row>
    <row r="9" spans="2:8" x14ac:dyDescent="0.35">
      <c r="B9" s="26" t="s">
        <v>124</v>
      </c>
    </row>
    <row r="10" spans="2:8" x14ac:dyDescent="0.35">
      <c r="B10" s="26" t="s">
        <v>125</v>
      </c>
    </row>
    <row r="11" spans="2:8" x14ac:dyDescent="0.35">
      <c r="B11" s="26" t="s">
        <v>126</v>
      </c>
    </row>
    <row r="12" spans="2:8" x14ac:dyDescent="0.35">
      <c r="B12" s="26" t="s">
        <v>127</v>
      </c>
    </row>
    <row r="13" spans="2:8" x14ac:dyDescent="0.35">
      <c r="B13" s="26" t="s">
        <v>134</v>
      </c>
    </row>
    <row r="15" spans="2:8" x14ac:dyDescent="0.35">
      <c r="B15" s="27" t="s">
        <v>128</v>
      </c>
    </row>
    <row r="16" spans="2:8" x14ac:dyDescent="0.35">
      <c r="B16" s="26" t="s">
        <v>132</v>
      </c>
      <c r="C16" s="26">
        <v>2000</v>
      </c>
      <c r="D16" s="26" t="str">
        <f>_xll.rtd_set_throttle_interval(C16)</f>
        <v>OK</v>
      </c>
      <c r="H16" s="35" t="str">
        <f>_xll.GET_FORMULA(D16)</f>
        <v>=@rtd_set_throttle_interval(RC[-1])</v>
      </c>
    </row>
    <row r="18" spans="2:8" x14ac:dyDescent="0.35">
      <c r="B18" s="27" t="s">
        <v>301</v>
      </c>
    </row>
    <row r="19" spans="2:8" x14ac:dyDescent="0.35">
      <c r="B19" s="26">
        <f>_xll.rtd_simple()</f>
        <v>8</v>
      </c>
      <c r="H19" s="35" t="str">
        <f>_xll.GET_FORMULA(B19)</f>
        <v>=@rtd_simple()</v>
      </c>
    </row>
    <row r="21" spans="2:8" x14ac:dyDescent="0.35">
      <c r="B21" s="27" t="s">
        <v>129</v>
      </c>
    </row>
    <row r="22" spans="2:8" x14ac:dyDescent="0.35">
      <c r="B22" s="26" t="s">
        <v>130</v>
      </c>
      <c r="C22" s="26" t="s">
        <v>133</v>
      </c>
    </row>
    <row r="23" spans="2:8" x14ac:dyDescent="0.35">
      <c r="B23" s="26" t="s">
        <v>131</v>
      </c>
      <c r="C23" s="58" t="str">
        <f>_xll.rtd_current_time(C22)</f>
        <v>14:36:15</v>
      </c>
      <c r="H23" s="35" t="str">
        <f>_xll.GET_FORMULA(C23)</f>
        <v>=@rtd_current_time(R[-1]C)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B1:H25"/>
  <sheetViews>
    <sheetView workbookViewId="0">
      <selection activeCell="B70" sqref="B70"/>
    </sheetView>
  </sheetViews>
  <sheetFormatPr defaultColWidth="8.7265625" defaultRowHeight="14.5" x14ac:dyDescent="0.35"/>
  <cols>
    <col min="1" max="1" width="5.7265625" style="26" customWidth="1"/>
    <col min="2" max="2" width="19.7265625" style="26" customWidth="1"/>
    <col min="3" max="3" width="16.1796875" style="26" customWidth="1"/>
    <col min="4" max="4" width="28.453125" style="26" customWidth="1"/>
    <col min="5" max="5" width="11.81640625" style="26" customWidth="1"/>
    <col min="6" max="6" width="9.81640625" style="26" customWidth="1"/>
    <col min="7" max="7" width="6.81640625" style="26" customWidth="1"/>
    <col min="8" max="16384" width="8.7265625" style="26"/>
  </cols>
  <sheetData>
    <row r="1" spans="2:3" s="5" customFormat="1" ht="9.65" customHeight="1" x14ac:dyDescent="0.3"/>
    <row r="2" spans="2:3" s="5" customFormat="1" ht="18.5" x14ac:dyDescent="0.45">
      <c r="C2" s="28" t="s">
        <v>103</v>
      </c>
    </row>
    <row r="3" spans="2:3" s="5" customFormat="1" ht="8.5" customHeight="1" x14ac:dyDescent="0.3"/>
    <row r="5" spans="2:3" x14ac:dyDescent="0.35">
      <c r="B5" s="26" t="s">
        <v>316</v>
      </c>
    </row>
    <row r="6" spans="2:3" x14ac:dyDescent="0.35">
      <c r="B6" s="26" t="s">
        <v>104</v>
      </c>
    </row>
    <row r="7" spans="2:3" x14ac:dyDescent="0.35">
      <c r="B7" s="26" t="s">
        <v>105</v>
      </c>
    </row>
    <row r="9" spans="2:3" x14ac:dyDescent="0.35">
      <c r="B9" s="26" t="s">
        <v>106</v>
      </c>
    </row>
    <row r="10" spans="2:3" x14ac:dyDescent="0.35">
      <c r="B10" s="26" t="s">
        <v>107</v>
      </c>
    </row>
    <row r="12" spans="2:3" x14ac:dyDescent="0.35">
      <c r="B12" s="26" t="s">
        <v>249</v>
      </c>
    </row>
    <row r="13" spans="2:3" x14ac:dyDescent="0.35">
      <c r="B13" s="26" t="s">
        <v>250</v>
      </c>
    </row>
    <row r="15" spans="2:3" x14ac:dyDescent="0.35">
      <c r="B15" s="60" t="s">
        <v>111</v>
      </c>
    </row>
    <row r="16" spans="2:3" x14ac:dyDescent="0.35">
      <c r="B16" s="60"/>
    </row>
    <row r="17" spans="2:8" x14ac:dyDescent="0.35">
      <c r="B17" s="27" t="s">
        <v>237</v>
      </c>
      <c r="C17" s="64" t="s">
        <v>245</v>
      </c>
    </row>
    <row r="18" spans="2:8" x14ac:dyDescent="0.35">
      <c r="B18" s="27" t="s">
        <v>236</v>
      </c>
      <c r="C18" s="26" t="s">
        <v>246</v>
      </c>
    </row>
    <row r="20" spans="2:8" ht="15" thickBot="1" x14ac:dyDescent="0.4">
      <c r="B20" s="53" t="s">
        <v>108</v>
      </c>
      <c r="C20" s="53" t="s">
        <v>109</v>
      </c>
    </row>
    <row r="21" spans="2:8" x14ac:dyDescent="0.35">
      <c r="B21" s="54" t="s">
        <v>110</v>
      </c>
      <c r="C21" s="55" t="str">
        <f>_xll.pyxll_stock_price($C$17,$C$18,B21)</f>
        <v>387.3000</v>
      </c>
      <c r="E21" s="35" t="str">
        <f>_xll.GET_FORMULA(C21)</f>
        <v>=@pyxll_stock_price(R17C3,R18C3,RC[-1])</v>
      </c>
    </row>
    <row r="22" spans="2:8" x14ac:dyDescent="0.35">
      <c r="B22" s="56" t="s">
        <v>247</v>
      </c>
      <c r="C22" s="55" t="str">
        <f>_xll.pyxll_stock_price($C$17,$C$18,B22)</f>
        <v>229.3300</v>
      </c>
      <c r="E22" s="35" t="str">
        <f>_xll.GET_FORMULA(C22)</f>
        <v>=@pyxll_stock_price(R17C3,R18C3,RC[-1])</v>
      </c>
    </row>
    <row r="23" spans="2:8" x14ac:dyDescent="0.35">
      <c r="B23" s="57" t="s">
        <v>248</v>
      </c>
      <c r="C23" s="62" t="str">
        <f>_xll.pyxll_stock_price($C$17,$C$18,B23)</f>
        <v>3.7500</v>
      </c>
      <c r="E23" s="35" t="str">
        <f>_xll.GET_FORMULA(C23)</f>
        <v>=@pyxll_stock_price(R17C3,R18C3,RC[-1])</v>
      </c>
    </row>
    <row r="24" spans="2:8" x14ac:dyDescent="0.35">
      <c r="H24" s="35"/>
    </row>
    <row r="25" spans="2:8" x14ac:dyDescent="0.35">
      <c r="H25" s="35"/>
    </row>
  </sheetData>
  <phoneticPr fontId="5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1"/>
  <dimension ref="B1:D32"/>
  <sheetViews>
    <sheetView workbookViewId="0">
      <selection activeCell="B60" sqref="B60"/>
    </sheetView>
  </sheetViews>
  <sheetFormatPr defaultColWidth="8.7265625" defaultRowHeight="14.5" x14ac:dyDescent="0.35"/>
  <cols>
    <col min="1" max="1" width="5.7265625" style="26" customWidth="1"/>
    <col min="2" max="16384" width="8.7265625" style="26"/>
  </cols>
  <sheetData>
    <row r="1" spans="2:4" s="5" customFormat="1" ht="9.65" customHeight="1" x14ac:dyDescent="0.3"/>
    <row r="2" spans="2:4" s="5" customFormat="1" ht="18.5" x14ac:dyDescent="0.45">
      <c r="D2" s="28" t="s">
        <v>79</v>
      </c>
    </row>
    <row r="3" spans="2:4" s="5" customFormat="1" ht="8.5" customHeight="1" x14ac:dyDescent="0.3"/>
    <row r="5" spans="2:4" x14ac:dyDescent="0.35">
      <c r="B5" s="26" t="s">
        <v>287</v>
      </c>
    </row>
    <row r="6" spans="2:4" x14ac:dyDescent="0.35">
      <c r="B6" s="26" t="s">
        <v>212</v>
      </c>
    </row>
    <row r="8" spans="2:4" x14ac:dyDescent="0.35">
      <c r="B8" s="26" t="s">
        <v>213</v>
      </c>
    </row>
    <row r="9" spans="2:4" x14ac:dyDescent="0.35">
      <c r="B9" s="26" t="s">
        <v>86</v>
      </c>
    </row>
    <row r="11" spans="2:4" x14ac:dyDescent="0.35">
      <c r="B11" s="26" t="s">
        <v>214</v>
      </c>
    </row>
    <row r="14" spans="2:4" x14ac:dyDescent="0.35">
      <c r="B14" s="26" t="s">
        <v>215</v>
      </c>
    </row>
    <row r="15" spans="2:4" x14ac:dyDescent="0.35">
      <c r="B15" s="26" t="s">
        <v>80</v>
      </c>
    </row>
    <row r="16" spans="2:4" x14ac:dyDescent="0.35">
      <c r="B16" s="26" t="s">
        <v>81</v>
      </c>
    </row>
    <row r="17" spans="2:2" x14ac:dyDescent="0.35">
      <c r="B17" s="26" t="s">
        <v>82</v>
      </c>
    </row>
    <row r="19" spans="2:2" x14ac:dyDescent="0.35">
      <c r="B19" s="26" t="s">
        <v>83</v>
      </c>
    </row>
    <row r="20" spans="2:2" x14ac:dyDescent="0.35">
      <c r="B20" s="26" t="s">
        <v>84</v>
      </c>
    </row>
    <row r="21" spans="2:2" x14ac:dyDescent="0.35">
      <c r="B21" s="26" t="s">
        <v>85</v>
      </c>
    </row>
    <row r="23" spans="2:2" x14ac:dyDescent="0.35">
      <c r="B23" s="26" t="s">
        <v>216</v>
      </c>
    </row>
    <row r="26" spans="2:2" x14ac:dyDescent="0.35">
      <c r="B26" s="26" t="s">
        <v>87</v>
      </c>
    </row>
    <row r="27" spans="2:2" x14ac:dyDescent="0.35">
      <c r="B27" s="58" t="s">
        <v>88</v>
      </c>
    </row>
    <row r="29" spans="2:2" x14ac:dyDescent="0.35">
      <c r="B29" s="26" t="s">
        <v>89</v>
      </c>
    </row>
    <row r="30" spans="2:2" x14ac:dyDescent="0.35">
      <c r="B30" s="59" t="s">
        <v>90</v>
      </c>
    </row>
    <row r="32" spans="2:2" x14ac:dyDescent="0.35">
      <c r="B32" s="27" t="str">
        <f ca="1">_xll.PYXLL_LOGFILE()</f>
        <v>c:\Users\tony\venvs\py311\pyxll\logs\pyxll.log</v>
      </c>
    </row>
  </sheetData>
  <phoneticPr fontId="5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x:metadata xmlns:x="urn:pyxll:metadata">
  <x:addin_version>5.11.0.b1</x:addin_version>
  <x:metadata_version>1</x:metadata_version>
  <x:dirty_cells>
    <x:cell>
      <x:sheet>RTD</x:sheet>
      <x:address>C23</x:address>
    </x:cell>
    <x:cell>
      <x:sheet>UDFs</x:sheet>
      <x:address>B72</x:address>
    </x:cell>
    <x:cell>
      <x:sheet>UDFs</x:sheet>
      <x:address>B80</x:address>
    </x:cell>
    <x:cell>
      <x:sheet>UDFs</x:sheet>
      <x:address>B81</x:address>
    </x:cell>
  </x:dirty_cells>
</x:metadata>
</file>

<file path=customXml/itemProps1.xml><?xml version="1.0" encoding="utf-8"?>
<ds:datastoreItem xmlns:ds="http://schemas.openxmlformats.org/officeDocument/2006/customXml" ds:itemID="{088F0715-616F-4FFF-A4E1-AB0B255185A3}">
  <ds:schemaRefs>
    <ds:schemaRef ds:uri="urn:pyxll: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Introduction</vt:lpstr>
      <vt:lpstr>System Check</vt:lpstr>
      <vt:lpstr>UDFs</vt:lpstr>
      <vt:lpstr>Arrays</vt:lpstr>
      <vt:lpstr>Pandas</vt:lpstr>
      <vt:lpstr>Objects</vt:lpstr>
      <vt:lpstr>Plotting</vt:lpstr>
      <vt:lpstr>Custom Types</vt:lpstr>
      <vt:lpstr>Automation</vt:lpstr>
      <vt:lpstr>RTD</vt:lpstr>
      <vt:lpstr>Async Functions</vt:lpstr>
      <vt:lpstr>Other</vt:lpstr>
      <vt:lpstr>button_output</vt:lpstr>
      <vt:lpstr>checkbox_output</vt:lpstr>
      <vt:lpstr>DF_TABLE_INPUT</vt:lpstr>
      <vt:lpstr>DF_TABLE_OUTPUT</vt:lpstr>
      <vt:lpstr>scrollbar_output</vt:lpstr>
    </vt:vector>
  </TitlesOfParts>
  <Company>CSL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Roberts</dc:creator>
  <cp:lastModifiedBy>Tony Roberts</cp:lastModifiedBy>
  <dcterms:created xsi:type="dcterms:W3CDTF">2009-12-30T11:56:10Z</dcterms:created>
  <dcterms:modified xsi:type="dcterms:W3CDTF">2025-07-28T13:36:17Z</dcterms:modified>
</cp:coreProperties>
</file>