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6.xml" ContentType="application/vnd.ms-excel.person+xml"/>
  <Override PartName="/xl/persons/person9.xml" ContentType="application/vnd.ms-excel.person+xml"/>
  <Override PartName="/xl/persons/person8.xml" ContentType="application/vnd.ms-excel.person+xml"/>
  <Override PartName="/xl/persons/person12.xml" ContentType="application/vnd.ms-excel.person+xml"/>
  <Override PartName="/xl/persons/person4.xml" ContentType="application/vnd.ms-excel.person+xml"/>
  <Override PartName="/xl/persons/person3.xml" ContentType="application/vnd.ms-excel.person+xml"/>
  <Override PartName="/xl/persons/person11.xml" ContentType="application/vnd.ms-excel.person+xml"/>
  <Override PartName="/xl/persons/person1.xml" ContentType="application/vnd.ms-excel.person+xml"/>
  <Override PartName="/xl/persons/person7.xml" ContentType="application/vnd.ms-excel.person+xml"/>
  <Override PartName="/xl/persons/person10.xml" ContentType="application/vnd.ms-excel.person+xml"/>
  <Override PartName="/xl/persons/person2.xml" ContentType="application/vnd.ms-excel.person+xml"/>
  <Override PartName="/xl/persons/person0.xml" ContentType="application/vnd.ms-excel.person+xml"/>
  <Override PartName="/xl/persons/person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AUX INF 2\Desktop\"/>
    </mc:Choice>
  </mc:AlternateContent>
  <xr:revisionPtr revIDLastSave="0" documentId="8_{8B006E21-F86E-46CE-81D6-EB3F35C6FD85}" xr6:coauthVersionLast="47" xr6:coauthVersionMax="47" xr10:uidLastSave="{00000000-0000-0000-0000-000000000000}"/>
  <bookViews>
    <workbookView minimized="1" xWindow="735" yWindow="735" windowWidth="21600" windowHeight="11295" tabRatio="755" xr2:uid="{00000000-000D-0000-FFFF-FFFF00000000}"/>
  </bookViews>
  <sheets>
    <sheet name="Base de comisiones" sheetId="10" r:id="rId1"/>
    <sheet name="Carlos Castelblanco" sheetId="251" state="hidden" r:id="rId2"/>
    <sheet name="Listas" sheetId="11" r:id="rId3"/>
    <sheet name="Nadia Catacora" sheetId="53" r:id="rId4"/>
    <sheet name="Ana Coronel" sheetId="245" r:id="rId5"/>
    <sheet name="Carlos Valencia" sheetId="150" r:id="rId6"/>
    <sheet name="Andrés Felípe Rios" sheetId="133" r:id="rId7"/>
    <sheet name="Maria del Mar Lopez" sheetId="255" r:id="rId8"/>
    <sheet name="Jonathan Ramos" sheetId="219" r:id="rId9"/>
    <sheet name="Andrea sanchez Velez" sheetId="263" r:id="rId10"/>
    <sheet name="Nataly Jaramillo" sheetId="236" r:id="rId11"/>
    <sheet name="Stiven Vargas" sheetId="276" r:id="rId12"/>
    <sheet name="Vicente Muñoz" sheetId="217" r:id="rId13"/>
    <sheet name="Bryan Losada" sheetId="249" r:id="rId14"/>
    <sheet name="Lither Marquez" sheetId="244" r:id="rId15"/>
    <sheet name="Gerardo Pineda" sheetId="243" r:id="rId16"/>
    <sheet name="Diana Zambrano" sheetId="213" state="hidden" r:id="rId17"/>
    <sheet name="Daniel Arcos" sheetId="235" state="hidden" r:id="rId18"/>
    <sheet name="Richard Sanchez" sheetId="252" state="hidden" r:id="rId19"/>
    <sheet name="Andres Montaño" sheetId="176" r:id="rId20"/>
    <sheet name="ZAPATA BARONA EDUARDO" sheetId="227" state="hidden" r:id="rId21"/>
    <sheet name="MARIN QUINTERO LORENA" sheetId="200" r:id="rId22"/>
    <sheet name="Israel Salazar" sheetId="230" r:id="rId23"/>
    <sheet name=" GIRALDO VARGAS LUIS GABRI" sheetId="279" r:id="rId24"/>
    <sheet name="HURTADO OREJUELA SEBASTIA" sheetId="273" r:id="rId25"/>
    <sheet name="Lizando Cabrera" sheetId="267" r:id="rId26"/>
    <sheet name="Jorge Mario Gomez" sheetId="163" r:id="rId27"/>
    <sheet name="Jonathan Velasquez " sheetId="256" r:id="rId28"/>
    <sheet name="Gloria Moreno" sheetId="266" r:id="rId29"/>
    <sheet name="Diana Torres" sheetId="147" r:id="rId30"/>
    <sheet name="MELENDEZ LOPEZ CLARET YAZMIN" sheetId="258" r:id="rId31"/>
    <sheet name="CRISTHIAN DAVID ASTROS" sheetId="277" r:id="rId32"/>
    <sheet name="ZAMORA HOYOS DANIELA" sheetId="269" r:id="rId33"/>
    <sheet name=" ALCALA LOAIZA GERMAN ANDRES" sheetId="207" r:id="rId34"/>
    <sheet name=" BOLAÑOS LOPEZ LUIS MIGUEL" sheetId="274" r:id="rId35"/>
    <sheet name="Walter Enrique Perez" sheetId="254" r:id="rId36"/>
    <sheet name="SALINAS RODRIGUEZ PAULA ANDREA" sheetId="260" r:id="rId37"/>
    <sheet name="PANTOJA PANTOJA INGRID CAROLINA" sheetId="239" r:id="rId38"/>
    <sheet name="Hoja1" sheetId="280" r:id="rId39"/>
  </sheets>
  <definedNames>
    <definedName name="_xlnm._FilterDatabase" localSheetId="0" hidden="1">'Base de comisiones'!$A$3:$J$66</definedName>
    <definedName name="_xlnm.Print_Area" localSheetId="33">' ALCALA LOAIZA GERMAN ANDRES'!$A$1:$K$40</definedName>
    <definedName name="_xlnm.Print_Area" localSheetId="34">' BOLAÑOS LOPEZ LUIS MIGUEL'!$A$1:$K$38</definedName>
    <definedName name="_xlnm.Print_Area" localSheetId="23">' GIRALDO VARGAS LUIS GABRI'!$A$1:$K$42</definedName>
    <definedName name="_xlnm.Print_Area" localSheetId="4">'Ana Coronel'!$A$1:$K$40</definedName>
    <definedName name="_xlnm.Print_Area" localSheetId="9">'Andrea sanchez Velez'!$A$1:$K$37</definedName>
    <definedName name="_xlnm.Print_Area" localSheetId="6">'Andrés Felípe Rios'!$A$1:$K$38</definedName>
    <definedName name="_xlnm.Print_Area" localSheetId="19">'Andres Montaño'!$A$1:$K$39</definedName>
    <definedName name="_xlnm.Print_Area" localSheetId="13">'Bryan Losada'!$A$1:$K$39</definedName>
    <definedName name="_xlnm.Print_Area" localSheetId="1">'Carlos Castelblanco'!$A$1:$K$36</definedName>
    <definedName name="_xlnm.Print_Area" localSheetId="5">'Carlos Valencia'!$A$1:$K$41</definedName>
    <definedName name="_xlnm.Print_Area" localSheetId="31">'CRISTHIAN DAVID ASTROS'!$A$1:$K$36</definedName>
    <definedName name="_xlnm.Print_Area" localSheetId="17">'Daniel Arcos'!$A$1:$K$38</definedName>
    <definedName name="_xlnm.Print_Area" localSheetId="29">'Diana Torres'!$A$1:$K$34</definedName>
    <definedName name="_xlnm.Print_Area" localSheetId="16">'Diana Zambrano'!$A$1:$K$36</definedName>
    <definedName name="_xlnm.Print_Area" localSheetId="15">'Gerardo Pineda'!$A$1:$K$36</definedName>
    <definedName name="_xlnm.Print_Area" localSheetId="28">'Gloria Moreno'!$A$1:$K$32</definedName>
    <definedName name="_xlnm.Print_Area" localSheetId="24">'HURTADO OREJUELA SEBASTIA'!$A$1:$K$37</definedName>
    <definedName name="_xlnm.Print_Area" localSheetId="22">'Israel Salazar'!$A$1:$K$35</definedName>
    <definedName name="_xlnm.Print_Area" localSheetId="8">'Jonathan Ramos'!$A$1:$K$39</definedName>
    <definedName name="_xlnm.Print_Area" localSheetId="27">'Jonathan Velasquez '!$A$1:$K$36</definedName>
    <definedName name="_xlnm.Print_Area" localSheetId="26">'Jorge Mario Gomez'!$A$1:$K$39</definedName>
    <definedName name="_xlnm.Print_Area" localSheetId="2">Listas!$A$1:$A$53</definedName>
    <definedName name="_xlnm.Print_Area" localSheetId="14">'Lither Marquez'!$A$1:$K$37</definedName>
    <definedName name="_xlnm.Print_Area" localSheetId="25">'Lizando Cabrera'!$A$1:$K$38</definedName>
    <definedName name="_xlnm.Print_Area" localSheetId="7">'Maria del Mar Lopez'!$A$1:$K$38</definedName>
    <definedName name="_xlnm.Print_Area" localSheetId="21">'MARIN QUINTERO LORENA'!$A$1:$K$37</definedName>
    <definedName name="_xlnm.Print_Area" localSheetId="30">'MELENDEZ LOPEZ CLARET YAZMIN'!$A$1:$K$36</definedName>
    <definedName name="_xlnm.Print_Area" localSheetId="3">'Nadia Catacora'!$A$1:$K$35</definedName>
    <definedName name="_xlnm.Print_Area" localSheetId="10">'Nataly Jaramillo'!$A$1:$K$38</definedName>
    <definedName name="_xlnm.Print_Area" localSheetId="37">'PANTOJA PANTOJA INGRID CAROLINA'!$A$1:$K$36</definedName>
    <definedName name="_xlnm.Print_Area" localSheetId="18">'Richard Sanchez'!$A$1:$K$35</definedName>
    <definedName name="_xlnm.Print_Area" localSheetId="36">'SALINAS RODRIGUEZ PAULA ANDREA'!$A$1:$K$36</definedName>
    <definedName name="_xlnm.Print_Area" localSheetId="11">'Stiven Vargas'!$A$1:$K$37</definedName>
    <definedName name="_xlnm.Print_Area" localSheetId="12">'Vicente Muñoz'!$A$1:$K$39</definedName>
    <definedName name="_xlnm.Print_Area" localSheetId="35">'Walter Enrique Perez'!$A$1:$K$37</definedName>
    <definedName name="_xlnm.Print_Area" localSheetId="32">'ZAMORA HOYOS DANIELA'!$A$1:$K$33</definedName>
    <definedName name="_xlnm.Print_Area" localSheetId="20">'ZAPATA BARONA EDUARDO'!$A$1:$K$36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76" l="1"/>
  <c r="F11" i="176"/>
  <c r="F12" i="176"/>
  <c r="F13" i="176"/>
  <c r="F14" i="176"/>
  <c r="F15" i="176"/>
  <c r="F16" i="176"/>
  <c r="F17" i="176"/>
  <c r="F18" i="176"/>
  <c r="F19" i="176"/>
  <c r="F20" i="176"/>
  <c r="F9" i="176"/>
  <c r="F10" i="254" l="1"/>
  <c r="F11" i="254"/>
  <c r="F12" i="254"/>
  <c r="F13" i="254"/>
  <c r="F14" i="254"/>
  <c r="F15" i="254"/>
  <c r="F16" i="254"/>
  <c r="F17" i="254"/>
  <c r="F18" i="254"/>
  <c r="F19" i="254"/>
  <c r="F9" i="254"/>
  <c r="K10" i="273"/>
  <c r="K11" i="273"/>
  <c r="G10" i="273"/>
  <c r="G11" i="273"/>
  <c r="G9" i="273"/>
  <c r="F10" i="273"/>
  <c r="F11" i="273"/>
  <c r="F9" i="273"/>
  <c r="F12" i="273"/>
  <c r="F13" i="273"/>
  <c r="F10" i="200"/>
  <c r="F11" i="200"/>
  <c r="F12" i="200"/>
  <c r="F13" i="200"/>
  <c r="F14" i="200"/>
  <c r="F15" i="200"/>
  <c r="G10" i="200"/>
  <c r="G11" i="200"/>
  <c r="G12" i="200"/>
  <c r="G13" i="200"/>
  <c r="G14" i="200"/>
  <c r="G15" i="200"/>
  <c r="K9" i="266"/>
  <c r="K19" i="266" s="1"/>
  <c r="K10" i="266"/>
  <c r="K11" i="266"/>
  <c r="K12" i="266"/>
  <c r="K13" i="266"/>
  <c r="K14" i="266"/>
  <c r="K16" i="266"/>
  <c r="K17" i="266"/>
  <c r="K18" i="266"/>
  <c r="G10" i="176"/>
  <c r="G11" i="176"/>
  <c r="G12" i="176"/>
  <c r="G13" i="176"/>
  <c r="G14" i="176"/>
  <c r="G15" i="176"/>
  <c r="G16" i="176"/>
  <c r="G17" i="176"/>
  <c r="G18" i="176"/>
  <c r="G19" i="176"/>
  <c r="G20" i="176"/>
  <c r="K10" i="163"/>
  <c r="K11" i="163"/>
  <c r="K12" i="163"/>
  <c r="K13" i="163"/>
  <c r="K14" i="163"/>
  <c r="K15" i="163"/>
  <c r="K16" i="163"/>
  <c r="K17" i="163"/>
  <c r="K18" i="163"/>
  <c r="K20" i="163"/>
  <c r="K21" i="163"/>
  <c r="K22" i="163"/>
  <c r="K23" i="163"/>
  <c r="K24" i="163"/>
  <c r="K25" i="163"/>
  <c r="F13" i="249"/>
  <c r="F10" i="263"/>
  <c r="F11" i="263"/>
  <c r="F12" i="263"/>
  <c r="F9" i="133"/>
  <c r="K10" i="255"/>
  <c r="K11" i="255"/>
  <c r="K12" i="255"/>
  <c r="K13" i="255"/>
  <c r="K14" i="255"/>
  <c r="K15" i="255"/>
  <c r="K16" i="255"/>
  <c r="K17" i="255"/>
  <c r="K18" i="255"/>
  <c r="K19" i="255"/>
  <c r="K20" i="255"/>
  <c r="K21" i="255"/>
  <c r="K22" i="255"/>
  <c r="K23" i="255"/>
  <c r="K24" i="255"/>
  <c r="K9" i="255"/>
  <c r="K9" i="276"/>
  <c r="K10" i="219"/>
  <c r="K11" i="219"/>
  <c r="K12" i="219"/>
  <c r="K13" i="219"/>
  <c r="K14" i="219"/>
  <c r="K15" i="219"/>
  <c r="K16" i="219"/>
  <c r="K17" i="219"/>
  <c r="K18" i="219"/>
  <c r="K19" i="219"/>
  <c r="K20" i="219"/>
  <c r="K21" i="219"/>
  <c r="K22" i="219"/>
  <c r="K23" i="219"/>
  <c r="K24" i="219"/>
  <c r="K25" i="219"/>
  <c r="K9" i="219"/>
  <c r="K10" i="236"/>
  <c r="K11" i="236"/>
  <c r="K12" i="236"/>
  <c r="K13" i="236"/>
  <c r="K14" i="236"/>
  <c r="K15" i="236"/>
  <c r="K16" i="236"/>
  <c r="K17" i="236"/>
  <c r="K18" i="236"/>
  <c r="K19" i="236"/>
  <c r="K20" i="236"/>
  <c r="K21" i="236"/>
  <c r="K22" i="236"/>
  <c r="K23" i="236"/>
  <c r="K9" i="236"/>
  <c r="K10" i="150"/>
  <c r="K11" i="150"/>
  <c r="K12" i="150"/>
  <c r="K13" i="150"/>
  <c r="K14" i="150"/>
  <c r="K15" i="150"/>
  <c r="K16" i="150"/>
  <c r="K17" i="150"/>
  <c r="K18" i="150"/>
  <c r="K19" i="150"/>
  <c r="K20" i="150"/>
  <c r="K21" i="150"/>
  <c r="K22" i="150"/>
  <c r="K23" i="150"/>
  <c r="K24" i="150"/>
  <c r="K25" i="150"/>
  <c r="K26" i="150"/>
  <c r="K27" i="150"/>
  <c r="K9" i="150"/>
  <c r="K10" i="245"/>
  <c r="K9" i="245"/>
  <c r="K10" i="53"/>
  <c r="K11" i="53"/>
  <c r="K12" i="53"/>
  <c r="K13" i="53"/>
  <c r="K14" i="53"/>
  <c r="K15" i="53"/>
  <c r="K16" i="53"/>
  <c r="K17" i="53"/>
  <c r="K18" i="53"/>
  <c r="K19" i="53"/>
  <c r="K9" i="53"/>
  <c r="G10" i="53"/>
  <c r="G11" i="53"/>
  <c r="G12" i="53"/>
  <c r="G13" i="53"/>
  <c r="G14" i="53"/>
  <c r="G15" i="53"/>
  <c r="G16" i="53"/>
  <c r="G17" i="53"/>
  <c r="G18" i="53"/>
  <c r="G19" i="53"/>
  <c r="G9" i="53"/>
  <c r="F10" i="53"/>
  <c r="F11" i="53"/>
  <c r="F12" i="53"/>
  <c r="F13" i="53"/>
  <c r="F14" i="53"/>
  <c r="F15" i="53"/>
  <c r="F16" i="53"/>
  <c r="F17" i="53"/>
  <c r="F18" i="53"/>
  <c r="F19" i="53"/>
  <c r="F9" i="53"/>
  <c r="K28" i="150" l="1"/>
  <c r="K25" i="255"/>
  <c r="K24" i="236"/>
  <c r="K26" i="219"/>
  <c r="F10" i="133"/>
  <c r="K19" i="249"/>
  <c r="K12" i="273" l="1"/>
  <c r="K13" i="273"/>
  <c r="K14" i="273"/>
  <c r="K15" i="273"/>
  <c r="K16" i="273"/>
  <c r="K17" i="273"/>
  <c r="K18" i="273"/>
  <c r="K19" i="273"/>
  <c r="K20" i="273"/>
  <c r="K21" i="273"/>
  <c r="K9" i="273"/>
  <c r="G12" i="273"/>
  <c r="G13" i="273"/>
  <c r="G14" i="273"/>
  <c r="G15" i="273"/>
  <c r="G16" i="273"/>
  <c r="F14" i="273"/>
  <c r="K9" i="207" l="1"/>
  <c r="G9" i="207"/>
  <c r="F9" i="207"/>
  <c r="K10" i="269"/>
  <c r="K11" i="269"/>
  <c r="K12" i="269"/>
  <c r="K13" i="269"/>
  <c r="F12" i="252"/>
  <c r="F13" i="252"/>
  <c r="F14" i="252"/>
  <c r="F15" i="252"/>
  <c r="F16" i="252"/>
  <c r="F17" i="252"/>
  <c r="F18" i="252"/>
  <c r="F19" i="252"/>
  <c r="F20" i="252"/>
  <c r="F21" i="252"/>
  <c r="F10" i="150"/>
  <c r="G10" i="150"/>
  <c r="F11" i="150"/>
  <c r="G11" i="150"/>
  <c r="F12" i="150"/>
  <c r="G12" i="150"/>
  <c r="F13" i="150"/>
  <c r="G13" i="150"/>
  <c r="F14" i="150"/>
  <c r="G14" i="150"/>
  <c r="F15" i="150"/>
  <c r="G15" i="150"/>
  <c r="F16" i="150"/>
  <c r="G16" i="150"/>
  <c r="F17" i="150"/>
  <c r="G17" i="150"/>
  <c r="F18" i="150"/>
  <c r="G18" i="150"/>
  <c r="F19" i="150"/>
  <c r="G19" i="150"/>
  <c r="F20" i="150"/>
  <c r="G20" i="150"/>
  <c r="F21" i="150"/>
  <c r="G21" i="150"/>
  <c r="F22" i="150"/>
  <c r="G22" i="150"/>
  <c r="F23" i="150"/>
  <c r="G23" i="150"/>
  <c r="F24" i="150"/>
  <c r="G24" i="150"/>
  <c r="F25" i="150"/>
  <c r="G25" i="150"/>
  <c r="F26" i="150"/>
  <c r="G26" i="150"/>
  <c r="F27" i="150"/>
  <c r="G27" i="150"/>
  <c r="F12" i="244" l="1"/>
  <c r="F13" i="244"/>
  <c r="G19" i="230" l="1"/>
  <c r="G20" i="230"/>
  <c r="G21" i="230"/>
  <c r="F19" i="230"/>
  <c r="F20" i="230"/>
  <c r="F21" i="230"/>
  <c r="K10" i="230" l="1"/>
  <c r="K11" i="230"/>
  <c r="K12" i="230"/>
  <c r="K13" i="230"/>
  <c r="K14" i="230"/>
  <c r="K15" i="230"/>
  <c r="K16" i="230"/>
  <c r="K17" i="230"/>
  <c r="K18" i="230"/>
  <c r="F10" i="230"/>
  <c r="G10" i="230"/>
  <c r="F11" i="230"/>
  <c r="G11" i="230"/>
  <c r="F12" i="230"/>
  <c r="G12" i="230"/>
  <c r="F13" i="230"/>
  <c r="G13" i="230"/>
  <c r="F14" i="230"/>
  <c r="G14" i="230"/>
  <c r="F15" i="230"/>
  <c r="G15" i="230"/>
  <c r="F16" i="230"/>
  <c r="G16" i="230"/>
  <c r="F17" i="230"/>
  <c r="G17" i="230"/>
  <c r="F18" i="230"/>
  <c r="G18" i="230"/>
  <c r="K9" i="163"/>
  <c r="K26" i="163" s="1"/>
  <c r="G9" i="163"/>
  <c r="F10" i="163"/>
  <c r="F11" i="163"/>
  <c r="F12" i="163"/>
  <c r="F13" i="163"/>
  <c r="F14" i="163"/>
  <c r="F9" i="163"/>
  <c r="G13" i="235"/>
  <c r="G14" i="235"/>
  <c r="G15" i="235"/>
  <c r="F13" i="235"/>
  <c r="F14" i="235"/>
  <c r="C6" i="276" l="1"/>
  <c r="C4" i="276"/>
  <c r="C6" i="219"/>
  <c r="F9" i="150"/>
  <c r="G10" i="279"/>
  <c r="G11" i="279"/>
  <c r="G12" i="279"/>
  <c r="G13" i="279"/>
  <c r="F10" i="279"/>
  <c r="F11" i="279"/>
  <c r="F12" i="279"/>
  <c r="F13" i="279"/>
  <c r="F14" i="279"/>
  <c r="F15" i="279"/>
  <c r="F16" i="279"/>
  <c r="K28" i="279"/>
  <c r="H28" i="279"/>
  <c r="G28" i="279"/>
  <c r="F28" i="279"/>
  <c r="K27" i="279"/>
  <c r="H27" i="279"/>
  <c r="G27" i="279"/>
  <c r="F27" i="279"/>
  <c r="K26" i="279"/>
  <c r="H26" i="279"/>
  <c r="G26" i="279"/>
  <c r="F26" i="279"/>
  <c r="K25" i="279"/>
  <c r="H25" i="279"/>
  <c r="G25" i="279"/>
  <c r="F25" i="279"/>
  <c r="K24" i="279"/>
  <c r="H24" i="279"/>
  <c r="G24" i="279"/>
  <c r="F24" i="279"/>
  <c r="K23" i="279"/>
  <c r="H23" i="279"/>
  <c r="G23" i="279"/>
  <c r="F23" i="279"/>
  <c r="K22" i="279"/>
  <c r="H22" i="279"/>
  <c r="G22" i="279"/>
  <c r="F22" i="279"/>
  <c r="K21" i="279"/>
  <c r="H21" i="279"/>
  <c r="G21" i="279"/>
  <c r="F21" i="279"/>
  <c r="K20" i="279"/>
  <c r="H20" i="279"/>
  <c r="G20" i="279"/>
  <c r="F20" i="279"/>
  <c r="K19" i="279"/>
  <c r="H19" i="279"/>
  <c r="G19" i="279"/>
  <c r="F19" i="279"/>
  <c r="K18" i="279"/>
  <c r="H18" i="279"/>
  <c r="G18" i="279"/>
  <c r="F18" i="279"/>
  <c r="K17" i="279"/>
  <c r="H17" i="279"/>
  <c r="G17" i="279"/>
  <c r="F17" i="279"/>
  <c r="K16" i="279"/>
  <c r="H16" i="279"/>
  <c r="G16" i="279"/>
  <c r="K15" i="279"/>
  <c r="H15" i="279"/>
  <c r="G15" i="279"/>
  <c r="K14" i="279"/>
  <c r="K13" i="279"/>
  <c r="K12" i="279"/>
  <c r="H12" i="279"/>
  <c r="K11" i="279"/>
  <c r="H11" i="279"/>
  <c r="K10" i="279"/>
  <c r="K9" i="279"/>
  <c r="H9" i="279"/>
  <c r="G9" i="279"/>
  <c r="F9" i="279"/>
  <c r="C7" i="279"/>
  <c r="C6" i="279"/>
  <c r="C4" i="279"/>
  <c r="K10" i="260"/>
  <c r="K11" i="260"/>
  <c r="K12" i="260"/>
  <c r="K13" i="260"/>
  <c r="K14" i="260"/>
  <c r="K9" i="260"/>
  <c r="G9" i="260"/>
  <c r="F13" i="260"/>
  <c r="F12" i="260"/>
  <c r="F11" i="260"/>
  <c r="F10" i="260"/>
  <c r="F9" i="260"/>
  <c r="K10" i="235"/>
  <c r="K11" i="235"/>
  <c r="K12" i="235"/>
  <c r="K13" i="235"/>
  <c r="K15" i="235"/>
  <c r="K16" i="235"/>
  <c r="K9" i="235"/>
  <c r="G12" i="235"/>
  <c r="G11" i="235"/>
  <c r="G10" i="235"/>
  <c r="G9" i="235"/>
  <c r="F15" i="235"/>
  <c r="F10" i="235"/>
  <c r="F11" i="235"/>
  <c r="F12" i="235"/>
  <c r="F9" i="235"/>
  <c r="K17" i="217"/>
  <c r="K18" i="217"/>
  <c r="K19" i="217"/>
  <c r="K20" i="217"/>
  <c r="K21" i="217"/>
  <c r="K22" i="217"/>
  <c r="K23" i="217"/>
  <c r="K29" i="279" l="1"/>
  <c r="F15" i="217"/>
  <c r="G15" i="217"/>
  <c r="F16" i="217"/>
  <c r="G16" i="217"/>
  <c r="F17" i="217"/>
  <c r="G17" i="217"/>
  <c r="F18" i="217"/>
  <c r="G18" i="217"/>
  <c r="F19" i="217"/>
  <c r="G19" i="217"/>
  <c r="F20" i="217"/>
  <c r="G20" i="217"/>
  <c r="F21" i="217"/>
  <c r="G21" i="217"/>
  <c r="F22" i="217"/>
  <c r="G22" i="217"/>
  <c r="F23" i="217"/>
  <c r="G23" i="217"/>
  <c r="F24" i="217"/>
  <c r="G24" i="217"/>
  <c r="F25" i="217"/>
  <c r="G25" i="217"/>
  <c r="G9" i="133"/>
  <c r="G10" i="133"/>
  <c r="F11" i="133"/>
  <c r="G11" i="133"/>
  <c r="F12" i="133"/>
  <c r="G12" i="133"/>
  <c r="F13" i="133"/>
  <c r="G13" i="133"/>
  <c r="F14" i="133"/>
  <c r="G14" i="133"/>
  <c r="F15" i="133"/>
  <c r="G15" i="133"/>
  <c r="F16" i="133"/>
  <c r="G16" i="133"/>
  <c r="K22" i="277"/>
  <c r="H22" i="277"/>
  <c r="G22" i="277"/>
  <c r="F22" i="277"/>
  <c r="K21" i="277"/>
  <c r="H21" i="277"/>
  <c r="G21" i="277"/>
  <c r="F21" i="277"/>
  <c r="K20" i="277"/>
  <c r="H20" i="277"/>
  <c r="G20" i="277"/>
  <c r="F20" i="277"/>
  <c r="K19" i="277"/>
  <c r="H19" i="277"/>
  <c r="G19" i="277"/>
  <c r="F19" i="277"/>
  <c r="K18" i="277"/>
  <c r="H18" i="277"/>
  <c r="G18" i="277"/>
  <c r="F18" i="277"/>
  <c r="K17" i="277"/>
  <c r="H17" i="277"/>
  <c r="G17" i="277"/>
  <c r="F17" i="277"/>
  <c r="K16" i="277"/>
  <c r="H16" i="277"/>
  <c r="G16" i="277"/>
  <c r="F16" i="277"/>
  <c r="K15" i="277"/>
  <c r="H15" i="277"/>
  <c r="G15" i="277"/>
  <c r="F15" i="277"/>
  <c r="K14" i="277"/>
  <c r="H14" i="277"/>
  <c r="G14" i="277"/>
  <c r="F14" i="277"/>
  <c r="H13" i="277"/>
  <c r="G13" i="277"/>
  <c r="F13" i="277"/>
  <c r="K12" i="277"/>
  <c r="H12" i="277"/>
  <c r="G12" i="277"/>
  <c r="F12" i="277"/>
  <c r="K11" i="277"/>
  <c r="H11" i="277"/>
  <c r="G11" i="277"/>
  <c r="F11" i="277"/>
  <c r="K10" i="277"/>
  <c r="H10" i="277"/>
  <c r="G10" i="277"/>
  <c r="F10" i="277"/>
  <c r="K9" i="277"/>
  <c r="H9" i="277"/>
  <c r="G9" i="277"/>
  <c r="F9" i="277"/>
  <c r="C7" i="277"/>
  <c r="C6" i="277"/>
  <c r="C4" i="277"/>
  <c r="K23" i="277" l="1"/>
  <c r="K9" i="254"/>
  <c r="K22" i="227"/>
  <c r="K21" i="227"/>
  <c r="K20" i="227"/>
  <c r="K19" i="227"/>
  <c r="K18" i="227"/>
  <c r="K17" i="227"/>
  <c r="K16" i="227"/>
  <c r="K15" i="227"/>
  <c r="K14" i="227"/>
  <c r="K13" i="227"/>
  <c r="K12" i="227"/>
  <c r="K11" i="227"/>
  <c r="K10" i="227"/>
  <c r="K9" i="227"/>
  <c r="G22" i="227"/>
  <c r="G21" i="227"/>
  <c r="G20" i="227"/>
  <c r="G19" i="227"/>
  <c r="G18" i="227"/>
  <c r="G17" i="227"/>
  <c r="G16" i="227"/>
  <c r="G15" i="227"/>
  <c r="G14" i="227"/>
  <c r="G13" i="227"/>
  <c r="G12" i="227"/>
  <c r="G11" i="227"/>
  <c r="G10" i="227"/>
  <c r="G9" i="227"/>
  <c r="F22" i="227"/>
  <c r="F21" i="227"/>
  <c r="F20" i="227"/>
  <c r="F19" i="227"/>
  <c r="F18" i="227"/>
  <c r="F17" i="227"/>
  <c r="F16" i="227"/>
  <c r="F15" i="227"/>
  <c r="F14" i="227"/>
  <c r="F13" i="227"/>
  <c r="F12" i="227"/>
  <c r="F11" i="227"/>
  <c r="F10" i="227"/>
  <c r="F9" i="227"/>
  <c r="K9" i="230"/>
  <c r="G9" i="230"/>
  <c r="F9" i="230"/>
  <c r="G23" i="236"/>
  <c r="G22" i="236"/>
  <c r="G21" i="236"/>
  <c r="G20" i="236"/>
  <c r="G19" i="236"/>
  <c r="G18" i="236"/>
  <c r="G17" i="236"/>
  <c r="G16" i="236"/>
  <c r="G15" i="236"/>
  <c r="G14" i="236"/>
  <c r="G13" i="236"/>
  <c r="G12" i="236"/>
  <c r="G11" i="236"/>
  <c r="G10" i="236"/>
  <c r="F23" i="236"/>
  <c r="F22" i="236"/>
  <c r="F21" i="236"/>
  <c r="F20" i="236"/>
  <c r="F19" i="236"/>
  <c r="F18" i="236"/>
  <c r="F17" i="236"/>
  <c r="F16" i="236"/>
  <c r="F15" i="236"/>
  <c r="F14" i="236"/>
  <c r="F13" i="236"/>
  <c r="F12" i="236"/>
  <c r="F11" i="236"/>
  <c r="F10" i="236"/>
  <c r="K9" i="256"/>
  <c r="G22" i="256"/>
  <c r="G21" i="256"/>
  <c r="G20" i="256"/>
  <c r="G19" i="256"/>
  <c r="G18" i="256"/>
  <c r="G17" i="256"/>
  <c r="G16" i="256"/>
  <c r="G15" i="256"/>
  <c r="G14" i="256"/>
  <c r="G13" i="256"/>
  <c r="G12" i="256"/>
  <c r="G11" i="256"/>
  <c r="G10" i="256"/>
  <c r="G9" i="256"/>
  <c r="F22" i="256"/>
  <c r="F21" i="256"/>
  <c r="F20" i="256"/>
  <c r="F19" i="256"/>
  <c r="F18" i="256"/>
  <c r="F17" i="256"/>
  <c r="F16" i="256"/>
  <c r="F15" i="256"/>
  <c r="F14" i="256"/>
  <c r="F13" i="256"/>
  <c r="F12" i="256"/>
  <c r="F11" i="256"/>
  <c r="F10" i="256"/>
  <c r="F9" i="256"/>
  <c r="K20" i="147"/>
  <c r="K19" i="147"/>
  <c r="K18" i="147"/>
  <c r="K15" i="147"/>
  <c r="K14" i="147"/>
  <c r="K13" i="147"/>
  <c r="K12" i="147"/>
  <c r="K11" i="147"/>
  <c r="K10" i="147"/>
  <c r="K9" i="147"/>
  <c r="G16" i="147"/>
  <c r="G15" i="147"/>
  <c r="G14" i="147"/>
  <c r="G13" i="147"/>
  <c r="G12" i="147"/>
  <c r="G11" i="147"/>
  <c r="G10" i="147"/>
  <c r="G9" i="147"/>
  <c r="F16" i="147"/>
  <c r="F15" i="147"/>
  <c r="F14" i="147"/>
  <c r="F13" i="147"/>
  <c r="F12" i="147"/>
  <c r="F11" i="147"/>
  <c r="F10" i="147"/>
  <c r="F9" i="147"/>
  <c r="K20" i="53"/>
  <c r="K21" i="53"/>
  <c r="G20" i="53"/>
  <c r="G21" i="53"/>
  <c r="F20" i="53"/>
  <c r="F21" i="53"/>
  <c r="K21" i="147" l="1"/>
  <c r="K22" i="53"/>
  <c r="K23" i="227"/>
  <c r="K22" i="239"/>
  <c r="K21" i="239"/>
  <c r="K20" i="239"/>
  <c r="K19" i="239"/>
  <c r="K18" i="239"/>
  <c r="K17" i="239"/>
  <c r="K16" i="239"/>
  <c r="K15" i="239"/>
  <c r="K14" i="239"/>
  <c r="K13" i="239"/>
  <c r="K12" i="239"/>
  <c r="K11" i="239"/>
  <c r="K10" i="239"/>
  <c r="K9" i="239"/>
  <c r="G22" i="239"/>
  <c r="G21" i="239"/>
  <c r="G20" i="239"/>
  <c r="G19" i="239"/>
  <c r="G18" i="239"/>
  <c r="G17" i="239"/>
  <c r="G16" i="239"/>
  <c r="G15" i="239"/>
  <c r="G14" i="239"/>
  <c r="G13" i="239"/>
  <c r="G12" i="239"/>
  <c r="G11" i="239"/>
  <c r="G10" i="239"/>
  <c r="G9" i="239"/>
  <c r="F22" i="239"/>
  <c r="F21" i="239"/>
  <c r="F20" i="239"/>
  <c r="F19" i="239"/>
  <c r="F18" i="239"/>
  <c r="F17" i="239"/>
  <c r="F16" i="239"/>
  <c r="F15" i="239"/>
  <c r="F14" i="239"/>
  <c r="F13" i="239"/>
  <c r="F12" i="239"/>
  <c r="F11" i="239"/>
  <c r="F10" i="239"/>
  <c r="F9" i="239"/>
  <c r="K23" i="244"/>
  <c r="K22" i="244"/>
  <c r="K21" i="244"/>
  <c r="K20" i="244"/>
  <c r="K18" i="244"/>
  <c r="K17" i="244"/>
  <c r="K16" i="244"/>
  <c r="K15" i="244"/>
  <c r="K14" i="244"/>
  <c r="K13" i="244"/>
  <c r="K12" i="244"/>
  <c r="K11" i="244"/>
  <c r="K10" i="244"/>
  <c r="G23" i="244"/>
  <c r="G22" i="244"/>
  <c r="G21" i="244"/>
  <c r="G20" i="244"/>
  <c r="G19" i="244"/>
  <c r="G18" i="244"/>
  <c r="G17" i="244"/>
  <c r="G16" i="244"/>
  <c r="G15" i="244"/>
  <c r="G14" i="244"/>
  <c r="G13" i="244"/>
  <c r="G12" i="244"/>
  <c r="G11" i="244"/>
  <c r="G10" i="244"/>
  <c r="F23" i="244"/>
  <c r="F22" i="244"/>
  <c r="F21" i="244"/>
  <c r="F20" i="244"/>
  <c r="F19" i="244"/>
  <c r="F18" i="244"/>
  <c r="F17" i="244"/>
  <c r="F16" i="244"/>
  <c r="F15" i="244"/>
  <c r="F14" i="244"/>
  <c r="F11" i="244"/>
  <c r="F10" i="244"/>
  <c r="G14" i="217"/>
  <c r="F14" i="217"/>
  <c r="K16" i="245"/>
  <c r="K15" i="245"/>
  <c r="K14" i="245"/>
  <c r="K13" i="245"/>
  <c r="K12" i="245"/>
  <c r="K11" i="245"/>
  <c r="G13" i="245"/>
  <c r="F14" i="245"/>
  <c r="F13" i="245"/>
  <c r="F12" i="245"/>
  <c r="F11" i="245"/>
  <c r="F10" i="245"/>
  <c r="F9" i="245"/>
  <c r="K23" i="239" l="1"/>
  <c r="K23" i="200"/>
  <c r="K22" i="200"/>
  <c r="K21" i="200"/>
  <c r="K20" i="200"/>
  <c r="K19" i="200"/>
  <c r="K18" i="200"/>
  <c r="K17" i="200"/>
  <c r="K16" i="200"/>
  <c r="K15" i="200"/>
  <c r="K14" i="200"/>
  <c r="K13" i="200"/>
  <c r="K12" i="200"/>
  <c r="K11" i="200"/>
  <c r="K10" i="200"/>
  <c r="K9" i="200"/>
  <c r="G9" i="200"/>
  <c r="F9" i="200"/>
  <c r="G11" i="260"/>
  <c r="K23" i="276"/>
  <c r="K22" i="276"/>
  <c r="K21" i="276"/>
  <c r="K20" i="276"/>
  <c r="K19" i="276"/>
  <c r="K18" i="276"/>
  <c r="K17" i="276"/>
  <c r="K16" i="276"/>
  <c r="F23" i="276"/>
  <c r="F22" i="276"/>
  <c r="F21" i="276"/>
  <c r="F20" i="276"/>
  <c r="F19" i="276"/>
  <c r="F18" i="276"/>
  <c r="F17" i="276"/>
  <c r="F16" i="276"/>
  <c r="G23" i="276"/>
  <c r="G22" i="276"/>
  <c r="G21" i="276"/>
  <c r="G20" i="276"/>
  <c r="G19" i="276"/>
  <c r="G18" i="276"/>
  <c r="G17" i="276"/>
  <c r="G16" i="276"/>
  <c r="K24" i="200" l="1"/>
  <c r="G15" i="276"/>
  <c r="G14" i="276"/>
  <c r="G13" i="276"/>
  <c r="G12" i="276"/>
  <c r="G11" i="276"/>
  <c r="G10" i="276"/>
  <c r="G9" i="276"/>
  <c r="F15" i="276"/>
  <c r="F14" i="276"/>
  <c r="F13" i="276"/>
  <c r="F12" i="276"/>
  <c r="F11" i="276"/>
  <c r="F10" i="276"/>
  <c r="F9" i="276"/>
  <c r="H23" i="276"/>
  <c r="H21" i="276"/>
  <c r="K15" i="276"/>
  <c r="H15" i="276"/>
  <c r="K14" i="276"/>
  <c r="H14" i="276"/>
  <c r="K13" i="276"/>
  <c r="H13" i="276"/>
  <c r="K12" i="276"/>
  <c r="H12" i="276"/>
  <c r="K11" i="276"/>
  <c r="H11" i="276"/>
  <c r="K10" i="276"/>
  <c r="H10" i="276"/>
  <c r="H9" i="276"/>
  <c r="K24" i="276" l="1"/>
  <c r="K25" i="176"/>
  <c r="K24" i="176"/>
  <c r="K23" i="176"/>
  <c r="K22" i="176"/>
  <c r="K21" i="176"/>
  <c r="K20" i="176"/>
  <c r="K19" i="176"/>
  <c r="K18" i="176"/>
  <c r="K17" i="176"/>
  <c r="K16" i="176"/>
  <c r="K15" i="176"/>
  <c r="K14" i="176"/>
  <c r="K13" i="176"/>
  <c r="K12" i="176"/>
  <c r="K11" i="176"/>
  <c r="K10" i="176"/>
  <c r="K9" i="176"/>
  <c r="G25" i="176"/>
  <c r="G24" i="176"/>
  <c r="G23" i="176"/>
  <c r="G22" i="176"/>
  <c r="G21" i="176"/>
  <c r="G9" i="176"/>
  <c r="F25" i="176"/>
  <c r="F24" i="176"/>
  <c r="F23" i="176"/>
  <c r="F22" i="176"/>
  <c r="F21" i="176"/>
  <c r="K22" i="213"/>
  <c r="K21" i="213"/>
  <c r="K20" i="213"/>
  <c r="K19" i="213"/>
  <c r="K18" i="213"/>
  <c r="K17" i="213"/>
  <c r="K16" i="213"/>
  <c r="K15" i="213"/>
  <c r="K14" i="213"/>
  <c r="K13" i="213"/>
  <c r="K12" i="213"/>
  <c r="K11" i="213"/>
  <c r="K10" i="213"/>
  <c r="K9" i="213"/>
  <c r="G22" i="213"/>
  <c r="G21" i="213"/>
  <c r="G20" i="213"/>
  <c r="G19" i="213"/>
  <c r="G18" i="213"/>
  <c r="G17" i="213"/>
  <c r="G16" i="213"/>
  <c r="G15" i="213"/>
  <c r="G14" i="213"/>
  <c r="G13" i="213"/>
  <c r="G12" i="213"/>
  <c r="G11" i="213"/>
  <c r="G10" i="213"/>
  <c r="G9" i="213"/>
  <c r="F22" i="213"/>
  <c r="F21" i="213"/>
  <c r="F20" i="213"/>
  <c r="F19" i="213"/>
  <c r="F18" i="213"/>
  <c r="F17" i="213"/>
  <c r="F16" i="213"/>
  <c r="F15" i="213"/>
  <c r="F14" i="213"/>
  <c r="F13" i="213"/>
  <c r="F12" i="213"/>
  <c r="F11" i="213"/>
  <c r="F10" i="213"/>
  <c r="F9" i="213"/>
  <c r="G10" i="243"/>
  <c r="G11" i="243"/>
  <c r="G12" i="243"/>
  <c r="G13" i="243"/>
  <c r="G14" i="243"/>
  <c r="G15" i="243"/>
  <c r="G16" i="243"/>
  <c r="G17" i="243"/>
  <c r="G18" i="243"/>
  <c r="G19" i="243"/>
  <c r="G20" i="243"/>
  <c r="G21" i="243"/>
  <c r="G22" i="243"/>
  <c r="G9" i="243"/>
  <c r="F10" i="243"/>
  <c r="F11" i="243"/>
  <c r="F12" i="243"/>
  <c r="F13" i="243"/>
  <c r="F14" i="243"/>
  <c r="F15" i="243"/>
  <c r="F16" i="243"/>
  <c r="F17" i="243"/>
  <c r="F18" i="243"/>
  <c r="F19" i="243"/>
  <c r="F20" i="243"/>
  <c r="F21" i="243"/>
  <c r="F22" i="243"/>
  <c r="F9" i="243"/>
  <c r="K22" i="258"/>
  <c r="K21" i="258"/>
  <c r="K20" i="258"/>
  <c r="K19" i="258"/>
  <c r="K18" i="258"/>
  <c r="K17" i="258"/>
  <c r="K16" i="258"/>
  <c r="K15" i="258"/>
  <c r="K14" i="258"/>
  <c r="K12" i="258"/>
  <c r="K11" i="258"/>
  <c r="K10" i="258"/>
  <c r="K9" i="258"/>
  <c r="G22" i="258"/>
  <c r="G21" i="258"/>
  <c r="G20" i="258"/>
  <c r="G19" i="258"/>
  <c r="G18" i="258"/>
  <c r="G17" i="258"/>
  <c r="G16" i="258"/>
  <c r="G15" i="258"/>
  <c r="G14" i="258"/>
  <c r="G13" i="258"/>
  <c r="G12" i="258"/>
  <c r="G11" i="258"/>
  <c r="G10" i="258"/>
  <c r="G9" i="258"/>
  <c r="F22" i="258"/>
  <c r="F21" i="258"/>
  <c r="F20" i="258"/>
  <c r="F19" i="258"/>
  <c r="F18" i="258"/>
  <c r="F17" i="258"/>
  <c r="F16" i="258"/>
  <c r="F15" i="258"/>
  <c r="F14" i="258"/>
  <c r="F13" i="258"/>
  <c r="F12" i="258"/>
  <c r="F11" i="258"/>
  <c r="F10" i="258"/>
  <c r="F9" i="258"/>
  <c r="F9" i="244"/>
  <c r="K10" i="217"/>
  <c r="K11" i="217"/>
  <c r="K12" i="217"/>
  <c r="K13" i="217"/>
  <c r="K14" i="217"/>
  <c r="K15" i="217"/>
  <c r="K16" i="217"/>
  <c r="K24" i="217"/>
  <c r="K25" i="217"/>
  <c r="G13" i="217"/>
  <c r="G12" i="217"/>
  <c r="G11" i="217"/>
  <c r="G9" i="217"/>
  <c r="F13" i="217"/>
  <c r="F12" i="217"/>
  <c r="F11" i="217"/>
  <c r="F10" i="217"/>
  <c r="K23" i="263"/>
  <c r="K22" i="263"/>
  <c r="K21" i="263"/>
  <c r="K20" i="263"/>
  <c r="K19" i="263"/>
  <c r="K18" i="263"/>
  <c r="K17" i="263"/>
  <c r="K16" i="263"/>
  <c r="K15" i="263"/>
  <c r="K14" i="263"/>
  <c r="K12" i="263"/>
  <c r="K11" i="263"/>
  <c r="K10" i="263"/>
  <c r="K9" i="263"/>
  <c r="G23" i="263"/>
  <c r="G22" i="263"/>
  <c r="G21" i="263"/>
  <c r="G20" i="263"/>
  <c r="G19" i="263"/>
  <c r="G18" i="263"/>
  <c r="G17" i="263"/>
  <c r="G16" i="263"/>
  <c r="G15" i="263"/>
  <c r="G14" i="263"/>
  <c r="G12" i="263"/>
  <c r="G11" i="263"/>
  <c r="G10" i="263"/>
  <c r="G9" i="263"/>
  <c r="F23" i="263"/>
  <c r="F22" i="263"/>
  <c r="F21" i="263"/>
  <c r="F20" i="263"/>
  <c r="F19" i="263"/>
  <c r="F18" i="263"/>
  <c r="F17" i="263"/>
  <c r="F16" i="263"/>
  <c r="F15" i="263"/>
  <c r="F14" i="263"/>
  <c r="F9" i="263"/>
  <c r="K10" i="254"/>
  <c r="K11" i="254"/>
  <c r="K12" i="254"/>
  <c r="K13" i="254"/>
  <c r="K14" i="254"/>
  <c r="K16" i="254"/>
  <c r="K17" i="254"/>
  <c r="K18" i="254"/>
  <c r="K19" i="254"/>
  <c r="K20" i="254"/>
  <c r="K21" i="254"/>
  <c r="K22" i="254"/>
  <c r="K23" i="254"/>
  <c r="G10" i="254"/>
  <c r="G11" i="254"/>
  <c r="G12" i="254"/>
  <c r="G13" i="254"/>
  <c r="G14" i="254"/>
  <c r="G9" i="254"/>
  <c r="K10" i="274"/>
  <c r="K11" i="274"/>
  <c r="K12" i="274"/>
  <c r="K13" i="274"/>
  <c r="K14" i="274"/>
  <c r="K15" i="274"/>
  <c r="K16" i="274"/>
  <c r="K17" i="274"/>
  <c r="K18" i="274"/>
  <c r="K19" i="274"/>
  <c r="K20" i="274"/>
  <c r="K21" i="274"/>
  <c r="K22" i="274"/>
  <c r="K23" i="274"/>
  <c r="G10" i="274"/>
  <c r="G11" i="274"/>
  <c r="G12" i="274"/>
  <c r="G13" i="274"/>
  <c r="G14" i="274"/>
  <c r="G15" i="274"/>
  <c r="G16" i="274"/>
  <c r="G17" i="274"/>
  <c r="G18" i="274"/>
  <c r="G19" i="274"/>
  <c r="G20" i="274"/>
  <c r="G21" i="274"/>
  <c r="G22" i="274"/>
  <c r="G23" i="274"/>
  <c r="F10" i="274"/>
  <c r="F11" i="274"/>
  <c r="F12" i="274"/>
  <c r="F13" i="274"/>
  <c r="F14" i="274"/>
  <c r="F15" i="274"/>
  <c r="F16" i="274"/>
  <c r="F17" i="274"/>
  <c r="F18" i="274"/>
  <c r="F19" i="274"/>
  <c r="F20" i="274"/>
  <c r="F21" i="274"/>
  <c r="F22" i="274"/>
  <c r="F23" i="274"/>
  <c r="K17" i="133"/>
  <c r="K18" i="133"/>
  <c r="K19" i="133"/>
  <c r="K20" i="133"/>
  <c r="K21" i="133"/>
  <c r="K22" i="133"/>
  <c r="K23" i="133"/>
  <c r="K24" i="133"/>
  <c r="G24" i="133"/>
  <c r="G23" i="133"/>
  <c r="G22" i="133"/>
  <c r="G21" i="133"/>
  <c r="G20" i="133"/>
  <c r="G19" i="133"/>
  <c r="G17" i="133"/>
  <c r="F24" i="133"/>
  <c r="F23" i="133"/>
  <c r="F22" i="133"/>
  <c r="F21" i="133"/>
  <c r="F20" i="133"/>
  <c r="F19" i="133"/>
  <c r="F18" i="133"/>
  <c r="F17" i="133"/>
  <c r="G24" i="255"/>
  <c r="G23" i="255"/>
  <c r="G22" i="255"/>
  <c r="G21" i="255"/>
  <c r="G20" i="255"/>
  <c r="G19" i="255"/>
  <c r="G18" i="255"/>
  <c r="G17" i="255"/>
  <c r="G16" i="255"/>
  <c r="G15" i="255"/>
  <c r="G14" i="255"/>
  <c r="G13" i="255"/>
  <c r="G12" i="255"/>
  <c r="G10" i="255"/>
  <c r="G9" i="255"/>
  <c r="F24" i="255"/>
  <c r="F23" i="255"/>
  <c r="F22" i="255"/>
  <c r="F21" i="255"/>
  <c r="F20" i="255"/>
  <c r="F19" i="255"/>
  <c r="F18" i="255"/>
  <c r="F17" i="255"/>
  <c r="F16" i="255"/>
  <c r="F15" i="255"/>
  <c r="F14" i="255"/>
  <c r="F13" i="255"/>
  <c r="F12" i="255"/>
  <c r="F10" i="255"/>
  <c r="F9" i="255"/>
  <c r="G10" i="219"/>
  <c r="G11" i="219"/>
  <c r="G12" i="219"/>
  <c r="G13" i="219"/>
  <c r="G14" i="219"/>
  <c r="G15" i="219"/>
  <c r="G16" i="219"/>
  <c r="G17" i="219"/>
  <c r="G18" i="219"/>
  <c r="G19" i="219"/>
  <c r="G20" i="219"/>
  <c r="G21" i="219"/>
  <c r="G22" i="219"/>
  <c r="G23" i="219"/>
  <c r="G24" i="219"/>
  <c r="G25" i="219"/>
  <c r="G9" i="219"/>
  <c r="F10" i="219"/>
  <c r="F11" i="219"/>
  <c r="F12" i="219"/>
  <c r="F13" i="219"/>
  <c r="F14" i="219"/>
  <c r="F15" i="219"/>
  <c r="F16" i="219"/>
  <c r="F17" i="219"/>
  <c r="F18" i="219"/>
  <c r="F19" i="219"/>
  <c r="F20" i="219"/>
  <c r="F21" i="219"/>
  <c r="F22" i="219"/>
  <c r="F23" i="219"/>
  <c r="F24" i="219"/>
  <c r="F25" i="219"/>
  <c r="F9" i="219"/>
  <c r="G9" i="150"/>
  <c r="F9" i="252"/>
  <c r="K10" i="267"/>
  <c r="K11" i="267"/>
  <c r="K12" i="267"/>
  <c r="K13" i="267"/>
  <c r="K14" i="267"/>
  <c r="K15" i="267"/>
  <c r="K16" i="267"/>
  <c r="K17" i="267"/>
  <c r="K18" i="267"/>
  <c r="K19" i="267"/>
  <c r="K21" i="267"/>
  <c r="K22" i="267"/>
  <c r="K23" i="267"/>
  <c r="K24" i="267"/>
  <c r="K9" i="267"/>
  <c r="G16" i="267"/>
  <c r="G17" i="267"/>
  <c r="G18" i="267"/>
  <c r="G19" i="267"/>
  <c r="G20" i="267"/>
  <c r="G21" i="267"/>
  <c r="G22" i="267"/>
  <c r="G23" i="267"/>
  <c r="G24" i="267"/>
  <c r="G10" i="267"/>
  <c r="G11" i="267"/>
  <c r="G12" i="267"/>
  <c r="G13" i="267"/>
  <c r="G14" i="267"/>
  <c r="G15" i="267"/>
  <c r="G9" i="267"/>
  <c r="F10" i="267"/>
  <c r="F11" i="267"/>
  <c r="F12" i="267"/>
  <c r="F13" i="267"/>
  <c r="F14" i="267"/>
  <c r="F15" i="267"/>
  <c r="F16" i="267"/>
  <c r="F17" i="267"/>
  <c r="F18" i="267"/>
  <c r="F19" i="267"/>
  <c r="F20" i="267"/>
  <c r="F21" i="267"/>
  <c r="F22" i="267"/>
  <c r="F23" i="267"/>
  <c r="F24" i="267"/>
  <c r="F9" i="267"/>
  <c r="K10" i="249"/>
  <c r="K11" i="249"/>
  <c r="K12" i="249"/>
  <c r="K13" i="249"/>
  <c r="K14" i="249"/>
  <c r="K15" i="249"/>
  <c r="K16" i="249"/>
  <c r="K17" i="249"/>
  <c r="K18" i="249"/>
  <c r="K20" i="249"/>
  <c r="K21" i="249"/>
  <c r="K22" i="249"/>
  <c r="K23" i="249"/>
  <c r="K24" i="249"/>
  <c r="K25" i="249"/>
  <c r="K9" i="249"/>
  <c r="G10" i="249"/>
  <c r="G11" i="249"/>
  <c r="G12" i="249"/>
  <c r="G13" i="249"/>
  <c r="G14" i="249"/>
  <c r="G15" i="249"/>
  <c r="G16" i="249"/>
  <c r="G17" i="249"/>
  <c r="G18" i="249"/>
  <c r="G19" i="249"/>
  <c r="G20" i="249"/>
  <c r="G21" i="249"/>
  <c r="G22" i="249"/>
  <c r="G23" i="249"/>
  <c r="G24" i="249"/>
  <c r="G25" i="249"/>
  <c r="G9" i="249"/>
  <c r="F10" i="249"/>
  <c r="F11" i="249"/>
  <c r="F12" i="249"/>
  <c r="F14" i="249"/>
  <c r="F15" i="249"/>
  <c r="F16" i="249"/>
  <c r="F17" i="249"/>
  <c r="F18" i="249"/>
  <c r="F19" i="249"/>
  <c r="F20" i="249"/>
  <c r="F21" i="249"/>
  <c r="F22" i="249"/>
  <c r="F23" i="249"/>
  <c r="F24" i="249"/>
  <c r="F25" i="249"/>
  <c r="F9" i="249"/>
  <c r="H24" i="10"/>
  <c r="I24" i="10"/>
  <c r="J24" i="10"/>
  <c r="K26" i="176" l="1"/>
  <c r="K23" i="258"/>
  <c r="K24" i="254"/>
  <c r="K26" i="249"/>
  <c r="K25" i="267"/>
  <c r="K23" i="213"/>
  <c r="G11" i="255"/>
  <c r="F11" i="255"/>
  <c r="K17" i="245"/>
  <c r="K18" i="245"/>
  <c r="K19" i="245"/>
  <c r="K20" i="245"/>
  <c r="K21" i="245"/>
  <c r="K22" i="245"/>
  <c r="K23" i="245"/>
  <c r="K24" i="245"/>
  <c r="G11" i="245"/>
  <c r="G18" i="133"/>
  <c r="G10" i="217"/>
  <c r="F9" i="217"/>
  <c r="K16" i="133"/>
  <c r="K15" i="133"/>
  <c r="K14" i="133"/>
  <c r="K13" i="133"/>
  <c r="K12" i="133"/>
  <c r="K11" i="133"/>
  <c r="K10" i="133"/>
  <c r="K9" i="133"/>
  <c r="H23" i="274"/>
  <c r="H22" i="274"/>
  <c r="H21" i="274"/>
  <c r="H20" i="274"/>
  <c r="H19" i="274"/>
  <c r="H18" i="274"/>
  <c r="H17" i="274"/>
  <c r="H16" i="274"/>
  <c r="H15" i="274"/>
  <c r="H11" i="274"/>
  <c r="H10" i="274"/>
  <c r="K9" i="274"/>
  <c r="K24" i="274" s="1"/>
  <c r="H9" i="274"/>
  <c r="G9" i="274"/>
  <c r="F9" i="274"/>
  <c r="C7" i="274"/>
  <c r="G9" i="236"/>
  <c r="F9" i="236"/>
  <c r="K13" i="263"/>
  <c r="K24" i="263" s="1"/>
  <c r="G13" i="263"/>
  <c r="F13" i="263"/>
  <c r="K25" i="133" l="1"/>
  <c r="G9" i="266"/>
  <c r="G10" i="266"/>
  <c r="G11" i="266"/>
  <c r="G12" i="266"/>
  <c r="F9" i="266"/>
  <c r="F10" i="266"/>
  <c r="F11" i="266"/>
  <c r="F12" i="266"/>
  <c r="K9" i="244"/>
  <c r="K24" i="244" s="1"/>
  <c r="G9" i="244"/>
  <c r="H54" i="10"/>
  <c r="I54" i="10"/>
  <c r="J54" i="10"/>
  <c r="H55" i="10"/>
  <c r="I55" i="10"/>
  <c r="J55" i="10"/>
  <c r="H56" i="10"/>
  <c r="I56" i="10"/>
  <c r="J56" i="10"/>
  <c r="H57" i="10"/>
  <c r="I57" i="10"/>
  <c r="J57" i="10"/>
  <c r="H58" i="10"/>
  <c r="I58" i="10"/>
  <c r="J58" i="10"/>
  <c r="H59" i="10"/>
  <c r="I59" i="10"/>
  <c r="J59" i="10"/>
  <c r="H60" i="10"/>
  <c r="I60" i="10"/>
  <c r="J60" i="10"/>
  <c r="H61" i="10"/>
  <c r="I61" i="10"/>
  <c r="J61" i="10"/>
  <c r="H62" i="10"/>
  <c r="I62" i="10"/>
  <c r="J62" i="10"/>
  <c r="H64" i="10"/>
  <c r="I64" i="10"/>
  <c r="J64" i="10"/>
  <c r="H66" i="10"/>
  <c r="I66" i="10"/>
  <c r="J66" i="10"/>
  <c r="I53" i="10"/>
  <c r="H53" i="10"/>
  <c r="I26" i="10" l="1"/>
  <c r="J26" i="10"/>
  <c r="H26" i="10"/>
  <c r="H20" i="10" l="1"/>
  <c r="K23" i="273" l="1"/>
  <c r="H23" i="273"/>
  <c r="G23" i="273"/>
  <c r="F23" i="273"/>
  <c r="K22" i="273"/>
  <c r="H22" i="273"/>
  <c r="G22" i="273"/>
  <c r="F22" i="273"/>
  <c r="H21" i="273"/>
  <c r="G21" i="273"/>
  <c r="F21" i="273"/>
  <c r="H20" i="273"/>
  <c r="G20" i="273"/>
  <c r="F20" i="273"/>
  <c r="H19" i="273"/>
  <c r="G19" i="273"/>
  <c r="F19" i="273"/>
  <c r="H18" i="273"/>
  <c r="G18" i="273"/>
  <c r="F18" i="273"/>
  <c r="H17" i="273"/>
  <c r="G17" i="273"/>
  <c r="F17" i="273"/>
  <c r="H16" i="273"/>
  <c r="F16" i="273"/>
  <c r="H10" i="273"/>
  <c r="H9" i="273"/>
  <c r="C7" i="273"/>
  <c r="C6" i="273"/>
  <c r="C4" i="273"/>
  <c r="K24" i="273" l="1"/>
  <c r="K19" i="269"/>
  <c r="H19" i="269"/>
  <c r="G19" i="269"/>
  <c r="F19" i="269"/>
  <c r="K18" i="269"/>
  <c r="H18" i="269"/>
  <c r="G18" i="269"/>
  <c r="F18" i="269"/>
  <c r="K17" i="269"/>
  <c r="H17" i="269"/>
  <c r="G17" i="269"/>
  <c r="F17" i="269"/>
  <c r="K16" i="269"/>
  <c r="H16" i="269"/>
  <c r="G16" i="269"/>
  <c r="F16" i="269"/>
  <c r="H15" i="269"/>
  <c r="G15" i="269"/>
  <c r="F15" i="269"/>
  <c r="K14" i="269"/>
  <c r="H14" i="269"/>
  <c r="G14" i="269"/>
  <c r="F14" i="269"/>
  <c r="H13" i="269"/>
  <c r="G13" i="269"/>
  <c r="F13" i="269"/>
  <c r="H12" i="269"/>
  <c r="G12" i="269"/>
  <c r="F12" i="269"/>
  <c r="H11" i="269"/>
  <c r="G11" i="269"/>
  <c r="F11" i="269"/>
  <c r="H10" i="269"/>
  <c r="G10" i="269"/>
  <c r="F10" i="269"/>
  <c r="K9" i="269"/>
  <c r="K20" i="269" s="1"/>
  <c r="H9" i="269"/>
  <c r="G9" i="269"/>
  <c r="F9" i="269"/>
  <c r="C7" i="269"/>
  <c r="C6" i="269"/>
  <c r="C6" i="217"/>
  <c r="C4" i="217"/>
  <c r="C4" i="236"/>
  <c r="K15" i="260" l="1"/>
  <c r="K16" i="260"/>
  <c r="K17" i="260"/>
  <c r="K18" i="260"/>
  <c r="K19" i="260"/>
  <c r="H24" i="267" l="1"/>
  <c r="H23" i="267"/>
  <c r="H22" i="267"/>
  <c r="H21" i="267"/>
  <c r="H20" i="267"/>
  <c r="H19" i="267"/>
  <c r="H18" i="267"/>
  <c r="H17" i="267"/>
  <c r="H16" i="267"/>
  <c r="H15" i="267"/>
  <c r="H14" i="267"/>
  <c r="H13" i="267"/>
  <c r="H12" i="267"/>
  <c r="H11" i="267"/>
  <c r="H10" i="267"/>
  <c r="H9" i="267"/>
  <c r="C7" i="267"/>
  <c r="C6" i="267"/>
  <c r="C4" i="267"/>
  <c r="H18" i="266"/>
  <c r="G18" i="266"/>
  <c r="F18" i="266"/>
  <c r="H17" i="266"/>
  <c r="G17" i="266"/>
  <c r="F17" i="266"/>
  <c r="H16" i="266"/>
  <c r="G16" i="266"/>
  <c r="F16" i="266"/>
  <c r="H15" i="266"/>
  <c r="G15" i="266"/>
  <c r="F15" i="266"/>
  <c r="H13" i="266"/>
  <c r="G13" i="266"/>
  <c r="F13" i="266"/>
  <c r="H12" i="266"/>
  <c r="H11" i="266"/>
  <c r="H10" i="266"/>
  <c r="H9" i="266"/>
  <c r="C7" i="266"/>
  <c r="C6" i="266"/>
  <c r="C4" i="266"/>
  <c r="K25" i="245" l="1"/>
  <c r="K27" i="245" s="1"/>
  <c r="K26" i="245"/>
  <c r="J7" i="10" l="1"/>
  <c r="J6" i="10"/>
  <c r="J33" i="10" l="1"/>
  <c r="I33" i="10"/>
  <c r="H33" i="10"/>
  <c r="J36" i="10"/>
  <c r="I36" i="10"/>
  <c r="H36" i="10"/>
  <c r="J30" i="10"/>
  <c r="I30" i="10"/>
  <c r="H30" i="10"/>
  <c r="J17" i="10"/>
  <c r="I17" i="10"/>
  <c r="H17" i="10"/>
  <c r="J29" i="10" l="1"/>
  <c r="I29" i="10"/>
  <c r="H29" i="10"/>
  <c r="J42" i="10"/>
  <c r="I42" i="10"/>
  <c r="H42" i="10"/>
  <c r="J45" i="10"/>
  <c r="I45" i="10"/>
  <c r="H45" i="10"/>
  <c r="K12" i="207"/>
  <c r="K13" i="207"/>
  <c r="J16" i="10"/>
  <c r="I16" i="10"/>
  <c r="H16" i="10"/>
  <c r="J22" i="10"/>
  <c r="I22" i="10"/>
  <c r="H22" i="10"/>
  <c r="H23" i="263"/>
  <c r="H22" i="263"/>
  <c r="H21" i="263"/>
  <c r="H20" i="263"/>
  <c r="H19" i="263"/>
  <c r="H18" i="263"/>
  <c r="H17" i="263"/>
  <c r="H16" i="263"/>
  <c r="H15" i="263"/>
  <c r="H14" i="263"/>
  <c r="H13" i="263"/>
  <c r="H12" i="263"/>
  <c r="H11" i="263"/>
  <c r="H10" i="263"/>
  <c r="H9" i="263"/>
  <c r="C7" i="263"/>
  <c r="C6" i="263"/>
  <c r="C4" i="263"/>
  <c r="G10" i="163"/>
  <c r="G11" i="163"/>
  <c r="G12" i="163"/>
  <c r="K22" i="260"/>
  <c r="H22" i="260"/>
  <c r="G22" i="260"/>
  <c r="F22" i="260"/>
  <c r="K21" i="260"/>
  <c r="H21" i="260"/>
  <c r="G21" i="260"/>
  <c r="F21" i="260"/>
  <c r="K20" i="260"/>
  <c r="H20" i="260"/>
  <c r="G20" i="260"/>
  <c r="F20" i="260"/>
  <c r="H19" i="260"/>
  <c r="G19" i="260"/>
  <c r="F19" i="260"/>
  <c r="H18" i="260"/>
  <c r="G18" i="260"/>
  <c r="F18" i="260"/>
  <c r="H17" i="260"/>
  <c r="G17" i="260"/>
  <c r="F17" i="260"/>
  <c r="H16" i="260"/>
  <c r="G16" i="260"/>
  <c r="F16" i="260"/>
  <c r="H15" i="260"/>
  <c r="G15" i="260"/>
  <c r="F15" i="260"/>
  <c r="H14" i="260"/>
  <c r="G14" i="260"/>
  <c r="F14" i="260"/>
  <c r="H13" i="260"/>
  <c r="G13" i="260"/>
  <c r="H12" i="260"/>
  <c r="G12" i="260"/>
  <c r="H11" i="260"/>
  <c r="G10" i="260"/>
  <c r="H9" i="260"/>
  <c r="C7" i="260"/>
  <c r="C6" i="260"/>
  <c r="C4" i="260"/>
  <c r="K23" i="260" l="1"/>
  <c r="K10" i="251"/>
  <c r="H22" i="258"/>
  <c r="H21" i="258"/>
  <c r="H20" i="258"/>
  <c r="H19" i="258"/>
  <c r="H18" i="258"/>
  <c r="H17" i="258"/>
  <c r="H16" i="258"/>
  <c r="H15" i="258"/>
  <c r="H14" i="258"/>
  <c r="H13" i="258"/>
  <c r="H12" i="258"/>
  <c r="H11" i="258"/>
  <c r="H10" i="258"/>
  <c r="H9" i="258"/>
  <c r="C7" i="258"/>
  <c r="C6" i="258"/>
  <c r="C4" i="258"/>
  <c r="K11" i="207"/>
  <c r="K22" i="256"/>
  <c r="H22" i="256"/>
  <c r="K21" i="256"/>
  <c r="H21" i="256"/>
  <c r="K20" i="256"/>
  <c r="H20" i="256"/>
  <c r="K19" i="256"/>
  <c r="H19" i="256"/>
  <c r="K18" i="256"/>
  <c r="H18" i="256"/>
  <c r="K17" i="256"/>
  <c r="H17" i="256"/>
  <c r="K16" i="256"/>
  <c r="H16" i="256"/>
  <c r="H15" i="256"/>
  <c r="K14" i="256"/>
  <c r="H14" i="256"/>
  <c r="K13" i="256"/>
  <c r="H13" i="256"/>
  <c r="K12" i="256"/>
  <c r="H12" i="256"/>
  <c r="K11" i="256"/>
  <c r="H11" i="256"/>
  <c r="K10" i="256"/>
  <c r="H10" i="256"/>
  <c r="H9" i="256"/>
  <c r="C7" i="256"/>
  <c r="C6" i="256"/>
  <c r="C4" i="256"/>
  <c r="K23" i="256" l="1"/>
  <c r="H24" i="255"/>
  <c r="H23" i="255"/>
  <c r="H22" i="255"/>
  <c r="H21" i="255"/>
  <c r="H20" i="255"/>
  <c r="H19" i="255"/>
  <c r="H18" i="255"/>
  <c r="H10" i="255"/>
  <c r="H9" i="255"/>
  <c r="C7" i="255"/>
  <c r="C6" i="255"/>
  <c r="C4" i="255"/>
  <c r="H23" i="254"/>
  <c r="G23" i="254"/>
  <c r="F23" i="254"/>
  <c r="H22" i="254"/>
  <c r="G22" i="254"/>
  <c r="F22" i="254"/>
  <c r="H21" i="254"/>
  <c r="G21" i="254"/>
  <c r="F21" i="254"/>
  <c r="H20" i="254"/>
  <c r="G20" i="254"/>
  <c r="F20" i="254"/>
  <c r="H19" i="254"/>
  <c r="G19" i="254"/>
  <c r="H18" i="254"/>
  <c r="G18" i="254"/>
  <c r="H17" i="254"/>
  <c r="G17" i="254"/>
  <c r="H16" i="254"/>
  <c r="G16" i="254"/>
  <c r="H15" i="254"/>
  <c r="G15" i="254"/>
  <c r="H14" i="254"/>
  <c r="H13" i="254"/>
  <c r="H12" i="254"/>
  <c r="H11" i="254"/>
  <c r="H10" i="254"/>
  <c r="H9" i="254"/>
  <c r="C7" i="254"/>
  <c r="C6" i="254"/>
  <c r="C4" i="254"/>
  <c r="K21" i="252"/>
  <c r="H21" i="252"/>
  <c r="G21" i="252"/>
  <c r="K20" i="252"/>
  <c r="H20" i="252"/>
  <c r="G20" i="252"/>
  <c r="K19" i="252"/>
  <c r="H19" i="252"/>
  <c r="G19" i="252"/>
  <c r="K18" i="252"/>
  <c r="H18" i="252"/>
  <c r="G18" i="252"/>
  <c r="K17" i="252"/>
  <c r="H17" i="252"/>
  <c r="G17" i="252"/>
  <c r="K16" i="252"/>
  <c r="H16" i="252"/>
  <c r="G16" i="252"/>
  <c r="K15" i="252"/>
  <c r="H15" i="252"/>
  <c r="G15" i="252"/>
  <c r="H14" i="252"/>
  <c r="G14" i="252"/>
  <c r="K13" i="252"/>
  <c r="H13" i="252"/>
  <c r="G13" i="252"/>
  <c r="K12" i="252"/>
  <c r="H12" i="252"/>
  <c r="G12" i="252"/>
  <c r="K11" i="252"/>
  <c r="H11" i="252"/>
  <c r="G11" i="252"/>
  <c r="F11" i="252"/>
  <c r="K10" i="252"/>
  <c r="H10" i="252"/>
  <c r="G10" i="252"/>
  <c r="F10" i="252"/>
  <c r="K9" i="252"/>
  <c r="H9" i="252"/>
  <c r="G9" i="252"/>
  <c r="C7" i="252"/>
  <c r="C4" i="252"/>
  <c r="K9" i="251"/>
  <c r="K22" i="251"/>
  <c r="H22" i="251"/>
  <c r="G22" i="251"/>
  <c r="F22" i="251"/>
  <c r="H21" i="251"/>
  <c r="G21" i="251"/>
  <c r="F21" i="251"/>
  <c r="H18" i="251"/>
  <c r="G18" i="251"/>
  <c r="F18" i="251"/>
  <c r="H17" i="251"/>
  <c r="G17" i="251"/>
  <c r="F17" i="251"/>
  <c r="H16" i="251"/>
  <c r="G16" i="251"/>
  <c r="F16" i="251"/>
  <c r="H15" i="251"/>
  <c r="G15" i="251"/>
  <c r="F15" i="251"/>
  <c r="H14" i="251"/>
  <c r="G14" i="251"/>
  <c r="F14" i="251"/>
  <c r="H13" i="251"/>
  <c r="G13" i="251"/>
  <c r="F13" i="251"/>
  <c r="H12" i="251"/>
  <c r="G12" i="251"/>
  <c r="F12" i="251"/>
  <c r="H11" i="251"/>
  <c r="G11" i="251"/>
  <c r="F11" i="251"/>
  <c r="H10" i="251"/>
  <c r="G10" i="251"/>
  <c r="F10" i="251"/>
  <c r="H9" i="251"/>
  <c r="G9" i="251"/>
  <c r="F9" i="251"/>
  <c r="K12" i="243"/>
  <c r="K11" i="243"/>
  <c r="K10" i="243"/>
  <c r="K9" i="243"/>
  <c r="K15" i="207"/>
  <c r="K14" i="207"/>
  <c r="K10" i="207"/>
  <c r="H15" i="150"/>
  <c r="H14" i="53"/>
  <c r="H10" i="249"/>
  <c r="H11" i="249"/>
  <c r="H12" i="249"/>
  <c r="H13" i="249"/>
  <c r="H12" i="243"/>
  <c r="H13" i="243"/>
  <c r="K13" i="243"/>
  <c r="H15" i="133"/>
  <c r="H16" i="133"/>
  <c r="H12" i="200"/>
  <c r="H12" i="147"/>
  <c r="H13" i="147"/>
  <c r="H18" i="176"/>
  <c r="H13" i="133"/>
  <c r="H14" i="133"/>
  <c r="H11" i="147"/>
  <c r="K22" i="252" l="1"/>
  <c r="K23" i="251"/>
  <c r="H25" i="249"/>
  <c r="H24" i="249"/>
  <c r="H23" i="249"/>
  <c r="H22" i="249"/>
  <c r="H21" i="249"/>
  <c r="H20" i="249"/>
  <c r="H19" i="249"/>
  <c r="H18" i="249"/>
  <c r="H17" i="249"/>
  <c r="H16" i="249"/>
  <c r="H15" i="249"/>
  <c r="H14" i="249"/>
  <c r="H9" i="249"/>
  <c r="C7" i="249"/>
  <c r="C6" i="249"/>
  <c r="C4" i="249"/>
  <c r="H12" i="244"/>
  <c r="H11" i="243"/>
  <c r="H10" i="243"/>
  <c r="H14" i="235"/>
  <c r="H12" i="235"/>
  <c r="H11" i="235"/>
  <c r="H10" i="235"/>
  <c r="H14" i="213"/>
  <c r="H13" i="213"/>
  <c r="H12" i="213"/>
  <c r="H14" i="207"/>
  <c r="G14" i="207"/>
  <c r="F14" i="207"/>
  <c r="H13" i="207"/>
  <c r="G13" i="207"/>
  <c r="F13" i="207"/>
  <c r="H12" i="207"/>
  <c r="G12" i="207"/>
  <c r="F12" i="207"/>
  <c r="H11" i="207"/>
  <c r="G11" i="207"/>
  <c r="F11" i="207"/>
  <c r="H10" i="207"/>
  <c r="G10" i="207"/>
  <c r="F10" i="207"/>
  <c r="H15" i="219"/>
  <c r="H14" i="219"/>
  <c r="H13" i="219"/>
  <c r="H12" i="219"/>
  <c r="H11" i="219"/>
  <c r="H10" i="219"/>
  <c r="H17" i="245"/>
  <c r="G17" i="245"/>
  <c r="F17" i="245"/>
  <c r="H16" i="245"/>
  <c r="G16" i="245"/>
  <c r="F16" i="245"/>
  <c r="H15" i="245"/>
  <c r="G15" i="245"/>
  <c r="F15" i="245"/>
  <c r="H14" i="245"/>
  <c r="G14" i="245"/>
  <c r="H13" i="245"/>
  <c r="H12" i="245"/>
  <c r="G12" i="245"/>
  <c r="H17" i="176"/>
  <c r="H10" i="53"/>
  <c r="H11" i="53"/>
  <c r="H12" i="53"/>
  <c r="H13" i="53"/>
  <c r="H12" i="176"/>
  <c r="H11" i="176"/>
  <c r="H20" i="163"/>
  <c r="G20" i="163"/>
  <c r="F20" i="163"/>
  <c r="H19" i="163"/>
  <c r="G19" i="163"/>
  <c r="F19" i="163"/>
  <c r="H13" i="163"/>
  <c r="G13" i="163"/>
  <c r="H16" i="219"/>
  <c r="G10" i="245" l="1"/>
  <c r="H23" i="176" l="1"/>
  <c r="K16" i="243"/>
  <c r="K15" i="243"/>
  <c r="K14" i="243"/>
  <c r="H26" i="245" l="1"/>
  <c r="G26" i="245"/>
  <c r="F26" i="245"/>
  <c r="H25" i="245"/>
  <c r="G25" i="245"/>
  <c r="F25" i="245"/>
  <c r="H24" i="245"/>
  <c r="G24" i="245"/>
  <c r="F24" i="245"/>
  <c r="H23" i="245"/>
  <c r="G23" i="245"/>
  <c r="F23" i="245"/>
  <c r="H22" i="245"/>
  <c r="G22" i="245"/>
  <c r="F22" i="245"/>
  <c r="H21" i="245"/>
  <c r="G21" i="245"/>
  <c r="F21" i="245"/>
  <c r="H20" i="245"/>
  <c r="G20" i="245"/>
  <c r="F20" i="245"/>
  <c r="H19" i="245"/>
  <c r="G19" i="245"/>
  <c r="F19" i="245"/>
  <c r="H18" i="245"/>
  <c r="G18" i="245"/>
  <c r="F18" i="245"/>
  <c r="H11" i="245"/>
  <c r="H10" i="245"/>
  <c r="H9" i="245"/>
  <c r="G9" i="245"/>
  <c r="C7" i="245"/>
  <c r="C6" i="245"/>
  <c r="C4" i="245"/>
  <c r="H23" i="244"/>
  <c r="H22" i="244"/>
  <c r="H21" i="244"/>
  <c r="H20" i="244"/>
  <c r="H19" i="244"/>
  <c r="H11" i="244"/>
  <c r="H10" i="244"/>
  <c r="H9" i="244"/>
  <c r="C7" i="244"/>
  <c r="C6" i="244"/>
  <c r="C4" i="244"/>
  <c r="K22" i="243"/>
  <c r="H22" i="243"/>
  <c r="K21" i="243"/>
  <c r="H21" i="243"/>
  <c r="K20" i="243"/>
  <c r="H20" i="243"/>
  <c r="K19" i="243"/>
  <c r="H19" i="243"/>
  <c r="K18" i="243"/>
  <c r="H18" i="243"/>
  <c r="K17" i="243"/>
  <c r="K23" i="243" s="1"/>
  <c r="H17" i="243"/>
  <c r="H16" i="243"/>
  <c r="H15" i="243"/>
  <c r="H14" i="243"/>
  <c r="H9" i="243"/>
  <c r="C7" i="243"/>
  <c r="C6" i="243"/>
  <c r="C4" i="243"/>
  <c r="H19" i="53"/>
  <c r="H15" i="200"/>
  <c r="H14" i="230"/>
  <c r="H22" i="239"/>
  <c r="H21" i="239"/>
  <c r="H20" i="239"/>
  <c r="H19" i="239"/>
  <c r="H18" i="239"/>
  <c r="H17" i="239"/>
  <c r="H16" i="239"/>
  <c r="H13" i="239"/>
  <c r="H12" i="239"/>
  <c r="H11" i="239"/>
  <c r="H9" i="239"/>
  <c r="C7" i="239"/>
  <c r="C6" i="239"/>
  <c r="C4" i="239"/>
  <c r="H23" i="236"/>
  <c r="H22" i="236"/>
  <c r="H21" i="236"/>
  <c r="H20" i="236"/>
  <c r="H19" i="236"/>
  <c r="H18" i="236"/>
  <c r="H17" i="236"/>
  <c r="H16" i="236"/>
  <c r="H12" i="236"/>
  <c r="H11" i="236"/>
  <c r="H10" i="236"/>
  <c r="H9" i="236"/>
  <c r="C7" i="236"/>
  <c r="C6" i="236"/>
  <c r="K24" i="235"/>
  <c r="H24" i="235"/>
  <c r="G24" i="235"/>
  <c r="F24" i="235"/>
  <c r="K23" i="235"/>
  <c r="H23" i="235"/>
  <c r="G23" i="235"/>
  <c r="F23" i="235"/>
  <c r="K22" i="235"/>
  <c r="H22" i="235"/>
  <c r="G22" i="235"/>
  <c r="F22" i="235"/>
  <c r="K21" i="235"/>
  <c r="H21" i="235"/>
  <c r="G21" i="235"/>
  <c r="F21" i="235"/>
  <c r="K20" i="235"/>
  <c r="H20" i="235"/>
  <c r="G20" i="235"/>
  <c r="F20" i="235"/>
  <c r="K19" i="235"/>
  <c r="H19" i="235"/>
  <c r="G19" i="235"/>
  <c r="F19" i="235"/>
  <c r="K18" i="235"/>
  <c r="H18" i="235"/>
  <c r="G18" i="235"/>
  <c r="F18" i="235"/>
  <c r="K17" i="235"/>
  <c r="H17" i="235"/>
  <c r="H16" i="235"/>
  <c r="H15" i="235"/>
  <c r="H9" i="235"/>
  <c r="C7" i="235"/>
  <c r="C6" i="235"/>
  <c r="C4" i="235"/>
  <c r="K21" i="230"/>
  <c r="K22" i="230" s="1"/>
  <c r="H21" i="230"/>
  <c r="H18" i="230"/>
  <c r="H17" i="230"/>
  <c r="H16" i="230"/>
  <c r="H15" i="230"/>
  <c r="H13" i="230"/>
  <c r="H12" i="230"/>
  <c r="H11" i="230"/>
  <c r="H10" i="230"/>
  <c r="H9" i="230"/>
  <c r="C7" i="230"/>
  <c r="C6" i="230"/>
  <c r="C4" i="230"/>
  <c r="K25" i="235" l="1"/>
  <c r="H22" i="227"/>
  <c r="H21" i="227"/>
  <c r="H20" i="227"/>
  <c r="H19" i="227"/>
  <c r="H18" i="227"/>
  <c r="H17" i="227"/>
  <c r="H16" i="227"/>
  <c r="H9" i="227"/>
  <c r="C7" i="227"/>
  <c r="C6" i="227"/>
  <c r="C4" i="227"/>
  <c r="H25" i="219" l="1"/>
  <c r="H19" i="219"/>
  <c r="H18" i="219"/>
  <c r="H17" i="219"/>
  <c r="H9" i="219"/>
  <c r="C7" i="219"/>
  <c r="C4" i="219"/>
  <c r="H25" i="217" l="1"/>
  <c r="H24" i="217"/>
  <c r="H10" i="217"/>
  <c r="H9" i="217"/>
  <c r="C7" i="217"/>
  <c r="H22" i="213" l="1"/>
  <c r="H21" i="213"/>
  <c r="H20" i="213"/>
  <c r="H19" i="213"/>
  <c r="H11" i="213"/>
  <c r="H10" i="213"/>
  <c r="H9" i="213"/>
  <c r="C7" i="213"/>
  <c r="C6" i="213"/>
  <c r="C4" i="213"/>
  <c r="K26" i="207" l="1"/>
  <c r="H26" i="207"/>
  <c r="G26" i="207"/>
  <c r="F26" i="207"/>
  <c r="K25" i="207"/>
  <c r="H25" i="207"/>
  <c r="G25" i="207"/>
  <c r="F25" i="207"/>
  <c r="K24" i="207"/>
  <c r="H24" i="207"/>
  <c r="G24" i="207"/>
  <c r="F24" i="207"/>
  <c r="K23" i="207"/>
  <c r="H23" i="207"/>
  <c r="G23" i="207"/>
  <c r="F23" i="207"/>
  <c r="K22" i="207"/>
  <c r="H22" i="207"/>
  <c r="G22" i="207"/>
  <c r="F22" i="207"/>
  <c r="K21" i="207"/>
  <c r="H21" i="207"/>
  <c r="G21" i="207"/>
  <c r="F21" i="207"/>
  <c r="K20" i="207"/>
  <c r="H20" i="207"/>
  <c r="G20" i="207"/>
  <c r="F20" i="207"/>
  <c r="K19" i="207"/>
  <c r="H19" i="207"/>
  <c r="G19" i="207"/>
  <c r="F19" i="207"/>
  <c r="K18" i="207"/>
  <c r="H18" i="207"/>
  <c r="G18" i="207"/>
  <c r="F18" i="207"/>
  <c r="K17" i="207"/>
  <c r="H17" i="207"/>
  <c r="G17" i="207"/>
  <c r="F17" i="207"/>
  <c r="H16" i="207"/>
  <c r="G16" i="207"/>
  <c r="F16" i="207"/>
  <c r="H15" i="207"/>
  <c r="G15" i="207"/>
  <c r="F15" i="207"/>
  <c r="H9" i="207"/>
  <c r="C7" i="207"/>
  <c r="C6" i="207"/>
  <c r="C4" i="207"/>
  <c r="H23" i="200"/>
  <c r="G23" i="200"/>
  <c r="F23" i="200"/>
  <c r="H22" i="200"/>
  <c r="G22" i="200"/>
  <c r="F22" i="200"/>
  <c r="H21" i="200"/>
  <c r="G21" i="200"/>
  <c r="F21" i="200"/>
  <c r="H20" i="200"/>
  <c r="G20" i="200"/>
  <c r="F20" i="200"/>
  <c r="H19" i="200"/>
  <c r="G19" i="200"/>
  <c r="F19" i="200"/>
  <c r="H18" i="200"/>
  <c r="G18" i="200"/>
  <c r="F18" i="200"/>
  <c r="H17" i="200"/>
  <c r="G17" i="200"/>
  <c r="F17" i="200"/>
  <c r="H16" i="200"/>
  <c r="G16" i="200"/>
  <c r="F16" i="200"/>
  <c r="H11" i="200"/>
  <c r="H9" i="200"/>
  <c r="C7" i="200"/>
  <c r="C6" i="200"/>
  <c r="C4" i="200"/>
  <c r="K27" i="207" l="1"/>
  <c r="J20" i="10"/>
  <c r="I20" i="10"/>
  <c r="J19" i="10"/>
  <c r="I19" i="10"/>
  <c r="H19" i="10"/>
  <c r="J18" i="10"/>
  <c r="I18" i="10"/>
  <c r="H18" i="10"/>
  <c r="J40" i="10"/>
  <c r="H25" i="176" l="1"/>
  <c r="H24" i="176"/>
  <c r="H22" i="176"/>
  <c r="H10" i="176"/>
  <c r="H9" i="176"/>
  <c r="C7" i="176"/>
  <c r="C6" i="176"/>
  <c r="C4" i="176"/>
  <c r="I40" i="10" l="1"/>
  <c r="H40" i="10"/>
  <c r="H25" i="163" l="1"/>
  <c r="G25" i="163"/>
  <c r="F25" i="163"/>
  <c r="H24" i="163"/>
  <c r="G24" i="163"/>
  <c r="F24" i="163"/>
  <c r="H23" i="163"/>
  <c r="G23" i="163"/>
  <c r="F23" i="163"/>
  <c r="H22" i="163"/>
  <c r="G22" i="163"/>
  <c r="F22" i="163"/>
  <c r="H21" i="163"/>
  <c r="G21" i="163"/>
  <c r="F21" i="163"/>
  <c r="H18" i="163"/>
  <c r="G18" i="163"/>
  <c r="F18" i="163"/>
  <c r="H17" i="163"/>
  <c r="G17" i="163"/>
  <c r="F17" i="163"/>
  <c r="H16" i="163"/>
  <c r="G16" i="163"/>
  <c r="F16" i="163"/>
  <c r="H15" i="163"/>
  <c r="G15" i="163"/>
  <c r="F15" i="163"/>
  <c r="H14" i="163"/>
  <c r="G14" i="163"/>
  <c r="H10" i="163"/>
  <c r="H9" i="163"/>
  <c r="C7" i="163"/>
  <c r="C6" i="163"/>
  <c r="C4" i="163"/>
  <c r="H27" i="150" l="1"/>
  <c r="H26" i="150"/>
  <c r="H17" i="150"/>
  <c r="H16" i="150"/>
  <c r="H13" i="150"/>
  <c r="H12" i="150"/>
  <c r="H11" i="150"/>
  <c r="H10" i="150"/>
  <c r="H9" i="150"/>
  <c r="C7" i="150"/>
  <c r="C6" i="150"/>
  <c r="C4" i="150"/>
  <c r="H20" i="147"/>
  <c r="G20" i="147"/>
  <c r="F20" i="147"/>
  <c r="H19" i="147"/>
  <c r="G19" i="147"/>
  <c r="F19" i="147"/>
  <c r="H18" i="147"/>
  <c r="G18" i="147"/>
  <c r="F18" i="147"/>
  <c r="H17" i="147"/>
  <c r="G17" i="147"/>
  <c r="F17" i="147"/>
  <c r="H16" i="147"/>
  <c r="H15" i="147"/>
  <c r="H14" i="147"/>
  <c r="H10" i="147"/>
  <c r="H9" i="147"/>
  <c r="C7" i="147"/>
  <c r="C6" i="147"/>
  <c r="C4" i="147"/>
  <c r="H24" i="133" l="1"/>
  <c r="H23" i="133"/>
  <c r="H22" i="133"/>
  <c r="H21" i="133"/>
  <c r="H20" i="133"/>
  <c r="H19" i="133"/>
  <c r="H18" i="133"/>
  <c r="H17" i="133"/>
  <c r="H12" i="133"/>
  <c r="H11" i="133"/>
  <c r="H10" i="133"/>
  <c r="H9" i="133"/>
  <c r="C7" i="133"/>
  <c r="C6" i="133"/>
  <c r="C4" i="133"/>
  <c r="H21" i="53" l="1"/>
  <c r="H9" i="53"/>
  <c r="J53" i="10" l="1"/>
  <c r="J52" i="10"/>
  <c r="I52" i="10"/>
  <c r="H52" i="10"/>
  <c r="J49" i="10"/>
  <c r="I49" i="10"/>
  <c r="H49" i="10"/>
  <c r="J46" i="10"/>
  <c r="I46" i="10"/>
  <c r="H46" i="10"/>
  <c r="J44" i="10"/>
  <c r="I44" i="10"/>
  <c r="H44" i="10"/>
  <c r="J43" i="10"/>
  <c r="I43" i="10"/>
  <c r="H43" i="10"/>
  <c r="J41" i="10"/>
  <c r="I41" i="10"/>
  <c r="H41" i="10"/>
  <c r="J39" i="10"/>
  <c r="I39" i="10"/>
  <c r="H39" i="10"/>
  <c r="J38" i="10"/>
  <c r="I38" i="10"/>
  <c r="H38" i="10"/>
  <c r="J37" i="10"/>
  <c r="I37" i="10"/>
  <c r="H37" i="10"/>
  <c r="J31" i="10"/>
  <c r="I31" i="10"/>
  <c r="H31" i="10"/>
  <c r="J28" i="10"/>
  <c r="I28" i="10"/>
  <c r="H28" i="10"/>
  <c r="J15" i="10"/>
  <c r="I15" i="10"/>
  <c r="H15" i="10"/>
  <c r="J14" i="10"/>
  <c r="K9" i="217" s="1"/>
  <c r="K26" i="217" s="1"/>
  <c r="I14" i="10"/>
  <c r="H14" i="10"/>
  <c r="J13" i="10"/>
  <c r="I13" i="10"/>
  <c r="H13" i="10"/>
  <c r="J11" i="10"/>
  <c r="I11" i="10"/>
  <c r="H11" i="10"/>
  <c r="J10" i="10"/>
  <c r="I10" i="10"/>
  <c r="H10" i="10"/>
  <c r="J9" i="10"/>
  <c r="I9" i="10"/>
  <c r="H9" i="10"/>
  <c r="J8" i="10"/>
  <c r="I8" i="10"/>
  <c r="H8" i="10"/>
  <c r="I7" i="10"/>
  <c r="H7" i="10"/>
  <c r="I6" i="10"/>
  <c r="H6" i="10"/>
  <c r="J5" i="10"/>
  <c r="I5" i="10"/>
  <c r="H5" i="10"/>
  <c r="J4" i="10"/>
  <c r="I4" i="10"/>
  <c r="H4" i="10"/>
  <c r="C6" i="11"/>
  <c r="C5" i="11"/>
  <c r="C4" i="11"/>
  <c r="C3" i="11"/>
  <c r="C2" i="11"/>
  <c r="C1" i="11"/>
</calcChain>
</file>

<file path=xl/sharedStrings.xml><?xml version="1.0" encoding="utf-8"?>
<sst xmlns="http://schemas.openxmlformats.org/spreadsheetml/2006/main" count="2018" uniqueCount="709">
  <si>
    <t>ASESOR</t>
  </si>
  <si>
    <t>CLIENTE</t>
  </si>
  <si>
    <t>ALMOTORES S.A.</t>
  </si>
  <si>
    <t>COMISIONES DE VENTAS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</si>
  <si>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</si>
  <si>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</si>
  <si>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</si>
  <si>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</si>
  <si>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</si>
  <si>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</si>
  <si>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</si>
  <si>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</si>
  <si>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</si>
  <si>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</si>
  <si>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</si>
  <si>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</si>
  <si>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</si>
  <si>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FACTURA</t>
  </si>
  <si>
    <t>VEHÍCULO</t>
  </si>
  <si>
    <t>AÑO MODELO</t>
  </si>
  <si>
    <t>VALOR COMISIÓN</t>
  </si>
  <si>
    <t>FECHA</t>
  </si>
  <si>
    <t>QUINCENA</t>
  </si>
  <si>
    <t>TOTAL COMISIONES</t>
  </si>
  <si>
    <t>SECRETARIA COMERCIAL</t>
  </si>
  <si>
    <t>TIPO COBRO</t>
  </si>
  <si>
    <t>PLACA</t>
  </si>
  <si>
    <t>CODIGO</t>
  </si>
  <si>
    <t xml:space="preserve">AÑO MODELO </t>
  </si>
  <si>
    <t>PRIMERA</t>
  </si>
  <si>
    <t>SEGUNDA</t>
  </si>
  <si>
    <t>1-4 Unidades</t>
  </si>
  <si>
    <t>5- Unidades</t>
  </si>
  <si>
    <t>7 Unidades</t>
  </si>
  <si>
    <t>MODELO</t>
  </si>
  <si>
    <t>VERSION</t>
  </si>
  <si>
    <t>TABLA 1</t>
  </si>
  <si>
    <t>TABLA 2</t>
  </si>
  <si>
    <t>TABLA 3</t>
  </si>
  <si>
    <t>Remanente Tabla 1 -&gt; Tabla 2</t>
  </si>
  <si>
    <t>Remanente Tabla 1 -&gt; Tabla 3</t>
  </si>
  <si>
    <t>Remanente Tabla 2 -&gt; Tabla 3</t>
  </si>
  <si>
    <t>VIBRANT MT</t>
  </si>
  <si>
    <t>VIBRANT AT</t>
  </si>
  <si>
    <t>ZENITH MT</t>
  </si>
  <si>
    <t>ZENITH AT</t>
  </si>
  <si>
    <t>NIRO</t>
  </si>
  <si>
    <t>GRAND EKOTAXI</t>
  </si>
  <si>
    <t>JA1M32T_25G1200</t>
  </si>
  <si>
    <t>VERSIÓN</t>
  </si>
  <si>
    <t>DIRECTOR COMERCAL</t>
  </si>
  <si>
    <t>ANDRES FELIPE MONTANO BRAVO</t>
  </si>
  <si>
    <t>DIANA CAROLINA ZAMBRANO</t>
  </si>
  <si>
    <t>JUAN MATEO VALENCIA CLAVIJO</t>
  </si>
  <si>
    <t>DANIEL EDUARDO ARCOS SANCHEZ</t>
  </si>
  <si>
    <t>ANA MILENA CORONEL LOZANO</t>
  </si>
  <si>
    <t>CARLOS DANIEL VALENCIA CANO</t>
  </si>
  <si>
    <t>STIVENSON VARGAS</t>
  </si>
  <si>
    <t>NADIA VANESSA CATACORA VILLEGAS</t>
  </si>
  <si>
    <t>DIANA MARCELA TORRES OCAMPO</t>
  </si>
  <si>
    <t>JHONATAN RAMOS VELASCO</t>
  </si>
  <si>
    <t>ISRAEL SALAZAR PEREZ</t>
  </si>
  <si>
    <t>JONATHAN VELASQUEZ QUINTERO</t>
  </si>
  <si>
    <t>VICENTE EMILIO MUÑOZ QUICENO</t>
  </si>
  <si>
    <t>JORGE MARIO GÓMEZ</t>
  </si>
  <si>
    <t>LUIS ALFONSO MONTENEGRO</t>
  </si>
  <si>
    <t>DARNELLY OROZCO</t>
  </si>
  <si>
    <t>NATALY JARAMILLO</t>
  </si>
  <si>
    <t>CARLOS CASTELBLANCO</t>
  </si>
  <si>
    <t>ANDRÉS FELIPE RIOS</t>
  </si>
  <si>
    <t>NERY VIVIANA ARENAS</t>
  </si>
  <si>
    <t>CARNIVAL</t>
  </si>
  <si>
    <t xml:space="preserve"> LX MT </t>
  </si>
  <si>
    <t xml:space="preserve"> LX A/C MT </t>
  </si>
  <si>
    <t xml:space="preserve"> EX A/C MT </t>
  </si>
  <si>
    <t xml:space="preserve"> SX A/C MT </t>
  </si>
  <si>
    <t>MARLEN ANDREA OBANDO</t>
  </si>
  <si>
    <t>YINA MARCELA ZUÑIGA</t>
  </si>
  <si>
    <t>GERARDO PINEDA</t>
  </si>
  <si>
    <t>JULIÁN ZAMBRANO</t>
  </si>
  <si>
    <t>MARQUEZ ARIAS LITHER ESTEVEN</t>
  </si>
  <si>
    <t>MARULANDA BALLESTEROS JHON FREDDY</t>
  </si>
  <si>
    <t>LOSADA QUICENO BRYAN</t>
  </si>
  <si>
    <t>SPORTAGE NQ5e</t>
  </si>
  <si>
    <t>GT 4X2 AT</t>
  </si>
  <si>
    <t>SANCHEZ OVIEDO RICHARD YULIAN</t>
  </si>
  <si>
    <t>OMAR EDUARDO BUENO IGLESIAS</t>
  </si>
  <si>
    <t>CRISTIAN ANDRES MURCIA DIAZ</t>
  </si>
  <si>
    <t>MORIANO CORTES JESSICA</t>
  </si>
  <si>
    <t>ROMERO TAPIA BANI ISMERAI</t>
  </si>
  <si>
    <t>SALDAÑA FRANCO SANTIAGO</t>
  </si>
  <si>
    <t>ANGIE PAOLA ROJAS CAPOTE</t>
  </si>
  <si>
    <t>OBANDO BORRERO YOSELIN</t>
  </si>
  <si>
    <t>WOK348</t>
  </si>
  <si>
    <t>ANDREA SANCHEZ VELEZ</t>
  </si>
  <si>
    <t>VILLADA ROA JOHANA MARCELA</t>
  </si>
  <si>
    <t>DESIRE</t>
  </si>
  <si>
    <t>SOLUTO</t>
  </si>
  <si>
    <t>SG1A41__25H1600</t>
  </si>
  <si>
    <t>YB1M50__25H1000</t>
  </si>
  <si>
    <t>VIBRANT</t>
  </si>
  <si>
    <t>ZENITH</t>
  </si>
  <si>
    <t>AB1A20__24G1400</t>
  </si>
  <si>
    <t>1353 MORENO IBARGUEN GLORIA MA</t>
  </si>
  <si>
    <t>1437 CABRERA BERNAL LIZANDRO A</t>
  </si>
  <si>
    <t>AB1M20__24G1400</t>
  </si>
  <si>
    <t>K3 SEDÁN</t>
  </si>
  <si>
    <t>SORENTO</t>
  </si>
  <si>
    <t>BL1A40__24G1600</t>
  </si>
  <si>
    <t>BL1A60__24G1600</t>
  </si>
  <si>
    <t>BL1A70__24G1600</t>
  </si>
  <si>
    <t>BL1M30__24G1600</t>
  </si>
  <si>
    <t>GT LINE</t>
  </si>
  <si>
    <t>2024</t>
  </si>
  <si>
    <t>2025</t>
  </si>
  <si>
    <t xml:space="preserve">ERIKA MARIN </t>
  </si>
  <si>
    <t>JA3M20__25G1000</t>
  </si>
  <si>
    <t>JA3M45__25G1200</t>
  </si>
  <si>
    <t>JA3A45__25G1200</t>
  </si>
  <si>
    <t>JA3A70__25G1200</t>
  </si>
  <si>
    <t>BL1A40__25G1600</t>
  </si>
  <si>
    <t>BL1A60__25G1600</t>
  </si>
  <si>
    <t>BL1A70__25G1600</t>
  </si>
  <si>
    <t>YB1M35__25H1000</t>
  </si>
  <si>
    <t>SP2A32__25G2000</t>
  </si>
  <si>
    <t>SP2A43__25G2000</t>
  </si>
  <si>
    <t>SP2A43__45G2000</t>
  </si>
  <si>
    <t>SP2A63__25G2000</t>
  </si>
  <si>
    <t>NEW PICANTO</t>
  </si>
  <si>
    <t>K3 CROSS</t>
  </si>
  <si>
    <t>STONIC</t>
  </si>
  <si>
    <t>SONET (QY)</t>
  </si>
  <si>
    <t>SELTOS COREA</t>
  </si>
  <si>
    <t>BLACK EDITION</t>
  </si>
  <si>
    <t xml:space="preserve">EMOTION </t>
  </si>
  <si>
    <t>Emotion</t>
  </si>
  <si>
    <t xml:space="preserve">Vibrant </t>
  </si>
  <si>
    <t>Zenith</t>
  </si>
  <si>
    <t>SG1A61__25H1600</t>
  </si>
  <si>
    <t>NQ1A40__25G2001</t>
  </si>
  <si>
    <t>NQ1A60__25G2001</t>
  </si>
  <si>
    <t>NQ1A32__25G2000</t>
  </si>
  <si>
    <t>NQ1A42__25G2001</t>
  </si>
  <si>
    <t>NQ1A62__25G2001</t>
  </si>
  <si>
    <t>EV6</t>
  </si>
  <si>
    <t>EV9</t>
  </si>
  <si>
    <t>DESIRE PLUS AT 4x2</t>
  </si>
  <si>
    <t>VIBRANT PLUS AT</t>
  </si>
  <si>
    <t>ZENITH PLUS</t>
  </si>
  <si>
    <t>JA2M01T_25G1004</t>
  </si>
  <si>
    <t>JA2M02T_25G1004</t>
  </si>
  <si>
    <t>JA2M02T_25G1202</t>
  </si>
  <si>
    <t>JA2M32T_25G1202</t>
  </si>
  <si>
    <t>JA3M04T_25G1000</t>
  </si>
  <si>
    <t>JA3M35T_25G1200</t>
  </si>
  <si>
    <t>NEW GRAND EKOTAXI</t>
  </si>
  <si>
    <t>SEPHIA MASTER</t>
  </si>
  <si>
    <t>LX</t>
  </si>
  <si>
    <t>SX</t>
  </si>
  <si>
    <t>1457 LOPEZ VELEZ MARIA DEL MAR</t>
  </si>
  <si>
    <t>QY2A35__25G1500</t>
  </si>
  <si>
    <t>E61A70__25E7700</t>
  </si>
  <si>
    <t>QY2A50__25G1500</t>
  </si>
  <si>
    <t>JONATHAN VELASQUEZ QUINTER</t>
  </si>
  <si>
    <t xml:space="preserve"> LIGHT </t>
  </si>
  <si>
    <t xml:space="preserve"> EV5</t>
  </si>
  <si>
    <t>AB1M22T_24G1403</t>
  </si>
  <si>
    <t>E51A60__25E8800</t>
  </si>
  <si>
    <t>YB1M38__25H1000</t>
  </si>
  <si>
    <t xml:space="preserve"> SPORT </t>
  </si>
  <si>
    <t>QY2A51__25G1500</t>
  </si>
  <si>
    <t>QY2M35__25G1500</t>
  </si>
  <si>
    <t>QY2A36__25G1500</t>
  </si>
  <si>
    <t>MQ1A65__45G3500</t>
  </si>
  <si>
    <t>MQ1A60__45D2200</t>
  </si>
  <si>
    <t>1656 ZAPATA BARONA EDUARDO</t>
  </si>
  <si>
    <t>AB1M22T_24G1400..</t>
  </si>
  <si>
    <t>CL1A70__24G2000</t>
  </si>
  <si>
    <t>MARIN QUINTERO LORENA</t>
  </si>
  <si>
    <t>K4</t>
  </si>
  <si>
    <t>SG1A30__25H1600</t>
  </si>
  <si>
    <t>ALMOTORES S.A.S</t>
  </si>
  <si>
    <t>1681 HURTADO OREJUELA SEBASTIA</t>
  </si>
  <si>
    <t>1683 GIRALDO VARGAS LUIS GABRI</t>
  </si>
  <si>
    <t>MQ1A80__45G3500…</t>
  </si>
  <si>
    <t>1697 MELENDEZ LOPEZ CLARET YAZMIN</t>
  </si>
  <si>
    <t>1698 CRISTHIAN DAVID ASTROS</t>
  </si>
  <si>
    <t>1705 ZAMORA HOYOS DANIELA</t>
  </si>
  <si>
    <t>1721 ALCALA LOAIZA GERMAN ANDRES</t>
  </si>
  <si>
    <t>Vacaciones</t>
  </si>
  <si>
    <t>E31A40__25E5800</t>
  </si>
  <si>
    <t>EVEK 5146</t>
  </si>
  <si>
    <t>MARTINEZ FERNANDEZ CARLOS ARTURO</t>
  </si>
  <si>
    <t>POL137</t>
  </si>
  <si>
    <t>EVEX 20056</t>
  </si>
  <si>
    <t>SALAZAR MORENO MARIA CAMILA</t>
  </si>
  <si>
    <t>POL126</t>
  </si>
  <si>
    <t>EVEX 20062</t>
  </si>
  <si>
    <t>GIRALDO ALVAREZ FABIÁN ANDRES</t>
  </si>
  <si>
    <t>POL945</t>
  </si>
  <si>
    <t>EVEX 20063</t>
  </si>
  <si>
    <t>SUAREZ TUBERQUIA EDWIN FERNANDO</t>
  </si>
  <si>
    <t>POL698</t>
  </si>
  <si>
    <t>EVES 5236</t>
  </si>
  <si>
    <t>BURITICA PAZ INGRID JOHANNA</t>
  </si>
  <si>
    <t>POM415</t>
  </si>
  <si>
    <t>EVEM 5148</t>
  </si>
  <si>
    <t>MORENO GUTIERREZ ANA IRENE</t>
  </si>
  <si>
    <t>POK889</t>
  </si>
  <si>
    <t>EVEM 5156</t>
  </si>
  <si>
    <t>ESCOBAR MARTINEZ MONICA ISABEL</t>
  </si>
  <si>
    <t>POL665</t>
  </si>
  <si>
    <t>EVEM 5193</t>
  </si>
  <si>
    <t>CASTILLO MURILLO JAIRO ROY</t>
  </si>
  <si>
    <t>POM448</t>
  </si>
  <si>
    <t>EVEM 5191</t>
  </si>
  <si>
    <t>OSORIO MONSALVE YOLANDA</t>
  </si>
  <si>
    <t>POM432</t>
  </si>
  <si>
    <t>EVEM 5157</t>
  </si>
  <si>
    <t>BAUTISTA PENALOZA DORIS AYLEN</t>
  </si>
  <si>
    <t>PMZ956</t>
  </si>
  <si>
    <t>1717 BOLAÑOS LOPEZ LUIS MIGUEL</t>
  </si>
  <si>
    <t>1722 PEREZ VINASCO WALTHER ENRIQUE</t>
  </si>
  <si>
    <t>TORO AGUIRRE ADRIANA</t>
  </si>
  <si>
    <t>Anticipo Comision del cliente Fabian Giraldo Placa POl945 y Maria Salazar POl126</t>
  </si>
  <si>
    <t>E31A46__25E5801</t>
  </si>
  <si>
    <t>EV3</t>
  </si>
  <si>
    <t>LIGHT</t>
  </si>
  <si>
    <t>LIGHT +</t>
  </si>
  <si>
    <t>BL1M40__25G1600</t>
  </si>
  <si>
    <t>EVES 5251</t>
  </si>
  <si>
    <t>GIRALDO GOMEZ JUAN SEBASTIAN</t>
  </si>
  <si>
    <t>POM957</t>
  </si>
  <si>
    <t>EVES 5261</t>
  </si>
  <si>
    <t>LOZADA ESPAÑA GLORIA HELENA</t>
  </si>
  <si>
    <t>POM985</t>
  </si>
  <si>
    <t>EVES 5264</t>
  </si>
  <si>
    <t>MORALES JIMENEZ ANA MILENA</t>
  </si>
  <si>
    <t>POM984</t>
  </si>
  <si>
    <t>EVES 5275</t>
  </si>
  <si>
    <t>RAYO BARRERA MARIA DEL PILAR</t>
  </si>
  <si>
    <t>PON365</t>
  </si>
  <si>
    <t>EVES 5276</t>
  </si>
  <si>
    <t>SUAREZ TORRES JOSE DE LOS SANTOS</t>
  </si>
  <si>
    <t>POL136</t>
  </si>
  <si>
    <t>EVES 5271</t>
  </si>
  <si>
    <t>PARRA SANCHEZ SIXTO MARIA</t>
  </si>
  <si>
    <t>PON356</t>
  </si>
  <si>
    <t>EVES 5282</t>
  </si>
  <si>
    <t>PEREA PEÑA SARAHY</t>
  </si>
  <si>
    <t>POM992</t>
  </si>
  <si>
    <t>EVES 5283</t>
  </si>
  <si>
    <t>MUNOZ CARDONA JAIRO ANDRES</t>
  </si>
  <si>
    <t>PON815</t>
  </si>
  <si>
    <t>EVES 5293</t>
  </si>
  <si>
    <t>HURTADO QUINTERO DANIELA</t>
  </si>
  <si>
    <t>PON994</t>
  </si>
  <si>
    <t>EVES 5304</t>
  </si>
  <si>
    <t>GONZALEZ SOLARTE VICTORIA ANDREA</t>
  </si>
  <si>
    <t>PON846</t>
  </si>
  <si>
    <t>EVES 5307</t>
  </si>
  <si>
    <t>MONTENEGRO FAJARDO LUIS CARLOS</t>
  </si>
  <si>
    <t>POK686</t>
  </si>
  <si>
    <t>EVES 5270</t>
  </si>
  <si>
    <t>MEJIA YEPES FRANCISCO</t>
  </si>
  <si>
    <t>POM990</t>
  </si>
  <si>
    <t>EVES 5272</t>
  </si>
  <si>
    <t>PAZ MORENO CARLOS NICOLAS</t>
  </si>
  <si>
    <t>NQW208</t>
  </si>
  <si>
    <t>EVES 5252</t>
  </si>
  <si>
    <t>BERMUDEZ NARVAEZ WILLIAN ALEJANDRO</t>
  </si>
  <si>
    <t>POM635</t>
  </si>
  <si>
    <t>EVES 5273</t>
  </si>
  <si>
    <t>HURTADO VELEZ LUIS ENRIQUE</t>
  </si>
  <si>
    <t>POM952</t>
  </si>
  <si>
    <t>EVES 5268</t>
  </si>
  <si>
    <t>ADRADA MUÑOZ ROOSEVELT</t>
  </si>
  <si>
    <t>POM960</t>
  </si>
  <si>
    <t>EVES 5284</t>
  </si>
  <si>
    <t>CABEZAS QUIÑONES RUBEN FRANCISCO</t>
  </si>
  <si>
    <t>PON378</t>
  </si>
  <si>
    <t>EVES 5278</t>
  </si>
  <si>
    <t>CHARRIA VIVEROS ESTEFANIA</t>
  </si>
  <si>
    <t>PON811</t>
  </si>
  <si>
    <t>EVES 5262</t>
  </si>
  <si>
    <t>GOMEZ FERNANDEZ CLAUDIA LORENA</t>
  </si>
  <si>
    <t>POM993</t>
  </si>
  <si>
    <t>EVES 5286</t>
  </si>
  <si>
    <t>PANESSO HERRERA INES</t>
  </si>
  <si>
    <t>POM951</t>
  </si>
  <si>
    <t>EVEM 5211</t>
  </si>
  <si>
    <t>GALEANO AGUDELO HERIBERTO</t>
  </si>
  <si>
    <t>POM987</t>
  </si>
  <si>
    <t>EVEM 5212</t>
  </si>
  <si>
    <t>RENTEK S.A.S</t>
  </si>
  <si>
    <t>PON388</t>
  </si>
  <si>
    <t>EVEM 5222</t>
  </si>
  <si>
    <t>GOMEZ LUNA ELKIN BRAINER</t>
  </si>
  <si>
    <t>PON363</t>
  </si>
  <si>
    <t>EVEM 5228</t>
  </si>
  <si>
    <t>GARCES MENDOZA ALBA PILAR</t>
  </si>
  <si>
    <t>PON820</t>
  </si>
  <si>
    <t>EVEM 5231</t>
  </si>
  <si>
    <t>GRAJALES VILLADA LUFAN</t>
  </si>
  <si>
    <t>PON391</t>
  </si>
  <si>
    <t>EVEM 5225</t>
  </si>
  <si>
    <t>MONTES MURILLO MARIA DE LAS MERCEDES</t>
  </si>
  <si>
    <t>PON375</t>
  </si>
  <si>
    <t>EVEM 5242</t>
  </si>
  <si>
    <t>RAMIREZ SANCHEZ DALTO</t>
  </si>
  <si>
    <t>POO004</t>
  </si>
  <si>
    <t>EVES 5260</t>
  </si>
  <si>
    <t>SANCHEZ MIRANDA JAIME</t>
  </si>
  <si>
    <t>POM950</t>
  </si>
  <si>
    <t>EVES 5274</t>
  </si>
  <si>
    <t>RODRIGUEZ OSORIO FERNANDO</t>
  </si>
  <si>
    <t>POM963</t>
  </si>
  <si>
    <t>EVES 5263</t>
  </si>
  <si>
    <t>SANTAMARIA CARRILLO GABRIEL ANDRES</t>
  </si>
  <si>
    <t>PON376</t>
  </si>
  <si>
    <t>EVES 5290</t>
  </si>
  <si>
    <t>CALDERON LABIO VIVIANA</t>
  </si>
  <si>
    <t>PON985</t>
  </si>
  <si>
    <t>EVES 5292</t>
  </si>
  <si>
    <t>AGUDELO PEÑA ANGELA MARIA</t>
  </si>
  <si>
    <t>PON840</t>
  </si>
  <si>
    <t>EVES 5295</t>
  </si>
  <si>
    <t>RAIGOSA DE AGUDELO BLANCA CIELO</t>
  </si>
  <si>
    <t>PON987</t>
  </si>
  <si>
    <t>EVES 5302</t>
  </si>
  <si>
    <t>SANCHEZ SANCHEZ YESID</t>
  </si>
  <si>
    <t>OYN323</t>
  </si>
  <si>
    <t>EVES 5300</t>
  </si>
  <si>
    <t>BEDOYA RESTREPO PAOLA ANDREA</t>
  </si>
  <si>
    <t>PON995</t>
  </si>
  <si>
    <t>EVES 5254</t>
  </si>
  <si>
    <t>OSORIO VALENCIA JAVIER ENRIQUE</t>
  </si>
  <si>
    <t>POM621</t>
  </si>
  <si>
    <t>EVES 5289</t>
  </si>
  <si>
    <t>SANTACRUZ SALAZAR NANCY CECILIA</t>
  </si>
  <si>
    <t>PON813</t>
  </si>
  <si>
    <t>EVES 5294</t>
  </si>
  <si>
    <t>AMAYA MUÑOZ FERNANDO</t>
  </si>
  <si>
    <t>PON982</t>
  </si>
  <si>
    <t>EVES 5296</t>
  </si>
  <si>
    <t>TROCHEZ PENAGOS LAURA MARCELA</t>
  </si>
  <si>
    <t>PON998</t>
  </si>
  <si>
    <t>EVES 5298</t>
  </si>
  <si>
    <t>OYN308</t>
  </si>
  <si>
    <t>EVES 5245</t>
  </si>
  <si>
    <t>GONZALEZ OSORIO JAIRO ALBERTO</t>
  </si>
  <si>
    <t>POM440</t>
  </si>
  <si>
    <t>E51A45__25E8800</t>
  </si>
  <si>
    <t>EVES 5250</t>
  </si>
  <si>
    <t>BARRIOS RIVAS MARIA FERNANDA</t>
  </si>
  <si>
    <t>POM647</t>
  </si>
  <si>
    <t>EVES 5253</t>
  </si>
  <si>
    <t>ARANGO OCAMPO MARCELA ISABEL</t>
  </si>
  <si>
    <t>POM622</t>
  </si>
  <si>
    <t>EVES 5267</t>
  </si>
  <si>
    <t>AMAYA GALINDO MARLENY</t>
  </si>
  <si>
    <t>PON367</t>
  </si>
  <si>
    <t>EVES 5281</t>
  </si>
  <si>
    <t>LOZANO MARTINEZ DANIELA</t>
  </si>
  <si>
    <t>PON369</t>
  </si>
  <si>
    <t>EVES 5277</t>
  </si>
  <si>
    <t>GUIZA MOSQUERA GLADYS</t>
  </si>
  <si>
    <t>PON364</t>
  </si>
  <si>
    <t>EVES 5285</t>
  </si>
  <si>
    <t>GARCIA CASTILLO DAVID FERNANDO</t>
  </si>
  <si>
    <t>PON818</t>
  </si>
  <si>
    <t>SG1A45__25H1600</t>
  </si>
  <si>
    <t>SG1A62__25H1601</t>
  </si>
  <si>
    <t>NQ1A70__25G2000 /01</t>
  </si>
  <si>
    <t>NQ2A35__25G2000</t>
  </si>
  <si>
    <t>NQ2A45__25G1600</t>
  </si>
  <si>
    <t>NQ2A65__25H1600</t>
  </si>
  <si>
    <t>KA1A65__25G3500</t>
  </si>
  <si>
    <t>E91A80_45E1000</t>
  </si>
  <si>
    <t>E91A81_45E1000</t>
  </si>
  <si>
    <t>GTLINE</t>
  </si>
  <si>
    <t>AB1M21__24G1400</t>
  </si>
  <si>
    <t>QY2M36__25G1500</t>
  </si>
  <si>
    <t>LIGHT PLUS</t>
  </si>
  <si>
    <t xml:space="preserve"> WIND </t>
  </si>
  <si>
    <t>EVES 5256</t>
  </si>
  <si>
    <t>MARTINEZ QUINTERO FLOWER</t>
  </si>
  <si>
    <t>POM955</t>
  </si>
  <si>
    <t>EVES 5255</t>
  </si>
  <si>
    <t>VEHICULOS Y SERVICIOS S.A.S</t>
  </si>
  <si>
    <t>PON248</t>
  </si>
  <si>
    <t>EVES 5279</t>
  </si>
  <si>
    <t>PANTOJA BUCHELY JULIO CESAR</t>
  </si>
  <si>
    <t>PON384</t>
  </si>
  <si>
    <t>EVES 5305</t>
  </si>
  <si>
    <t>KREISBERGER RIVERA LINA MARCELA</t>
  </si>
  <si>
    <t>OYN344</t>
  </si>
  <si>
    <t>EVEM 5196</t>
  </si>
  <si>
    <t>ESCOBAR GALLEGO JHONATAN</t>
  </si>
  <si>
    <t>POM435</t>
  </si>
  <si>
    <t>EVEM 5204</t>
  </si>
  <si>
    <t>CONDE GOMEZ ANA MARIA</t>
  </si>
  <si>
    <t>PON112</t>
  </si>
  <si>
    <t>EVEM 5203</t>
  </si>
  <si>
    <t>IRIARTE MOSQUERA CARLOS ANDRES</t>
  </si>
  <si>
    <t>POM626</t>
  </si>
  <si>
    <t>EVEM 5209</t>
  </si>
  <si>
    <t>HINCAPIE RIVERA CARLOS ALBERTO</t>
  </si>
  <si>
    <t>POM954</t>
  </si>
  <si>
    <t>EVEM 5221</t>
  </si>
  <si>
    <t>RODAS GONZALEZ CLAUDIA LORENA</t>
  </si>
  <si>
    <t>PON361</t>
  </si>
  <si>
    <t>EVEM 5223</t>
  </si>
  <si>
    <t>CHICO BUENO HAROLD HUMBERTO</t>
  </si>
  <si>
    <t>PON372</t>
  </si>
  <si>
    <t>EVEM 5224</t>
  </si>
  <si>
    <t>TABORDA URREA LAIDY TATIANA</t>
  </si>
  <si>
    <t>PON379</t>
  </si>
  <si>
    <t>EVEM 5227</t>
  </si>
  <si>
    <t>OLAYA CUERO HECTOR</t>
  </si>
  <si>
    <t>PON392</t>
  </si>
  <si>
    <t>EVEM 5238</t>
  </si>
  <si>
    <t>CANO MOLINA PAOLA ANDREA</t>
  </si>
  <si>
    <t>PON984</t>
  </si>
  <si>
    <t>EVEM 5240</t>
  </si>
  <si>
    <t>ORDOÑEZ VALENCIA ANDRES</t>
  </si>
  <si>
    <t>POO008</t>
  </si>
  <si>
    <t>EVEM 5250</t>
  </si>
  <si>
    <t>HURTADO CUERO MARLENY</t>
  </si>
  <si>
    <t>OYN343</t>
  </si>
  <si>
    <t>EVEM 5213</t>
  </si>
  <si>
    <t>ESCOBAR VICTORIA BRYAN ALEXANDER</t>
  </si>
  <si>
    <t>POL132</t>
  </si>
  <si>
    <t>EVEM 5218</t>
  </si>
  <si>
    <t>GOMEZ ZULUAGA ANDRES FELIPE</t>
  </si>
  <si>
    <t>POL939</t>
  </si>
  <si>
    <t>EVEM 5233</t>
  </si>
  <si>
    <t>PLAYONERO GRUESO DARLYN YULIE</t>
  </si>
  <si>
    <t>PON988</t>
  </si>
  <si>
    <t>EVEM 5247</t>
  </si>
  <si>
    <t>FRANCO MONTES ROSA ELVIA</t>
  </si>
  <si>
    <t>OYN314</t>
  </si>
  <si>
    <t>EVEM 5246</t>
  </si>
  <si>
    <t>LLANOS ORDOÑEZ ANGIE LORENA</t>
  </si>
  <si>
    <t>PON992</t>
  </si>
  <si>
    <t>EVEM 5208</t>
  </si>
  <si>
    <t>PORRAS TIGREROS EDILMA</t>
  </si>
  <si>
    <t>POL131</t>
  </si>
  <si>
    <t>EVEM 5215</t>
  </si>
  <si>
    <t>NAVARRO OTALORA SEBASTIAN</t>
  </si>
  <si>
    <t>POM998</t>
  </si>
  <si>
    <t>EVEM 5236</t>
  </si>
  <si>
    <t>MARIN PAULA ANDREA</t>
  </si>
  <si>
    <t>PON834</t>
  </si>
  <si>
    <t>EVEM 5245</t>
  </si>
  <si>
    <t>IMBACUAN TOBAR HUGO ARMANDO</t>
  </si>
  <si>
    <t>PON831</t>
  </si>
  <si>
    <t>EVEM 5199</t>
  </si>
  <si>
    <t>GOMEZ GARZON YULIA VANESSA</t>
  </si>
  <si>
    <t>POM421</t>
  </si>
  <si>
    <t>EVEM 5206</t>
  </si>
  <si>
    <t>ZUÑIGA MAJIN JOHANNA MILENA</t>
  </si>
  <si>
    <t>POM956</t>
  </si>
  <si>
    <t>EVEM 5219</t>
  </si>
  <si>
    <t>CASTILLO ZAPATA HELEN JOHANNA</t>
  </si>
  <si>
    <t>PON368</t>
  </si>
  <si>
    <t>EVEK 5164</t>
  </si>
  <si>
    <t>CARDONA TERAN WILLIAM</t>
  </si>
  <si>
    <t>POM643</t>
  </si>
  <si>
    <t>EVEK 5163</t>
  </si>
  <si>
    <t>FRANCO GARRIDO MARTHA LUCIA</t>
  </si>
  <si>
    <t>POM619</t>
  </si>
  <si>
    <t>EVEK 5168</t>
  </si>
  <si>
    <t>RODRIGUEZ MONSALVE FEDERICO</t>
  </si>
  <si>
    <t>POM646</t>
  </si>
  <si>
    <t>EVEK 5172</t>
  </si>
  <si>
    <t>VIVAS MARTINEZ NARLY</t>
  </si>
  <si>
    <t>POM975</t>
  </si>
  <si>
    <t>EVEK 5183</t>
  </si>
  <si>
    <t>MANRIQUE ARBELAEZ CARLOS MARIO</t>
  </si>
  <si>
    <t>POM979</t>
  </si>
  <si>
    <t>EVEK 5195</t>
  </si>
  <si>
    <t>LOZANO GUZMAN MARIA CAMILA</t>
  </si>
  <si>
    <t>PON801</t>
  </si>
  <si>
    <t>EVEK 5198</t>
  </si>
  <si>
    <t>HERNANDEZ GONZALEZ HOLMES</t>
  </si>
  <si>
    <t>PON847</t>
  </si>
  <si>
    <t>EVEX 20067</t>
  </si>
  <si>
    <t>GARCIA CHAVACO INGRID ALEJANDRA</t>
  </si>
  <si>
    <t>POL140</t>
  </si>
  <si>
    <t>EVEX 20072</t>
  </si>
  <si>
    <t>ROMERO TABARES GINA ANDREA</t>
  </si>
  <si>
    <t>PON398</t>
  </si>
  <si>
    <t>EVEX 20075</t>
  </si>
  <si>
    <t>SAMBONI RUBIO LIBARDO ANDRES</t>
  </si>
  <si>
    <t>MYV463</t>
  </si>
  <si>
    <t>EVEK 5166</t>
  </si>
  <si>
    <t>MESA LOPEZ FHARA MANUELA</t>
  </si>
  <si>
    <t>POM958</t>
  </si>
  <si>
    <t>EVEK 5162</t>
  </si>
  <si>
    <t>GARCIA GONZALEZ NORMA CONSTANZA</t>
  </si>
  <si>
    <t>POL129</t>
  </si>
  <si>
    <t>EVEK 5182</t>
  </si>
  <si>
    <t>LONDOÑO RAMIREZ SANDRA</t>
  </si>
  <si>
    <t>PON358</t>
  </si>
  <si>
    <t>EVEK 5185</t>
  </si>
  <si>
    <t>GUTIERREZ VANEGAS SEBASTIÁN</t>
  </si>
  <si>
    <t>POM980</t>
  </si>
  <si>
    <t>EVEK 5192</t>
  </si>
  <si>
    <t>VALDERRAMA LIS JANETH</t>
  </si>
  <si>
    <t>PON817</t>
  </si>
  <si>
    <t>EVEK 5190</t>
  </si>
  <si>
    <t>IBARRA LEYDY STEFANY</t>
  </si>
  <si>
    <t>PON385</t>
  </si>
  <si>
    <t>EVEK 5193</t>
  </si>
  <si>
    <t>ECHEVERRI LUZ EDITH</t>
  </si>
  <si>
    <t>PON399</t>
  </si>
  <si>
    <t>EVEK 5186</t>
  </si>
  <si>
    <t>MORALES VASQUEZ GLORIA INES</t>
  </si>
  <si>
    <t>POM981</t>
  </si>
  <si>
    <t>EVEK 5194</t>
  </si>
  <si>
    <t>RIVAS DE BAUTISTA SACRAMENTO</t>
  </si>
  <si>
    <t>POM970</t>
  </si>
  <si>
    <t>EVEK 5196</t>
  </si>
  <si>
    <t>GUTIERREZ DIAZ HOOVERT</t>
  </si>
  <si>
    <t>POM639</t>
  </si>
  <si>
    <t>EVEK 5203</t>
  </si>
  <si>
    <t>OLAVE PLAZA ANGELA LIZETH</t>
  </si>
  <si>
    <t>PON986</t>
  </si>
  <si>
    <t>EVEM 5198</t>
  </si>
  <si>
    <t>MEJIA PARRA VIVIANA</t>
  </si>
  <si>
    <t>POM630</t>
  </si>
  <si>
    <t>EVEM 5226</t>
  </si>
  <si>
    <t>VEGA SEGURA ROGELIO</t>
  </si>
  <si>
    <t>PON808</t>
  </si>
  <si>
    <t>EVEM 5230</t>
  </si>
  <si>
    <t>TRUJILLO GOMEZ ADRIANA</t>
  </si>
  <si>
    <t>PON824</t>
  </si>
  <si>
    <t>EVEM 5235</t>
  </si>
  <si>
    <t>RESTREPO ORREGO LISANDRO</t>
  </si>
  <si>
    <t>PON835</t>
  </si>
  <si>
    <t>EVEM 5248</t>
  </si>
  <si>
    <t>MINA MOSQUERA JOHN HENRY</t>
  </si>
  <si>
    <t>OYN311</t>
  </si>
  <si>
    <t>EVBN 10005</t>
  </si>
  <si>
    <t>BARAHONA CAMACHO JAVIER ANTONIO</t>
  </si>
  <si>
    <t>NOM731</t>
  </si>
  <si>
    <t>EVBN 10006</t>
  </si>
  <si>
    <t>SANCHEZ OVIEDO FLOR PIEDAD</t>
  </si>
  <si>
    <t>NOM732</t>
  </si>
  <si>
    <t>EVBN 10010</t>
  </si>
  <si>
    <t>DOMINGUEZ PRETEL JHON FREDY</t>
  </si>
  <si>
    <t>PON819</t>
  </si>
  <si>
    <t>EVBN 10007</t>
  </si>
  <si>
    <t>GRANJA MONTAÑO FLORENTINO</t>
  </si>
  <si>
    <t>NOM733</t>
  </si>
  <si>
    <t>EVEX 20070</t>
  </si>
  <si>
    <t>MEJIA ROJAS JHON FREDDY</t>
  </si>
  <si>
    <t>POM986</t>
  </si>
  <si>
    <t>EVEX 20073</t>
  </si>
  <si>
    <t>MICOLTA GUERRERO HECTOR FAVIO</t>
  </si>
  <si>
    <t>PON383</t>
  </si>
  <si>
    <t>EVEX 20074</t>
  </si>
  <si>
    <t>GARRIDO PEÑA PAULA ALEJANDRA</t>
  </si>
  <si>
    <t>PON807</t>
  </si>
  <si>
    <t>EVEX 20076</t>
  </si>
  <si>
    <t>FORONDA GONZALEZ FABIO NELSON</t>
  </si>
  <si>
    <t>PON983</t>
  </si>
  <si>
    <t>EVEX 20077</t>
  </si>
  <si>
    <t>GIRALDO TORRES HEINER</t>
  </si>
  <si>
    <t>PON993</t>
  </si>
  <si>
    <t>EVEX 20079</t>
  </si>
  <si>
    <t>CLAVIJO PINZON ANA MARIA</t>
  </si>
  <si>
    <t>PON990</t>
  </si>
  <si>
    <t>EVEX 20082</t>
  </si>
  <si>
    <t>CARDENAS GONZALEZ JOSE DAVID</t>
  </si>
  <si>
    <t>OYN305</t>
  </si>
  <si>
    <t>EVEX 20068</t>
  </si>
  <si>
    <t>TELLO AGUIRRE LUIS ALFONSO</t>
  </si>
  <si>
    <t>POM602</t>
  </si>
  <si>
    <t>EVEX 20071</t>
  </si>
  <si>
    <t>ROSAS PANTOJA MARIA BIBIANA</t>
  </si>
  <si>
    <t>POM961</t>
  </si>
  <si>
    <t>EVEX 20078</t>
  </si>
  <si>
    <t>MUÑOZ MOLANO EDITH AMPARO</t>
  </si>
  <si>
    <t>OYN322</t>
  </si>
  <si>
    <t>EVEM 5197</t>
  </si>
  <si>
    <t>MORENO UNDA ANA CRISTINA</t>
  </si>
  <si>
    <t>POM638</t>
  </si>
  <si>
    <t>EVEM 5217</t>
  </si>
  <si>
    <t>YULE ARDILA JHERSON ALEXANDER</t>
  </si>
  <si>
    <t>POM997</t>
  </si>
  <si>
    <t>EVEM 5243</t>
  </si>
  <si>
    <t>ERAZO TOCARRUNCHO NELLY YOANA</t>
  </si>
  <si>
    <t>PON821</t>
  </si>
  <si>
    <t>EVEM 5244</t>
  </si>
  <si>
    <t>JIMENEZ ARAQUE MAYERLING</t>
  </si>
  <si>
    <t>PON806</t>
  </si>
  <si>
    <t>EVEM 5251</t>
  </si>
  <si>
    <t>ANGEL TRUJILLO SIMON</t>
  </si>
  <si>
    <t>POO012</t>
  </si>
  <si>
    <t>EVEK 5171</t>
  </si>
  <si>
    <t>RESIDUOS SOLIDOS DEL PACIFICO SAS</t>
  </si>
  <si>
    <t>POM973</t>
  </si>
  <si>
    <t>EVEK 5200</t>
  </si>
  <si>
    <t>GARCIA ROJAS YETHSY PATRICIA</t>
  </si>
  <si>
    <t>PON393</t>
  </si>
  <si>
    <t>EVEK 5199</t>
  </si>
  <si>
    <t>DE LOS RIOS MEJIA ADRIANA MARIA</t>
  </si>
  <si>
    <t>POK881</t>
  </si>
  <si>
    <t>E51A40__25E6400</t>
  </si>
  <si>
    <t>EVEK 5177</t>
  </si>
  <si>
    <t>ZAMORANO RAMIREZ LUIS ERIEL</t>
  </si>
  <si>
    <t>POM974</t>
  </si>
  <si>
    <t>EVEK 5202</t>
  </si>
  <si>
    <t>CAJARES VALENCIA EDWARD RICARDO</t>
  </si>
  <si>
    <t>OYN313</t>
  </si>
  <si>
    <t>EVEM 5205</t>
  </si>
  <si>
    <t>GARCIA VELASCO FRANCIA AMALIA</t>
  </si>
  <si>
    <t>POM649</t>
  </si>
  <si>
    <t>EVEM 5207</t>
  </si>
  <si>
    <t>OSORIO ORTIZ GLORIA JASMIN</t>
  </si>
  <si>
    <t>POM629</t>
  </si>
  <si>
    <t>EVEM 5229</t>
  </si>
  <si>
    <t>GONZALEZ GUTIERREZ MARIO ANDRES</t>
  </si>
  <si>
    <t>PON371</t>
  </si>
  <si>
    <t>EVEM 5237</t>
  </si>
  <si>
    <t>TORRES MONTERO LAURA ISABELLA</t>
  </si>
  <si>
    <t>PON823</t>
  </si>
  <si>
    <t>EVES 5257</t>
  </si>
  <si>
    <t>ZAPATA REALPE STEPHANIA</t>
  </si>
  <si>
    <t>POM976</t>
  </si>
  <si>
    <t>EVES 5259</t>
  </si>
  <si>
    <t>QUIÑONEZ GAMBOA SINTIANY</t>
  </si>
  <si>
    <t>POM988</t>
  </si>
  <si>
    <t>EVES 5303</t>
  </si>
  <si>
    <t>ARMERO BURBANO MARISTELLA</t>
  </si>
  <si>
    <t>PON829</t>
  </si>
  <si>
    <t>EVES 5269</t>
  </si>
  <si>
    <t>BARBOSA TRIANA JAIME</t>
  </si>
  <si>
    <t>PON387</t>
  </si>
  <si>
    <t>EVES 5299</t>
  </si>
  <si>
    <t>AGUIRRE BOLANOS BLANCA</t>
  </si>
  <si>
    <t>PON989</t>
  </si>
  <si>
    <t>EVES 5258</t>
  </si>
  <si>
    <t>ROSERO ARANDA JASSBLEIDY VERONICA</t>
  </si>
  <si>
    <t>POM983</t>
  </si>
  <si>
    <t>EVES 5287</t>
  </si>
  <si>
    <t>BEDOYA RAMIREZ JUAN SEBASTIAN</t>
  </si>
  <si>
    <t>PON832</t>
  </si>
  <si>
    <t>EVEM 5200</t>
  </si>
  <si>
    <t>CALDERON GAVIRIA ANA MARIA</t>
  </si>
  <si>
    <t>POM600</t>
  </si>
  <si>
    <t>EVEM 5201</t>
  </si>
  <si>
    <t>GUERRERO PALOMINO ADRIANA PATRICIA</t>
  </si>
  <si>
    <t>POM601</t>
  </si>
  <si>
    <t>EVEM 5202</t>
  </si>
  <si>
    <t>RINCON ALZATE JOSE ALVARO</t>
  </si>
  <si>
    <t>POM611</t>
  </si>
  <si>
    <t>EVEM 5220</t>
  </si>
  <si>
    <t>CASTRO LEON ANDREA STEPHANIA</t>
  </si>
  <si>
    <t>PON362</t>
  </si>
  <si>
    <t>EVEM 5234</t>
  </si>
  <si>
    <t>CHAMORRO ROMERO JAIRO ANTONIO</t>
  </si>
  <si>
    <t>POL435</t>
  </si>
  <si>
    <t>EVEM 5232</t>
  </si>
  <si>
    <t>BASTO ROSERO NORA</t>
  </si>
  <si>
    <t>PON802</t>
  </si>
  <si>
    <t>EVEM 5241</t>
  </si>
  <si>
    <t>RENTERIA MENESES LUIS FELIPE</t>
  </si>
  <si>
    <t>POK879</t>
  </si>
  <si>
    <t>EVEM 5239</t>
  </si>
  <si>
    <t>HENAO DIAZ FABIAN ERNESTO</t>
  </si>
  <si>
    <t>PON833</t>
  </si>
  <si>
    <t>EVEM 5249</t>
  </si>
  <si>
    <t>LOPEZ SALAMANCA ALEJANDRA</t>
  </si>
  <si>
    <t>PON981</t>
  </si>
  <si>
    <t>EVEK 5184</t>
  </si>
  <si>
    <t>FIGUEROA COLLAZOS CLAUDIA LORENA</t>
  </si>
  <si>
    <t>POM632</t>
  </si>
  <si>
    <t>SALINAS RODRIGUEZ PAULA ANDREA</t>
  </si>
  <si>
    <t>EVES 5266</t>
  </si>
  <si>
    <t>GUEVARA RAMIREZ FRANCISCO JAVIER</t>
  </si>
  <si>
    <t>PON355</t>
  </si>
  <si>
    <t>EVES 5265</t>
  </si>
  <si>
    <t>PEREZ SALAZAR HUGO</t>
  </si>
  <si>
    <t>NQL638</t>
  </si>
  <si>
    <t>PANTOJA PANTOJA INGRID CAROLINA</t>
  </si>
  <si>
    <t>EVEX 20081</t>
  </si>
  <si>
    <t>BERMUDEZ BASTIDAS MARITZA</t>
  </si>
  <si>
    <t>POO006</t>
  </si>
  <si>
    <t>POM600-POM601</t>
  </si>
  <si>
    <t xml:space="preserve"> Anticipo comision William Cardona </t>
  </si>
  <si>
    <t>Anticipo comision Luis Eriel Zamorano</t>
  </si>
  <si>
    <t>Anticipo Comision Francia Garcia</t>
  </si>
  <si>
    <t>Anticipo   comision Claudia Figueroa</t>
  </si>
  <si>
    <t>Anticipo  Comisio Stephania zapata y sintiany quiñoz</t>
  </si>
  <si>
    <t>Anticipo comision Ana Calderon y Adriana Guerrero</t>
  </si>
  <si>
    <t xml:space="preserve">Anticipo comision Ingrid Garcia </t>
  </si>
  <si>
    <t xml:space="preserve">Anticipo comision Javier Antonio Barahona </t>
  </si>
  <si>
    <t>Anticipo comision Viviana Mejia Oarra</t>
  </si>
  <si>
    <t>,</t>
  </si>
  <si>
    <t>MONTAÑEZ GARZON MARTHA LUCIA</t>
  </si>
  <si>
    <t>EVEM 5210</t>
  </si>
  <si>
    <t>NXW585</t>
  </si>
  <si>
    <t>CASTAÑO ARROYABE YISELA VANESSA</t>
  </si>
  <si>
    <t>EVEK 5174</t>
  </si>
  <si>
    <t>POK211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</si>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</sst>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$&quot;\ #,##0;\-&quot;$&quot;\ #,##0"/>
    <numFmt numFmtId="42" formatCode="_-&quot;$&quot;\ * #,##0_-;\-&quot;$&quot;\ * #,##0_-;_-&quot;$&quot;\ * &quot;-&quot;_-;_-@_-"/>
    <numFmt numFmtId="164" formatCode="_(&quot;$&quot;\ * #,##0.00_);_(&quot;$&quot;\ * \(#,##0.00\);_(&quot;$&quot;\ * &quot;-&quot;??_);_(@_)"/>
    <numFmt numFmtId="165" formatCode="_-&quot;$&quot;* #,##0.00_-;\-&quot;$&quot;* #,##0.00_-;_-&quot;$&quot;* &quot;-&quot;??_-;_-@_-"/>
    <numFmt numFmtId="166" formatCode="_ &quot;$&quot;\ * #,##0.00_ ;_ &quot;$&quot;\ * \-#,##0.00_ ;_ &quot;$&quot;\ * &quot;-&quot;??_ ;_ @_ "/>
    <numFmt numFmtId="167" formatCode="_-&quot;$&quot;* #,##0_-;\-&quot;$&quot;* #,##0_-;_-&quot;$&quot;* &quot;-&quot;??_-;_-@_-"/>
    <numFmt numFmtId="168" formatCode="[$$-240A]#,##0"/>
  </numFmts>
  <fonts count="7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sz val="10"/>
      <color indexed="8"/>
      <name val="Courier New"/>
      <family val="3"/>
    </font>
    <font>
      <b/>
      <sz val="8"/>
      <color rgb="FFFF0000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Courier New"/>
      <family val="3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165" fontId="62" fillId="0" borderId="0" applyFont="0" applyFill="0" applyBorder="0" applyAlignment="0" applyProtection="0"/>
    <xf numFmtId="164" fontId="61" fillId="0" borderId="0" applyFont="0" applyFill="0" applyBorder="0" applyAlignment="0" applyProtection="0"/>
    <xf numFmtId="166" fontId="62" fillId="0" borderId="0" applyFont="0" applyFill="0" applyBorder="0" applyAlignment="0" applyProtection="0"/>
    <xf numFmtId="0" fontId="62" fillId="0" borderId="0"/>
    <xf numFmtId="0" fontId="60" fillId="0" borderId="0"/>
    <xf numFmtId="165" fontId="60" fillId="0" borderId="0" applyFont="0" applyFill="0" applyBorder="0" applyAlignment="0" applyProtection="0"/>
    <xf numFmtId="42" fontId="62" fillId="0" borderId="0" applyFont="0" applyFill="0" applyBorder="0" applyAlignment="0" applyProtection="0"/>
    <xf numFmtId="0" fontId="62" fillId="0" borderId="0"/>
    <xf numFmtId="0" fontId="51" fillId="0" borderId="0"/>
    <xf numFmtId="165" fontId="51" fillId="0" borderId="0" applyFont="0" applyFill="0" applyBorder="0" applyAlignment="0" applyProtection="0"/>
    <xf numFmtId="0" fontId="40" fillId="0" borderId="0"/>
    <xf numFmtId="165" fontId="40" fillId="0" borderId="0" applyFont="0" applyFill="0" applyBorder="0" applyAlignment="0" applyProtection="0"/>
    <xf numFmtId="0" fontId="35" fillId="0" borderId="0"/>
    <xf numFmtId="165" fontId="35" fillId="0" borderId="0" applyFont="0" applyFill="0" applyBorder="0" applyAlignment="0" applyProtection="0"/>
    <xf numFmtId="0" fontId="62" fillId="0" borderId="0"/>
    <xf numFmtId="0" fontId="75" fillId="0" borderId="0">
      <alignment vertical="top"/>
    </xf>
    <xf numFmtId="0" fontId="77" fillId="0" borderId="0">
      <alignment vertical="top"/>
    </xf>
    <xf numFmtId="0" fontId="62" fillId="0" borderId="0"/>
    <xf numFmtId="0" fontId="1" fillId="0" borderId="0"/>
    <xf numFmtId="0" fontId="1" fillId="0" borderId="0"/>
    <xf numFmtId="0" fontId="75" fillId="0" borderId="0">
      <alignment vertical="top"/>
    </xf>
  </cellStyleXfs>
  <cellXfs count="150">
    <xf numFmtId="0" fontId="0" fillId="0" borderId="0" xfId="0"/>
    <xf numFmtId="0" fontId="60" fillId="0" borderId="0" xfId="5" applyAlignment="1">
      <alignment vertical="center" wrapText="1"/>
    </xf>
    <xf numFmtId="0" fontId="60" fillId="0" borderId="0" xfId="5" applyAlignment="1">
      <alignment horizontal="center" vertical="center" wrapText="1"/>
    </xf>
    <xf numFmtId="167" fontId="0" fillId="0" borderId="0" xfId="6" applyNumberFormat="1" applyFont="1" applyAlignment="1">
      <alignment horizontal="center" vertical="center" wrapText="1"/>
    </xf>
    <xf numFmtId="168" fontId="0" fillId="0" borderId="0" xfId="6" applyNumberFormat="1" applyFont="1" applyAlignment="1">
      <alignment vertical="center" wrapText="1"/>
    </xf>
    <xf numFmtId="168" fontId="60" fillId="0" borderId="0" xfId="5" applyNumberFormat="1" applyAlignment="1">
      <alignment vertical="center" wrapText="1"/>
    </xf>
    <xf numFmtId="168" fontId="0" fillId="0" borderId="0" xfId="6" applyNumberFormat="1" applyFont="1" applyBorder="1" applyAlignment="1">
      <alignment vertical="center" wrapText="1"/>
    </xf>
    <xf numFmtId="0" fontId="67" fillId="2" borderId="1" xfId="5" applyFont="1" applyFill="1" applyBorder="1" applyAlignment="1">
      <alignment horizontal="center" vertical="center" wrapText="1"/>
    </xf>
    <xf numFmtId="167" fontId="67" fillId="2" borderId="1" xfId="6" applyNumberFormat="1" applyFont="1" applyFill="1" applyBorder="1" applyAlignment="1">
      <alignment horizontal="center" vertical="center" wrapText="1"/>
    </xf>
    <xf numFmtId="0" fontId="64" fillId="0" borderId="0" xfId="5" applyFont="1" applyAlignment="1">
      <alignment horizontal="center" vertical="center" wrapText="1"/>
    </xf>
    <xf numFmtId="0" fontId="60" fillId="0" borderId="3" xfId="5" applyBorder="1" applyAlignment="1">
      <alignment horizontal="center" vertical="center" wrapText="1"/>
    </xf>
    <xf numFmtId="167" fontId="0" fillId="0" borderId="3" xfId="6" applyNumberFormat="1" applyFont="1" applyBorder="1" applyAlignment="1">
      <alignment horizontal="center" vertical="center" wrapText="1"/>
    </xf>
    <xf numFmtId="168" fontId="0" fillId="0" borderId="3" xfId="6" applyNumberFormat="1" applyFont="1" applyBorder="1" applyAlignment="1">
      <alignment vertical="center" wrapText="1"/>
    </xf>
    <xf numFmtId="0" fontId="67" fillId="2" borderId="1" xfId="0" applyFont="1" applyFill="1" applyBorder="1" applyAlignment="1">
      <alignment horizontal="left" vertical="center" wrapText="1"/>
    </xf>
    <xf numFmtId="0" fontId="66" fillId="0" borderId="0" xfId="5" applyFont="1" applyAlignment="1" applyProtection="1">
      <alignment horizontal="center" vertical="center" wrapText="1"/>
      <protection locked="0"/>
    </xf>
    <xf numFmtId="0" fontId="60" fillId="0" borderId="0" xfId="5" applyAlignment="1" applyProtection="1">
      <alignment vertical="center" wrapText="1"/>
      <protection locked="0"/>
    </xf>
    <xf numFmtId="0" fontId="60" fillId="0" borderId="0" xfId="5" applyAlignment="1" applyProtection="1">
      <alignment horizontal="center" vertical="center" wrapText="1"/>
      <protection locked="0"/>
    </xf>
    <xf numFmtId="0" fontId="59" fillId="0" borderId="0" xfId="5" applyFont="1" applyAlignment="1">
      <alignment vertical="center" wrapText="1"/>
    </xf>
    <xf numFmtId="0" fontId="58" fillId="0" borderId="0" xfId="5" applyFont="1" applyAlignment="1">
      <alignment vertical="center" wrapText="1"/>
    </xf>
    <xf numFmtId="0" fontId="57" fillId="0" borderId="0" xfId="5" applyFont="1" applyAlignment="1">
      <alignment vertical="center" wrapText="1"/>
    </xf>
    <xf numFmtId="0" fontId="62" fillId="0" borderId="0" xfId="8"/>
    <xf numFmtId="0" fontId="63" fillId="0" borderId="1" xfId="8" applyFont="1" applyBorder="1" applyAlignment="1">
      <alignment horizontal="center"/>
    </xf>
    <xf numFmtId="168" fontId="67" fillId="2" borderId="1" xfId="6" applyNumberFormat="1" applyFont="1" applyFill="1" applyBorder="1" applyAlignment="1">
      <alignment horizontal="center" vertical="center" wrapText="1"/>
    </xf>
    <xf numFmtId="0" fontId="60" fillId="0" borderId="1" xfId="5" applyBorder="1" applyAlignment="1">
      <alignment horizontal="center" vertical="center" wrapText="1"/>
    </xf>
    <xf numFmtId="168" fontId="0" fillId="0" borderId="1" xfId="6" applyNumberFormat="1" applyFont="1" applyBorder="1" applyAlignment="1" applyProtection="1">
      <alignment vertical="center" wrapText="1"/>
    </xf>
    <xf numFmtId="168" fontId="64" fillId="0" borderId="1" xfId="6" applyNumberFormat="1" applyFont="1" applyBorder="1" applyAlignment="1" applyProtection="1">
      <alignment horizontal="center" vertical="center" wrapText="1"/>
    </xf>
    <xf numFmtId="14" fontId="57" fillId="4" borderId="1" xfId="5" applyNumberFormat="1" applyFont="1" applyFill="1" applyBorder="1" applyAlignment="1" applyProtection="1">
      <alignment horizontal="left" vertical="center" wrapText="1"/>
      <protection locked="0"/>
    </xf>
    <xf numFmtId="0" fontId="66" fillId="4" borderId="1" xfId="5" applyFont="1" applyFill="1" applyBorder="1" applyAlignment="1" applyProtection="1">
      <alignment horizontal="center" vertical="center" wrapText="1"/>
      <protection locked="0"/>
    </xf>
    <xf numFmtId="0" fontId="60" fillId="4" borderId="1" xfId="5" applyFill="1" applyBorder="1" applyAlignment="1" applyProtection="1">
      <alignment horizontal="center" vertical="center" wrapText="1"/>
      <protection locked="0"/>
    </xf>
    <xf numFmtId="0" fontId="66" fillId="4" borderId="1" xfId="5" applyFont="1" applyFill="1" applyBorder="1" applyAlignment="1" applyProtection="1">
      <alignment horizontal="left" vertical="center" wrapText="1"/>
      <protection locked="0"/>
    </xf>
    <xf numFmtId="0" fontId="56" fillId="0" borderId="0" xfId="5" applyFont="1" applyAlignment="1">
      <alignment vertical="center" wrapText="1"/>
    </xf>
    <xf numFmtId="0" fontId="55" fillId="4" borderId="1" xfId="5" applyFont="1" applyFill="1" applyBorder="1" applyAlignment="1" applyProtection="1">
      <alignment horizontal="center" vertical="center" wrapText="1"/>
      <protection locked="0"/>
    </xf>
    <xf numFmtId="0" fontId="54" fillId="4" borderId="1" xfId="5" applyFont="1" applyFill="1" applyBorder="1" applyAlignment="1" applyProtection="1">
      <alignment horizontal="center" vertical="center" wrapText="1"/>
      <protection locked="0"/>
    </xf>
    <xf numFmtId="0" fontId="53" fillId="4" borderId="1" xfId="5" applyFont="1" applyFill="1" applyBorder="1" applyAlignment="1" applyProtection="1">
      <alignment horizontal="center" vertical="center" wrapText="1"/>
      <protection locked="0"/>
    </xf>
    <xf numFmtId="0" fontId="52" fillId="4" borderId="1" xfId="5" applyFont="1" applyFill="1" applyBorder="1" applyAlignment="1" applyProtection="1">
      <alignment horizontal="center" vertical="center" wrapText="1"/>
      <protection locked="0"/>
    </xf>
    <xf numFmtId="0" fontId="50" fillId="4" borderId="1" xfId="5" applyFont="1" applyFill="1" applyBorder="1" applyAlignment="1" applyProtection="1">
      <alignment horizontal="center" vertical="center" wrapText="1"/>
      <protection locked="0"/>
    </xf>
    <xf numFmtId="0" fontId="49" fillId="4" borderId="1" xfId="5" applyFont="1" applyFill="1" applyBorder="1" applyAlignment="1" applyProtection="1">
      <alignment horizontal="center" vertical="center" wrapText="1"/>
      <protection locked="0"/>
    </xf>
    <xf numFmtId="0" fontId="48" fillId="0" borderId="0" xfId="5" applyFont="1" applyAlignment="1">
      <alignment vertical="center" wrapText="1"/>
    </xf>
    <xf numFmtId="0" fontId="47" fillId="4" borderId="1" xfId="5" applyFont="1" applyFill="1" applyBorder="1" applyAlignment="1" applyProtection="1">
      <alignment horizontal="center" vertical="center" wrapText="1"/>
      <protection locked="0"/>
    </xf>
    <xf numFmtId="0" fontId="46" fillId="4" borderId="1" xfId="5" applyFont="1" applyFill="1" applyBorder="1" applyAlignment="1" applyProtection="1">
      <alignment horizontal="left" vertical="center" wrapText="1"/>
      <protection locked="0"/>
    </xf>
    <xf numFmtId="0" fontId="46" fillId="0" borderId="0" xfId="5" applyFont="1" applyAlignment="1">
      <alignment vertical="center" wrapText="1"/>
    </xf>
    <xf numFmtId="168" fontId="62" fillId="0" borderId="1" xfId="6" applyNumberFormat="1" applyFont="1" applyBorder="1" applyAlignment="1" applyProtection="1">
      <alignment vertical="center" wrapText="1"/>
    </xf>
    <xf numFmtId="0" fontId="66" fillId="0" borderId="1" xfId="5" applyFont="1" applyBorder="1" applyAlignment="1">
      <alignment horizontal="center" vertical="center" wrapText="1"/>
    </xf>
    <xf numFmtId="0" fontId="45" fillId="0" borderId="0" xfId="5" applyFont="1" applyAlignment="1">
      <alignment vertical="center" wrapText="1"/>
    </xf>
    <xf numFmtId="0" fontId="63" fillId="3" borderId="1" xfId="8" applyFont="1" applyFill="1" applyBorder="1" applyAlignment="1">
      <alignment horizontal="center" vertical="center"/>
    </xf>
    <xf numFmtId="0" fontId="63" fillId="3" borderId="1" xfId="8" applyFont="1" applyFill="1" applyBorder="1" applyAlignment="1">
      <alignment horizontal="center"/>
    </xf>
    <xf numFmtId="0" fontId="63" fillId="3" borderId="1" xfId="8" applyFont="1" applyFill="1" applyBorder="1" applyAlignment="1">
      <alignment horizontal="center" vertical="center" wrapText="1"/>
    </xf>
    <xf numFmtId="0" fontId="44" fillId="0" borderId="0" xfId="5" applyFont="1" applyAlignment="1">
      <alignment vertical="center" wrapText="1"/>
    </xf>
    <xf numFmtId="0" fontId="43" fillId="0" borderId="0" xfId="5" applyFont="1" applyAlignment="1">
      <alignment vertical="center" wrapText="1"/>
    </xf>
    <xf numFmtId="0" fontId="42" fillId="4" borderId="1" xfId="5" applyFont="1" applyFill="1" applyBorder="1" applyAlignment="1" applyProtection="1">
      <alignment horizontal="left" vertical="center" wrapText="1"/>
      <protection locked="0"/>
    </xf>
    <xf numFmtId="0" fontId="41" fillId="4" borderId="1" xfId="5" applyFont="1" applyFill="1" applyBorder="1" applyAlignment="1" applyProtection="1">
      <alignment horizontal="left" vertical="center" wrapText="1"/>
      <protection locked="0"/>
    </xf>
    <xf numFmtId="14" fontId="41" fillId="4" borderId="1" xfId="5" applyNumberFormat="1" applyFont="1" applyFill="1" applyBorder="1" applyAlignment="1" applyProtection="1">
      <alignment horizontal="left" vertical="center" wrapText="1"/>
      <protection locked="0"/>
    </xf>
    <xf numFmtId="0" fontId="39" fillId="0" borderId="0" xfId="5" applyFont="1" applyAlignment="1">
      <alignment vertical="center" wrapText="1"/>
    </xf>
    <xf numFmtId="0" fontId="68" fillId="4" borderId="1" xfId="5" applyFont="1" applyFill="1" applyBorder="1" applyAlignment="1" applyProtection="1">
      <alignment horizontal="center" vertical="center" wrapText="1"/>
      <protection locked="0"/>
    </xf>
    <xf numFmtId="0" fontId="68" fillId="4" borderId="1" xfId="5" applyFont="1" applyFill="1" applyBorder="1" applyAlignment="1" applyProtection="1">
      <alignment horizontal="left" vertical="center" wrapText="1"/>
      <protection locked="0"/>
    </xf>
    <xf numFmtId="0" fontId="68" fillId="0" borderId="1" xfId="5" applyFont="1" applyBorder="1" applyAlignment="1">
      <alignment horizontal="center" vertical="center" wrapText="1"/>
    </xf>
    <xf numFmtId="168" fontId="69" fillId="0" borderId="1" xfId="6" applyNumberFormat="1" applyFont="1" applyBorder="1" applyAlignment="1" applyProtection="1">
      <alignment vertical="center" wrapText="1"/>
    </xf>
    <xf numFmtId="0" fontId="38" fillId="4" borderId="1" xfId="5" applyFont="1" applyFill="1" applyBorder="1" applyAlignment="1" applyProtection="1">
      <alignment horizontal="center" vertical="center" wrapText="1"/>
      <protection locked="0"/>
    </xf>
    <xf numFmtId="0" fontId="38" fillId="4" borderId="1" xfId="5" applyFont="1" applyFill="1" applyBorder="1" applyAlignment="1" applyProtection="1">
      <alignment horizontal="left" vertical="center" wrapText="1"/>
      <protection locked="0"/>
    </xf>
    <xf numFmtId="0" fontId="38" fillId="0" borderId="1" xfId="5" applyFont="1" applyBorder="1" applyAlignment="1">
      <alignment horizontal="center" vertical="center" wrapText="1"/>
    </xf>
    <xf numFmtId="0" fontId="38" fillId="0" borderId="0" xfId="5" applyFont="1" applyAlignment="1">
      <alignment vertical="center" wrapText="1"/>
    </xf>
    <xf numFmtId="14" fontId="38" fillId="4" borderId="1" xfId="5" applyNumberFormat="1" applyFont="1" applyFill="1" applyBorder="1" applyAlignment="1" applyProtection="1">
      <alignment horizontal="left" vertical="center" wrapText="1"/>
      <protection locked="0"/>
    </xf>
    <xf numFmtId="0" fontId="70" fillId="0" borderId="0" xfId="5" applyFont="1" applyAlignment="1">
      <alignment vertical="center" wrapText="1"/>
    </xf>
    <xf numFmtId="0" fontId="68" fillId="0" borderId="0" xfId="5" applyFont="1" applyAlignment="1">
      <alignment vertical="center" wrapText="1"/>
    </xf>
    <xf numFmtId="0" fontId="37" fillId="0" borderId="0" xfId="5" applyFont="1" applyAlignment="1">
      <alignment vertical="center" wrapText="1"/>
    </xf>
    <xf numFmtId="0" fontId="66" fillId="0" borderId="0" xfId="5" applyFont="1" applyAlignment="1">
      <alignment vertical="center" wrapText="1"/>
    </xf>
    <xf numFmtId="0" fontId="36" fillId="0" borderId="0" xfId="5" applyFont="1" applyAlignment="1">
      <alignment vertical="center" wrapText="1"/>
    </xf>
    <xf numFmtId="0" fontId="36" fillId="4" borderId="1" xfId="5" applyFont="1" applyFill="1" applyBorder="1" applyAlignment="1" applyProtection="1">
      <alignment horizontal="center" vertical="center" wrapText="1"/>
      <protection locked="0"/>
    </xf>
    <xf numFmtId="0" fontId="36" fillId="0" borderId="1" xfId="5" applyFont="1" applyBorder="1" applyAlignment="1">
      <alignment horizontal="center" vertical="center" wrapText="1"/>
    </xf>
    <xf numFmtId="168" fontId="71" fillId="0" borderId="1" xfId="6" applyNumberFormat="1" applyFont="1" applyBorder="1" applyAlignment="1" applyProtection="1">
      <alignment vertical="center" wrapText="1"/>
    </xf>
    <xf numFmtId="0" fontId="35" fillId="4" borderId="1" xfId="5" applyFont="1" applyFill="1" applyBorder="1" applyAlignment="1" applyProtection="1">
      <alignment horizontal="center" vertical="center" wrapText="1"/>
      <protection locked="0"/>
    </xf>
    <xf numFmtId="0" fontId="73" fillId="0" borderId="0" xfId="0" applyFont="1" applyAlignment="1">
      <alignment horizontal="left" vertical="top"/>
    </xf>
    <xf numFmtId="0" fontId="66" fillId="4" borderId="1" xfId="13" applyFont="1" applyFill="1" applyBorder="1" applyAlignment="1" applyProtection="1">
      <alignment horizontal="center" vertical="center" wrapText="1"/>
      <protection locked="0"/>
    </xf>
    <xf numFmtId="0" fontId="66" fillId="4" borderId="1" xfId="13" applyFont="1" applyFill="1" applyBorder="1" applyAlignment="1" applyProtection="1">
      <alignment horizontal="left" vertical="center" wrapText="1"/>
      <protection locked="0"/>
    </xf>
    <xf numFmtId="0" fontId="34" fillId="4" borderId="1" xfId="5" applyFont="1" applyFill="1" applyBorder="1" applyAlignment="1" applyProtection="1">
      <alignment horizontal="center" vertical="center" wrapText="1"/>
      <protection locked="0"/>
    </xf>
    <xf numFmtId="0" fontId="34" fillId="0" borderId="0" xfId="5" applyFont="1" applyAlignment="1">
      <alignment horizontal="left" vertical="center" wrapText="1"/>
    </xf>
    <xf numFmtId="0" fontId="34" fillId="0" borderId="0" xfId="5" applyFont="1" applyAlignment="1">
      <alignment horizontal="left" vertical="center"/>
    </xf>
    <xf numFmtId="0" fontId="33" fillId="4" borderId="1" xfId="5" applyFont="1" applyFill="1" applyBorder="1" applyAlignment="1" applyProtection="1">
      <alignment horizontal="center" vertical="center" wrapText="1"/>
      <protection locked="0"/>
    </xf>
    <xf numFmtId="0" fontId="62" fillId="0" borderId="1" xfId="8" applyBorder="1"/>
    <xf numFmtId="5" fontId="62" fillId="0" borderId="1" xfId="8" applyNumberFormat="1" applyBorder="1" applyAlignment="1">
      <alignment horizontal="center"/>
    </xf>
    <xf numFmtId="0" fontId="32" fillId="4" borderId="1" xfId="5" applyFont="1" applyFill="1" applyBorder="1" applyAlignment="1" applyProtection="1">
      <alignment horizontal="center" vertical="center" wrapText="1"/>
      <protection locked="0"/>
    </xf>
    <xf numFmtId="0" fontId="32" fillId="4" borderId="1" xfId="5" applyFont="1" applyFill="1" applyBorder="1" applyAlignment="1" applyProtection="1">
      <alignment horizontal="left" vertical="center" wrapText="1"/>
      <protection locked="0"/>
    </xf>
    <xf numFmtId="0" fontId="32" fillId="0" borderId="0" xfId="5" applyFont="1" applyAlignment="1">
      <alignment horizontal="left" vertical="center"/>
    </xf>
    <xf numFmtId="0" fontId="31" fillId="4" borderId="1" xfId="5" applyFont="1" applyFill="1" applyBorder="1" applyAlignment="1" applyProtection="1">
      <alignment horizontal="center" vertical="center" wrapText="1"/>
      <protection locked="0"/>
    </xf>
    <xf numFmtId="0" fontId="30" fillId="4" borderId="1" xfId="5" applyFont="1" applyFill="1" applyBorder="1" applyAlignment="1" applyProtection="1">
      <alignment horizontal="left" vertical="center" wrapText="1"/>
      <protection locked="0"/>
    </xf>
    <xf numFmtId="0" fontId="30" fillId="4" borderId="1" xfId="5" applyFont="1" applyFill="1" applyBorder="1" applyAlignment="1" applyProtection="1">
      <alignment horizontal="center" vertical="center" wrapText="1"/>
      <protection locked="0"/>
    </xf>
    <xf numFmtId="0" fontId="29" fillId="4" borderId="1" xfId="5" applyFont="1" applyFill="1" applyBorder="1" applyAlignment="1" applyProtection="1">
      <alignment horizontal="center" vertical="center" wrapText="1"/>
      <protection locked="0"/>
    </xf>
    <xf numFmtId="0" fontId="28" fillId="4" borderId="1" xfId="5" applyFont="1" applyFill="1" applyBorder="1" applyAlignment="1" applyProtection="1">
      <alignment horizontal="center" vertical="center" wrapText="1"/>
      <protection locked="0"/>
    </xf>
    <xf numFmtId="0" fontId="28" fillId="0" borderId="0" xfId="5" applyFont="1" applyAlignment="1">
      <alignment vertical="center" wrapText="1"/>
    </xf>
    <xf numFmtId="0" fontId="70" fillId="0" borderId="0" xfId="5" applyFont="1" applyAlignment="1">
      <alignment horizontal="left" vertical="center"/>
    </xf>
    <xf numFmtId="0" fontId="27" fillId="0" borderId="0" xfId="5" applyFont="1" applyAlignment="1">
      <alignment horizontal="left" vertical="center" wrapText="1"/>
    </xf>
    <xf numFmtId="0" fontId="27" fillId="0" borderId="0" xfId="5" applyFont="1" applyAlignment="1">
      <alignment vertical="center" wrapText="1"/>
    </xf>
    <xf numFmtId="0" fontId="27" fillId="0" borderId="0" xfId="5" applyFont="1" applyAlignment="1">
      <alignment horizontal="left" vertical="center"/>
    </xf>
    <xf numFmtId="0" fontId="26" fillId="0" borderId="0" xfId="5" applyFont="1" applyAlignment="1">
      <alignment horizontal="left" vertical="center"/>
    </xf>
    <xf numFmtId="14" fontId="25" fillId="4" borderId="1" xfId="5" applyNumberFormat="1" applyFont="1" applyFill="1" applyBorder="1" applyAlignment="1" applyProtection="1">
      <alignment horizontal="left" vertical="center" wrapText="1"/>
      <protection locked="0"/>
    </xf>
    <xf numFmtId="0" fontId="25" fillId="0" borderId="1" xfId="5" applyFont="1" applyBorder="1" applyAlignment="1">
      <alignment horizontal="center" vertical="center" wrapText="1"/>
    </xf>
    <xf numFmtId="0" fontId="25" fillId="0" borderId="0" xfId="5" applyFont="1" applyAlignment="1">
      <alignment vertical="center" wrapText="1"/>
    </xf>
    <xf numFmtId="0" fontId="25" fillId="0" borderId="0" xfId="5" applyFont="1" applyAlignment="1">
      <alignment horizontal="left" vertical="center"/>
    </xf>
    <xf numFmtId="0" fontId="24" fillId="4" borderId="1" xfId="5" applyFont="1" applyFill="1" applyBorder="1" applyAlignment="1" applyProtection="1">
      <alignment horizontal="center" vertical="center" wrapText="1"/>
      <protection locked="0"/>
    </xf>
    <xf numFmtId="0" fontId="74" fillId="0" borderId="0" xfId="5" applyFont="1" applyAlignment="1">
      <alignment horizontal="left" vertical="center"/>
    </xf>
    <xf numFmtId="168" fontId="60" fillId="0" borderId="0" xfId="5" applyNumberFormat="1" applyAlignment="1">
      <alignment horizontal="center" vertical="center" wrapText="1"/>
    </xf>
    <xf numFmtId="168" fontId="62" fillId="0" borderId="1" xfId="6" applyNumberFormat="1" applyFont="1" applyBorder="1" applyAlignment="1" applyProtection="1">
      <alignment horizontal="center" vertical="center" wrapText="1"/>
    </xf>
    <xf numFmtId="168" fontId="0" fillId="0" borderId="0" xfId="6" applyNumberFormat="1" applyFont="1" applyBorder="1" applyAlignment="1">
      <alignment horizontal="center" vertical="center" wrapText="1"/>
    </xf>
    <xf numFmtId="168" fontId="0" fillId="0" borderId="3" xfId="6" applyNumberFormat="1" applyFont="1" applyBorder="1" applyAlignment="1">
      <alignment horizontal="center" vertical="center" wrapText="1"/>
    </xf>
    <xf numFmtId="168" fontId="0" fillId="0" borderId="0" xfId="6" applyNumberFormat="1" applyFont="1" applyAlignment="1">
      <alignment horizontal="center" vertical="center" wrapText="1"/>
    </xf>
    <xf numFmtId="0" fontId="23" fillId="4" borderId="1" xfId="5" applyFont="1" applyFill="1" applyBorder="1" applyAlignment="1" applyProtection="1">
      <alignment horizontal="left" vertical="center" wrapText="1"/>
      <protection locked="0"/>
    </xf>
    <xf numFmtId="168" fontId="71" fillId="0" borderId="1" xfId="6" applyNumberFormat="1" applyFont="1" applyBorder="1" applyAlignment="1" applyProtection="1">
      <alignment horizontal="center" vertical="center" wrapText="1"/>
    </xf>
    <xf numFmtId="0" fontId="22" fillId="4" borderId="1" xfId="5" applyFont="1" applyFill="1" applyBorder="1" applyAlignment="1" applyProtection="1">
      <alignment horizontal="left" vertical="center" wrapText="1"/>
      <protection locked="0"/>
    </xf>
    <xf numFmtId="0" fontId="21" fillId="4" borderId="1" xfId="5" applyFont="1" applyFill="1" applyBorder="1" applyAlignment="1" applyProtection="1">
      <alignment horizontal="center" vertical="center" wrapText="1"/>
      <protection locked="0"/>
    </xf>
    <xf numFmtId="0" fontId="20" fillId="4" borderId="1" xfId="5" applyFont="1" applyFill="1" applyBorder="1" applyAlignment="1" applyProtection="1">
      <alignment horizontal="center" vertical="center" wrapText="1"/>
      <protection locked="0"/>
    </xf>
    <xf numFmtId="14" fontId="20" fillId="4" borderId="1" xfId="5" applyNumberFormat="1" applyFont="1" applyFill="1" applyBorder="1" applyAlignment="1" applyProtection="1">
      <alignment horizontal="left" vertical="center" wrapText="1"/>
      <protection locked="0"/>
    </xf>
    <xf numFmtId="0" fontId="19" fillId="4" borderId="1" xfId="5" applyFont="1" applyFill="1" applyBorder="1" applyAlignment="1" applyProtection="1">
      <alignment horizontal="center" vertical="center" wrapText="1"/>
      <protection locked="0"/>
    </xf>
    <xf numFmtId="0" fontId="19" fillId="4" borderId="1" xfId="5" applyFont="1" applyFill="1" applyBorder="1" applyAlignment="1" applyProtection="1">
      <alignment horizontal="left" vertical="center" wrapText="1"/>
      <protection locked="0"/>
    </xf>
    <xf numFmtId="14" fontId="19" fillId="4" borderId="1" xfId="5" applyNumberFormat="1" applyFont="1" applyFill="1" applyBorder="1" applyAlignment="1" applyProtection="1">
      <alignment horizontal="left" vertical="center" wrapText="1"/>
      <protection locked="0"/>
    </xf>
    <xf numFmtId="0" fontId="18" fillId="4" borderId="1" xfId="5" applyFont="1" applyFill="1" applyBorder="1" applyAlignment="1" applyProtection="1">
      <alignment horizontal="left" vertical="center" wrapText="1"/>
      <protection locked="0"/>
    </xf>
    <xf numFmtId="0" fontId="17" fillId="4" borderId="1" xfId="5" applyFont="1" applyFill="1" applyBorder="1" applyAlignment="1" applyProtection="1">
      <alignment horizontal="center" vertical="center" wrapText="1"/>
      <protection locked="0"/>
    </xf>
    <xf numFmtId="0" fontId="17" fillId="4" borderId="1" xfId="5" applyFont="1" applyFill="1" applyBorder="1" applyAlignment="1" applyProtection="1">
      <alignment horizontal="left" vertical="center" wrapText="1"/>
      <protection locked="0"/>
    </xf>
    <xf numFmtId="0" fontId="16" fillId="4" borderId="1" xfId="5" applyFont="1" applyFill="1" applyBorder="1" applyAlignment="1" applyProtection="1">
      <alignment horizontal="center" vertical="center" wrapText="1"/>
      <protection locked="0"/>
    </xf>
    <xf numFmtId="0" fontId="15" fillId="0" borderId="0" xfId="5" applyFont="1" applyAlignment="1">
      <alignment vertical="center" wrapText="1"/>
    </xf>
    <xf numFmtId="0" fontId="63" fillId="0" borderId="5" xfId="8" applyFont="1" applyBorder="1" applyAlignment="1">
      <alignment horizontal="center"/>
    </xf>
    <xf numFmtId="5" fontId="62" fillId="0" borderId="5" xfId="8" applyNumberFormat="1" applyBorder="1" applyAlignment="1">
      <alignment horizontal="center"/>
    </xf>
    <xf numFmtId="0" fontId="14" fillId="4" borderId="1" xfId="5" applyFont="1" applyFill="1" applyBorder="1" applyAlignment="1" applyProtection="1">
      <alignment horizontal="center" vertical="center" wrapText="1"/>
      <protection locked="0"/>
    </xf>
    <xf numFmtId="0" fontId="13" fillId="0" borderId="0" xfId="5" applyFont="1" applyAlignment="1">
      <alignment horizontal="center" vertical="center" wrapText="1"/>
    </xf>
    <xf numFmtId="0" fontId="13" fillId="0" borderId="0" xfId="5" applyFont="1" applyAlignment="1">
      <alignment vertical="center" wrapText="1"/>
    </xf>
    <xf numFmtId="0" fontId="12" fillId="0" borderId="0" xfId="5" applyFont="1" applyAlignment="1">
      <alignment vertical="center" wrapText="1"/>
    </xf>
    <xf numFmtId="0" fontId="11" fillId="4" borderId="1" xfId="5" applyFont="1" applyFill="1" applyBorder="1" applyAlignment="1" applyProtection="1">
      <alignment horizontal="center" vertical="center" wrapText="1"/>
      <protection locked="0"/>
    </xf>
    <xf numFmtId="0" fontId="11" fillId="4" borderId="1" xfId="5" applyFont="1" applyFill="1" applyBorder="1" applyAlignment="1" applyProtection="1">
      <alignment horizontal="left" vertical="center" wrapText="1"/>
      <protection locked="0"/>
    </xf>
    <xf numFmtId="0" fontId="9" fillId="4" borderId="1" xfId="5" applyFont="1" applyFill="1" applyBorder="1" applyAlignment="1" applyProtection="1">
      <alignment horizontal="center" vertical="center" wrapText="1"/>
      <protection locked="0"/>
    </xf>
    <xf numFmtId="0" fontId="10" fillId="0" borderId="0" xfId="5" applyFont="1" applyAlignment="1">
      <alignment horizontal="center" vertical="center" wrapText="1"/>
    </xf>
    <xf numFmtId="0" fontId="8" fillId="4" borderId="1" xfId="5" applyFont="1" applyFill="1" applyBorder="1" applyAlignment="1" applyProtection="1">
      <alignment horizontal="center" vertical="center" wrapText="1"/>
      <protection locked="0"/>
    </xf>
    <xf numFmtId="0" fontId="62" fillId="4" borderId="1" xfId="8" applyFill="1" applyBorder="1"/>
    <xf numFmtId="0" fontId="73" fillId="0" borderId="1" xfId="0" applyFont="1" applyBorder="1" applyAlignment="1">
      <alignment horizontal="left" vertical="top"/>
    </xf>
    <xf numFmtId="0" fontId="7" fillId="0" borderId="0" xfId="5" applyFont="1" applyAlignment="1">
      <alignment horizontal="left" vertical="center"/>
    </xf>
    <xf numFmtId="0" fontId="6" fillId="4" borderId="1" xfId="5" applyFont="1" applyFill="1" applyBorder="1" applyAlignment="1" applyProtection="1">
      <alignment horizontal="center" vertical="center" wrapText="1"/>
      <protection locked="0"/>
    </xf>
    <xf numFmtId="0" fontId="5" fillId="4" borderId="1" xfId="5" applyFont="1" applyFill="1" applyBorder="1" applyAlignment="1" applyProtection="1">
      <alignment horizontal="center" vertical="center" wrapText="1"/>
      <protection locked="0"/>
    </xf>
    <xf numFmtId="0" fontId="73" fillId="0" borderId="1" xfId="16" applyFont="1" applyBorder="1" applyAlignment="1">
      <alignment horizontal="left" vertical="top"/>
    </xf>
    <xf numFmtId="0" fontId="76" fillId="0" borderId="1" xfId="17" applyFont="1" applyBorder="1" applyAlignment="1">
      <alignment horizontal="left" vertical="top"/>
    </xf>
    <xf numFmtId="0" fontId="4" fillId="0" borderId="0" xfId="5" applyFont="1" applyAlignment="1">
      <alignment horizontal="center" vertical="center" wrapText="1"/>
    </xf>
    <xf numFmtId="0" fontId="3" fillId="4" borderId="1" xfId="5" applyFont="1" applyFill="1" applyBorder="1" applyAlignment="1" applyProtection="1">
      <alignment horizontal="left" vertical="center" wrapText="1"/>
      <protection locked="0"/>
    </xf>
    <xf numFmtId="5" fontId="62" fillId="6" borderId="1" xfId="8" applyNumberFormat="1" applyFill="1" applyBorder="1" applyAlignment="1">
      <alignment horizontal="center"/>
    </xf>
    <xf numFmtId="0" fontId="62" fillId="6" borderId="1" xfId="8" applyFill="1" applyBorder="1"/>
    <xf numFmtId="0" fontId="62" fillId="6" borderId="1" xfId="15" applyFill="1" applyBorder="1"/>
    <xf numFmtId="0" fontId="62" fillId="6" borderId="1" xfId="8" applyFill="1" applyBorder="1" applyAlignment="1">
      <alignment horizontal="left"/>
    </xf>
    <xf numFmtId="0" fontId="3" fillId="5" borderId="0" xfId="5" applyFont="1" applyFill="1" applyAlignment="1">
      <alignment horizontal="center" vertical="center" wrapText="1"/>
    </xf>
    <xf numFmtId="0" fontId="2" fillId="0" borderId="0" xfId="5" applyFont="1" applyAlignment="1">
      <alignment vertical="center" wrapText="1"/>
    </xf>
    <xf numFmtId="0" fontId="63" fillId="3" borderId="1" xfId="8" applyFont="1" applyFill="1" applyBorder="1" applyAlignment="1">
      <alignment horizontal="center" vertical="center" wrapText="1"/>
    </xf>
    <xf numFmtId="0" fontId="65" fillId="0" borderId="0" xfId="5" applyFont="1" applyAlignment="1">
      <alignment horizontal="center" vertical="center" wrapText="1"/>
    </xf>
    <xf numFmtId="0" fontId="64" fillId="0" borderId="4" xfId="5" applyFont="1" applyBorder="1" applyAlignment="1">
      <alignment horizontal="center" vertical="center" wrapText="1"/>
    </xf>
    <xf numFmtId="0" fontId="64" fillId="0" borderId="2" xfId="5" applyFont="1" applyBorder="1" applyAlignment="1">
      <alignment horizontal="center" vertical="center" wrapText="1"/>
    </xf>
    <xf numFmtId="0" fontId="64" fillId="0" borderId="0" xfId="5" applyFont="1" applyAlignment="1">
      <alignment horizontal="right" vertical="center" wrapText="1"/>
    </xf>
  </cellXfs>
  <cellStyles count="22">
    <cellStyle name="Moneda [0] 2" xfId="7" xr:uid="{00000000-0005-0000-0000-000000000000}"/>
    <cellStyle name="Moneda 2" xfId="3" xr:uid="{00000000-0005-0000-0000-000001000000}"/>
    <cellStyle name="Moneda 3" xfId="6" xr:uid="{00000000-0005-0000-0000-000002000000}"/>
    <cellStyle name="Moneda 3 2" xfId="10" xr:uid="{816E31FB-68D4-4B99-B0FD-C4E9C451330C}"/>
    <cellStyle name="Moneda 3 2 2" xfId="2" xr:uid="{00000000-0005-0000-0000-000003000000}"/>
    <cellStyle name="Moneda 3 3" xfId="12" xr:uid="{15A05E9F-2421-4DD0-AC86-892AA75C55ED}"/>
    <cellStyle name="Moneda 3 4" xfId="14" xr:uid="{D98EA9C2-8416-422A-A8DF-7650715573D3}"/>
    <cellStyle name="Moneda 7" xfId="1" xr:uid="{00000000-0005-0000-0000-000004000000}"/>
    <cellStyle name="Normal" xfId="0" builtinId="0"/>
    <cellStyle name="Normal 2" xfId="5" xr:uid="{00000000-0005-0000-0000-000006000000}"/>
    <cellStyle name="Normal 2 2" xfId="8" xr:uid="{00000000-0005-0000-0000-000007000000}"/>
    <cellStyle name="Normal 2 2 2" xfId="15" xr:uid="{14E74C3C-02B8-4EFF-ADCD-0CDC58DDDAF0}"/>
    <cellStyle name="Normal 2 3" xfId="9" xr:uid="{B85ED711-8417-4DBA-BF07-133F310E63B7}"/>
    <cellStyle name="Normal 2 4" xfId="11" xr:uid="{343A443D-5537-4F25-8FA8-101C47F182E4}"/>
    <cellStyle name="Normal 2 5" xfId="13" xr:uid="{46B8BF76-B2C4-4127-83F7-4DF05A4FAB89}"/>
    <cellStyle name="Normal 2 6" xfId="20" xr:uid="{AA66D0E9-D3AE-4312-852F-AB0AA86FD28F}"/>
    <cellStyle name="Normal 3" xfId="17" xr:uid="{8F45B76F-2D9F-46CE-8A2E-30F784D10E2C}"/>
    <cellStyle name="Normal 3 2" xfId="18" xr:uid="{D786836B-A234-4BA7-98F9-0AB845EC7A28}"/>
    <cellStyle name="Normal 3 3" xfId="21" xr:uid="{4A880AC3-8FA5-41AF-91DB-B4502728F418}"/>
    <cellStyle name="Normal 4" xfId="16" xr:uid="{7519B663-970A-483A-B68A-3CF68F4ECF6D}"/>
    <cellStyle name="Normal 5" xfId="4" xr:uid="{00000000-0005-0000-0000-000008000000}"/>
    <cellStyle name="Normal 6" xfId="19" xr:uid="{5B521913-3742-4B75-87BC-CD8FBB1D84BE}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CF2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50" Type="http://schemas.microsoft.com/office/2017/10/relationships/person" Target="persons/person6.xml"/><Relationship Id="rId55" Type="http://schemas.microsoft.com/office/2017/10/relationships/person" Target="persons/person9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3" Type="http://schemas.microsoft.com/office/2017/10/relationships/person" Target="persons/person8.xml"/><Relationship Id="rId58" Type="http://schemas.microsoft.com/office/2017/10/relationships/person" Target="persons/person12.xml"/><Relationship Id="rId5" Type="http://schemas.openxmlformats.org/officeDocument/2006/relationships/worksheet" Target="worksheets/sheet5.xml"/><Relationship Id="rId61" Type="http://schemas.microsoft.com/office/2017/10/relationships/person" Target="persons/person4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48" Type="http://schemas.microsoft.com/office/2017/10/relationships/person" Target="persons/person3.xml"/><Relationship Id="rId56" Type="http://schemas.microsoft.com/office/2017/10/relationships/person" Target="persons/person11.xml"/><Relationship Id="rId8" Type="http://schemas.openxmlformats.org/officeDocument/2006/relationships/worksheet" Target="worksheets/sheet8.xml"/><Relationship Id="rId51" Type="http://schemas.microsoft.com/office/2017/10/relationships/person" Target="persons/person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microsoft.com/office/2017/10/relationships/person" Target="persons/person7.xml"/><Relationship Id="rId20" Type="http://schemas.openxmlformats.org/officeDocument/2006/relationships/worksheet" Target="worksheets/sheet20.xml"/><Relationship Id="rId41" Type="http://schemas.openxmlformats.org/officeDocument/2006/relationships/styles" Target="styles.xml"/><Relationship Id="rId54" Type="http://schemas.microsoft.com/office/2017/10/relationships/person" Target="persons/person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57" Type="http://schemas.microsoft.com/office/2017/10/relationships/person" Target="persons/person2.xml"/><Relationship Id="rId49" Type="http://schemas.microsoft.com/office/2017/10/relationships/person" Target="persons/person0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60" Type="http://schemas.microsoft.com/office/2017/10/relationships/person" Target="persons/person.xml"/><Relationship Id="rId52" Type="http://schemas.microsoft.com/office/2017/10/relationships/person" Target="persons/person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154781</xdr:colOff>
      <xdr:row>28</xdr:row>
      <xdr:rowOff>166687</xdr:rowOff>
    </xdr:from>
    <xdr:to>
      <xdr:col>6</xdr:col>
      <xdr:colOff>847432</xdr:colOff>
      <xdr:row>37</xdr:row>
      <xdr:rowOff>136321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9987EB1-987F-4C56-928F-1AD2561FF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6981" y="5900737"/>
          <a:ext cx="2454776" cy="18746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2:J67"/>
  <sheetViews>
    <sheetView showGridLines="0" tabSelected="1" zoomScaleNormal="100" workbookViewId="0">
      <pane ySplit="3" topLeftCell="A4" activePane="bottomLeft" state="frozen"/>
      <selection activeCell="C28" sqref="C28"/>
      <selection pane="bottomLeft" activeCell="F18" sqref="F18"/>
    </sheetView>
  </sheetViews>
  <sheetFormatPr baseColWidth="10" defaultColWidth="11.42578125" defaultRowHeight="12.75" x14ac:dyDescent="0.2"/>
  <cols>
    <col min="1" max="1" width="22.7109375" style="20" customWidth="1"/>
    <col min="2" max="2" width="17.28515625" style="20" bestFit="1" customWidth="1"/>
    <col min="3" max="3" width="17.140625" style="20" bestFit="1" customWidth="1"/>
    <col min="4" max="4" width="14.140625" style="20" hidden="1" customWidth="1"/>
    <col min="5" max="7" width="13" style="20" bestFit="1" customWidth="1"/>
    <col min="8" max="10" width="28.7109375" style="20" hidden="1" customWidth="1"/>
    <col min="11" max="11" width="14.85546875" style="20" customWidth="1"/>
    <col min="12" max="16384" width="11.42578125" style="20"/>
  </cols>
  <sheetData>
    <row r="2" spans="1:10" ht="21" customHeight="1" x14ac:dyDescent="0.2">
      <c r="A2" s="145"/>
      <c r="B2" s="145"/>
      <c r="C2" s="145"/>
      <c r="D2" s="46"/>
      <c r="E2" s="44" t="s">
        <v>31</v>
      </c>
      <c r="F2" s="44" t="s">
        <v>32</v>
      </c>
      <c r="G2" s="44" t="s">
        <v>33</v>
      </c>
      <c r="H2" s="45"/>
      <c r="I2" s="45"/>
      <c r="J2" s="45"/>
    </row>
    <row r="3" spans="1:10" x14ac:dyDescent="0.2">
      <c r="A3" s="21" t="s">
        <v>27</v>
      </c>
      <c r="B3" s="21" t="s">
        <v>34</v>
      </c>
      <c r="C3" s="21" t="s">
        <v>35</v>
      </c>
      <c r="D3" s="21" t="s">
        <v>28</v>
      </c>
      <c r="E3" s="21" t="s">
        <v>36</v>
      </c>
      <c r="F3" s="21" t="s">
        <v>37</v>
      </c>
      <c r="G3" s="21" t="s">
        <v>38</v>
      </c>
      <c r="H3" s="119" t="s">
        <v>39</v>
      </c>
      <c r="I3" s="21" t="s">
        <v>40</v>
      </c>
      <c r="J3" s="21" t="s">
        <v>41</v>
      </c>
    </row>
    <row r="4" spans="1:10" x14ac:dyDescent="0.2">
      <c r="A4" s="140" t="s">
        <v>116</v>
      </c>
      <c r="B4" s="140" t="s">
        <v>128</v>
      </c>
      <c r="C4" s="140" t="s">
        <v>100</v>
      </c>
      <c r="D4" s="142">
        <v>2026</v>
      </c>
      <c r="E4" s="139">
        <v>238145.66929133856</v>
      </c>
      <c r="F4" s="139">
        <v>277836.61417322833</v>
      </c>
      <c r="G4" s="139">
        <v>317527.55905511806</v>
      </c>
      <c r="H4" s="120">
        <f t="shared" ref="H4:H52" si="0">F4-E4</f>
        <v>39690.944881889765</v>
      </c>
      <c r="I4" s="79">
        <f t="shared" ref="I4:I52" si="1">G4-E4</f>
        <v>79381.889763779502</v>
      </c>
      <c r="J4" s="79">
        <f t="shared" ref="J4:J53" si="2">G4-F4</f>
        <v>39690.944881889736</v>
      </c>
    </row>
    <row r="5" spans="1:10" x14ac:dyDescent="0.2">
      <c r="A5" s="140" t="s">
        <v>117</v>
      </c>
      <c r="B5" s="140" t="s">
        <v>128</v>
      </c>
      <c r="C5" s="140" t="s">
        <v>101</v>
      </c>
      <c r="D5" s="142">
        <v>2026</v>
      </c>
      <c r="E5" s="139">
        <v>255468.50393700783</v>
      </c>
      <c r="F5" s="139">
        <v>298046.58792650915</v>
      </c>
      <c r="G5" s="139">
        <v>340624.67191601044</v>
      </c>
      <c r="H5" s="120">
        <f t="shared" si="0"/>
        <v>42578.08398950132</v>
      </c>
      <c r="I5" s="79">
        <f t="shared" si="1"/>
        <v>85156.16797900261</v>
      </c>
      <c r="J5" s="79">
        <f t="shared" si="2"/>
        <v>42578.08398950129</v>
      </c>
    </row>
    <row r="6" spans="1:10" x14ac:dyDescent="0.2">
      <c r="A6" s="140" t="s">
        <v>118</v>
      </c>
      <c r="B6" s="140" t="s">
        <v>128</v>
      </c>
      <c r="C6" s="140" t="s">
        <v>101</v>
      </c>
      <c r="D6" s="142">
        <v>2026</v>
      </c>
      <c r="E6" s="139">
        <v>277122.04724409443</v>
      </c>
      <c r="F6" s="139">
        <v>323309.05511811021</v>
      </c>
      <c r="G6" s="139">
        <v>369496.06299212592</v>
      </c>
      <c r="H6" s="120">
        <f>F6-E6</f>
        <v>46187.007874015777</v>
      </c>
      <c r="I6" s="79">
        <f>G6-E6</f>
        <v>92374.015748031496</v>
      </c>
      <c r="J6" s="79">
        <f t="shared" si="2"/>
        <v>46187.007874015719</v>
      </c>
    </row>
    <row r="7" spans="1:10" x14ac:dyDescent="0.2">
      <c r="A7" s="140" t="s">
        <v>119</v>
      </c>
      <c r="B7" s="140" t="s">
        <v>128</v>
      </c>
      <c r="C7" s="140" t="s">
        <v>112</v>
      </c>
      <c r="D7" s="142">
        <v>2026</v>
      </c>
      <c r="E7" s="139">
        <v>320039.37007874012</v>
      </c>
      <c r="F7" s="139">
        <v>373379.26509186346</v>
      </c>
      <c r="G7" s="139">
        <v>426719.1601049868</v>
      </c>
      <c r="H7" s="120">
        <f>F7-E7</f>
        <v>53339.895013123343</v>
      </c>
      <c r="I7" s="79">
        <f>G7-E7</f>
        <v>106679.79002624669</v>
      </c>
      <c r="J7" s="79">
        <f t="shared" si="2"/>
        <v>53339.895013123343</v>
      </c>
    </row>
    <row r="8" spans="1:10" x14ac:dyDescent="0.2">
      <c r="A8" s="140" t="s">
        <v>111</v>
      </c>
      <c r="B8" s="140" t="s">
        <v>106</v>
      </c>
      <c r="C8" s="140" t="s">
        <v>96</v>
      </c>
      <c r="D8" s="142">
        <v>2026</v>
      </c>
      <c r="E8" s="139">
        <v>342082.67716535431</v>
      </c>
      <c r="F8" s="139">
        <v>399096.45669291337</v>
      </c>
      <c r="G8" s="139">
        <v>456110.23622047238</v>
      </c>
      <c r="H8" s="120">
        <f t="shared" si="0"/>
        <v>57013.779527559062</v>
      </c>
      <c r="I8" s="79">
        <f t="shared" si="1"/>
        <v>114027.55905511806</v>
      </c>
      <c r="J8" s="79">
        <f t="shared" si="2"/>
        <v>57013.779527559003</v>
      </c>
    </row>
    <row r="9" spans="1:10" x14ac:dyDescent="0.2">
      <c r="A9" s="140" t="s">
        <v>108</v>
      </c>
      <c r="B9" s="140" t="s">
        <v>106</v>
      </c>
      <c r="C9" s="140" t="s">
        <v>100</v>
      </c>
      <c r="D9" s="142">
        <v>2026</v>
      </c>
      <c r="E9" s="139">
        <v>368066.9291338583</v>
      </c>
      <c r="F9" s="139">
        <v>429411.41732283466</v>
      </c>
      <c r="G9" s="139">
        <v>490755.90551181103</v>
      </c>
      <c r="H9" s="120">
        <f t="shared" si="0"/>
        <v>61344.488188976364</v>
      </c>
      <c r="I9" s="79">
        <f t="shared" si="1"/>
        <v>122688.97637795273</v>
      </c>
      <c r="J9" s="79">
        <f t="shared" si="2"/>
        <v>61344.488188976364</v>
      </c>
    </row>
    <row r="10" spans="1:10" x14ac:dyDescent="0.2">
      <c r="A10" s="140" t="s">
        <v>109</v>
      </c>
      <c r="B10" s="140" t="s">
        <v>106</v>
      </c>
      <c r="C10" s="140" t="s">
        <v>101</v>
      </c>
      <c r="D10" s="142">
        <v>2026</v>
      </c>
      <c r="E10" s="139">
        <v>402712.59842519683</v>
      </c>
      <c r="F10" s="139">
        <v>469831.36482939625</v>
      </c>
      <c r="G10" s="139">
        <v>536950.13123359578</v>
      </c>
      <c r="H10" s="120">
        <f t="shared" si="0"/>
        <v>67118.766404199414</v>
      </c>
      <c r="I10" s="79">
        <f t="shared" si="1"/>
        <v>134237.53280839894</v>
      </c>
      <c r="J10" s="79">
        <f t="shared" si="2"/>
        <v>67118.76640419953</v>
      </c>
    </row>
    <row r="11" spans="1:10" x14ac:dyDescent="0.2">
      <c r="A11" s="140" t="s">
        <v>110</v>
      </c>
      <c r="B11" s="140" t="s">
        <v>106</v>
      </c>
      <c r="C11" s="140" t="s">
        <v>112</v>
      </c>
      <c r="D11" s="142">
        <v>2026</v>
      </c>
      <c r="E11" s="139">
        <v>433027.55905511801</v>
      </c>
      <c r="F11" s="139">
        <v>505198.81889763771</v>
      </c>
      <c r="G11" s="139">
        <v>577370.07874015742</v>
      </c>
      <c r="H11" s="120">
        <f t="shared" si="0"/>
        <v>72171.259842519707</v>
      </c>
      <c r="I11" s="79">
        <f t="shared" si="1"/>
        <v>144342.51968503941</v>
      </c>
      <c r="J11" s="79">
        <f t="shared" si="2"/>
        <v>72171.259842519707</v>
      </c>
    </row>
    <row r="12" spans="1:10" x14ac:dyDescent="0.2">
      <c r="A12" s="140" t="s">
        <v>229</v>
      </c>
      <c r="B12" s="140" t="s">
        <v>129</v>
      </c>
      <c r="C12" s="140" t="s">
        <v>96</v>
      </c>
      <c r="D12" s="142">
        <v>2026</v>
      </c>
      <c r="E12" s="139">
        <v>358674.804</v>
      </c>
      <c r="F12" s="139">
        <v>418453.93800000002</v>
      </c>
      <c r="G12" s="139">
        <v>478233.07199999999</v>
      </c>
      <c r="H12" s="120"/>
      <c r="I12" s="79"/>
      <c r="J12" s="79"/>
    </row>
    <row r="13" spans="1:10" x14ac:dyDescent="0.2">
      <c r="A13" s="140" t="s">
        <v>120</v>
      </c>
      <c r="B13" s="140" t="s">
        <v>129</v>
      </c>
      <c r="C13" s="140" t="s">
        <v>100</v>
      </c>
      <c r="D13" s="142">
        <v>2026</v>
      </c>
      <c r="E13" s="139">
        <v>376728.3464566929</v>
      </c>
      <c r="F13" s="139">
        <v>439516.40419947507</v>
      </c>
      <c r="G13" s="139">
        <v>502304.46194225724</v>
      </c>
      <c r="H13" s="120">
        <f t="shared" si="0"/>
        <v>62788.05774278217</v>
      </c>
      <c r="I13" s="79">
        <f t="shared" si="1"/>
        <v>125576.11548556434</v>
      </c>
      <c r="J13" s="79">
        <f t="shared" si="2"/>
        <v>62788.05774278217</v>
      </c>
    </row>
    <row r="14" spans="1:10" x14ac:dyDescent="0.2">
      <c r="A14" s="140" t="s">
        <v>121</v>
      </c>
      <c r="B14" s="140" t="s">
        <v>129</v>
      </c>
      <c r="C14" s="140" t="s">
        <v>101</v>
      </c>
      <c r="D14" s="142">
        <v>2026</v>
      </c>
      <c r="E14" s="139">
        <v>411374.0157480315</v>
      </c>
      <c r="F14" s="139">
        <v>479936.35170603677</v>
      </c>
      <c r="G14" s="139">
        <v>548498.68766404199</v>
      </c>
      <c r="H14" s="120">
        <f t="shared" si="0"/>
        <v>68562.335958005278</v>
      </c>
      <c r="I14" s="79">
        <f t="shared" si="1"/>
        <v>137124.6719160105</v>
      </c>
      <c r="J14" s="79">
        <f t="shared" si="2"/>
        <v>68562.33595800522</v>
      </c>
    </row>
    <row r="15" spans="1:10" x14ac:dyDescent="0.2">
      <c r="A15" s="140" t="s">
        <v>122</v>
      </c>
      <c r="B15" s="140" t="s">
        <v>129</v>
      </c>
      <c r="C15" s="140" t="s">
        <v>112</v>
      </c>
      <c r="D15" s="142">
        <v>2026</v>
      </c>
      <c r="E15" s="139">
        <v>441688.97637795273</v>
      </c>
      <c r="F15" s="139">
        <v>515303.80577427818</v>
      </c>
      <c r="G15" s="139">
        <v>588918.63517060364</v>
      </c>
      <c r="H15" s="120">
        <f t="shared" si="0"/>
        <v>73614.829396325455</v>
      </c>
      <c r="I15" s="79">
        <f t="shared" si="1"/>
        <v>147229.65879265091</v>
      </c>
      <c r="J15" s="79">
        <f t="shared" si="2"/>
        <v>73614.829396325455</v>
      </c>
    </row>
    <row r="16" spans="1:10" x14ac:dyDescent="0.2">
      <c r="A16" s="140" t="s">
        <v>381</v>
      </c>
      <c r="B16" s="140" t="s">
        <v>97</v>
      </c>
      <c r="C16" s="140" t="s">
        <v>133</v>
      </c>
      <c r="D16" s="142">
        <v>2026</v>
      </c>
      <c r="E16" s="139">
        <v>290114.17322834645</v>
      </c>
      <c r="F16" s="139">
        <v>338466.53543307085</v>
      </c>
      <c r="G16" s="139">
        <v>386818.89763779525</v>
      </c>
      <c r="H16" s="120">
        <f t="shared" ref="H16:H17" si="3">F16-E16</f>
        <v>48352.362204724399</v>
      </c>
      <c r="I16" s="79">
        <f t="shared" ref="I16:I17" si="4">G16-E16</f>
        <v>96704.724409448798</v>
      </c>
      <c r="J16" s="79">
        <f t="shared" ref="J16:J17" si="5">G16-F16</f>
        <v>48352.362204724399</v>
      </c>
    </row>
    <row r="17" spans="1:10" x14ac:dyDescent="0.2">
      <c r="A17" s="140" t="s">
        <v>105</v>
      </c>
      <c r="B17" s="140" t="s">
        <v>97</v>
      </c>
      <c r="C17" s="140" t="s">
        <v>134</v>
      </c>
      <c r="D17" s="142">
        <v>2026</v>
      </c>
      <c r="E17" s="139">
        <v>313543.30800000002</v>
      </c>
      <c r="F17" s="139">
        <v>365800.52600000001</v>
      </c>
      <c r="G17" s="139">
        <v>418057.74400000001</v>
      </c>
      <c r="H17" s="120">
        <f t="shared" si="3"/>
        <v>52257.217999999993</v>
      </c>
      <c r="I17" s="79">
        <f t="shared" si="4"/>
        <v>104514.43599999999</v>
      </c>
      <c r="J17" s="79">
        <f t="shared" si="5"/>
        <v>52257.217999999993</v>
      </c>
    </row>
    <row r="18" spans="1:10" x14ac:dyDescent="0.2">
      <c r="A18" s="140" t="s">
        <v>102</v>
      </c>
      <c r="B18" s="140" t="s">
        <v>97</v>
      </c>
      <c r="C18" s="140" t="s">
        <v>134</v>
      </c>
      <c r="D18" s="142">
        <v>2026</v>
      </c>
      <c r="E18" s="139">
        <v>342082.68</v>
      </c>
      <c r="F18" s="139">
        <v>399096.46</v>
      </c>
      <c r="G18" s="139">
        <v>456110.24</v>
      </c>
      <c r="H18" s="120">
        <f t="shared" si="0"/>
        <v>57013.780000000028</v>
      </c>
      <c r="I18" s="79">
        <f t="shared" si="1"/>
        <v>114027.56</v>
      </c>
      <c r="J18" s="79">
        <f t="shared" si="2"/>
        <v>57013.77999999997</v>
      </c>
    </row>
    <row r="19" spans="1:10" x14ac:dyDescent="0.2">
      <c r="A19" s="140" t="s">
        <v>99</v>
      </c>
      <c r="B19" s="140" t="s">
        <v>130</v>
      </c>
      <c r="C19" s="140" t="s">
        <v>44</v>
      </c>
      <c r="D19" s="142">
        <v>2025</v>
      </c>
      <c r="E19" s="139">
        <v>530438.09369164566</v>
      </c>
      <c r="F19" s="139">
        <v>618844.44264025323</v>
      </c>
      <c r="G19" s="139">
        <v>707250.79158886091</v>
      </c>
      <c r="H19" s="120">
        <f t="shared" si="0"/>
        <v>88406.34894860757</v>
      </c>
      <c r="I19" s="79">
        <f t="shared" si="1"/>
        <v>176812.69789721526</v>
      </c>
      <c r="J19" s="79">
        <f t="shared" si="2"/>
        <v>88406.348948607687</v>
      </c>
    </row>
    <row r="20" spans="1:10" x14ac:dyDescent="0.2">
      <c r="A20" s="140" t="s">
        <v>123</v>
      </c>
      <c r="B20" s="140" t="s">
        <v>130</v>
      </c>
      <c r="C20" s="140" t="s">
        <v>42</v>
      </c>
      <c r="D20" s="140" t="s">
        <v>114</v>
      </c>
      <c r="E20" s="139">
        <v>409873.02</v>
      </c>
      <c r="F20" s="139">
        <v>478185.19</v>
      </c>
      <c r="G20" s="139">
        <v>546497.36</v>
      </c>
      <c r="H20" s="120">
        <f>F20-E20</f>
        <v>68312.169999999984</v>
      </c>
      <c r="I20" s="79">
        <f t="shared" si="1"/>
        <v>136624.33999999997</v>
      </c>
      <c r="J20" s="79">
        <f t="shared" si="2"/>
        <v>68312.169999999984</v>
      </c>
    </row>
    <row r="21" spans="1:10" x14ac:dyDescent="0.2">
      <c r="A21" s="140" t="s">
        <v>168</v>
      </c>
      <c r="B21" s="140" t="s">
        <v>130</v>
      </c>
      <c r="C21" s="140" t="s">
        <v>169</v>
      </c>
      <c r="D21" s="142">
        <v>2025</v>
      </c>
      <c r="E21" s="139">
        <v>429163.43400000001</v>
      </c>
      <c r="F21" s="139">
        <v>500690.67300000001</v>
      </c>
      <c r="G21" s="139">
        <v>572217.91200000001</v>
      </c>
      <c r="H21" s="120"/>
      <c r="I21" s="79"/>
      <c r="J21" s="79"/>
    </row>
    <row r="22" spans="1:10" x14ac:dyDescent="0.2">
      <c r="A22" s="140" t="s">
        <v>171</v>
      </c>
      <c r="B22" s="140" t="s">
        <v>131</v>
      </c>
      <c r="C22" s="140" t="s">
        <v>42</v>
      </c>
      <c r="D22" s="142">
        <v>2026</v>
      </c>
      <c r="E22" s="139">
        <v>389720.47200000001</v>
      </c>
      <c r="F22" s="139">
        <v>454673.88400000002</v>
      </c>
      <c r="G22" s="139">
        <v>519627.29600000003</v>
      </c>
      <c r="H22" s="120">
        <f t="shared" ref="H22:H26" si="6">F22-E22</f>
        <v>64953.412000000011</v>
      </c>
      <c r="I22" s="79">
        <f t="shared" ref="I22:I26" si="7">G22-E22</f>
        <v>129906.82400000002</v>
      </c>
      <c r="J22" s="79">
        <f t="shared" ref="J22:J26" si="8">G22-F22</f>
        <v>64953.412000000011</v>
      </c>
    </row>
    <row r="23" spans="1:10" x14ac:dyDescent="0.2">
      <c r="A23" s="140" t="s">
        <v>160</v>
      </c>
      <c r="B23" s="140" t="s">
        <v>131</v>
      </c>
      <c r="C23" s="140" t="s">
        <v>42</v>
      </c>
      <c r="D23" s="142">
        <v>2026</v>
      </c>
      <c r="E23" s="139">
        <v>415704.72600000002</v>
      </c>
      <c r="F23" s="139">
        <v>484988.84700000001</v>
      </c>
      <c r="G23" s="139">
        <v>554272.96799999999</v>
      </c>
      <c r="H23" s="120"/>
      <c r="I23" s="79"/>
      <c r="J23" s="79"/>
    </row>
    <row r="24" spans="1:10" x14ac:dyDescent="0.2">
      <c r="A24" s="140" t="s">
        <v>382</v>
      </c>
      <c r="B24" s="140" t="s">
        <v>131</v>
      </c>
      <c r="C24" s="140" t="s">
        <v>43</v>
      </c>
      <c r="D24" s="142">
        <v>2026</v>
      </c>
      <c r="E24" s="139">
        <v>437358.27</v>
      </c>
      <c r="F24" s="139">
        <v>510251.315</v>
      </c>
      <c r="G24" s="139">
        <v>583144.36</v>
      </c>
      <c r="H24" s="120">
        <f t="shared" si="6"/>
        <v>72893.044999999984</v>
      </c>
      <c r="I24" s="79">
        <f t="shared" si="7"/>
        <v>145786.08999999997</v>
      </c>
      <c r="J24" s="79">
        <f t="shared" si="8"/>
        <v>72893.044999999984</v>
      </c>
    </row>
    <row r="25" spans="1:10" x14ac:dyDescent="0.2">
      <c r="A25" s="140" t="s">
        <v>172</v>
      </c>
      <c r="B25" s="140" t="s">
        <v>131</v>
      </c>
      <c r="C25" s="140" t="s">
        <v>43</v>
      </c>
      <c r="D25" s="142">
        <v>2026</v>
      </c>
      <c r="E25" s="139">
        <v>420035.43599999999</v>
      </c>
      <c r="F25" s="139">
        <v>490041.342</v>
      </c>
      <c r="G25" s="139">
        <v>560047.24800000002</v>
      </c>
      <c r="H25" s="120"/>
      <c r="I25" s="79"/>
      <c r="J25" s="79"/>
    </row>
    <row r="26" spans="1:10" x14ac:dyDescent="0.2">
      <c r="A26" s="140" t="s">
        <v>162</v>
      </c>
      <c r="B26" s="140" t="s">
        <v>131</v>
      </c>
      <c r="C26" s="140" t="s">
        <v>45</v>
      </c>
      <c r="D26" s="142">
        <v>2026</v>
      </c>
      <c r="E26" s="139">
        <v>476334.64799999999</v>
      </c>
      <c r="F26" s="139">
        <v>555723.75600000005</v>
      </c>
      <c r="G26" s="139">
        <v>635112.86400000006</v>
      </c>
      <c r="H26" s="120">
        <f t="shared" si="6"/>
        <v>79389.108000000066</v>
      </c>
      <c r="I26" s="79">
        <f t="shared" si="7"/>
        <v>158778.21600000007</v>
      </c>
      <c r="J26" s="79">
        <f t="shared" si="8"/>
        <v>79389.108000000007</v>
      </c>
    </row>
    <row r="27" spans="1:10" x14ac:dyDescent="0.2">
      <c r="A27" s="140" t="s">
        <v>170</v>
      </c>
      <c r="B27" s="140" t="s">
        <v>131</v>
      </c>
      <c r="C27" s="140" t="s">
        <v>45</v>
      </c>
      <c r="D27" s="142">
        <v>2026</v>
      </c>
      <c r="E27" s="139">
        <v>480665.35200000001</v>
      </c>
      <c r="F27" s="139">
        <v>560776.24400000006</v>
      </c>
      <c r="G27" s="139">
        <v>640887.13600000006</v>
      </c>
      <c r="H27" s="120"/>
      <c r="I27" s="79"/>
      <c r="J27" s="79"/>
    </row>
    <row r="28" spans="1:10" x14ac:dyDescent="0.2">
      <c r="A28" s="140" t="s">
        <v>124</v>
      </c>
      <c r="B28" s="140" t="s">
        <v>132</v>
      </c>
      <c r="C28" s="140" t="s">
        <v>135</v>
      </c>
      <c r="D28" s="142">
        <v>2026</v>
      </c>
      <c r="E28" s="139">
        <v>497988.18897637795</v>
      </c>
      <c r="F28" s="139">
        <v>580986.22047244094</v>
      </c>
      <c r="G28" s="139">
        <v>663984.25196850393</v>
      </c>
      <c r="H28" s="120">
        <f t="shared" si="0"/>
        <v>82998.031496062991</v>
      </c>
      <c r="I28" s="79">
        <f t="shared" si="1"/>
        <v>165996.06299212598</v>
      </c>
      <c r="J28" s="79">
        <f t="shared" si="2"/>
        <v>82998.031496062991</v>
      </c>
    </row>
    <row r="29" spans="1:10" x14ac:dyDescent="0.2">
      <c r="A29" s="140" t="s">
        <v>125</v>
      </c>
      <c r="B29" s="140" t="s">
        <v>132</v>
      </c>
      <c r="C29" s="140" t="s">
        <v>136</v>
      </c>
      <c r="D29" s="142">
        <v>2026</v>
      </c>
      <c r="E29" s="139">
        <v>523972.44094488182</v>
      </c>
      <c r="F29" s="139">
        <v>611301.18110236211</v>
      </c>
      <c r="G29" s="139">
        <v>698629.92125984246</v>
      </c>
      <c r="H29" s="120">
        <f t="shared" ref="H29" si="9">F29-E29</f>
        <v>87328.740157480293</v>
      </c>
      <c r="I29" s="79">
        <f t="shared" ref="I29" si="10">G29-E29</f>
        <v>174657.48031496065</v>
      </c>
      <c r="J29" s="79">
        <f t="shared" ref="J29" si="11">G29-F29</f>
        <v>87328.740157480352</v>
      </c>
    </row>
    <row r="30" spans="1:10" x14ac:dyDescent="0.2">
      <c r="A30" s="140" t="s">
        <v>126</v>
      </c>
      <c r="B30" s="140" t="s">
        <v>132</v>
      </c>
      <c r="C30" s="140" t="s">
        <v>136</v>
      </c>
      <c r="D30" s="142">
        <v>2026</v>
      </c>
      <c r="E30" s="139">
        <v>567279.52755905513</v>
      </c>
      <c r="F30" s="139">
        <v>661826.11548556434</v>
      </c>
      <c r="G30" s="139">
        <v>756372.70341207355</v>
      </c>
      <c r="H30" s="120">
        <f t="shared" ref="H30" si="12">F30-E30</f>
        <v>94546.587926509208</v>
      </c>
      <c r="I30" s="79">
        <f t="shared" ref="I30" si="13">G30-E30</f>
        <v>189093.17585301842</v>
      </c>
      <c r="J30" s="79">
        <f t="shared" ref="J30" si="14">G30-F30</f>
        <v>94546.587926509208</v>
      </c>
    </row>
    <row r="31" spans="1:10" x14ac:dyDescent="0.2">
      <c r="A31" s="140" t="s">
        <v>127</v>
      </c>
      <c r="B31" s="140" t="s">
        <v>132</v>
      </c>
      <c r="C31" s="140" t="s">
        <v>137</v>
      </c>
      <c r="D31" s="142">
        <v>2026</v>
      </c>
      <c r="E31" s="139">
        <v>606255.90551181103</v>
      </c>
      <c r="F31" s="139">
        <v>707298.55643044622</v>
      </c>
      <c r="G31" s="139">
        <v>808341.20734908141</v>
      </c>
      <c r="H31" s="120">
        <f t="shared" si="0"/>
        <v>101042.65091863519</v>
      </c>
      <c r="I31" s="79">
        <f t="shared" si="1"/>
        <v>202085.30183727038</v>
      </c>
      <c r="J31" s="79">
        <f t="shared" si="2"/>
        <v>101042.65091863519</v>
      </c>
    </row>
    <row r="32" spans="1:10" x14ac:dyDescent="0.2">
      <c r="A32" s="140" t="s">
        <v>180</v>
      </c>
      <c r="B32" s="140" t="s">
        <v>46</v>
      </c>
      <c r="C32" s="140" t="s">
        <v>96</v>
      </c>
      <c r="D32" s="142">
        <v>2025</v>
      </c>
      <c r="E32" s="139">
        <v>735873.45299999998</v>
      </c>
      <c r="F32" s="139">
        <v>840998.23199999996</v>
      </c>
      <c r="G32" s="139">
        <v>946123.01099999994</v>
      </c>
      <c r="H32" s="120"/>
      <c r="I32" s="79"/>
      <c r="J32" s="79"/>
    </row>
    <row r="33" spans="1:10" x14ac:dyDescent="0.2">
      <c r="A33" s="140" t="s">
        <v>98</v>
      </c>
      <c r="B33" s="140" t="s">
        <v>46</v>
      </c>
      <c r="C33" s="140" t="s">
        <v>100</v>
      </c>
      <c r="D33" s="140" t="s">
        <v>114</v>
      </c>
      <c r="E33" s="139">
        <v>791625.66700000002</v>
      </c>
      <c r="F33" s="139">
        <v>904715.04800000007</v>
      </c>
      <c r="G33" s="139">
        <v>1017804.4289999999</v>
      </c>
      <c r="H33" s="120">
        <f t="shared" si="0"/>
        <v>113089.38100000005</v>
      </c>
      <c r="I33" s="79">
        <f t="shared" si="1"/>
        <v>226178.76199999987</v>
      </c>
      <c r="J33" s="79">
        <f t="shared" si="2"/>
        <v>113089.38099999982</v>
      </c>
    </row>
    <row r="34" spans="1:10" x14ac:dyDescent="0.2">
      <c r="A34" s="140" t="s">
        <v>371</v>
      </c>
      <c r="B34" s="140" t="s">
        <v>46</v>
      </c>
      <c r="C34" s="140" t="s">
        <v>100</v>
      </c>
      <c r="D34" s="140"/>
      <c r="E34" s="139">
        <v>841802.65399999998</v>
      </c>
      <c r="F34" s="139">
        <v>962060.17599999998</v>
      </c>
      <c r="G34" s="139">
        <v>1082317.6979999999</v>
      </c>
      <c r="H34" s="120"/>
      <c r="I34" s="79"/>
      <c r="J34" s="79"/>
    </row>
    <row r="35" spans="1:10" x14ac:dyDescent="0.2">
      <c r="A35" s="140" t="s">
        <v>372</v>
      </c>
      <c r="B35" s="140" t="s">
        <v>46</v>
      </c>
      <c r="C35" s="140" t="s">
        <v>101</v>
      </c>
      <c r="D35" s="140"/>
      <c r="E35" s="139">
        <v>903130.08799999999</v>
      </c>
      <c r="F35" s="139">
        <v>1032148.672</v>
      </c>
      <c r="G35" s="139">
        <v>1161167.2559999998</v>
      </c>
      <c r="H35" s="120"/>
      <c r="I35" s="79"/>
      <c r="J35" s="79"/>
    </row>
    <row r="36" spans="1:10" x14ac:dyDescent="0.2">
      <c r="A36" s="140" t="s">
        <v>138</v>
      </c>
      <c r="B36" s="140" t="s">
        <v>46</v>
      </c>
      <c r="C36" s="140" t="s">
        <v>101</v>
      </c>
      <c r="D36" s="140" t="s">
        <v>114</v>
      </c>
      <c r="E36" s="139">
        <v>847377.87400000007</v>
      </c>
      <c r="F36" s="139">
        <v>968431.85600000003</v>
      </c>
      <c r="G36" s="139">
        <v>1089485.838</v>
      </c>
      <c r="H36" s="120">
        <f t="shared" ref="H36" si="15">F36-E36</f>
        <v>121053.98199999996</v>
      </c>
      <c r="I36" s="79">
        <f t="shared" ref="I36" si="16">G36-E36</f>
        <v>242107.96399999992</v>
      </c>
      <c r="J36" s="79">
        <f t="shared" ref="J36" si="17">G36-F36</f>
        <v>121053.98199999996</v>
      </c>
    </row>
    <row r="37" spans="1:10" x14ac:dyDescent="0.2">
      <c r="A37" s="142" t="s">
        <v>141</v>
      </c>
      <c r="B37" s="140" t="s">
        <v>83</v>
      </c>
      <c r="C37" s="140" t="s">
        <v>146</v>
      </c>
      <c r="D37" s="142">
        <v>2026</v>
      </c>
      <c r="E37" s="139">
        <v>644832.28346456692</v>
      </c>
      <c r="F37" s="139">
        <v>736951.18110236223</v>
      </c>
      <c r="G37" s="139">
        <v>829070.07874015742</v>
      </c>
      <c r="H37" s="120">
        <f t="shared" si="0"/>
        <v>92118.897637795308</v>
      </c>
      <c r="I37" s="79">
        <f t="shared" si="1"/>
        <v>184237.7952755905</v>
      </c>
      <c r="J37" s="79">
        <f t="shared" si="2"/>
        <v>92118.897637795191</v>
      </c>
    </row>
    <row r="38" spans="1:10" x14ac:dyDescent="0.2">
      <c r="A38" s="142" t="s">
        <v>139</v>
      </c>
      <c r="B38" s="140" t="s">
        <v>83</v>
      </c>
      <c r="C38" s="140" t="s">
        <v>43</v>
      </c>
      <c r="D38" s="142">
        <v>2026</v>
      </c>
      <c r="E38" s="139">
        <v>694438.5826771654</v>
      </c>
      <c r="F38" s="139">
        <v>793644.09448818897</v>
      </c>
      <c r="G38" s="139">
        <v>892849.60629921255</v>
      </c>
      <c r="H38" s="120">
        <f t="shared" si="0"/>
        <v>99205.511811023578</v>
      </c>
      <c r="I38" s="79">
        <f t="shared" si="1"/>
        <v>198411.02362204716</v>
      </c>
      <c r="J38" s="79">
        <f t="shared" si="2"/>
        <v>99205.511811023578</v>
      </c>
    </row>
    <row r="39" spans="1:10" x14ac:dyDescent="0.2">
      <c r="A39" s="142" t="s">
        <v>142</v>
      </c>
      <c r="B39" s="140" t="s">
        <v>83</v>
      </c>
      <c r="C39" s="140" t="s">
        <v>147</v>
      </c>
      <c r="D39" s="142">
        <v>2026</v>
      </c>
      <c r="E39" s="139">
        <v>724202.36220472446</v>
      </c>
      <c r="F39" s="139">
        <v>827659.84251968504</v>
      </c>
      <c r="G39" s="139">
        <v>931117.32283464563</v>
      </c>
      <c r="H39" s="120">
        <f t="shared" si="0"/>
        <v>103457.48031496059</v>
      </c>
      <c r="I39" s="79">
        <f t="shared" si="1"/>
        <v>206914.96062992117</v>
      </c>
      <c r="J39" s="79">
        <f t="shared" si="2"/>
        <v>103457.48031496059</v>
      </c>
    </row>
    <row r="40" spans="1:10" x14ac:dyDescent="0.2">
      <c r="A40" s="142" t="s">
        <v>140</v>
      </c>
      <c r="B40" s="140" t="s">
        <v>83</v>
      </c>
      <c r="C40" s="140" t="s">
        <v>101</v>
      </c>
      <c r="D40" s="142">
        <v>2026</v>
      </c>
      <c r="E40" s="139">
        <v>793651.18110236211</v>
      </c>
      <c r="F40" s="139">
        <v>907029.92125984246</v>
      </c>
      <c r="G40" s="139">
        <v>1020408.6614173226</v>
      </c>
      <c r="H40" s="120">
        <f>F40-E40</f>
        <v>113378.74015748035</v>
      </c>
      <c r="I40" s="79">
        <f>G40-E40</f>
        <v>226757.48031496047</v>
      </c>
      <c r="J40" s="79">
        <f>G40-F40</f>
        <v>113378.74015748012</v>
      </c>
    </row>
    <row r="41" spans="1:10" x14ac:dyDescent="0.2">
      <c r="A41" s="142" t="s">
        <v>143</v>
      </c>
      <c r="B41" s="140" t="s">
        <v>83</v>
      </c>
      <c r="C41" s="140" t="s">
        <v>148</v>
      </c>
      <c r="D41" s="142">
        <v>2026</v>
      </c>
      <c r="E41" s="139">
        <v>793651.18110236211</v>
      </c>
      <c r="F41" s="139">
        <v>907029.92125984246</v>
      </c>
      <c r="G41" s="139">
        <v>1020408.6614173226</v>
      </c>
      <c r="H41" s="120">
        <f t="shared" si="0"/>
        <v>113378.74015748035</v>
      </c>
      <c r="I41" s="79">
        <f t="shared" si="1"/>
        <v>226757.48031496047</v>
      </c>
      <c r="J41" s="79">
        <f t="shared" si="2"/>
        <v>113378.74015748012</v>
      </c>
    </row>
    <row r="42" spans="1:10" x14ac:dyDescent="0.2">
      <c r="A42" s="142" t="s">
        <v>373</v>
      </c>
      <c r="B42" s="140" t="s">
        <v>83</v>
      </c>
      <c r="C42" s="140" t="s">
        <v>84</v>
      </c>
      <c r="D42" s="142">
        <v>2026</v>
      </c>
      <c r="E42" s="139">
        <v>907745.66929133853</v>
      </c>
      <c r="F42" s="139">
        <v>1037423.6220472441</v>
      </c>
      <c r="G42" s="139">
        <v>1167101.5748031496</v>
      </c>
      <c r="H42" s="120">
        <f t="shared" ref="H42" si="18">F42-E42</f>
        <v>129677.95275590557</v>
      </c>
      <c r="I42" s="79">
        <f t="shared" ref="I42" si="19">G42-E42</f>
        <v>259355.90551181103</v>
      </c>
      <c r="J42" s="79">
        <f t="shared" ref="J42" si="20">G42-F42</f>
        <v>129677.95275590545</v>
      </c>
    </row>
    <row r="43" spans="1:10" x14ac:dyDescent="0.2">
      <c r="A43" s="142" t="s">
        <v>374</v>
      </c>
      <c r="B43" s="140" t="s">
        <v>83</v>
      </c>
      <c r="C43" s="141" t="s">
        <v>96</v>
      </c>
      <c r="D43" s="142">
        <v>2026</v>
      </c>
      <c r="E43" s="139">
        <v>644832.28599999996</v>
      </c>
      <c r="F43" s="139">
        <v>736951.18400000001</v>
      </c>
      <c r="G43" s="139">
        <v>829070.08199999994</v>
      </c>
      <c r="H43" s="120">
        <f t="shared" si="0"/>
        <v>92118.898000000045</v>
      </c>
      <c r="I43" s="79">
        <f t="shared" si="1"/>
        <v>184237.79599999997</v>
      </c>
      <c r="J43" s="79">
        <f t="shared" si="2"/>
        <v>92118.897999999928</v>
      </c>
    </row>
    <row r="44" spans="1:10" x14ac:dyDescent="0.2">
      <c r="A44" s="142" t="s">
        <v>375</v>
      </c>
      <c r="B44" s="140" t="s">
        <v>83</v>
      </c>
      <c r="C44" s="141" t="s">
        <v>100</v>
      </c>
      <c r="D44" s="142">
        <v>2026</v>
      </c>
      <c r="E44" s="139">
        <v>744044.88199999998</v>
      </c>
      <c r="F44" s="139">
        <v>850337.00800000003</v>
      </c>
      <c r="G44" s="139">
        <v>956629.13399999996</v>
      </c>
      <c r="H44" s="120">
        <f t="shared" si="0"/>
        <v>106292.12600000005</v>
      </c>
      <c r="I44" s="79">
        <f t="shared" si="1"/>
        <v>212584.25199999998</v>
      </c>
      <c r="J44" s="79">
        <f t="shared" si="2"/>
        <v>106292.12599999993</v>
      </c>
    </row>
    <row r="45" spans="1:10" x14ac:dyDescent="0.2">
      <c r="A45" s="142" t="s">
        <v>376</v>
      </c>
      <c r="B45" s="140" t="s">
        <v>83</v>
      </c>
      <c r="C45" s="141" t="s">
        <v>101</v>
      </c>
      <c r="D45" s="142">
        <v>2026</v>
      </c>
      <c r="E45" s="139">
        <v>986758.40899999999</v>
      </c>
      <c r="F45" s="139">
        <v>1127723.8959999999</v>
      </c>
      <c r="G45" s="139">
        <v>1268689.3829999999</v>
      </c>
      <c r="H45" s="120">
        <f t="shared" ref="H45" si="21">F45-E45</f>
        <v>140965.48699999996</v>
      </c>
      <c r="I45" s="79">
        <f t="shared" ref="I45" si="22">G45-E45</f>
        <v>281930.97399999993</v>
      </c>
      <c r="J45" s="79">
        <f t="shared" ref="J45" si="23">G45-F45</f>
        <v>140965.48699999996</v>
      </c>
    </row>
    <row r="46" spans="1:10" x14ac:dyDescent="0.2">
      <c r="A46" s="140" t="s">
        <v>184</v>
      </c>
      <c r="B46" s="140" t="s">
        <v>107</v>
      </c>
      <c r="C46" s="140" t="s">
        <v>101</v>
      </c>
      <c r="D46" s="142">
        <v>2025</v>
      </c>
      <c r="E46" s="139">
        <v>992076.37795275601</v>
      </c>
      <c r="F46" s="139">
        <v>1133801.5748031498</v>
      </c>
      <c r="G46" s="139">
        <v>1275526.7716535432</v>
      </c>
      <c r="H46" s="120">
        <f t="shared" si="0"/>
        <v>141725.19685039378</v>
      </c>
      <c r="I46" s="79">
        <f t="shared" si="1"/>
        <v>283450.39370078722</v>
      </c>
      <c r="J46" s="79">
        <f t="shared" si="2"/>
        <v>141725.19685039343</v>
      </c>
    </row>
    <row r="47" spans="1:10" x14ac:dyDescent="0.2">
      <c r="A47" s="140" t="s">
        <v>173</v>
      </c>
      <c r="B47" s="140" t="s">
        <v>107</v>
      </c>
      <c r="C47" s="140" t="s">
        <v>101</v>
      </c>
      <c r="D47" s="140" t="s">
        <v>114</v>
      </c>
      <c r="E47" s="139">
        <v>992076.37795275601</v>
      </c>
      <c r="F47" s="139">
        <v>1133801.5748031498</v>
      </c>
      <c r="G47" s="139">
        <v>1275526.7716535432</v>
      </c>
      <c r="H47" s="120"/>
      <c r="I47" s="79"/>
      <c r="J47" s="79"/>
    </row>
    <row r="48" spans="1:10" x14ac:dyDescent="0.2">
      <c r="A48" s="140" t="s">
        <v>174</v>
      </c>
      <c r="B48" s="140" t="s">
        <v>107</v>
      </c>
      <c r="C48" s="140" t="s">
        <v>101</v>
      </c>
      <c r="D48" s="140" t="s">
        <v>114</v>
      </c>
      <c r="E48" s="139">
        <v>1091288.9750000001</v>
      </c>
      <c r="F48" s="139">
        <v>1247187.4000000001</v>
      </c>
      <c r="G48" s="139">
        <v>1403085.825</v>
      </c>
      <c r="H48" s="120"/>
      <c r="I48" s="79"/>
      <c r="J48" s="79"/>
    </row>
    <row r="49" spans="1:10" x14ac:dyDescent="0.2">
      <c r="A49" s="140" t="s">
        <v>377</v>
      </c>
      <c r="B49" s="140" t="s">
        <v>71</v>
      </c>
      <c r="C49" s="140" t="s">
        <v>101</v>
      </c>
      <c r="D49" s="142">
        <v>2025</v>
      </c>
      <c r="E49" s="139">
        <v>1283286.669</v>
      </c>
      <c r="F49" s="139">
        <v>1466613.3360000001</v>
      </c>
      <c r="G49" s="139">
        <v>1649940.0029999998</v>
      </c>
      <c r="H49" s="120">
        <f t="shared" si="0"/>
        <v>183326.66700000013</v>
      </c>
      <c r="I49" s="79">
        <f t="shared" si="1"/>
        <v>366653.3339999998</v>
      </c>
      <c r="J49" s="79">
        <f t="shared" si="2"/>
        <v>183326.66699999967</v>
      </c>
    </row>
    <row r="50" spans="1:10" x14ac:dyDescent="0.2">
      <c r="A50" s="140" t="s">
        <v>190</v>
      </c>
      <c r="B50" s="140" t="s">
        <v>226</v>
      </c>
      <c r="C50" s="140" t="s">
        <v>227</v>
      </c>
      <c r="D50" s="142">
        <v>2026</v>
      </c>
      <c r="E50" s="139">
        <v>864233.33400000003</v>
      </c>
      <c r="F50" s="139">
        <v>1008272.223</v>
      </c>
      <c r="G50" s="139">
        <v>1152311.112</v>
      </c>
      <c r="H50" s="120"/>
      <c r="I50" s="79"/>
      <c r="J50" s="79"/>
    </row>
    <row r="51" spans="1:10" x14ac:dyDescent="0.2">
      <c r="A51" s="140" t="s">
        <v>225</v>
      </c>
      <c r="B51" s="140" t="s">
        <v>226</v>
      </c>
      <c r="C51" s="140" t="s">
        <v>228</v>
      </c>
      <c r="D51" s="142">
        <v>2026</v>
      </c>
      <c r="E51" s="139">
        <v>968995.23600000003</v>
      </c>
      <c r="F51" s="139">
        <v>1130494.442</v>
      </c>
      <c r="G51" s="139">
        <v>1291993.648</v>
      </c>
      <c r="H51" s="120"/>
      <c r="I51" s="79"/>
      <c r="J51" s="79"/>
    </row>
    <row r="52" spans="1:10" x14ac:dyDescent="0.2">
      <c r="A52" s="140" t="s">
        <v>161</v>
      </c>
      <c r="B52" s="140" t="s">
        <v>144</v>
      </c>
      <c r="C52" s="140" t="s">
        <v>112</v>
      </c>
      <c r="D52" s="142">
        <v>2026</v>
      </c>
      <c r="E52" s="139">
        <v>1513700.9174311925</v>
      </c>
      <c r="F52" s="139">
        <v>1729943.9056356486</v>
      </c>
      <c r="G52" s="139">
        <v>1946186.8938401043</v>
      </c>
      <c r="H52" s="120">
        <f t="shared" si="0"/>
        <v>216242.98820445617</v>
      </c>
      <c r="I52" s="79">
        <f t="shared" si="1"/>
        <v>432485.97640891187</v>
      </c>
      <c r="J52" s="79">
        <f t="shared" si="2"/>
        <v>216242.9882044557</v>
      </c>
    </row>
    <row r="53" spans="1:10" x14ac:dyDescent="0.2">
      <c r="A53" s="140" t="s">
        <v>378</v>
      </c>
      <c r="B53" s="140" t="s">
        <v>145</v>
      </c>
      <c r="C53" s="141" t="s">
        <v>112</v>
      </c>
      <c r="D53" s="142">
        <v>2026</v>
      </c>
      <c r="E53" s="139">
        <v>2361407.3394495412</v>
      </c>
      <c r="F53" s="139">
        <v>2698751.2450851901</v>
      </c>
      <c r="G53" s="139">
        <v>3036095.1507208385</v>
      </c>
      <c r="H53" s="120">
        <f>F53-E53</f>
        <v>337343.90563564887</v>
      </c>
      <c r="I53" s="79">
        <f>G53-E53</f>
        <v>674687.81127129728</v>
      </c>
      <c r="J53" s="79">
        <f t="shared" si="2"/>
        <v>337343.90563564841</v>
      </c>
    </row>
    <row r="54" spans="1:10" x14ac:dyDescent="0.2">
      <c r="A54" s="140" t="s">
        <v>379</v>
      </c>
      <c r="B54" s="140" t="s">
        <v>145</v>
      </c>
      <c r="C54" s="141" t="s">
        <v>112</v>
      </c>
      <c r="D54" s="142">
        <v>2026</v>
      </c>
      <c r="E54" s="139">
        <v>2361407.3394495412</v>
      </c>
      <c r="F54" s="139">
        <v>2698751.2450851901</v>
      </c>
      <c r="G54" s="139">
        <v>3036095.1507208385</v>
      </c>
      <c r="H54" s="120">
        <f t="shared" ref="H54:H66" si="24">F54-E54</f>
        <v>337343.90563564887</v>
      </c>
      <c r="I54" s="79">
        <f t="shared" ref="I54:I66" si="25">G54-E54</f>
        <v>674687.81127129728</v>
      </c>
      <c r="J54" s="79">
        <f t="shared" ref="J54:J66" si="26">G54-F54</f>
        <v>337343.90563564841</v>
      </c>
    </row>
    <row r="55" spans="1:10" x14ac:dyDescent="0.2">
      <c r="A55" s="130" t="s">
        <v>149</v>
      </c>
      <c r="B55" s="130" t="s">
        <v>47</v>
      </c>
      <c r="C55" s="130" t="s">
        <v>72</v>
      </c>
      <c r="D55" s="130" t="s">
        <v>113</v>
      </c>
      <c r="E55" s="79">
        <v>339256.68449197861</v>
      </c>
      <c r="F55" s="79">
        <v>387721.92513368983</v>
      </c>
      <c r="G55" s="79">
        <v>436187.16577540099</v>
      </c>
      <c r="H55" s="120">
        <f t="shared" si="24"/>
        <v>48465.240641711222</v>
      </c>
      <c r="I55" s="79">
        <f t="shared" si="25"/>
        <v>96930.481283422385</v>
      </c>
      <c r="J55" s="79">
        <f t="shared" si="26"/>
        <v>48465.240641711163</v>
      </c>
    </row>
    <row r="56" spans="1:10" x14ac:dyDescent="0.2">
      <c r="A56" s="130" t="s">
        <v>150</v>
      </c>
      <c r="B56" s="130" t="s">
        <v>47</v>
      </c>
      <c r="C56" s="130" t="s">
        <v>73</v>
      </c>
      <c r="D56" s="130" t="s">
        <v>113</v>
      </c>
      <c r="E56" s="79">
        <v>353695.18716577545</v>
      </c>
      <c r="F56" s="79">
        <v>404223.07104660053</v>
      </c>
      <c r="G56" s="79">
        <v>454750.95492742554</v>
      </c>
      <c r="H56" s="120">
        <f t="shared" si="24"/>
        <v>50527.883880825073</v>
      </c>
      <c r="I56" s="79">
        <f t="shared" si="25"/>
        <v>101055.76776165009</v>
      </c>
      <c r="J56" s="79">
        <f t="shared" si="26"/>
        <v>50527.883880825015</v>
      </c>
    </row>
    <row r="57" spans="1:10" x14ac:dyDescent="0.2">
      <c r="A57" s="130" t="s">
        <v>151</v>
      </c>
      <c r="B57" s="130" t="s">
        <v>47</v>
      </c>
      <c r="C57" s="130" t="s">
        <v>74</v>
      </c>
      <c r="D57" s="130" t="s">
        <v>113</v>
      </c>
      <c r="E57" s="79">
        <v>360433.15508021391</v>
      </c>
      <c r="F57" s="79">
        <v>411923.60580595874</v>
      </c>
      <c r="G57" s="79">
        <v>463414.05653170357</v>
      </c>
      <c r="H57" s="120">
        <f t="shared" si="24"/>
        <v>51490.450725744828</v>
      </c>
      <c r="I57" s="79">
        <f t="shared" si="25"/>
        <v>102980.90145148966</v>
      </c>
      <c r="J57" s="79">
        <f t="shared" si="26"/>
        <v>51490.450725744828</v>
      </c>
    </row>
    <row r="58" spans="1:10" x14ac:dyDescent="0.2">
      <c r="A58" s="130" t="s">
        <v>152</v>
      </c>
      <c r="B58" s="130" t="s">
        <v>47</v>
      </c>
      <c r="C58" s="130" t="s">
        <v>75</v>
      </c>
      <c r="D58" s="130" t="s">
        <v>113</v>
      </c>
      <c r="E58" s="79">
        <v>373427.80748663098</v>
      </c>
      <c r="F58" s="79">
        <v>426774.63712757803</v>
      </c>
      <c r="G58" s="79">
        <v>480121.4667685256</v>
      </c>
      <c r="H58" s="120">
        <f t="shared" si="24"/>
        <v>53346.829640947049</v>
      </c>
      <c r="I58" s="79">
        <f t="shared" si="25"/>
        <v>106693.65928189462</v>
      </c>
      <c r="J58" s="79">
        <f t="shared" si="26"/>
        <v>53346.829640947573</v>
      </c>
    </row>
    <row r="59" spans="1:10" x14ac:dyDescent="0.2">
      <c r="A59" s="78" t="s">
        <v>153</v>
      </c>
      <c r="B59" s="78" t="s">
        <v>155</v>
      </c>
      <c r="C59" s="78" t="s">
        <v>157</v>
      </c>
      <c r="D59" s="78" t="s">
        <v>114</v>
      </c>
      <c r="E59" s="79">
        <v>351288.77005347598</v>
      </c>
      <c r="F59" s="79">
        <v>401472.88006111537</v>
      </c>
      <c r="G59" s="79">
        <v>451656.99006875476</v>
      </c>
      <c r="H59" s="120">
        <f t="shared" si="24"/>
        <v>50184.110007639392</v>
      </c>
      <c r="I59" s="79">
        <f t="shared" si="25"/>
        <v>100368.22001527878</v>
      </c>
      <c r="J59" s="79">
        <f t="shared" si="26"/>
        <v>50184.110007639392</v>
      </c>
    </row>
    <row r="60" spans="1:10" x14ac:dyDescent="0.2">
      <c r="A60" s="78" t="s">
        <v>154</v>
      </c>
      <c r="B60" s="78" t="s">
        <v>155</v>
      </c>
      <c r="C60" s="78" t="s">
        <v>158</v>
      </c>
      <c r="D60" s="78" t="s">
        <v>114</v>
      </c>
      <c r="E60" s="79">
        <v>375352.94117647066</v>
      </c>
      <c r="F60" s="79">
        <v>428974.78991596645</v>
      </c>
      <c r="G60" s="79">
        <v>482596.63865546224</v>
      </c>
      <c r="H60" s="120">
        <f t="shared" si="24"/>
        <v>53621.848739495792</v>
      </c>
      <c r="I60" s="79">
        <f t="shared" si="25"/>
        <v>107243.69747899158</v>
      </c>
      <c r="J60" s="79">
        <f t="shared" si="26"/>
        <v>53621.848739495792</v>
      </c>
    </row>
    <row r="61" spans="1:10" x14ac:dyDescent="0.2">
      <c r="A61" s="130" t="s">
        <v>176</v>
      </c>
      <c r="B61" s="130" t="s">
        <v>156</v>
      </c>
      <c r="C61" s="130" t="s">
        <v>73</v>
      </c>
      <c r="D61" s="130" t="s">
        <v>113</v>
      </c>
      <c r="E61" s="79">
        <v>439182.95114656037</v>
      </c>
      <c r="F61" s="79">
        <v>501923.37273892615</v>
      </c>
      <c r="G61" s="79">
        <v>564663.79433129181</v>
      </c>
      <c r="H61" s="120">
        <f t="shared" si="24"/>
        <v>62740.421592365776</v>
      </c>
      <c r="I61" s="79">
        <f t="shared" si="25"/>
        <v>125480.84318473144</v>
      </c>
      <c r="J61" s="79">
        <f t="shared" si="26"/>
        <v>62740.421592365659</v>
      </c>
    </row>
    <row r="62" spans="1:10" x14ac:dyDescent="0.2">
      <c r="A62" s="78" t="s">
        <v>166</v>
      </c>
      <c r="B62" s="78" t="s">
        <v>156</v>
      </c>
      <c r="C62" s="78" t="s">
        <v>73</v>
      </c>
      <c r="D62" s="78" t="s">
        <v>114</v>
      </c>
      <c r="E62" s="79">
        <v>444118.14556331007</v>
      </c>
      <c r="F62" s="79">
        <v>507563.59492949728</v>
      </c>
      <c r="G62" s="79">
        <v>571009.04429568432</v>
      </c>
      <c r="H62" s="120">
        <f t="shared" si="24"/>
        <v>63445.449366187211</v>
      </c>
      <c r="I62" s="79">
        <f t="shared" si="25"/>
        <v>126890.89873237425</v>
      </c>
      <c r="J62" s="79">
        <f t="shared" si="26"/>
        <v>63445.449366187037</v>
      </c>
    </row>
    <row r="63" spans="1:10" x14ac:dyDescent="0.2">
      <c r="A63" s="140" t="s">
        <v>177</v>
      </c>
      <c r="B63" s="140" t="s">
        <v>179</v>
      </c>
      <c r="C63" s="141" t="s">
        <v>380</v>
      </c>
      <c r="D63" s="142">
        <v>2026</v>
      </c>
      <c r="E63" s="139">
        <v>660090.66200000001</v>
      </c>
      <c r="F63" s="139">
        <v>754389.32799999998</v>
      </c>
      <c r="G63" s="139">
        <v>848687.99399999995</v>
      </c>
      <c r="H63" s="120"/>
      <c r="I63" s="79"/>
      <c r="J63" s="79"/>
    </row>
    <row r="64" spans="1:10" ht="13.5" x14ac:dyDescent="0.2">
      <c r="A64" s="131" t="s">
        <v>610</v>
      </c>
      <c r="B64" s="140" t="s">
        <v>165</v>
      </c>
      <c r="C64" s="140" t="s">
        <v>164</v>
      </c>
      <c r="D64" s="142">
        <v>2026</v>
      </c>
      <c r="E64" s="139">
        <v>890423.80799999996</v>
      </c>
      <c r="F64" s="139">
        <v>1038827.7760000001</v>
      </c>
      <c r="G64" s="139">
        <v>1187231.7439999999</v>
      </c>
      <c r="H64" s="120">
        <f t="shared" si="24"/>
        <v>148403.96800000011</v>
      </c>
      <c r="I64" s="79">
        <f t="shared" si="25"/>
        <v>296807.93599999999</v>
      </c>
      <c r="J64" s="79">
        <f t="shared" si="26"/>
        <v>148403.96799999988</v>
      </c>
    </row>
    <row r="65" spans="1:10" x14ac:dyDescent="0.2">
      <c r="A65" s="140" t="s">
        <v>352</v>
      </c>
      <c r="B65" s="140" t="s">
        <v>165</v>
      </c>
      <c r="C65" s="140" t="s">
        <v>383</v>
      </c>
      <c r="D65" s="142">
        <v>2026</v>
      </c>
      <c r="E65" s="139">
        <v>1047566.664</v>
      </c>
      <c r="F65" s="139">
        <v>1222161.108</v>
      </c>
      <c r="G65" s="139">
        <v>1396755.5520000001</v>
      </c>
      <c r="H65" s="120"/>
      <c r="I65" s="79"/>
      <c r="J65" s="79"/>
    </row>
    <row r="66" spans="1:10" ht="13.5" x14ac:dyDescent="0.2">
      <c r="A66" s="131" t="s">
        <v>167</v>
      </c>
      <c r="B66" s="140" t="s">
        <v>165</v>
      </c>
      <c r="C66" s="140" t="s">
        <v>384</v>
      </c>
      <c r="D66" s="142">
        <v>2026</v>
      </c>
      <c r="E66" s="139">
        <v>1021376.1900000001</v>
      </c>
      <c r="F66" s="139">
        <v>1191605.5549999999</v>
      </c>
      <c r="G66" s="139">
        <v>1361834.92</v>
      </c>
      <c r="H66" s="120">
        <f t="shared" si="24"/>
        <v>170229.36499999987</v>
      </c>
      <c r="I66" s="79">
        <f t="shared" si="25"/>
        <v>340458.72999999986</v>
      </c>
      <c r="J66" s="79">
        <f t="shared" si="26"/>
        <v>170229.36499999999</v>
      </c>
    </row>
    <row r="67" spans="1:10" ht="15" x14ac:dyDescent="0.2">
      <c r="A67" s="27"/>
    </row>
  </sheetData>
  <autoFilter ref="A3:J66" xr:uid="{00000000-0001-0000-0000-000000000000}"/>
  <mergeCells count="1">
    <mergeCell ref="A2:C2"/>
  </mergeCells>
  <dataValidations count="1">
    <dataValidation type="list" allowBlank="1" showInputMessage="1" showErrorMessage="1" errorTitle="ERROR" error="Seleccione vehiculo de la lista" promptTitle="VEHICULO" prompt="Seleccione vehiculo de la lista" sqref="A66:A68 A30" xr:uid="{E0245423-57E7-43C6-9367-B62F404037EE}">
      <formula1>$A$4:$A$53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BB849-3DB7-41CC-9243-F754F7266598}">
  <sheetPr>
    <tabColor theme="4" tint="0.59999389629810485"/>
  </sheetPr>
  <dimension ref="B1:L36"/>
  <sheetViews>
    <sheetView showGridLines="0" zoomScale="85" zoomScaleNormal="85" workbookViewId="0">
      <selection activeCell="I5" sqref="I5"/>
    </sheetView>
  </sheetViews>
  <sheetFormatPr baseColWidth="10" defaultColWidth="11.42578125" defaultRowHeight="15" x14ac:dyDescent="0.2"/>
  <cols>
    <col min="1" max="1" width="5.140625" style="1" customWidth="1"/>
    <col min="2" max="2" width="11.85546875" style="1" customWidth="1"/>
    <col min="3" max="3" width="39.28515625" style="1" customWidth="1"/>
    <col min="4" max="4" width="10" style="2" customWidth="1"/>
    <col min="5" max="5" width="22.28515625" style="2" customWidth="1"/>
    <col min="6" max="6" width="26.42578125" style="2" customWidth="1"/>
    <col min="7" max="7" width="18.28515625" style="2" customWidth="1"/>
    <col min="8" max="8" width="12.7109375" style="2" hidden="1" customWidth="1"/>
    <col min="9" max="9" width="12.85546875" style="3" customWidth="1"/>
    <col min="10" max="10" width="19.42578125" style="3" customWidth="1"/>
    <col min="11" max="11" width="17.28515625" style="4" customWidth="1"/>
    <col min="12" max="17" width="11.42578125" style="1" customWidth="1"/>
    <col min="18" max="16384" width="11.42578125" style="1"/>
  </cols>
  <sheetData>
    <row r="1" spans="2:12" ht="21" x14ac:dyDescent="0.2">
      <c r="B1" s="146" t="s">
        <v>2</v>
      </c>
      <c r="C1" s="146"/>
      <c r="D1" s="146"/>
      <c r="E1" s="146"/>
      <c r="F1" s="146"/>
      <c r="G1" s="146"/>
      <c r="H1" s="146"/>
      <c r="I1" s="146"/>
      <c r="J1" s="146"/>
      <c r="K1" s="146"/>
    </row>
    <row r="2" spans="2:12" ht="21" x14ac:dyDescent="0.2">
      <c r="B2" s="146" t="s">
        <v>3</v>
      </c>
      <c r="C2" s="146"/>
      <c r="D2" s="146"/>
      <c r="E2" s="146"/>
      <c r="F2" s="146"/>
      <c r="G2" s="146"/>
      <c r="H2" s="146"/>
      <c r="I2" s="146"/>
      <c r="J2" s="146"/>
      <c r="K2" s="146"/>
    </row>
    <row r="3" spans="2:12" x14ac:dyDescent="0.2">
      <c r="I3" s="2"/>
      <c r="J3" s="2"/>
      <c r="K3" s="5"/>
    </row>
    <row r="4" spans="2:12" ht="15.75" x14ac:dyDescent="0.2">
      <c r="B4" s="13" t="s">
        <v>21</v>
      </c>
      <c r="C4" s="26">
        <f>'Nadia Catacora'!C4</f>
        <v>45818</v>
      </c>
      <c r="I4" s="2"/>
      <c r="J4" s="2"/>
      <c r="K4" s="5"/>
    </row>
    <row r="5" spans="2:12" ht="15.75" x14ac:dyDescent="0.2">
      <c r="B5" s="13" t="s">
        <v>0</v>
      </c>
      <c r="C5" s="61" t="s">
        <v>94</v>
      </c>
      <c r="I5" s="2"/>
      <c r="J5" s="2"/>
      <c r="K5" s="5"/>
    </row>
    <row r="6" spans="2:12" ht="15.75" x14ac:dyDescent="0.2">
      <c r="B6" s="13" t="s">
        <v>4</v>
      </c>
      <c r="C6" s="39" t="str">
        <f>'Nadia Catacora'!C6</f>
        <v>MAYO</v>
      </c>
      <c r="I6" s="2"/>
      <c r="J6" s="2"/>
      <c r="K6" s="5"/>
    </row>
    <row r="7" spans="2:12" ht="15.75" x14ac:dyDescent="0.2">
      <c r="B7" s="13" t="s">
        <v>22</v>
      </c>
      <c r="C7" s="39" t="str">
        <f>'Nadia Catacora'!C7</f>
        <v>PRIMERA</v>
      </c>
      <c r="I7" s="2"/>
      <c r="J7" s="2"/>
      <c r="K7" s="5"/>
    </row>
    <row r="8" spans="2:12" ht="31.5" x14ac:dyDescent="0.2">
      <c r="B8" s="7" t="s">
        <v>17</v>
      </c>
      <c r="C8" s="7" t="s">
        <v>1</v>
      </c>
      <c r="D8" s="7" t="s">
        <v>26</v>
      </c>
      <c r="E8" s="7" t="s">
        <v>18</v>
      </c>
      <c r="F8" s="7" t="s">
        <v>34</v>
      </c>
      <c r="G8" s="7" t="s">
        <v>49</v>
      </c>
      <c r="H8" s="7" t="s">
        <v>19</v>
      </c>
      <c r="I8" s="8" t="s">
        <v>4</v>
      </c>
      <c r="J8" s="8" t="s">
        <v>25</v>
      </c>
      <c r="K8" s="22" t="s">
        <v>20</v>
      </c>
    </row>
    <row r="9" spans="2:12" x14ac:dyDescent="0.2">
      <c r="B9" s="27" t="s">
        <v>385</v>
      </c>
      <c r="C9" s="27" t="s">
        <v>386</v>
      </c>
      <c r="D9" s="27" t="s">
        <v>387</v>
      </c>
      <c r="E9" s="27" t="s">
        <v>162</v>
      </c>
      <c r="F9" s="23" t="str">
        <f>IFERROR(VLOOKUP(E9,'Base de comisiones'!$A$4:$J$75,2,FALSE),"")</f>
        <v>SONET (QY)</v>
      </c>
      <c r="G9" s="23" t="str">
        <f>IFERROR(VLOOKUP(E9,'Base de comisiones'!$A$4:$J$75,3,FALSE),"")</f>
        <v>ZENITH AT</v>
      </c>
      <c r="H9" s="23">
        <f>IFERROR(VLOOKUP(E9,'Base de comisiones'!$A$4:$J$53,4,FALSE),"")</f>
        <v>2026</v>
      </c>
      <c r="I9" s="127" t="s">
        <v>9</v>
      </c>
      <c r="J9" s="77" t="s">
        <v>36</v>
      </c>
      <c r="K9" s="24">
        <f>IF(J9='Base de comisiones'!$E$3,VLOOKUP('Andrea sanchez Velez'!E9,'Base de comisiones'!$A$4:$J$75,5,FALSE),IF(J9='Base de comisiones'!$F$3,VLOOKUP('Andrea sanchez Velez'!E9,'Base de comisiones'!$A$4:$J$75,6,FALSE),IF(J9='Base de comisiones'!$G$3,VLOOKUP('Andrea sanchez Velez'!E9,'Base de comisiones'!$A$4:$J$75,7,FALSE),IF(J9='Base de comisiones'!$H$3,VLOOKUP('Andrea sanchez Velez'!E9,'Base de comisiones'!$A$4:$J$75,8,FALSE),IF(J9='Base de comisiones'!$I$3,VLOOKUP('Andrea sanchez Velez'!E9,'Base de comisiones'!$A$4:$J$75,9,FALSE),IF(J9='Base de comisiones'!$J$3,VLOOKUP('Andrea sanchez Velez'!E9,'Base de comisiones'!$A$4:$J$75,10,FALSE),""))))))</f>
        <v>476334.64799999999</v>
      </c>
      <c r="L9" s="76"/>
    </row>
    <row r="10" spans="2:12" x14ac:dyDescent="0.2">
      <c r="B10" s="27" t="s">
        <v>388</v>
      </c>
      <c r="C10" s="27" t="s">
        <v>389</v>
      </c>
      <c r="D10" s="27" t="s">
        <v>390</v>
      </c>
      <c r="E10" s="27" t="s">
        <v>352</v>
      </c>
      <c r="F10" s="23" t="str">
        <f>IFERROR(VLOOKUP(E10,'Base de comisiones'!$A$4:$J$75,2,FALSE),"")</f>
        <v xml:space="preserve"> EV5</v>
      </c>
      <c r="G10" s="23" t="str">
        <f>IFERROR(VLOOKUP(E10,'Base de comisiones'!$A$4:$J$75,3,FALSE),"")</f>
        <v>LIGHT PLUS</v>
      </c>
      <c r="H10" s="23" t="str">
        <f>IFERROR(VLOOKUP(E10,'Base de comisiones'!$A$4:$J$53,4,FALSE),"")</f>
        <v/>
      </c>
      <c r="I10" s="127" t="s">
        <v>9</v>
      </c>
      <c r="J10" s="77" t="s">
        <v>36</v>
      </c>
      <c r="K10" s="24">
        <f>IF(J10='Base de comisiones'!$E$3,VLOOKUP('Andrea sanchez Velez'!E10,'Base de comisiones'!$A$4:$J$75,5,FALSE),IF(J10='Base de comisiones'!$F$3,VLOOKUP('Andrea sanchez Velez'!E10,'Base de comisiones'!$A$4:$J$75,6,FALSE),IF(J10='Base de comisiones'!$G$3,VLOOKUP('Andrea sanchez Velez'!E10,'Base de comisiones'!$A$4:$J$75,7,FALSE),IF(J10='Base de comisiones'!$H$3,VLOOKUP('Andrea sanchez Velez'!E10,'Base de comisiones'!$A$4:$J$75,8,FALSE),IF(J10='Base de comisiones'!$I$3,VLOOKUP('Andrea sanchez Velez'!E10,'Base de comisiones'!$A$4:$J$75,9,FALSE),IF(J10='Base de comisiones'!$J$3,VLOOKUP('Andrea sanchez Velez'!E10,'Base de comisiones'!$A$4:$J$75,10,FALSE),""))))))</f>
        <v>1047566.664</v>
      </c>
    </row>
    <row r="11" spans="2:12" x14ac:dyDescent="0.2">
      <c r="B11" s="27" t="s">
        <v>391</v>
      </c>
      <c r="C11" s="27" t="s">
        <v>392</v>
      </c>
      <c r="D11" s="27" t="s">
        <v>393</v>
      </c>
      <c r="E11" s="27" t="s">
        <v>117</v>
      </c>
      <c r="F11" s="23" t="str">
        <f>IFERROR(VLOOKUP(E11,'Base de comisiones'!$A$4:$J$75,2,FALSE),"")</f>
        <v>NEW PICANTO</v>
      </c>
      <c r="G11" s="23" t="str">
        <f>IFERROR(VLOOKUP(E11,'Base de comisiones'!$A$4:$J$75,3,FALSE),"")</f>
        <v>ZENITH</v>
      </c>
      <c r="H11" s="23">
        <f>IFERROR(VLOOKUP(E11,'Base de comisiones'!$A$4:$J$53,4,FALSE),"")</f>
        <v>2026</v>
      </c>
      <c r="I11" s="127" t="s">
        <v>9</v>
      </c>
      <c r="J11" s="77" t="s">
        <v>36</v>
      </c>
      <c r="K11" s="24">
        <f>IF(J11='Base de comisiones'!$E$3,VLOOKUP('Andrea sanchez Velez'!E11,'Base de comisiones'!$A$4:$J$75,5,FALSE),IF(J11='Base de comisiones'!$F$3,VLOOKUP('Andrea sanchez Velez'!E11,'Base de comisiones'!$A$4:$J$75,6,FALSE),IF(J11='Base de comisiones'!$G$3,VLOOKUP('Andrea sanchez Velez'!E11,'Base de comisiones'!$A$4:$J$75,7,FALSE),IF(J11='Base de comisiones'!$H$3,VLOOKUP('Andrea sanchez Velez'!E11,'Base de comisiones'!$A$4:$J$75,8,FALSE),IF(J11='Base de comisiones'!$I$3,VLOOKUP('Andrea sanchez Velez'!E11,'Base de comisiones'!$A$4:$J$75,9,FALSE),IF(J11='Base de comisiones'!$J$3,VLOOKUP('Andrea sanchez Velez'!E11,'Base de comisiones'!$A$4:$J$75,10,FALSE),""))))))</f>
        <v>255468.50393700783</v>
      </c>
    </row>
    <row r="12" spans="2:12" x14ac:dyDescent="0.2">
      <c r="B12" s="27" t="s">
        <v>394</v>
      </c>
      <c r="C12" s="27" t="s">
        <v>395</v>
      </c>
      <c r="D12" s="27" t="s">
        <v>396</v>
      </c>
      <c r="E12" s="27" t="s">
        <v>108</v>
      </c>
      <c r="F12" s="23" t="str">
        <f>IFERROR(VLOOKUP(E12,'Base de comisiones'!$A$4:$J$75,2,FALSE),"")</f>
        <v>K3 SEDÁN</v>
      </c>
      <c r="G12" s="23" t="str">
        <f>IFERROR(VLOOKUP(E12,'Base de comisiones'!$A$4:$J$75,3,FALSE),"")</f>
        <v>VIBRANT</v>
      </c>
      <c r="H12" s="23">
        <f>IFERROR(VLOOKUP(E12,'Base de comisiones'!$A$4:$J$53,4,FALSE),"")</f>
        <v>2026</v>
      </c>
      <c r="I12" s="127" t="s">
        <v>9</v>
      </c>
      <c r="J12" s="77" t="s">
        <v>36</v>
      </c>
      <c r="K12" s="24">
        <f>IF(J12='Base de comisiones'!$E$3,VLOOKUP('Andrea sanchez Velez'!E12,'Base de comisiones'!$A$4:$J$75,5,FALSE),IF(J12='Base de comisiones'!$F$3,VLOOKUP('Andrea sanchez Velez'!E12,'Base de comisiones'!$A$4:$J$75,6,FALSE),IF(J12='Base de comisiones'!$G$3,VLOOKUP('Andrea sanchez Velez'!E12,'Base de comisiones'!$A$4:$J$75,7,FALSE),IF(J12='Base de comisiones'!$H$3,VLOOKUP('Andrea sanchez Velez'!E12,'Base de comisiones'!$A$4:$J$75,8,FALSE),IF(J12='Base de comisiones'!$I$3,VLOOKUP('Andrea sanchez Velez'!E12,'Base de comisiones'!$A$4:$J$75,9,FALSE),IF(J12='Base de comisiones'!$J$3,VLOOKUP('Andrea sanchez Velez'!E12,'Base de comisiones'!$A$4:$J$75,10,FALSE),""))))))</f>
        <v>368066.9291338583</v>
      </c>
    </row>
    <row r="13" spans="2:12" x14ac:dyDescent="0.2">
      <c r="B13" s="27"/>
      <c r="C13" s="27"/>
      <c r="D13" s="27"/>
      <c r="E13" s="27"/>
      <c r="F13" s="23" t="str">
        <f>IFERROR(VLOOKUP(E13,'Base de comisiones'!$A$4:$J$75,2,FALSE),"")</f>
        <v/>
      </c>
      <c r="G13" s="23" t="str">
        <f>IFERROR(VLOOKUP(E13,'Base de comisiones'!$A$4:$J$75,3,FALSE),"")</f>
        <v/>
      </c>
      <c r="H13" s="23" t="str">
        <f>IFERROR(VLOOKUP(E13,'Base de comisiones'!$A$4:$J$53,4,FALSE),"")</f>
        <v/>
      </c>
      <c r="I13" s="127"/>
      <c r="J13" s="77"/>
      <c r="K13" s="24" t="str">
        <f>IF(J13='Base de comisiones'!$E$3,VLOOKUP('Andrea sanchez Velez'!E13,'Base de comisiones'!$A$4:$J$75,5,FALSE),IF(J13='Base de comisiones'!$F$3,VLOOKUP('Andrea sanchez Velez'!E13,'Base de comisiones'!$A$4:$J$75,6,FALSE),IF(J13='Base de comisiones'!$G$3,VLOOKUP('Andrea sanchez Velez'!E13,'Base de comisiones'!$A$4:$J$75,7,FALSE),IF(J13='Base de comisiones'!$H$3,VLOOKUP('Andrea sanchez Velez'!E13,'Base de comisiones'!$A$4:$J$75,8,FALSE),IF(J13='Base de comisiones'!$I$3,VLOOKUP('Andrea sanchez Velez'!E13,'Base de comisiones'!$A$4:$J$75,9,FALSE),IF(J13='Base de comisiones'!$J$3,VLOOKUP('Andrea sanchez Velez'!E13,'Base de comisiones'!$A$4:$J$75,10,FALSE),""))))))</f>
        <v/>
      </c>
    </row>
    <row r="14" spans="2:12" x14ac:dyDescent="0.2">
      <c r="B14" s="27"/>
      <c r="C14" s="27"/>
      <c r="D14" s="27"/>
      <c r="E14" s="27"/>
      <c r="F14" s="23" t="str">
        <f>IFERROR(VLOOKUP(E14,'Base de comisiones'!$A$4:$J$75,2,FALSE),"")</f>
        <v/>
      </c>
      <c r="G14" s="23" t="str">
        <f>IFERROR(VLOOKUP(E14,'Base de comisiones'!$A$4:$J$75,3,FALSE),"")</f>
        <v/>
      </c>
      <c r="H14" s="55" t="str">
        <f>IFERROR(VLOOKUP(E14,'Base de comisiones'!$A$4:$J$53,4,FALSE),"")</f>
        <v/>
      </c>
      <c r="I14" s="127"/>
      <c r="J14" s="77"/>
      <c r="K14" s="24" t="str">
        <f>IF(J14='Base de comisiones'!$E$3,VLOOKUP('Andrea sanchez Velez'!E14,'Base de comisiones'!$A$4:$J$75,5,FALSE),IF(J14='Base de comisiones'!$F$3,VLOOKUP('Andrea sanchez Velez'!E14,'Base de comisiones'!$A$4:$J$75,6,FALSE),IF(J14='Base de comisiones'!$G$3,VLOOKUP('Andrea sanchez Velez'!E14,'Base de comisiones'!$A$4:$J$75,7,FALSE),IF(J14='Base de comisiones'!$H$3,VLOOKUP('Andrea sanchez Velez'!E14,'Base de comisiones'!$A$4:$J$75,8,FALSE),IF(J14='Base de comisiones'!$I$3,VLOOKUP('Andrea sanchez Velez'!E14,'Base de comisiones'!$A$4:$J$75,9,FALSE),IF(J14='Base de comisiones'!$J$3,VLOOKUP('Andrea sanchez Velez'!E14,'Base de comisiones'!$A$4:$J$75,10,FALSE),""))))))</f>
        <v/>
      </c>
    </row>
    <row r="15" spans="2:12" x14ac:dyDescent="0.2">
      <c r="B15" s="27"/>
      <c r="C15" s="27"/>
      <c r="D15" s="27"/>
      <c r="E15" s="27"/>
      <c r="F15" s="23" t="str">
        <f>IFERROR(VLOOKUP(E15,'Base de comisiones'!$A$4:$J$75,2,FALSE),"")</f>
        <v/>
      </c>
      <c r="G15" s="23" t="str">
        <f>IFERROR(VLOOKUP(E15,'Base de comisiones'!$A$4:$J$75,3,FALSE),"")</f>
        <v/>
      </c>
      <c r="H15" s="23" t="str">
        <f>IFERROR(VLOOKUP(E15,'Base de comisiones'!$A$4:$J$53,4,FALSE),"")</f>
        <v/>
      </c>
      <c r="I15" s="127"/>
      <c r="J15" s="77"/>
      <c r="K15" s="24" t="str">
        <f>IF(J15='Base de comisiones'!$E$3,VLOOKUP('Andrea sanchez Velez'!E15,'Base de comisiones'!$A$4:$J$75,5,FALSE),IF(J15='Base de comisiones'!$F$3,VLOOKUP('Andrea sanchez Velez'!E15,'Base de comisiones'!$A$4:$J$75,6,FALSE),IF(J15='Base de comisiones'!$G$3,VLOOKUP('Andrea sanchez Velez'!E15,'Base de comisiones'!$A$4:$J$75,7,FALSE),IF(J15='Base de comisiones'!$H$3,VLOOKUP('Andrea sanchez Velez'!E15,'Base de comisiones'!$A$4:$J$75,8,FALSE),IF(J15='Base de comisiones'!$I$3,VLOOKUP('Andrea sanchez Velez'!E15,'Base de comisiones'!$A$4:$J$75,9,FALSE),IF(J15='Base de comisiones'!$J$3,VLOOKUP('Andrea sanchez Velez'!E15,'Base de comisiones'!$A$4:$J$75,10,FALSE),""))))))</f>
        <v/>
      </c>
    </row>
    <row r="16" spans="2:12" x14ac:dyDescent="0.2">
      <c r="B16" s="27"/>
      <c r="C16" s="27"/>
      <c r="D16" s="27"/>
      <c r="E16" s="27"/>
      <c r="F16" s="23" t="str">
        <f>IFERROR(VLOOKUP(E16,'Base de comisiones'!$A$4:$J$75,2,FALSE),"")</f>
        <v/>
      </c>
      <c r="G16" s="23" t="str">
        <f>IFERROR(VLOOKUP(E16,'Base de comisiones'!$A$4:$J$75,3,FALSE),"")</f>
        <v/>
      </c>
      <c r="H16" s="23" t="str">
        <f>IFERROR(VLOOKUP(E16,'Base de comisiones'!$A$4:$J$53,4,FALSE),"")</f>
        <v/>
      </c>
      <c r="I16" s="127"/>
      <c r="J16" s="77"/>
      <c r="K16" s="24" t="str">
        <f>IF(J16='Base de comisiones'!$E$3,VLOOKUP('Andrea sanchez Velez'!E16,'Base de comisiones'!$A$4:$J$75,5,FALSE),IF(J16='Base de comisiones'!$F$3,VLOOKUP('Andrea sanchez Velez'!E16,'Base de comisiones'!$A$4:$J$75,6,FALSE),IF(J16='Base de comisiones'!$G$3,VLOOKUP('Andrea sanchez Velez'!E16,'Base de comisiones'!$A$4:$J$75,7,FALSE),IF(J16='Base de comisiones'!$H$3,VLOOKUP('Andrea sanchez Velez'!E16,'Base de comisiones'!$A$4:$J$75,8,FALSE),IF(J16='Base de comisiones'!$I$3,VLOOKUP('Andrea sanchez Velez'!E16,'Base de comisiones'!$A$4:$J$75,9,FALSE),IF(J16='Base de comisiones'!$J$3,VLOOKUP('Andrea sanchez Velez'!E16,'Base de comisiones'!$A$4:$J$75,10,FALSE),""))))))</f>
        <v/>
      </c>
    </row>
    <row r="17" spans="2:11" x14ac:dyDescent="0.2">
      <c r="B17" s="27"/>
      <c r="C17" s="27"/>
      <c r="D17" s="27"/>
      <c r="E17" s="27"/>
      <c r="F17" s="23" t="str">
        <f>IFERROR(VLOOKUP(E17,'Base de comisiones'!$A$4:$J$75,2,FALSE),"")</f>
        <v/>
      </c>
      <c r="G17" s="23" t="str">
        <f>IFERROR(VLOOKUP(E17,'Base de comisiones'!$A$4:$J$75,3,FALSE),"")</f>
        <v/>
      </c>
      <c r="H17" s="23" t="str">
        <f>IFERROR(VLOOKUP(E17,'Base de comisiones'!$A$4:$J$53,4,FALSE),"")</f>
        <v/>
      </c>
      <c r="I17" s="127"/>
      <c r="J17" s="77"/>
      <c r="K17" s="24" t="str">
        <f>IF(J17='Base de comisiones'!$E$3,VLOOKUP('Andrea sanchez Velez'!E17,'Base de comisiones'!$A$4:$J$75,5,FALSE),IF(J17='Base de comisiones'!$F$3,VLOOKUP('Andrea sanchez Velez'!E17,'Base de comisiones'!$A$4:$J$75,6,FALSE),IF(J17='Base de comisiones'!$G$3,VLOOKUP('Andrea sanchez Velez'!E17,'Base de comisiones'!$A$4:$J$75,7,FALSE),IF(J17='Base de comisiones'!$H$3,VLOOKUP('Andrea sanchez Velez'!E17,'Base de comisiones'!$A$4:$J$75,8,FALSE),IF(J17='Base de comisiones'!$I$3,VLOOKUP('Andrea sanchez Velez'!E17,'Base de comisiones'!$A$4:$J$75,9,FALSE),IF(J17='Base de comisiones'!$J$3,VLOOKUP('Andrea sanchez Velez'!E17,'Base de comisiones'!$A$4:$J$75,10,FALSE),""))))))</f>
        <v/>
      </c>
    </row>
    <row r="18" spans="2:11" x14ac:dyDescent="0.2">
      <c r="B18" s="27"/>
      <c r="C18" s="27"/>
      <c r="D18" s="27"/>
      <c r="E18" s="27"/>
      <c r="F18" s="23" t="str">
        <f>IFERROR(VLOOKUP(E18,'Base de comisiones'!$A$4:$J$75,2,FALSE),"")</f>
        <v/>
      </c>
      <c r="G18" s="23" t="str">
        <f>IFERROR(VLOOKUP(E18,'Base de comisiones'!$A$4:$J$75,3,FALSE),"")</f>
        <v/>
      </c>
      <c r="H18" s="23" t="str">
        <f>IFERROR(VLOOKUP(E18,'Base de comisiones'!$A$4:$J$53,4,FALSE),"")</f>
        <v/>
      </c>
      <c r="I18" s="127"/>
      <c r="J18" s="77"/>
      <c r="K18" s="24" t="str">
        <f>IF(J18='Base de comisiones'!$E$3,VLOOKUP('Andrea sanchez Velez'!E18,'Base de comisiones'!$A$4:$J$75,5,FALSE),IF(J18='Base de comisiones'!$F$3,VLOOKUP('Andrea sanchez Velez'!E18,'Base de comisiones'!$A$4:$J$75,6,FALSE),IF(J18='Base de comisiones'!$G$3,VLOOKUP('Andrea sanchez Velez'!E18,'Base de comisiones'!$A$4:$J$75,7,FALSE),IF(J18='Base de comisiones'!$H$3,VLOOKUP('Andrea sanchez Velez'!E18,'Base de comisiones'!$A$4:$J$75,8,FALSE),IF(J18='Base de comisiones'!$I$3,VLOOKUP('Andrea sanchez Velez'!E18,'Base de comisiones'!$A$4:$J$75,9,FALSE),IF(J18='Base de comisiones'!$J$3,VLOOKUP('Andrea sanchez Velez'!E18,'Base de comisiones'!$A$4:$J$75,10,FALSE),""))))))</f>
        <v/>
      </c>
    </row>
    <row r="19" spans="2:11" x14ac:dyDescent="0.2">
      <c r="B19" s="27"/>
      <c r="C19" s="27"/>
      <c r="D19" s="27"/>
      <c r="E19" s="27"/>
      <c r="F19" s="23" t="str">
        <f>IFERROR(VLOOKUP(E19,'Base de comisiones'!$A$4:$J$75,2,FALSE),"")</f>
        <v/>
      </c>
      <c r="G19" s="23" t="str">
        <f>IFERROR(VLOOKUP(E19,'Base de comisiones'!$A$4:$J$75,3,FALSE),"")</f>
        <v/>
      </c>
      <c r="H19" s="23" t="str">
        <f>IFERROR(VLOOKUP(E19,'Base de comisiones'!$A$4:$J$53,4,FALSE),"")</f>
        <v/>
      </c>
      <c r="I19" s="127"/>
      <c r="J19" s="77"/>
      <c r="K19" s="24" t="str">
        <f>IF(J19='Base de comisiones'!$E$3,VLOOKUP('Andrea sanchez Velez'!E19,'Base de comisiones'!$A$4:$J$75,5,FALSE),IF(J19='Base de comisiones'!$F$3,VLOOKUP('Andrea sanchez Velez'!E19,'Base de comisiones'!$A$4:$J$75,6,FALSE),IF(J19='Base de comisiones'!$G$3,VLOOKUP('Andrea sanchez Velez'!E19,'Base de comisiones'!$A$4:$J$75,7,FALSE),IF(J19='Base de comisiones'!$H$3,VLOOKUP('Andrea sanchez Velez'!E19,'Base de comisiones'!$A$4:$J$75,8,FALSE),IF(J19='Base de comisiones'!$I$3,VLOOKUP('Andrea sanchez Velez'!E19,'Base de comisiones'!$A$4:$J$75,9,FALSE),IF(J19='Base de comisiones'!$J$3,VLOOKUP('Andrea sanchez Velez'!E19,'Base de comisiones'!$A$4:$J$75,10,FALSE),""))))))</f>
        <v/>
      </c>
    </row>
    <row r="20" spans="2:11" x14ac:dyDescent="0.2">
      <c r="B20" s="27"/>
      <c r="C20" s="27"/>
      <c r="D20" s="27"/>
      <c r="E20" s="27"/>
      <c r="F20" s="23" t="str">
        <f>IFERROR(VLOOKUP(E20,'Base de comisiones'!$A$4:$J$75,2,FALSE),"")</f>
        <v/>
      </c>
      <c r="G20" s="23" t="str">
        <f>IFERROR(VLOOKUP(E20,'Base de comisiones'!$A$4:$J$75,3,FALSE),"")</f>
        <v/>
      </c>
      <c r="H20" s="23" t="str">
        <f>IFERROR(VLOOKUP(E20,'Base de comisiones'!$A$4:$J$53,4,FALSE),"")</f>
        <v/>
      </c>
      <c r="I20" s="127"/>
      <c r="J20" s="77"/>
      <c r="K20" s="24" t="str">
        <f>IF(J20='Base de comisiones'!$E$3,VLOOKUP('Andrea sanchez Velez'!E20,'Base de comisiones'!$A$4:$J$75,5,FALSE),IF(J20='Base de comisiones'!$F$3,VLOOKUP('Andrea sanchez Velez'!E20,'Base de comisiones'!$A$4:$J$75,6,FALSE),IF(J20='Base de comisiones'!$G$3,VLOOKUP('Andrea sanchez Velez'!E20,'Base de comisiones'!$A$4:$J$75,7,FALSE),IF(J20='Base de comisiones'!$H$3,VLOOKUP('Andrea sanchez Velez'!E20,'Base de comisiones'!$A$4:$J$75,8,FALSE),IF(J20='Base de comisiones'!$I$3,VLOOKUP('Andrea sanchez Velez'!E20,'Base de comisiones'!$A$4:$J$75,9,FALSE),IF(J20='Base de comisiones'!$J$3,VLOOKUP('Andrea sanchez Velez'!E20,'Base de comisiones'!$A$4:$J$75,10,FALSE),""))))))</f>
        <v/>
      </c>
    </row>
    <row r="21" spans="2:11" x14ac:dyDescent="0.2">
      <c r="B21" s="27"/>
      <c r="C21" s="29"/>
      <c r="D21" s="27"/>
      <c r="E21" s="28"/>
      <c r="F21" s="23" t="str">
        <f>IFERROR(VLOOKUP(E21,'Base de comisiones'!$A$4:$J$75,2,FALSE),"")</f>
        <v/>
      </c>
      <c r="G21" s="23" t="str">
        <f>IFERROR(VLOOKUP(E21,'Base de comisiones'!$A$4:$J$75,3,FALSE),"")</f>
        <v/>
      </c>
      <c r="H21" s="23" t="str">
        <f>IFERROR(VLOOKUP(E21,'Base de comisiones'!$A$4:$J$53,4,FALSE),"")</f>
        <v/>
      </c>
      <c r="I21" s="28"/>
      <c r="J21" s="28"/>
      <c r="K21" s="24" t="str">
        <f>IF(J21='Base de comisiones'!$E$3,VLOOKUP('Andrea sanchez Velez'!E21,'Base de comisiones'!$A$4:$J$75,5,FALSE),IF(J21='Base de comisiones'!$F$3,VLOOKUP('Andrea sanchez Velez'!E21,'Base de comisiones'!$A$4:$J$75,6,FALSE),IF(J21='Base de comisiones'!$G$3,VLOOKUP('Andrea sanchez Velez'!E21,'Base de comisiones'!$A$4:$J$75,7,FALSE),IF(J21='Base de comisiones'!$H$3,VLOOKUP('Andrea sanchez Velez'!E21,'Base de comisiones'!$A$4:$J$75,8,FALSE),IF(J21='Base de comisiones'!$I$3,VLOOKUP('Andrea sanchez Velez'!E21,'Base de comisiones'!$A$4:$J$75,9,FALSE),IF(J21='Base de comisiones'!$J$3,VLOOKUP('Andrea sanchez Velez'!E21,'Base de comisiones'!$A$4:$J$75,10,FALSE),""))))))</f>
        <v/>
      </c>
    </row>
    <row r="22" spans="2:11" x14ac:dyDescent="0.2">
      <c r="B22" s="27"/>
      <c r="C22" s="29"/>
      <c r="D22" s="27"/>
      <c r="E22" s="28"/>
      <c r="F22" s="23" t="str">
        <f>IFERROR(VLOOKUP(E22,'Base de comisiones'!$A$4:$J$75,2,FALSE),"")</f>
        <v/>
      </c>
      <c r="G22" s="23" t="str">
        <f>IFERROR(VLOOKUP(E22,'Base de comisiones'!$A$4:$J$75,3,FALSE),"")</f>
        <v/>
      </c>
      <c r="H22" s="23" t="str">
        <f>IFERROR(VLOOKUP(E22,'Base de comisiones'!$A$4:$J$53,4,FALSE),"")</f>
        <v/>
      </c>
      <c r="I22" s="28"/>
      <c r="J22" s="28"/>
      <c r="K22" s="24" t="str">
        <f>IF(J22='Base de comisiones'!$E$3,VLOOKUP('Andrea sanchez Velez'!E22,'Base de comisiones'!$A$4:$J$75,5,FALSE),IF(J22='Base de comisiones'!$F$3,VLOOKUP('Andrea sanchez Velez'!E22,'Base de comisiones'!$A$4:$J$75,6,FALSE),IF(J22='Base de comisiones'!$G$3,VLOOKUP('Andrea sanchez Velez'!E22,'Base de comisiones'!$A$4:$J$75,7,FALSE),IF(J22='Base de comisiones'!$H$3,VLOOKUP('Andrea sanchez Velez'!E22,'Base de comisiones'!$A$4:$J$75,8,FALSE),IF(J22='Base de comisiones'!$I$3,VLOOKUP('Andrea sanchez Velez'!E22,'Base de comisiones'!$A$4:$J$75,9,FALSE),IF(J22='Base de comisiones'!$J$3,VLOOKUP('Andrea sanchez Velez'!E22,'Base de comisiones'!$A$4:$J$75,10,FALSE),""))))))</f>
        <v/>
      </c>
    </row>
    <row r="23" spans="2:11" x14ac:dyDescent="0.2">
      <c r="B23" s="27"/>
      <c r="C23" s="29"/>
      <c r="D23" s="27"/>
      <c r="E23" s="28"/>
      <c r="F23" s="23" t="str">
        <f>IFERROR(VLOOKUP(E23,'Base de comisiones'!$A$4:$J$75,2,FALSE),"")</f>
        <v/>
      </c>
      <c r="G23" s="23" t="str">
        <f>IFERROR(VLOOKUP(E23,'Base de comisiones'!$A$4:$J$75,3,FALSE),"")</f>
        <v/>
      </c>
      <c r="H23" s="23" t="str">
        <f>IFERROR(VLOOKUP(E23,'Base de comisiones'!$A$4:$J$53,4,FALSE),"")</f>
        <v/>
      </c>
      <c r="I23" s="28"/>
      <c r="J23" s="28"/>
      <c r="K23" s="24" t="str">
        <f>IF(J23='Base de comisiones'!$E$3,VLOOKUP('Andrea sanchez Velez'!E23,'Base de comisiones'!$A$4:$J$75,5,FALSE),IF(J23='Base de comisiones'!$F$3,VLOOKUP('Andrea sanchez Velez'!E23,'Base de comisiones'!$A$4:$J$75,6,FALSE),IF(J23='Base de comisiones'!$G$3,VLOOKUP('Andrea sanchez Velez'!E23,'Base de comisiones'!$A$4:$J$75,7,FALSE),IF(J23='Base de comisiones'!$H$3,VLOOKUP('Andrea sanchez Velez'!E23,'Base de comisiones'!$A$4:$J$75,8,FALSE),IF(J23='Base de comisiones'!$I$3,VLOOKUP('Andrea sanchez Velez'!E23,'Base de comisiones'!$A$4:$J$75,9,FALSE),IF(J23='Base de comisiones'!$J$3,VLOOKUP('Andrea sanchez Velez'!E23,'Base de comisiones'!$A$4:$J$75,10,FALSE),""))))))</f>
        <v/>
      </c>
    </row>
    <row r="24" spans="2:11" x14ac:dyDescent="0.2">
      <c r="B24" s="147" t="s">
        <v>23</v>
      </c>
      <c r="C24" s="148"/>
      <c r="D24" s="148"/>
      <c r="E24" s="148"/>
      <c r="F24" s="148"/>
      <c r="G24" s="148"/>
      <c r="H24" s="148"/>
      <c r="I24" s="148"/>
      <c r="J24" s="148"/>
      <c r="K24" s="25">
        <f>SUM(K9:K23)</f>
        <v>2147436.7450708663</v>
      </c>
    </row>
    <row r="25" spans="2:11" x14ac:dyDescent="0.2">
      <c r="B25" s="14"/>
      <c r="C25" s="15"/>
      <c r="D25" s="16"/>
      <c r="E25" s="16"/>
      <c r="F25" s="16"/>
      <c r="G25" s="16"/>
      <c r="H25" s="16"/>
      <c r="I25" s="16"/>
      <c r="J25" s="16"/>
      <c r="K25" s="6"/>
    </row>
    <row r="26" spans="2:11" x14ac:dyDescent="0.2">
      <c r="B26" s="14"/>
      <c r="C26" s="15"/>
      <c r="D26" s="16"/>
      <c r="E26" s="16"/>
      <c r="F26" s="16"/>
      <c r="G26" s="16"/>
      <c r="H26" s="16"/>
      <c r="I26" s="16"/>
      <c r="J26" s="16"/>
      <c r="K26" s="6"/>
    </row>
    <row r="27" spans="2:11" x14ac:dyDescent="0.2">
      <c r="B27" s="14"/>
      <c r="C27" s="15"/>
      <c r="D27" s="16"/>
      <c r="E27" s="16"/>
      <c r="F27" s="16"/>
      <c r="G27" s="16"/>
      <c r="H27" s="16"/>
      <c r="I27" s="16"/>
      <c r="J27" s="16"/>
      <c r="K27" s="6"/>
    </row>
    <row r="31" spans="2:11" ht="30" x14ac:dyDescent="0.2">
      <c r="B31" s="9" t="s">
        <v>0</v>
      </c>
      <c r="C31" s="10"/>
      <c r="H31" s="9" t="s">
        <v>24</v>
      </c>
      <c r="I31" s="10"/>
      <c r="J31" s="11"/>
      <c r="K31" s="12"/>
    </row>
    <row r="36" spans="3:9" x14ac:dyDescent="0.2">
      <c r="C36" s="149" t="s">
        <v>50</v>
      </c>
      <c r="D36" s="149"/>
      <c r="E36" s="10"/>
      <c r="F36" s="10"/>
      <c r="G36" s="10"/>
      <c r="H36" s="11"/>
      <c r="I36" s="6"/>
    </row>
  </sheetData>
  <mergeCells count="4">
    <mergeCell ref="B1:K1"/>
    <mergeCell ref="B2:K2"/>
    <mergeCell ref="B24:J24"/>
    <mergeCell ref="C36:D36"/>
  </mergeCells>
  <printOptions horizontalCentered="1"/>
  <pageMargins left="0.19685039370078741" right="0.19685039370078741" top="0.19685039370078741" bottom="0.19685039370078741" header="0.31496062992125984" footer="0.31496062992125984"/>
  <pageSetup scale="60" orientation="landscape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ERROR" error="Seleccione asesor de la lista" promptTitle="ASESOR" prompt="Seleccione asesor de la lista" xr:uid="{6C308FF6-A3B7-4812-90D7-975B97A93311}">
          <x14:formula1>
            <xm:f>Listas!$E$1:$E$37</xm:f>
          </x14:formula1>
          <xm:sqref>C5</xm:sqref>
        </x14:dataValidation>
        <x14:dataValidation type="list" allowBlank="1" showInputMessage="1" showErrorMessage="1" xr:uid="{137E4F6D-7642-4DAE-82E5-0AFAF1D9D26B}">
          <x14:formula1>
            <xm:f>Listas!$B$1:$B$2</xm:f>
          </x14:formula1>
          <xm:sqref>C7</xm:sqref>
        </x14:dataValidation>
        <x14:dataValidation type="list" allowBlank="1" showInputMessage="1" showErrorMessage="1" errorTitle="ERROR" error="Seleccione mes de la lista" promptTitle="MES" prompt="Seleccione mes de la lista" xr:uid="{9C5C5667-0DB4-449A-97F1-687D3FBDBBD4}">
          <x14:formula1>
            <xm:f>Listas!$D$1:$D$12</xm:f>
          </x14:formula1>
          <xm:sqref>C6 I9:I23</xm:sqref>
        </x14:dataValidation>
        <x14:dataValidation type="list" allowBlank="1" showInputMessage="1" showErrorMessage="1" errorTitle="ERROR" error="Seleccione tipo cobro de la lista" promptTitle="TIPO COBRO" prompt="Seleccione tipo cobro de la lista" xr:uid="{42A7D05B-3ED7-48F2-B6B9-39A354F03D45}">
          <x14:formula1>
            <xm:f>Listas!$C$1:$C$6</xm:f>
          </x14:formula1>
          <xm:sqref>J9:J23</xm:sqref>
        </x14:dataValidation>
        <x14:dataValidation type="list" allowBlank="1" showInputMessage="1" showErrorMessage="1" errorTitle="ERROR" error="Seleccione vehiculo de la lista" promptTitle="VEHICULO" prompt="Seleccione vehiculo de la lista" xr:uid="{757F7B8A-A53B-4A97-84D0-DE971E471D03}">
          <x14:formula1>
            <xm:f>'Base de comisiones'!$A$4:$A$53</xm:f>
          </x14:formula1>
          <xm:sqref>E9:E23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94460-B5A7-414E-8D36-EECE04956F2C}">
  <sheetPr>
    <tabColor theme="4" tint="0.59999389629810485"/>
  </sheetPr>
  <dimension ref="B1:L36"/>
  <sheetViews>
    <sheetView showGridLines="0" zoomScale="85" zoomScaleNormal="85" workbookViewId="0">
      <selection activeCell="I5" sqref="I5"/>
    </sheetView>
  </sheetViews>
  <sheetFormatPr baseColWidth="10" defaultColWidth="11.42578125" defaultRowHeight="15" x14ac:dyDescent="0.2"/>
  <cols>
    <col min="1" max="1" width="5.140625" style="1" customWidth="1"/>
    <col min="2" max="2" width="11.85546875" style="1" customWidth="1"/>
    <col min="3" max="3" width="46.7109375" style="1" customWidth="1"/>
    <col min="4" max="4" width="10" style="2" customWidth="1"/>
    <col min="5" max="5" width="22.28515625" style="2" customWidth="1"/>
    <col min="6" max="6" width="22.5703125" style="2" customWidth="1"/>
    <col min="7" max="7" width="18.28515625" style="2" customWidth="1"/>
    <col min="8" max="8" width="12.7109375" style="2" hidden="1" customWidth="1"/>
    <col min="9" max="9" width="14" style="3" customWidth="1"/>
    <col min="10" max="10" width="19.42578125" style="3" customWidth="1"/>
    <col min="11" max="11" width="18.28515625" style="104" bestFit="1" customWidth="1"/>
    <col min="12" max="12" width="21.42578125" style="1" customWidth="1"/>
    <col min="13" max="17" width="11.42578125" style="1" customWidth="1"/>
    <col min="18" max="16384" width="11.42578125" style="1"/>
  </cols>
  <sheetData>
    <row r="1" spans="2:12" ht="21" x14ac:dyDescent="0.2">
      <c r="B1" s="146" t="s">
        <v>2</v>
      </c>
      <c r="C1" s="146"/>
      <c r="D1" s="146"/>
      <c r="E1" s="146"/>
      <c r="F1" s="146"/>
      <c r="G1" s="146"/>
      <c r="H1" s="146"/>
      <c r="I1" s="146"/>
      <c r="J1" s="146"/>
      <c r="K1" s="146"/>
    </row>
    <row r="2" spans="2:12" ht="21" x14ac:dyDescent="0.2">
      <c r="B2" s="146" t="s">
        <v>3</v>
      </c>
      <c r="C2" s="146"/>
      <c r="D2" s="146"/>
      <c r="E2" s="146"/>
      <c r="F2" s="146"/>
      <c r="G2" s="146"/>
      <c r="H2" s="146"/>
      <c r="I2" s="146"/>
      <c r="J2" s="146"/>
      <c r="K2" s="146"/>
    </row>
    <row r="3" spans="2:12" x14ac:dyDescent="0.2">
      <c r="I3" s="2"/>
      <c r="J3" s="2"/>
      <c r="K3" s="100"/>
    </row>
    <row r="4" spans="2:12" ht="15.75" x14ac:dyDescent="0.2">
      <c r="B4" s="13" t="s">
        <v>21</v>
      </c>
      <c r="C4" s="26">
        <f>'Nadia Catacora'!C4</f>
        <v>45818</v>
      </c>
      <c r="I4" s="2"/>
      <c r="J4" s="2"/>
      <c r="K4" s="100"/>
    </row>
    <row r="5" spans="2:12" ht="15.75" x14ac:dyDescent="0.2">
      <c r="B5" s="13" t="s">
        <v>0</v>
      </c>
      <c r="C5" s="105" t="s">
        <v>67</v>
      </c>
      <c r="I5" s="2"/>
      <c r="J5" s="2"/>
      <c r="K5" s="100"/>
    </row>
    <row r="6" spans="2:12" ht="15.75" x14ac:dyDescent="0.2">
      <c r="B6" s="13" t="s">
        <v>4</v>
      </c>
      <c r="C6" s="39" t="str">
        <f>'Nadia Catacora'!C6</f>
        <v>MAYO</v>
      </c>
      <c r="I6" s="2"/>
      <c r="J6" s="2"/>
      <c r="K6" s="100"/>
    </row>
    <row r="7" spans="2:12" ht="15.75" x14ac:dyDescent="0.2">
      <c r="B7" s="13" t="s">
        <v>22</v>
      </c>
      <c r="C7" s="39" t="str">
        <f>'Nadia Catacora'!C7</f>
        <v>PRIMERA</v>
      </c>
      <c r="I7" s="2"/>
      <c r="J7" s="2"/>
      <c r="K7" s="100"/>
    </row>
    <row r="8" spans="2:12" ht="31.5" x14ac:dyDescent="0.2">
      <c r="B8" s="7" t="s">
        <v>17</v>
      </c>
      <c r="C8" s="7" t="s">
        <v>1</v>
      </c>
      <c r="D8" s="7" t="s">
        <v>26</v>
      </c>
      <c r="E8" s="7" t="s">
        <v>18</v>
      </c>
      <c r="F8" s="7" t="s">
        <v>34</v>
      </c>
      <c r="G8" s="7" t="s">
        <v>49</v>
      </c>
      <c r="H8" s="7" t="s">
        <v>19</v>
      </c>
      <c r="I8" s="8" t="s">
        <v>4</v>
      </c>
      <c r="J8" s="8" t="s">
        <v>25</v>
      </c>
      <c r="K8" s="22" t="s">
        <v>20</v>
      </c>
    </row>
    <row r="9" spans="2:12" s="66" customFormat="1" x14ac:dyDescent="0.2">
      <c r="B9" s="27" t="s">
        <v>290</v>
      </c>
      <c r="C9" s="27" t="s">
        <v>291</v>
      </c>
      <c r="D9" s="27" t="s">
        <v>292</v>
      </c>
      <c r="E9" s="27" t="s">
        <v>190</v>
      </c>
      <c r="F9" s="68" t="str">
        <f>IFERROR(VLOOKUP(E9,'Base de comisiones'!$A$4:$J$75,2,FALSE),"")</f>
        <v>EV3</v>
      </c>
      <c r="G9" s="68" t="str">
        <f>IFERROR(VLOOKUP(E9,'Base de comisiones'!$A$4:$J$75,3,FALSE),"")</f>
        <v>LIGHT</v>
      </c>
      <c r="H9" s="68">
        <f>IFERROR(VLOOKUP(E9,'Base de comisiones'!$A$4:$J$53,4,FALSE),"")</f>
        <v>2026</v>
      </c>
      <c r="I9" s="127" t="s">
        <v>9</v>
      </c>
      <c r="J9" s="85" t="s">
        <v>38</v>
      </c>
      <c r="K9" s="106">
        <f>IF(J9='Base de comisiones'!$E$3,VLOOKUP('Nataly Jaramillo'!E9,'Base de comisiones'!$A$4:$J$75,5,FALSE),IF(J9='Base de comisiones'!$F$3,VLOOKUP('Nataly Jaramillo'!E9,'Base de comisiones'!$A$4:$J$75,6,FALSE),IF(J9='Base de comisiones'!$G$3,VLOOKUP('Nataly Jaramillo'!E9,'Base de comisiones'!$A$4:$J$75,7,FALSE),IF(J9='Base de comisiones'!$H$3,VLOOKUP('Nataly Jaramillo'!E9,'Base de comisiones'!$A$4:$J$75,8,FALSE),IF(J9='Base de comisiones'!$I$3,VLOOKUP('Nataly Jaramillo'!E9,'Base de comisiones'!$A$4:$J$75,9,FALSE),IF(J9='Base de comisiones'!$J$3,VLOOKUP('Nataly Jaramillo'!E9,'Base de comisiones'!$A$4:$J$75,10,FALSE),""))))))</f>
        <v>1152311.112</v>
      </c>
      <c r="L9" s="76"/>
    </row>
    <row r="10" spans="2:12" s="66" customFormat="1" x14ac:dyDescent="0.2">
      <c r="B10" s="27" t="s">
        <v>293</v>
      </c>
      <c r="C10" s="27" t="s">
        <v>294</v>
      </c>
      <c r="D10" s="27" t="s">
        <v>295</v>
      </c>
      <c r="E10" s="27" t="s">
        <v>174</v>
      </c>
      <c r="F10" s="68" t="str">
        <f>IFERROR(VLOOKUP(E10,'Base de comisiones'!$A$4:$J$75,2,FALSE),"")</f>
        <v>SORENTO</v>
      </c>
      <c r="G10" s="68" t="str">
        <f>IFERROR(VLOOKUP(E10,'Base de comisiones'!$A$4:$J$75,3,FALSE),"")</f>
        <v>ZENITH</v>
      </c>
      <c r="H10" s="68" t="str">
        <f>IFERROR(VLOOKUP(E10,'Base de comisiones'!$A$4:$J$53,4,FALSE),"")</f>
        <v>2025</v>
      </c>
      <c r="I10" s="127" t="s">
        <v>9</v>
      </c>
      <c r="J10" s="85" t="s">
        <v>38</v>
      </c>
      <c r="K10" s="106">
        <f>IF(J10='Base de comisiones'!$E$3,VLOOKUP('Nataly Jaramillo'!E10,'Base de comisiones'!$A$4:$J$75,5,FALSE),IF(J10='Base de comisiones'!$F$3,VLOOKUP('Nataly Jaramillo'!E10,'Base de comisiones'!$A$4:$J$75,6,FALSE),IF(J10='Base de comisiones'!$G$3,VLOOKUP('Nataly Jaramillo'!E10,'Base de comisiones'!$A$4:$J$75,7,FALSE),IF(J10='Base de comisiones'!$H$3,VLOOKUP('Nataly Jaramillo'!E10,'Base de comisiones'!$A$4:$J$75,8,FALSE),IF(J10='Base de comisiones'!$I$3,VLOOKUP('Nataly Jaramillo'!E10,'Base de comisiones'!$A$4:$J$75,9,FALSE),IF(J10='Base de comisiones'!$J$3,VLOOKUP('Nataly Jaramillo'!E10,'Base de comisiones'!$A$4:$J$75,10,FALSE),""))))))</f>
        <v>1403085.825</v>
      </c>
      <c r="L10" s="76"/>
    </row>
    <row r="11" spans="2:12" s="66" customFormat="1" x14ac:dyDescent="0.2">
      <c r="B11" s="27" t="s">
        <v>296</v>
      </c>
      <c r="C11" s="27" t="s">
        <v>297</v>
      </c>
      <c r="D11" s="27" t="s">
        <v>298</v>
      </c>
      <c r="E11" s="27" t="s">
        <v>117</v>
      </c>
      <c r="F11" s="68" t="str">
        <f>IFERROR(VLOOKUP(E11,'Base de comisiones'!$A$4:$J$75,2,FALSE),"")</f>
        <v>NEW PICANTO</v>
      </c>
      <c r="G11" s="68" t="str">
        <f>IFERROR(VLOOKUP(E11,'Base de comisiones'!$A$4:$J$75,3,FALSE),"")</f>
        <v>ZENITH</v>
      </c>
      <c r="H11" s="68">
        <f>IFERROR(VLOOKUP(E11,'Base de comisiones'!$A$4:$J$53,4,FALSE),"")</f>
        <v>2026</v>
      </c>
      <c r="I11" s="127" t="s">
        <v>9</v>
      </c>
      <c r="J11" s="85" t="s">
        <v>38</v>
      </c>
      <c r="K11" s="106">
        <f>IF(J11='Base de comisiones'!$E$3,VLOOKUP('Nataly Jaramillo'!E11,'Base de comisiones'!$A$4:$J$75,5,FALSE),IF(J11='Base de comisiones'!$F$3,VLOOKUP('Nataly Jaramillo'!E11,'Base de comisiones'!$A$4:$J$75,6,FALSE),IF(J11='Base de comisiones'!$G$3,VLOOKUP('Nataly Jaramillo'!E11,'Base de comisiones'!$A$4:$J$75,7,FALSE),IF(J11='Base de comisiones'!$H$3,VLOOKUP('Nataly Jaramillo'!E11,'Base de comisiones'!$A$4:$J$75,8,FALSE),IF(J11='Base de comisiones'!$I$3,VLOOKUP('Nataly Jaramillo'!E11,'Base de comisiones'!$A$4:$J$75,9,FALSE),IF(J11='Base de comisiones'!$J$3,VLOOKUP('Nataly Jaramillo'!E11,'Base de comisiones'!$A$4:$J$75,10,FALSE),""))))))</f>
        <v>340624.67191601044</v>
      </c>
      <c r="L11" s="76"/>
    </row>
    <row r="12" spans="2:12" s="66" customFormat="1" x14ac:dyDescent="0.2">
      <c r="B12" s="27" t="s">
        <v>299</v>
      </c>
      <c r="C12" s="27" t="s">
        <v>300</v>
      </c>
      <c r="D12" s="27" t="s">
        <v>301</v>
      </c>
      <c r="E12" s="27" t="s">
        <v>160</v>
      </c>
      <c r="F12" s="68" t="str">
        <f>IFERROR(VLOOKUP(E12,'Base de comisiones'!$A$4:$J$75,2,FALSE),"")</f>
        <v>SONET (QY)</v>
      </c>
      <c r="G12" s="68" t="str">
        <f>IFERROR(VLOOKUP(E12,'Base de comisiones'!$A$4:$J$75,3,FALSE),"")</f>
        <v>VIBRANT MT</v>
      </c>
      <c r="H12" s="68">
        <f>IFERROR(VLOOKUP(E12,'Base de comisiones'!$A$4:$J$53,4,FALSE),"")</f>
        <v>2026</v>
      </c>
      <c r="I12" s="127" t="s">
        <v>9</v>
      </c>
      <c r="J12" s="85" t="s">
        <v>38</v>
      </c>
      <c r="K12" s="106">
        <f>IF(J12='Base de comisiones'!$E$3,VLOOKUP('Nataly Jaramillo'!E12,'Base de comisiones'!$A$4:$J$75,5,FALSE),IF(J12='Base de comisiones'!$F$3,VLOOKUP('Nataly Jaramillo'!E12,'Base de comisiones'!$A$4:$J$75,6,FALSE),IF(J12='Base de comisiones'!$G$3,VLOOKUP('Nataly Jaramillo'!E12,'Base de comisiones'!$A$4:$J$75,7,FALSE),IF(J12='Base de comisiones'!$H$3,VLOOKUP('Nataly Jaramillo'!E12,'Base de comisiones'!$A$4:$J$75,8,FALSE),IF(J12='Base de comisiones'!$I$3,VLOOKUP('Nataly Jaramillo'!E12,'Base de comisiones'!$A$4:$J$75,9,FALSE),IF(J12='Base de comisiones'!$J$3,VLOOKUP('Nataly Jaramillo'!E12,'Base de comisiones'!$A$4:$J$75,10,FALSE),""))))))</f>
        <v>554272.96799999999</v>
      </c>
    </row>
    <row r="13" spans="2:12" s="66" customFormat="1" x14ac:dyDescent="0.2">
      <c r="B13" s="27" t="s">
        <v>302</v>
      </c>
      <c r="C13" s="27" t="s">
        <v>303</v>
      </c>
      <c r="D13" s="27" t="s">
        <v>304</v>
      </c>
      <c r="E13" s="27" t="s">
        <v>117</v>
      </c>
      <c r="F13" s="68" t="str">
        <f>IFERROR(VLOOKUP(E13,'Base de comisiones'!$A$4:$J$75,2,FALSE),"")</f>
        <v>NEW PICANTO</v>
      </c>
      <c r="G13" s="68" t="str">
        <f>IFERROR(VLOOKUP(E13,'Base de comisiones'!$A$4:$J$75,3,FALSE),"")</f>
        <v>ZENITH</v>
      </c>
      <c r="H13" s="23"/>
      <c r="I13" s="127" t="s">
        <v>9</v>
      </c>
      <c r="J13" s="85" t="s">
        <v>38</v>
      </c>
      <c r="K13" s="106">
        <f>IF(J13='Base de comisiones'!$E$3,VLOOKUP('Nataly Jaramillo'!E13,'Base de comisiones'!$A$4:$J$75,5,FALSE),IF(J13='Base de comisiones'!$F$3,VLOOKUP('Nataly Jaramillo'!E13,'Base de comisiones'!$A$4:$J$75,6,FALSE),IF(J13='Base de comisiones'!$G$3,VLOOKUP('Nataly Jaramillo'!E13,'Base de comisiones'!$A$4:$J$75,7,FALSE),IF(J13='Base de comisiones'!$H$3,VLOOKUP('Nataly Jaramillo'!E13,'Base de comisiones'!$A$4:$J$75,8,FALSE),IF(J13='Base de comisiones'!$I$3,VLOOKUP('Nataly Jaramillo'!E13,'Base de comisiones'!$A$4:$J$75,9,FALSE),IF(J13='Base de comisiones'!$J$3,VLOOKUP('Nataly Jaramillo'!E13,'Base de comisiones'!$A$4:$J$75,10,FALSE),""))))))</f>
        <v>340624.67191601044</v>
      </c>
      <c r="L13" s="76"/>
    </row>
    <row r="14" spans="2:12" x14ac:dyDescent="0.2">
      <c r="B14" s="27" t="s">
        <v>305</v>
      </c>
      <c r="C14" s="27" t="s">
        <v>306</v>
      </c>
      <c r="D14" s="27" t="s">
        <v>307</v>
      </c>
      <c r="E14" s="27" t="s">
        <v>160</v>
      </c>
      <c r="F14" s="68" t="str">
        <f>IFERROR(VLOOKUP(E14,'Base de comisiones'!$A$4:$J$75,2,FALSE),"")</f>
        <v>SONET (QY)</v>
      </c>
      <c r="G14" s="68" t="str">
        <f>IFERROR(VLOOKUP(E14,'Base de comisiones'!$A$4:$J$75,3,FALSE),"")</f>
        <v>VIBRANT MT</v>
      </c>
      <c r="H14" s="23"/>
      <c r="I14" s="127" t="s">
        <v>9</v>
      </c>
      <c r="J14" s="85" t="s">
        <v>38</v>
      </c>
      <c r="K14" s="106">
        <f>IF(J14='Base de comisiones'!$E$3,VLOOKUP('Nataly Jaramillo'!E14,'Base de comisiones'!$A$4:$J$75,5,FALSE),IF(J14='Base de comisiones'!$F$3,VLOOKUP('Nataly Jaramillo'!E14,'Base de comisiones'!$A$4:$J$75,6,FALSE),IF(J14='Base de comisiones'!$G$3,VLOOKUP('Nataly Jaramillo'!E14,'Base de comisiones'!$A$4:$J$75,7,FALSE),IF(J14='Base de comisiones'!$H$3,VLOOKUP('Nataly Jaramillo'!E14,'Base de comisiones'!$A$4:$J$75,8,FALSE),IF(J14='Base de comisiones'!$I$3,VLOOKUP('Nataly Jaramillo'!E14,'Base de comisiones'!$A$4:$J$75,9,FALSE),IF(J14='Base de comisiones'!$J$3,VLOOKUP('Nataly Jaramillo'!E14,'Base de comisiones'!$A$4:$J$75,10,FALSE),""))))))</f>
        <v>554272.96799999999</v>
      </c>
      <c r="L14" s="76"/>
    </row>
    <row r="15" spans="2:12" x14ac:dyDescent="0.2">
      <c r="B15" s="27" t="s">
        <v>308</v>
      </c>
      <c r="C15" s="27" t="s">
        <v>309</v>
      </c>
      <c r="D15" s="27" t="s">
        <v>310</v>
      </c>
      <c r="E15" s="27" t="s">
        <v>162</v>
      </c>
      <c r="F15" s="68" t="str">
        <f>IFERROR(VLOOKUP(E15,'Base de comisiones'!$A$4:$J$75,2,FALSE),"")</f>
        <v>SONET (QY)</v>
      </c>
      <c r="G15" s="68" t="str">
        <f>IFERROR(VLOOKUP(E15,'Base de comisiones'!$A$4:$J$75,3,FALSE),"")</f>
        <v>ZENITH AT</v>
      </c>
      <c r="H15" s="23"/>
      <c r="I15" s="127" t="s">
        <v>9</v>
      </c>
      <c r="J15" s="85" t="s">
        <v>38</v>
      </c>
      <c r="K15" s="106">
        <f>IF(J15='Base de comisiones'!$E$3,VLOOKUP('Nataly Jaramillo'!E15,'Base de comisiones'!$A$4:$J$75,5,FALSE),IF(J15='Base de comisiones'!$F$3,VLOOKUP('Nataly Jaramillo'!E15,'Base de comisiones'!$A$4:$J$75,6,FALSE),IF(J15='Base de comisiones'!$G$3,VLOOKUP('Nataly Jaramillo'!E15,'Base de comisiones'!$A$4:$J$75,7,FALSE),IF(J15='Base de comisiones'!$H$3,VLOOKUP('Nataly Jaramillo'!E15,'Base de comisiones'!$A$4:$J$75,8,FALSE),IF(J15='Base de comisiones'!$I$3,VLOOKUP('Nataly Jaramillo'!E15,'Base de comisiones'!$A$4:$J$75,9,FALSE),IF(J15='Base de comisiones'!$J$3,VLOOKUP('Nataly Jaramillo'!E15,'Base de comisiones'!$A$4:$J$75,10,FALSE),""))))))</f>
        <v>635112.86400000006</v>
      </c>
    </row>
    <row r="16" spans="2:12" x14ac:dyDescent="0.2">
      <c r="B16" s="27"/>
      <c r="C16" s="27"/>
      <c r="D16" s="27"/>
      <c r="E16" s="27"/>
      <c r="F16" s="68" t="str">
        <f>IFERROR(VLOOKUP(E16,'Base de comisiones'!$A$4:$J$75,2,FALSE),"")</f>
        <v/>
      </c>
      <c r="G16" s="68" t="str">
        <f>IFERROR(VLOOKUP(E16,'Base de comisiones'!$A$4:$J$75,3,FALSE),"")</f>
        <v/>
      </c>
      <c r="H16" s="23" t="str">
        <f>IFERROR(VLOOKUP(E16,'Base de comisiones'!$A$4:$J$53,4,FALSE),"")</f>
        <v/>
      </c>
      <c r="I16" s="127"/>
      <c r="J16" s="85"/>
      <c r="K16" s="106" t="str">
        <f>IF(J16='Base de comisiones'!$E$3,VLOOKUP('Nataly Jaramillo'!E16,'Base de comisiones'!$A$4:$J$75,5,FALSE),IF(J16='Base de comisiones'!$F$3,VLOOKUP('Nataly Jaramillo'!E16,'Base de comisiones'!$A$4:$J$75,6,FALSE),IF(J16='Base de comisiones'!$G$3,VLOOKUP('Nataly Jaramillo'!E16,'Base de comisiones'!$A$4:$J$75,7,FALSE),IF(J16='Base de comisiones'!$H$3,VLOOKUP('Nataly Jaramillo'!E16,'Base de comisiones'!$A$4:$J$75,8,FALSE),IF(J16='Base de comisiones'!$I$3,VLOOKUP('Nataly Jaramillo'!E16,'Base de comisiones'!$A$4:$J$75,9,FALSE),IF(J16='Base de comisiones'!$J$3,VLOOKUP('Nataly Jaramillo'!E16,'Base de comisiones'!$A$4:$J$75,10,FALSE),""))))))</f>
        <v/>
      </c>
    </row>
    <row r="17" spans="2:11" x14ac:dyDescent="0.2">
      <c r="B17" s="27"/>
      <c r="C17" s="27"/>
      <c r="D17" s="27"/>
      <c r="E17" s="27"/>
      <c r="F17" s="68" t="str">
        <f>IFERROR(VLOOKUP(E17,'Base de comisiones'!$A$4:$J$75,2,FALSE),"")</f>
        <v/>
      </c>
      <c r="G17" s="68" t="str">
        <f>IFERROR(VLOOKUP(E17,'Base de comisiones'!$A$4:$J$75,3,FALSE),"")</f>
        <v/>
      </c>
      <c r="H17" s="23" t="str">
        <f>IFERROR(VLOOKUP(E17,'Base de comisiones'!$A$4:$J$53,4,FALSE),"")</f>
        <v/>
      </c>
      <c r="I17" s="127"/>
      <c r="J17" s="85"/>
      <c r="K17" s="106" t="str">
        <f>IF(J17='Base de comisiones'!$E$3,VLOOKUP('Nataly Jaramillo'!E17,'Base de comisiones'!$A$4:$J$75,5,FALSE),IF(J17='Base de comisiones'!$F$3,VLOOKUP('Nataly Jaramillo'!E17,'Base de comisiones'!$A$4:$J$75,6,FALSE),IF(J17='Base de comisiones'!$G$3,VLOOKUP('Nataly Jaramillo'!E17,'Base de comisiones'!$A$4:$J$75,7,FALSE),IF(J17='Base de comisiones'!$H$3,VLOOKUP('Nataly Jaramillo'!E17,'Base de comisiones'!$A$4:$J$75,8,FALSE),IF(J17='Base de comisiones'!$I$3,VLOOKUP('Nataly Jaramillo'!E17,'Base de comisiones'!$A$4:$J$75,9,FALSE),IF(J17='Base de comisiones'!$J$3,VLOOKUP('Nataly Jaramillo'!E17,'Base de comisiones'!$A$4:$J$75,10,FALSE),""))))))</f>
        <v/>
      </c>
    </row>
    <row r="18" spans="2:11" ht="19.149999999999999" customHeight="1" x14ac:dyDescent="0.2">
      <c r="B18" s="27"/>
      <c r="C18" s="29"/>
      <c r="D18" s="27"/>
      <c r="E18" s="27"/>
      <c r="F18" s="68" t="str">
        <f>IFERROR(VLOOKUP(E18,'Base de comisiones'!$A$4:$J$75,2,FALSE),"")</f>
        <v/>
      </c>
      <c r="G18" s="68" t="str">
        <f>IFERROR(VLOOKUP(E18,'Base de comisiones'!$A$4:$J$75,3,FALSE),"")</f>
        <v/>
      </c>
      <c r="H18" s="23" t="str">
        <f>IFERROR(VLOOKUP(E18,'Base de comisiones'!$A$4:$J$53,4,FALSE),"")</f>
        <v/>
      </c>
      <c r="I18" s="28"/>
      <c r="J18" s="28"/>
      <c r="K18" s="106" t="str">
        <f>IF(J18='Base de comisiones'!$E$3,VLOOKUP('Nataly Jaramillo'!E18,'Base de comisiones'!$A$4:$J$75,5,FALSE),IF(J18='Base de comisiones'!$F$3,VLOOKUP('Nataly Jaramillo'!E18,'Base de comisiones'!$A$4:$J$75,6,FALSE),IF(J18='Base de comisiones'!$G$3,VLOOKUP('Nataly Jaramillo'!E18,'Base de comisiones'!$A$4:$J$75,7,FALSE),IF(J18='Base de comisiones'!$H$3,VLOOKUP('Nataly Jaramillo'!E18,'Base de comisiones'!$A$4:$J$75,8,FALSE),IF(J18='Base de comisiones'!$I$3,VLOOKUP('Nataly Jaramillo'!E18,'Base de comisiones'!$A$4:$J$75,9,FALSE),IF(J18='Base de comisiones'!$J$3,VLOOKUP('Nataly Jaramillo'!E18,'Base de comisiones'!$A$4:$J$75,10,FALSE),""))))))</f>
        <v/>
      </c>
    </row>
    <row r="19" spans="2:11" x14ac:dyDescent="0.2">
      <c r="B19" s="27"/>
      <c r="C19" s="29"/>
      <c r="D19" s="27"/>
      <c r="E19" s="28"/>
      <c r="F19" s="68" t="str">
        <f>IFERROR(VLOOKUP(E19,'Base de comisiones'!$A$4:$J$75,2,FALSE),"")</f>
        <v/>
      </c>
      <c r="G19" s="68" t="str">
        <f>IFERROR(VLOOKUP(E19,'Base de comisiones'!$A$4:$J$75,3,FALSE),"")</f>
        <v/>
      </c>
      <c r="H19" s="23" t="str">
        <f>IFERROR(VLOOKUP(E19,'Base de comisiones'!$A$4:$J$53,4,FALSE),"")</f>
        <v/>
      </c>
      <c r="I19" s="28"/>
      <c r="J19" s="28"/>
      <c r="K19" s="106" t="str">
        <f>IF(J19='Base de comisiones'!$E$3,VLOOKUP('Nataly Jaramillo'!E19,'Base de comisiones'!$A$4:$J$75,5,FALSE),IF(J19='Base de comisiones'!$F$3,VLOOKUP('Nataly Jaramillo'!E19,'Base de comisiones'!$A$4:$J$75,6,FALSE),IF(J19='Base de comisiones'!$G$3,VLOOKUP('Nataly Jaramillo'!E19,'Base de comisiones'!$A$4:$J$75,7,FALSE),IF(J19='Base de comisiones'!$H$3,VLOOKUP('Nataly Jaramillo'!E19,'Base de comisiones'!$A$4:$J$75,8,FALSE),IF(J19='Base de comisiones'!$I$3,VLOOKUP('Nataly Jaramillo'!E19,'Base de comisiones'!$A$4:$J$75,9,FALSE),IF(J19='Base de comisiones'!$J$3,VLOOKUP('Nataly Jaramillo'!E19,'Base de comisiones'!$A$4:$J$75,10,FALSE),""))))))</f>
        <v/>
      </c>
    </row>
    <row r="20" spans="2:11" x14ac:dyDescent="0.2">
      <c r="B20" s="27"/>
      <c r="C20" s="29"/>
      <c r="D20" s="27"/>
      <c r="E20" s="28"/>
      <c r="F20" s="68" t="str">
        <f>IFERROR(VLOOKUP(E20,'Base de comisiones'!$A$4:$J$75,2,FALSE),"")</f>
        <v/>
      </c>
      <c r="G20" s="68" t="str">
        <f>IFERROR(VLOOKUP(E20,'Base de comisiones'!$A$4:$J$75,3,FALSE),"")</f>
        <v/>
      </c>
      <c r="H20" s="23" t="str">
        <f>IFERROR(VLOOKUP(E20,'Base de comisiones'!$A$4:$J$53,4,FALSE),"")</f>
        <v/>
      </c>
      <c r="I20" s="28"/>
      <c r="J20" s="28"/>
      <c r="K20" s="106" t="str">
        <f>IF(J20='Base de comisiones'!$E$3,VLOOKUP('Nataly Jaramillo'!E20,'Base de comisiones'!$A$4:$J$75,5,FALSE),IF(J20='Base de comisiones'!$F$3,VLOOKUP('Nataly Jaramillo'!E20,'Base de comisiones'!$A$4:$J$75,6,FALSE),IF(J20='Base de comisiones'!$G$3,VLOOKUP('Nataly Jaramillo'!E20,'Base de comisiones'!$A$4:$J$75,7,FALSE),IF(J20='Base de comisiones'!$H$3,VLOOKUP('Nataly Jaramillo'!E20,'Base de comisiones'!$A$4:$J$75,8,FALSE),IF(J20='Base de comisiones'!$I$3,VLOOKUP('Nataly Jaramillo'!E20,'Base de comisiones'!$A$4:$J$75,9,FALSE),IF(J20='Base de comisiones'!$J$3,VLOOKUP('Nataly Jaramillo'!E20,'Base de comisiones'!$A$4:$J$75,10,FALSE),""))))))</f>
        <v/>
      </c>
    </row>
    <row r="21" spans="2:11" x14ac:dyDescent="0.2">
      <c r="B21" s="27"/>
      <c r="C21" s="29"/>
      <c r="D21" s="27"/>
      <c r="E21" s="28"/>
      <c r="F21" s="68" t="str">
        <f>IFERROR(VLOOKUP(E21,'Base de comisiones'!$A$4:$J$75,2,FALSE),"")</f>
        <v/>
      </c>
      <c r="G21" s="68" t="str">
        <f>IFERROR(VLOOKUP(E21,'Base de comisiones'!$A$4:$J$75,3,FALSE),"")</f>
        <v/>
      </c>
      <c r="H21" s="23" t="str">
        <f>IFERROR(VLOOKUP(E21,'Base de comisiones'!$A$4:$J$53,4,FALSE),"")</f>
        <v/>
      </c>
      <c r="I21" s="28"/>
      <c r="J21" s="28"/>
      <c r="K21" s="106" t="str">
        <f>IF(J21='Base de comisiones'!$E$3,VLOOKUP('Nataly Jaramillo'!E21,'Base de comisiones'!$A$4:$J$75,5,FALSE),IF(J21='Base de comisiones'!$F$3,VLOOKUP('Nataly Jaramillo'!E21,'Base de comisiones'!$A$4:$J$75,6,FALSE),IF(J21='Base de comisiones'!$G$3,VLOOKUP('Nataly Jaramillo'!E21,'Base de comisiones'!$A$4:$J$75,7,FALSE),IF(J21='Base de comisiones'!$H$3,VLOOKUP('Nataly Jaramillo'!E21,'Base de comisiones'!$A$4:$J$75,8,FALSE),IF(J21='Base de comisiones'!$I$3,VLOOKUP('Nataly Jaramillo'!E21,'Base de comisiones'!$A$4:$J$75,9,FALSE),IF(J21='Base de comisiones'!$J$3,VLOOKUP('Nataly Jaramillo'!E21,'Base de comisiones'!$A$4:$J$75,10,FALSE),""))))))</f>
        <v/>
      </c>
    </row>
    <row r="22" spans="2:11" x14ac:dyDescent="0.2">
      <c r="B22" s="27"/>
      <c r="C22" s="29"/>
      <c r="D22" s="27"/>
      <c r="E22" s="28"/>
      <c r="F22" s="68" t="str">
        <f>IFERROR(VLOOKUP(E22,'Base de comisiones'!$A$4:$J$75,2,FALSE),"")</f>
        <v/>
      </c>
      <c r="G22" s="68" t="str">
        <f>IFERROR(VLOOKUP(E22,'Base de comisiones'!$A$4:$J$75,3,FALSE),"")</f>
        <v/>
      </c>
      <c r="H22" s="23" t="str">
        <f>IFERROR(VLOOKUP(E22,'Base de comisiones'!$A$4:$J$53,4,FALSE),"")</f>
        <v/>
      </c>
      <c r="I22" s="28"/>
      <c r="J22" s="28"/>
      <c r="K22" s="106" t="str">
        <f>IF(J22='Base de comisiones'!$E$3,VLOOKUP('Nataly Jaramillo'!E22,'Base de comisiones'!$A$4:$J$75,5,FALSE),IF(J22='Base de comisiones'!$F$3,VLOOKUP('Nataly Jaramillo'!E22,'Base de comisiones'!$A$4:$J$75,6,FALSE),IF(J22='Base de comisiones'!$G$3,VLOOKUP('Nataly Jaramillo'!E22,'Base de comisiones'!$A$4:$J$75,7,FALSE),IF(J22='Base de comisiones'!$H$3,VLOOKUP('Nataly Jaramillo'!E22,'Base de comisiones'!$A$4:$J$75,8,FALSE),IF(J22='Base de comisiones'!$I$3,VLOOKUP('Nataly Jaramillo'!E22,'Base de comisiones'!$A$4:$J$75,9,FALSE),IF(J22='Base de comisiones'!$J$3,VLOOKUP('Nataly Jaramillo'!E22,'Base de comisiones'!$A$4:$J$75,10,FALSE),""))))))</f>
        <v/>
      </c>
    </row>
    <row r="23" spans="2:11" x14ac:dyDescent="0.2">
      <c r="B23" s="27"/>
      <c r="C23" s="29"/>
      <c r="D23" s="27"/>
      <c r="E23" s="28"/>
      <c r="F23" s="68" t="str">
        <f>IFERROR(VLOOKUP(E23,'Base de comisiones'!$A$4:$J$75,2,FALSE),"")</f>
        <v/>
      </c>
      <c r="G23" s="68" t="str">
        <f>IFERROR(VLOOKUP(E23,'Base de comisiones'!$A$4:$J$75,3,FALSE),"")</f>
        <v/>
      </c>
      <c r="H23" s="23" t="str">
        <f>IFERROR(VLOOKUP(E23,'Base de comisiones'!$A$4:$J$53,4,FALSE),"")</f>
        <v/>
      </c>
      <c r="I23" s="28"/>
      <c r="J23" s="28"/>
      <c r="K23" s="106" t="str">
        <f>IF(J23='Base de comisiones'!$E$3,VLOOKUP('Nataly Jaramillo'!E23,'Base de comisiones'!$A$4:$J$75,5,FALSE),IF(J23='Base de comisiones'!$F$3,VLOOKUP('Nataly Jaramillo'!E23,'Base de comisiones'!$A$4:$J$75,6,FALSE),IF(J23='Base de comisiones'!$G$3,VLOOKUP('Nataly Jaramillo'!E23,'Base de comisiones'!$A$4:$J$75,7,FALSE),IF(J23='Base de comisiones'!$H$3,VLOOKUP('Nataly Jaramillo'!E23,'Base de comisiones'!$A$4:$J$75,8,FALSE),IF(J23='Base de comisiones'!$I$3,VLOOKUP('Nataly Jaramillo'!E23,'Base de comisiones'!$A$4:$J$75,9,FALSE),IF(J23='Base de comisiones'!$J$3,VLOOKUP('Nataly Jaramillo'!E23,'Base de comisiones'!$A$4:$J$75,10,FALSE),""))))))</f>
        <v/>
      </c>
    </row>
    <row r="24" spans="2:11" x14ac:dyDescent="0.2">
      <c r="B24" s="147" t="s">
        <v>23</v>
      </c>
      <c r="C24" s="148"/>
      <c r="D24" s="148"/>
      <c r="E24" s="148"/>
      <c r="F24" s="148"/>
      <c r="G24" s="148"/>
      <c r="H24" s="148"/>
      <c r="I24" s="148"/>
      <c r="J24" s="148"/>
      <c r="K24" s="25">
        <f>SUM(K9:K23)</f>
        <v>4980305.0808320204</v>
      </c>
    </row>
    <row r="25" spans="2:11" x14ac:dyDescent="0.2">
      <c r="B25" s="14"/>
      <c r="C25" s="15"/>
      <c r="D25" s="16"/>
      <c r="E25" s="16"/>
      <c r="F25" s="16"/>
      <c r="G25" s="16"/>
      <c r="H25" s="16"/>
      <c r="I25" s="16"/>
      <c r="J25" s="16"/>
      <c r="K25" s="102"/>
    </row>
    <row r="26" spans="2:11" x14ac:dyDescent="0.2">
      <c r="B26" s="14"/>
      <c r="C26" s="15"/>
      <c r="D26" s="16"/>
      <c r="E26" s="16"/>
      <c r="F26" s="16"/>
      <c r="G26" s="16"/>
      <c r="H26" s="16"/>
      <c r="I26" s="16"/>
      <c r="J26" s="16"/>
      <c r="K26" s="102"/>
    </row>
    <row r="27" spans="2:11" x14ac:dyDescent="0.2">
      <c r="B27" s="14"/>
      <c r="C27" s="15"/>
      <c r="D27" s="16"/>
      <c r="E27" s="16"/>
      <c r="F27" s="16"/>
      <c r="G27" s="16"/>
      <c r="H27" s="16"/>
      <c r="I27" s="16"/>
      <c r="J27" s="16"/>
      <c r="K27" s="102"/>
    </row>
    <row r="31" spans="2:11" ht="30" x14ac:dyDescent="0.2">
      <c r="B31" s="9" t="s">
        <v>0</v>
      </c>
      <c r="C31" s="10"/>
      <c r="H31" s="9" t="s">
        <v>24</v>
      </c>
      <c r="I31" s="10"/>
      <c r="J31" s="11"/>
      <c r="K31" s="103"/>
    </row>
    <row r="36" spans="3:9" x14ac:dyDescent="0.2">
      <c r="C36" s="149" t="s">
        <v>50</v>
      </c>
      <c r="D36" s="149"/>
      <c r="E36" s="10"/>
      <c r="F36" s="10"/>
      <c r="G36" s="10"/>
      <c r="H36" s="11"/>
      <c r="I36" s="6"/>
    </row>
  </sheetData>
  <mergeCells count="4">
    <mergeCell ref="B1:K1"/>
    <mergeCell ref="B2:K2"/>
    <mergeCell ref="B24:J24"/>
    <mergeCell ref="C36:D36"/>
  </mergeCells>
  <printOptions horizontalCentered="1"/>
  <pageMargins left="0.19685039370078741" right="0.19685039370078741" top="0.19685039370078741" bottom="0.19685039370078741" header="0.31496062992125984" footer="0.31496062992125984"/>
  <pageSetup scale="60" orientation="landscape" r:id="rId1"/>
  <extLst>
    <ext xmlns:x14="http://schemas.microsoft.com/office/spreadsheetml/2009/9/main" uri="{CCE6A557-97BC-4b89-ADB6-D9C93CAAB3DF}">
      <x14:dataValidations xmlns:xm="http://schemas.microsoft.com/office/excel/2006/main" xWindow="1123" yWindow="485" count="5">
        <x14:dataValidation type="list" allowBlank="1" showInputMessage="1" showErrorMessage="1" xr:uid="{14CF1C3A-CC7E-4101-885D-4E22B5FE0DAE}">
          <x14:formula1>
            <xm:f>Listas!$B$1:$B$2</xm:f>
          </x14:formula1>
          <xm:sqref>C7</xm:sqref>
        </x14:dataValidation>
        <x14:dataValidation type="list" allowBlank="1" showInputMessage="1" showErrorMessage="1" errorTitle="ERROR" error="Seleccione mes de la lista" promptTitle="MES" prompt="Seleccione mes de la lista" xr:uid="{E8E954FA-8A53-426B-B06D-F7129952A595}">
          <x14:formula1>
            <xm:f>Listas!$D$1:$D$12</xm:f>
          </x14:formula1>
          <xm:sqref>C6 I9:I23</xm:sqref>
        </x14:dataValidation>
        <x14:dataValidation type="list" allowBlank="1" showInputMessage="1" showErrorMessage="1" errorTitle="ERROR" error="Seleccione asesor de la lista" promptTitle="ASESOR" prompt="Seleccione asesor de la lista" xr:uid="{D6FC8CF6-BB5E-43DC-A7CB-01C44E16D537}">
          <x14:formula1>
            <xm:f>Listas!$E$1:$E$37</xm:f>
          </x14:formula1>
          <xm:sqref>C5</xm:sqref>
        </x14:dataValidation>
        <x14:dataValidation type="list" allowBlank="1" showInputMessage="1" showErrorMessage="1" errorTitle="ERROR" error="Seleccione tipo cobro de la lista" promptTitle="TIPO COBRO" prompt="Seleccione tipo cobro de la lista" xr:uid="{7D2DB047-D643-4100-999D-ED9D78E7AB1D}">
          <x14:formula1>
            <xm:f>Listas!$C$1:$C$6</xm:f>
          </x14:formula1>
          <xm:sqref>J9:J23</xm:sqref>
        </x14:dataValidation>
        <x14:dataValidation type="list" allowBlank="1" showInputMessage="1" showErrorMessage="1" errorTitle="ERROR" error="Seleccione vehiculo de la lista" promptTitle="VEHICULO" prompt="Seleccione vehiculo de la lista" xr:uid="{3A28CABA-9099-4EEA-848C-E1497ADB55D2}">
          <x14:formula1>
            <xm:f>'Base de comisiones'!$A$4:$A$53</xm:f>
          </x14:formula1>
          <xm:sqref>E9:E14 E16:E23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6AF71-3B42-4006-B2D6-C7F77D69CEB2}">
  <sheetPr>
    <tabColor theme="4" tint="0.59999389629810485"/>
  </sheetPr>
  <dimension ref="B1:L36"/>
  <sheetViews>
    <sheetView showGridLines="0" zoomScale="85" zoomScaleNormal="85" workbookViewId="0">
      <selection activeCell="I5" sqref="I5"/>
    </sheetView>
  </sheetViews>
  <sheetFormatPr baseColWidth="10" defaultColWidth="11.42578125" defaultRowHeight="15" x14ac:dyDescent="0.2"/>
  <cols>
    <col min="1" max="1" width="5.140625" style="1" customWidth="1"/>
    <col min="2" max="2" width="11.85546875" style="1" customWidth="1"/>
    <col min="3" max="3" width="43.28515625" style="1" customWidth="1"/>
    <col min="4" max="4" width="10" style="2" customWidth="1"/>
    <col min="5" max="5" width="22.28515625" style="2" customWidth="1"/>
    <col min="6" max="6" width="22" style="2" customWidth="1"/>
    <col min="7" max="7" width="18.28515625" style="2" customWidth="1"/>
    <col min="8" max="8" width="12.7109375" style="2" hidden="1" customWidth="1"/>
    <col min="9" max="9" width="14.5703125" style="3" customWidth="1"/>
    <col min="10" max="10" width="16.42578125" style="3" customWidth="1"/>
    <col min="11" max="11" width="19.28515625" style="4" customWidth="1"/>
    <col min="12" max="12" width="19" style="1" customWidth="1"/>
    <col min="13" max="17" width="11.42578125" style="1" customWidth="1"/>
    <col min="18" max="16384" width="11.42578125" style="1"/>
  </cols>
  <sheetData>
    <row r="1" spans="2:12" ht="21" x14ac:dyDescent="0.2">
      <c r="B1" s="146" t="s">
        <v>2</v>
      </c>
      <c r="C1" s="146"/>
      <c r="D1" s="146"/>
      <c r="E1" s="146"/>
      <c r="F1" s="146"/>
      <c r="G1" s="146"/>
      <c r="H1" s="146"/>
      <c r="I1" s="146"/>
      <c r="J1" s="146"/>
      <c r="K1" s="146"/>
    </row>
    <row r="2" spans="2:12" ht="21" x14ac:dyDescent="0.2">
      <c r="B2" s="146" t="s">
        <v>3</v>
      </c>
      <c r="C2" s="146"/>
      <c r="D2" s="146"/>
      <c r="E2" s="146"/>
      <c r="F2" s="146"/>
      <c r="G2" s="146"/>
      <c r="H2" s="146"/>
      <c r="I2" s="146"/>
      <c r="J2" s="146"/>
      <c r="K2" s="146"/>
    </row>
    <row r="3" spans="2:12" x14ac:dyDescent="0.2">
      <c r="I3" s="2"/>
      <c r="J3" s="2"/>
      <c r="K3" s="5"/>
    </row>
    <row r="4" spans="2:12" ht="15.75" x14ac:dyDescent="0.2">
      <c r="B4" s="13" t="s">
        <v>21</v>
      </c>
      <c r="C4" s="94">
        <f>+'Nadia Catacora'!C4</f>
        <v>45818</v>
      </c>
      <c r="I4" s="2"/>
      <c r="J4" s="2"/>
      <c r="K4" s="5"/>
    </row>
    <row r="5" spans="2:12" ht="15.75" x14ac:dyDescent="0.2">
      <c r="B5" s="13" t="s">
        <v>0</v>
      </c>
      <c r="C5" s="114" t="s">
        <v>57</v>
      </c>
      <c r="I5" s="2"/>
      <c r="J5" s="2"/>
      <c r="K5" s="5"/>
    </row>
    <row r="6" spans="2:12" ht="15.75" x14ac:dyDescent="0.2">
      <c r="B6" s="13" t="s">
        <v>4</v>
      </c>
      <c r="C6" s="126" t="str">
        <f>+'Nadia Catacora'!C6</f>
        <v>MAYO</v>
      </c>
      <c r="I6" s="2"/>
      <c r="J6" s="2"/>
      <c r="K6" s="5"/>
    </row>
    <row r="7" spans="2:12" ht="15.75" x14ac:dyDescent="0.2">
      <c r="B7" s="13" t="s">
        <v>22</v>
      </c>
      <c r="C7" s="49" t="s">
        <v>29</v>
      </c>
      <c r="I7" s="2"/>
      <c r="J7" s="2"/>
      <c r="K7" s="5"/>
    </row>
    <row r="8" spans="2:12" ht="31.5" customHeight="1" x14ac:dyDescent="0.2">
      <c r="B8" s="7" t="s">
        <v>17</v>
      </c>
      <c r="C8" s="7" t="s">
        <v>1</v>
      </c>
      <c r="D8" s="7" t="s">
        <v>26</v>
      </c>
      <c r="E8" s="7" t="s">
        <v>18</v>
      </c>
      <c r="F8" s="7" t="s">
        <v>34</v>
      </c>
      <c r="G8" s="7" t="s">
        <v>49</v>
      </c>
      <c r="H8" s="7" t="s">
        <v>19</v>
      </c>
      <c r="I8" s="8" t="s">
        <v>4</v>
      </c>
      <c r="J8" s="8" t="s">
        <v>25</v>
      </c>
      <c r="K8" s="22" t="s">
        <v>20</v>
      </c>
    </row>
    <row r="9" spans="2:12" x14ac:dyDescent="0.2">
      <c r="B9" s="29" t="s">
        <v>332</v>
      </c>
      <c r="C9" s="29" t="s">
        <v>333</v>
      </c>
      <c r="D9" s="29" t="s">
        <v>334</v>
      </c>
      <c r="E9" s="29" t="s">
        <v>109</v>
      </c>
      <c r="F9" s="23" t="str">
        <f>IFERROR(VLOOKUP(E9,'Base de comisiones'!$A$4:$J$77,2,FALSE),"")</f>
        <v>K3 SEDÁN</v>
      </c>
      <c r="G9" s="23" t="str">
        <f>IFERROR(VLOOKUP(E9,'Base de comisiones'!$A$4:$J$77,3,FALSE),"")</f>
        <v>ZENITH</v>
      </c>
      <c r="H9" s="23">
        <f>IFERROR(VLOOKUP(E9,'Base de comisiones'!$A$4:$J$53,4,FALSE),"")</f>
        <v>2026</v>
      </c>
      <c r="I9" s="129" t="s">
        <v>9</v>
      </c>
      <c r="J9" s="28" t="s">
        <v>36</v>
      </c>
      <c r="K9" s="24">
        <f>IF(J9='Base de comisiones'!$E$3,VLOOKUP('Stiven Vargas'!E9,'Base de comisiones'!$A$4:$J$77,5,FALSE),IF(J9='Base de comisiones'!$F$3,VLOOKUP('Stiven Vargas'!E9,'Base de comisiones'!$A$4:$J$77,6,FALSE),IF(J9='Base de comisiones'!$G$3,VLOOKUP('Stiven Vargas'!E9,'Base de comisiones'!$A$4:$J$77,7,FALSE),IF(J9='Base de comisiones'!$H$3,VLOOKUP('Stiven Vargas'!E9,'Base de comisiones'!$A$4:$J$77,8,FALSE),IF(J9='Base de comisiones'!$I$3,VLOOKUP('Stiven Vargas'!E9,'Base de comisiones'!$A$4:$J$77,9,FALSE),IF(J9='Base de comisiones'!$J$3,VLOOKUP('Stiven Vargas'!E9,'Base de comisiones'!$A$4:$J$77,10,FALSE),""))))))</f>
        <v>402712.59842519683</v>
      </c>
      <c r="L9" s="89"/>
    </row>
    <row r="10" spans="2:12" x14ac:dyDescent="0.2">
      <c r="B10" s="29"/>
      <c r="C10" s="29"/>
      <c r="D10" s="27"/>
      <c r="E10" s="29"/>
      <c r="F10" s="23" t="str">
        <f>IFERROR(VLOOKUP(E10,'Base de comisiones'!$A$4:$J$77,2,FALSE),"")</f>
        <v/>
      </c>
      <c r="G10" s="23" t="str">
        <f>IFERROR(VLOOKUP(E10,'Base de comisiones'!$A$4:$J$77,3,FALSE),"")</f>
        <v/>
      </c>
      <c r="H10" s="23" t="str">
        <f>IFERROR(VLOOKUP(E10,'Base de comisiones'!$A$4:$J$53,4,FALSE),"")</f>
        <v/>
      </c>
      <c r="I10" s="129"/>
      <c r="J10" s="28"/>
      <c r="K10" s="24" t="str">
        <f>IF(J10='Base de comisiones'!$E$3,VLOOKUP('Stiven Vargas'!E10,'Base de comisiones'!$A$4:$J$77,5,FALSE),IF(J10='Base de comisiones'!$F$3,VLOOKUP('Stiven Vargas'!E10,'Base de comisiones'!$A$4:$J$77,6,FALSE),IF(J10='Base de comisiones'!$G$3,VLOOKUP('Stiven Vargas'!E10,'Base de comisiones'!$A$4:$J$77,7,FALSE),IF(J10='Base de comisiones'!$H$3,VLOOKUP('Stiven Vargas'!E10,'Base de comisiones'!$A$4:$J$77,8,FALSE),IF(J10='Base de comisiones'!$I$3,VLOOKUP('Stiven Vargas'!E10,'Base de comisiones'!$A$4:$J$77,9,FALSE),IF(J10='Base de comisiones'!$J$3,VLOOKUP('Stiven Vargas'!E10,'Base de comisiones'!$A$4:$J$77,10,FALSE),""))))))</f>
        <v/>
      </c>
      <c r="L10" s="75"/>
    </row>
    <row r="11" spans="2:12" x14ac:dyDescent="0.2">
      <c r="B11" s="29"/>
      <c r="C11" s="29"/>
      <c r="D11" s="27"/>
      <c r="E11" s="29"/>
      <c r="F11" s="23" t="str">
        <f>IFERROR(VLOOKUP(E11,'Base de comisiones'!$A$4:$J$77,2,FALSE),"")</f>
        <v/>
      </c>
      <c r="G11" s="23" t="str">
        <f>IFERROR(VLOOKUP(E11,'Base de comisiones'!$A$4:$J$77,3,FALSE),"")</f>
        <v/>
      </c>
      <c r="H11" s="23" t="str">
        <f>IFERROR(VLOOKUP(E11,'Base de comisiones'!$A$4:$J$53,4,FALSE),"")</f>
        <v/>
      </c>
      <c r="I11" s="129"/>
      <c r="J11" s="28"/>
      <c r="K11" s="24" t="str">
        <f>IF(J11='Base de comisiones'!$E$3,VLOOKUP('Stiven Vargas'!E11,'Base de comisiones'!$A$4:$J$77,5,FALSE),IF(J11='Base de comisiones'!$F$3,VLOOKUP('Stiven Vargas'!E11,'Base de comisiones'!$A$4:$J$77,6,FALSE),IF(J11='Base de comisiones'!$G$3,VLOOKUP('Stiven Vargas'!E11,'Base de comisiones'!$A$4:$J$77,7,FALSE),IF(J11='Base de comisiones'!$H$3,VLOOKUP('Stiven Vargas'!E11,'Base de comisiones'!$A$4:$J$77,8,FALSE),IF(J11='Base de comisiones'!$I$3,VLOOKUP('Stiven Vargas'!E11,'Base de comisiones'!$A$4:$J$77,9,FALSE),IF(J11='Base de comisiones'!$J$3,VLOOKUP('Stiven Vargas'!E11,'Base de comisiones'!$A$4:$J$77,10,FALSE),""))))))</f>
        <v/>
      </c>
      <c r="L11" s="75"/>
    </row>
    <row r="12" spans="2:12" x14ac:dyDescent="0.2">
      <c r="B12" s="29"/>
      <c r="C12" s="29"/>
      <c r="D12" s="27"/>
      <c r="E12" s="29"/>
      <c r="F12" s="23" t="str">
        <f>IFERROR(VLOOKUP(E12,'Base de comisiones'!$A$4:$J$77,2,FALSE),"")</f>
        <v/>
      </c>
      <c r="G12" s="23" t="str">
        <f>IFERROR(VLOOKUP(E12,'Base de comisiones'!$A$4:$J$77,3,FALSE),"")</f>
        <v/>
      </c>
      <c r="H12" s="23" t="str">
        <f>IFERROR(VLOOKUP(E12,'Base de comisiones'!$A$4:$J$53,4,FALSE),"")</f>
        <v/>
      </c>
      <c r="I12" s="129"/>
      <c r="J12" s="28"/>
      <c r="K12" s="24" t="str">
        <f>IF(J12='Base de comisiones'!$E$3,VLOOKUP('Stiven Vargas'!E12,'Base de comisiones'!$A$4:$J$77,5,FALSE),IF(J12='Base de comisiones'!$F$3,VLOOKUP('Stiven Vargas'!E12,'Base de comisiones'!$A$4:$J$77,6,FALSE),IF(J12='Base de comisiones'!$G$3,VLOOKUP('Stiven Vargas'!E12,'Base de comisiones'!$A$4:$J$77,7,FALSE),IF(J12='Base de comisiones'!$H$3,VLOOKUP('Stiven Vargas'!E12,'Base de comisiones'!$A$4:$J$77,8,FALSE),IF(J12='Base de comisiones'!$I$3,VLOOKUP('Stiven Vargas'!E12,'Base de comisiones'!$A$4:$J$77,9,FALSE),IF(J12='Base de comisiones'!$J$3,VLOOKUP('Stiven Vargas'!E12,'Base de comisiones'!$A$4:$J$77,10,FALSE),""))))))</f>
        <v/>
      </c>
      <c r="L12" s="75"/>
    </row>
    <row r="13" spans="2:12" x14ac:dyDescent="0.2">
      <c r="B13" s="29"/>
      <c r="C13" s="29"/>
      <c r="D13" s="27"/>
      <c r="E13" s="29"/>
      <c r="F13" s="23" t="str">
        <f>IFERROR(VLOOKUP(E13,'Base de comisiones'!$A$4:$J$77,2,FALSE),"")</f>
        <v/>
      </c>
      <c r="G13" s="23" t="str">
        <f>IFERROR(VLOOKUP(E13,'Base de comisiones'!$A$4:$J$77,3,FALSE),"")</f>
        <v/>
      </c>
      <c r="H13" s="23" t="str">
        <f>IFERROR(VLOOKUP(E13,'Base de comisiones'!$A$4:$J$53,4,FALSE),"")</f>
        <v/>
      </c>
      <c r="I13" s="129"/>
      <c r="J13" s="28"/>
      <c r="K13" s="24" t="str">
        <f>IF(J13='Base de comisiones'!$E$3,VLOOKUP('Stiven Vargas'!E13,'Base de comisiones'!$A$4:$J$77,5,FALSE),IF(J13='Base de comisiones'!$F$3,VLOOKUP('Stiven Vargas'!E13,'Base de comisiones'!$A$4:$J$77,6,FALSE),IF(J13='Base de comisiones'!$G$3,VLOOKUP('Stiven Vargas'!E13,'Base de comisiones'!$A$4:$J$77,7,FALSE),IF(J13='Base de comisiones'!$H$3,VLOOKUP('Stiven Vargas'!E13,'Base de comisiones'!$A$4:$J$77,8,FALSE),IF(J13='Base de comisiones'!$I$3,VLOOKUP('Stiven Vargas'!E13,'Base de comisiones'!$A$4:$J$77,9,FALSE),IF(J13='Base de comisiones'!$J$3,VLOOKUP('Stiven Vargas'!E13,'Base de comisiones'!$A$4:$J$77,10,FALSE),""))))))</f>
        <v/>
      </c>
    </row>
    <row r="14" spans="2:12" x14ac:dyDescent="0.2">
      <c r="B14" s="29"/>
      <c r="C14" s="29"/>
      <c r="D14" s="29"/>
      <c r="E14" s="29"/>
      <c r="F14" s="23" t="str">
        <f>IFERROR(VLOOKUP(E14,'Base de comisiones'!$A$4:$J$77,2,FALSE),"")</f>
        <v/>
      </c>
      <c r="G14" s="23" t="str">
        <f>IFERROR(VLOOKUP(E14,'Base de comisiones'!$A$4:$J$77,3,FALSE),"")</f>
        <v/>
      </c>
      <c r="H14" s="23" t="str">
        <f>IFERROR(VLOOKUP(E14,'Base de comisiones'!$A$4:$J$53,4,FALSE),"")</f>
        <v/>
      </c>
      <c r="I14" s="129"/>
      <c r="J14" s="28"/>
      <c r="K14" s="24" t="str">
        <f>IF(J14='Base de comisiones'!$E$3,VLOOKUP('Stiven Vargas'!E14,'Base de comisiones'!$A$4:$J$77,5,FALSE),IF(J14='Base de comisiones'!$F$3,VLOOKUP('Stiven Vargas'!E14,'Base de comisiones'!$A$4:$J$77,6,FALSE),IF(J14='Base de comisiones'!$G$3,VLOOKUP('Stiven Vargas'!E14,'Base de comisiones'!$A$4:$J$77,7,FALSE),IF(J14='Base de comisiones'!$H$3,VLOOKUP('Stiven Vargas'!E14,'Base de comisiones'!$A$4:$J$77,8,FALSE),IF(J14='Base de comisiones'!$I$3,VLOOKUP('Stiven Vargas'!E14,'Base de comisiones'!$A$4:$J$77,9,FALSE),IF(J14='Base de comisiones'!$J$3,VLOOKUP('Stiven Vargas'!E14,'Base de comisiones'!$A$4:$J$77,10,FALSE),""))))))</f>
        <v/>
      </c>
    </row>
    <row r="15" spans="2:12" x14ac:dyDescent="0.2">
      <c r="B15" s="29"/>
      <c r="C15" s="29"/>
      <c r="D15" s="29"/>
      <c r="E15" s="29"/>
      <c r="F15" s="23" t="str">
        <f>IFERROR(VLOOKUP(E15,'Base de comisiones'!$A$4:$J$77,2,FALSE),"")</f>
        <v/>
      </c>
      <c r="G15" s="23" t="str">
        <f>IFERROR(VLOOKUP(E15,'Base de comisiones'!$A$4:$J$77,3,FALSE),"")</f>
        <v/>
      </c>
      <c r="H15" s="23" t="str">
        <f>IFERROR(VLOOKUP(E15,'Base de comisiones'!$A$4:$J$53,4,FALSE),"")</f>
        <v/>
      </c>
      <c r="I15" s="129"/>
      <c r="J15" s="28"/>
      <c r="K15" s="24" t="str">
        <f>IF(J15='Base de comisiones'!$E$3,VLOOKUP('Stiven Vargas'!E15,'Base de comisiones'!$A$4:$J$77,5,FALSE),IF(J15='Base de comisiones'!$F$3,VLOOKUP('Stiven Vargas'!E15,'Base de comisiones'!$A$4:$J$77,6,FALSE),IF(J15='Base de comisiones'!$G$3,VLOOKUP('Stiven Vargas'!E15,'Base de comisiones'!$A$4:$J$77,7,FALSE),IF(J15='Base de comisiones'!$H$3,VLOOKUP('Stiven Vargas'!E15,'Base de comisiones'!$A$4:$J$77,8,FALSE),IF(J15='Base de comisiones'!$I$3,VLOOKUP('Stiven Vargas'!E15,'Base de comisiones'!$A$4:$J$77,9,FALSE),IF(J15='Base de comisiones'!$J$3,VLOOKUP('Stiven Vargas'!E15,'Base de comisiones'!$A$4:$J$77,10,FALSE),""))))))</f>
        <v/>
      </c>
    </row>
    <row r="16" spans="2:12" x14ac:dyDescent="0.2">
      <c r="B16" s="29"/>
      <c r="C16" s="29"/>
      <c r="D16" s="29"/>
      <c r="E16" s="29"/>
      <c r="F16" s="23" t="str">
        <f>IFERROR(VLOOKUP(E16,'Base de comisiones'!$A$4:$J$77,2,FALSE),"")</f>
        <v/>
      </c>
      <c r="G16" s="23" t="str">
        <f>IFERROR(VLOOKUP(E16,'Base de comisiones'!$A$4:$J$77,3,FALSE),"")</f>
        <v/>
      </c>
      <c r="H16" s="23"/>
      <c r="I16" s="129"/>
      <c r="J16" s="28"/>
      <c r="K16" s="24" t="str">
        <f>IF(J16='Base de comisiones'!$E$3,VLOOKUP('Stiven Vargas'!E16,'Base de comisiones'!$A$4:$J$77,5,FALSE),IF(J16='Base de comisiones'!$F$3,VLOOKUP('Stiven Vargas'!E16,'Base de comisiones'!$A$4:$J$77,6,FALSE),IF(J16='Base de comisiones'!$G$3,VLOOKUP('Stiven Vargas'!E16,'Base de comisiones'!$A$4:$J$77,7,FALSE),IF(J16='Base de comisiones'!$H$3,VLOOKUP('Stiven Vargas'!E16,'Base de comisiones'!$A$4:$J$77,8,FALSE),IF(J16='Base de comisiones'!$I$3,VLOOKUP('Stiven Vargas'!E16,'Base de comisiones'!$A$4:$J$77,9,FALSE),IF(J16='Base de comisiones'!$J$3,VLOOKUP('Stiven Vargas'!E16,'Base de comisiones'!$A$4:$J$77,10,FALSE),""))))))</f>
        <v/>
      </c>
    </row>
    <row r="17" spans="2:11" x14ac:dyDescent="0.2">
      <c r="B17" s="29"/>
      <c r="C17" s="29"/>
      <c r="D17" s="29"/>
      <c r="E17" s="29"/>
      <c r="F17" s="23" t="str">
        <f>IFERROR(VLOOKUP(E17,'Base de comisiones'!$A$4:$J$77,2,FALSE),"")</f>
        <v/>
      </c>
      <c r="G17" s="23" t="str">
        <f>IFERROR(VLOOKUP(E17,'Base de comisiones'!$A$4:$J$77,3,FALSE),"")</f>
        <v/>
      </c>
      <c r="H17" s="23"/>
      <c r="I17" s="129"/>
      <c r="J17" s="28"/>
      <c r="K17" s="24" t="str">
        <f>IF(J17='Base de comisiones'!$E$3,VLOOKUP('Stiven Vargas'!E17,'Base de comisiones'!$A$4:$J$77,5,FALSE),IF(J17='Base de comisiones'!$F$3,VLOOKUP('Stiven Vargas'!E17,'Base de comisiones'!$A$4:$J$77,6,FALSE),IF(J17='Base de comisiones'!$G$3,VLOOKUP('Stiven Vargas'!E17,'Base de comisiones'!$A$4:$J$77,7,FALSE),IF(J17='Base de comisiones'!$H$3,VLOOKUP('Stiven Vargas'!E17,'Base de comisiones'!$A$4:$J$77,8,FALSE),IF(J17='Base de comisiones'!$I$3,VLOOKUP('Stiven Vargas'!E17,'Base de comisiones'!$A$4:$J$77,9,FALSE),IF(J17='Base de comisiones'!$J$3,VLOOKUP('Stiven Vargas'!E17,'Base de comisiones'!$A$4:$J$77,10,FALSE),""))))))</f>
        <v/>
      </c>
    </row>
    <row r="18" spans="2:11" x14ac:dyDescent="0.2">
      <c r="B18" s="29"/>
      <c r="C18" s="29"/>
      <c r="D18" s="29"/>
      <c r="E18" s="29"/>
      <c r="F18" s="23" t="str">
        <f>IFERROR(VLOOKUP(E18,'Base de comisiones'!$A$4:$J$77,2,FALSE),"")</f>
        <v/>
      </c>
      <c r="G18" s="23" t="str">
        <f>IFERROR(VLOOKUP(E18,'Base de comisiones'!$A$4:$J$77,3,FALSE),"")</f>
        <v/>
      </c>
      <c r="H18" s="23"/>
      <c r="I18" s="129"/>
      <c r="J18" s="28"/>
      <c r="K18" s="24" t="str">
        <f>IF(J18='Base de comisiones'!$E$3,VLOOKUP('Stiven Vargas'!E18,'Base de comisiones'!$A$4:$J$77,5,FALSE),IF(J18='Base de comisiones'!$F$3,VLOOKUP('Stiven Vargas'!E18,'Base de comisiones'!$A$4:$J$77,6,FALSE),IF(J18='Base de comisiones'!$G$3,VLOOKUP('Stiven Vargas'!E18,'Base de comisiones'!$A$4:$J$77,7,FALSE),IF(J18='Base de comisiones'!$H$3,VLOOKUP('Stiven Vargas'!E18,'Base de comisiones'!$A$4:$J$77,8,FALSE),IF(J18='Base de comisiones'!$I$3,VLOOKUP('Stiven Vargas'!E18,'Base de comisiones'!$A$4:$J$77,9,FALSE),IF(J18='Base de comisiones'!$J$3,VLOOKUP('Stiven Vargas'!E18,'Base de comisiones'!$A$4:$J$77,10,FALSE),""))))))</f>
        <v/>
      </c>
    </row>
    <row r="19" spans="2:11" x14ac:dyDescent="0.2">
      <c r="B19" s="29"/>
      <c r="C19" s="29"/>
      <c r="D19" s="29"/>
      <c r="E19" s="29"/>
      <c r="F19" s="23" t="str">
        <f>IFERROR(VLOOKUP(E19,'Base de comisiones'!$A$4:$J$77,2,FALSE),"")</f>
        <v/>
      </c>
      <c r="G19" s="23" t="str">
        <f>IFERROR(VLOOKUP(E19,'Base de comisiones'!$A$4:$J$77,3,FALSE),"")</f>
        <v/>
      </c>
      <c r="H19" s="23"/>
      <c r="I19" s="129"/>
      <c r="J19" s="28"/>
      <c r="K19" s="24" t="str">
        <f>IF(J19='Base de comisiones'!$E$3,VLOOKUP('Stiven Vargas'!E19,'Base de comisiones'!$A$4:$J$77,5,FALSE),IF(J19='Base de comisiones'!$F$3,VLOOKUP('Stiven Vargas'!E19,'Base de comisiones'!$A$4:$J$77,6,FALSE),IF(J19='Base de comisiones'!$G$3,VLOOKUP('Stiven Vargas'!E19,'Base de comisiones'!$A$4:$J$77,7,FALSE),IF(J19='Base de comisiones'!$H$3,VLOOKUP('Stiven Vargas'!E19,'Base de comisiones'!$A$4:$J$77,8,FALSE),IF(J19='Base de comisiones'!$I$3,VLOOKUP('Stiven Vargas'!E19,'Base de comisiones'!$A$4:$J$77,9,FALSE),IF(J19='Base de comisiones'!$J$3,VLOOKUP('Stiven Vargas'!E19,'Base de comisiones'!$A$4:$J$77,10,FALSE),""))))))</f>
        <v/>
      </c>
    </row>
    <row r="20" spans="2:11" x14ac:dyDescent="0.2">
      <c r="B20" s="29"/>
      <c r="C20" s="29"/>
      <c r="D20" s="29"/>
      <c r="E20" s="29"/>
      <c r="F20" s="23" t="str">
        <f>IFERROR(VLOOKUP(E20,'Base de comisiones'!$A$4:$J$77,2,FALSE),"")</f>
        <v/>
      </c>
      <c r="G20" s="23" t="str">
        <f>IFERROR(VLOOKUP(E20,'Base de comisiones'!$A$4:$J$77,3,FALSE),"")</f>
        <v/>
      </c>
      <c r="H20" s="23"/>
      <c r="I20" s="129"/>
      <c r="J20" s="28"/>
      <c r="K20" s="24" t="str">
        <f>IF(J20='Base de comisiones'!$E$3,VLOOKUP('Stiven Vargas'!E20,'Base de comisiones'!$A$4:$J$77,5,FALSE),IF(J20='Base de comisiones'!$F$3,VLOOKUP('Stiven Vargas'!E20,'Base de comisiones'!$A$4:$J$77,6,FALSE),IF(J20='Base de comisiones'!$G$3,VLOOKUP('Stiven Vargas'!E20,'Base de comisiones'!$A$4:$J$77,7,FALSE),IF(J20='Base de comisiones'!$H$3,VLOOKUP('Stiven Vargas'!E20,'Base de comisiones'!$A$4:$J$77,8,FALSE),IF(J20='Base de comisiones'!$I$3,VLOOKUP('Stiven Vargas'!E20,'Base de comisiones'!$A$4:$J$77,9,FALSE),IF(J20='Base de comisiones'!$J$3,VLOOKUP('Stiven Vargas'!E20,'Base de comisiones'!$A$4:$J$77,10,FALSE),""))))))</f>
        <v/>
      </c>
    </row>
    <row r="21" spans="2:11" x14ac:dyDescent="0.2">
      <c r="B21" s="29"/>
      <c r="C21" s="29"/>
      <c r="D21" s="29"/>
      <c r="E21" s="29"/>
      <c r="F21" s="23" t="str">
        <f>IFERROR(VLOOKUP(E21,'Base de comisiones'!$A$4:$J$77,2,FALSE),"")</f>
        <v/>
      </c>
      <c r="G21" s="23" t="str">
        <f>IFERROR(VLOOKUP(E21,'Base de comisiones'!$A$4:$J$77,3,FALSE),"")</f>
        <v/>
      </c>
      <c r="H21" s="55" t="str">
        <f>IFERROR(VLOOKUP(E21,'Base de comisiones'!$A$4:$J$53,4,FALSE),"")</f>
        <v/>
      </c>
      <c r="I21" s="129"/>
      <c r="J21" s="28"/>
      <c r="K21" s="24" t="str">
        <f>IF(J21='Base de comisiones'!$E$3,VLOOKUP('Stiven Vargas'!E21,'Base de comisiones'!$A$4:$J$77,5,FALSE),IF(J21='Base de comisiones'!$F$3,VLOOKUP('Stiven Vargas'!E21,'Base de comisiones'!$A$4:$J$77,6,FALSE),IF(J21='Base de comisiones'!$G$3,VLOOKUP('Stiven Vargas'!E21,'Base de comisiones'!$A$4:$J$77,7,FALSE),IF(J21='Base de comisiones'!$H$3,VLOOKUP('Stiven Vargas'!E21,'Base de comisiones'!$A$4:$J$77,8,FALSE),IF(J21='Base de comisiones'!$I$3,VLOOKUP('Stiven Vargas'!E21,'Base de comisiones'!$A$4:$J$77,9,FALSE),IF(J21='Base de comisiones'!$J$3,VLOOKUP('Stiven Vargas'!E21,'Base de comisiones'!$A$4:$J$77,10,FALSE),""))))))</f>
        <v/>
      </c>
    </row>
    <row r="22" spans="2:11" x14ac:dyDescent="0.2">
      <c r="B22" s="29"/>
      <c r="C22" s="29"/>
      <c r="D22" s="29"/>
      <c r="E22" s="29"/>
      <c r="F22" s="23" t="str">
        <f>IFERROR(VLOOKUP(E22,'Base de comisiones'!$A$4:$J$77,2,FALSE),"")</f>
        <v/>
      </c>
      <c r="G22" s="23" t="str">
        <f>IFERROR(VLOOKUP(E22,'Base de comisiones'!$A$4:$J$77,3,FALSE),"")</f>
        <v/>
      </c>
      <c r="H22" s="55"/>
      <c r="I22" s="53"/>
      <c r="J22" s="53"/>
      <c r="K22" s="24" t="str">
        <f>IF(J22='Base de comisiones'!$E$3,VLOOKUP('Stiven Vargas'!E22,'Base de comisiones'!$A$4:$J$77,5,FALSE),IF(J22='Base de comisiones'!$F$3,VLOOKUP('Stiven Vargas'!E22,'Base de comisiones'!$A$4:$J$77,6,FALSE),IF(J22='Base de comisiones'!$G$3,VLOOKUP('Stiven Vargas'!E22,'Base de comisiones'!$A$4:$J$77,7,FALSE),IF(J22='Base de comisiones'!$H$3,VLOOKUP('Stiven Vargas'!E22,'Base de comisiones'!$A$4:$J$77,8,FALSE),IF(J22='Base de comisiones'!$I$3,VLOOKUP('Stiven Vargas'!E22,'Base de comisiones'!$A$4:$J$77,9,FALSE),IF(J22='Base de comisiones'!$J$3,VLOOKUP('Stiven Vargas'!E22,'Base de comisiones'!$A$4:$J$77,10,FALSE),""))))))</f>
        <v/>
      </c>
    </row>
    <row r="23" spans="2:11" x14ac:dyDescent="0.2">
      <c r="B23" s="27"/>
      <c r="C23" s="29"/>
      <c r="D23" s="27"/>
      <c r="E23" s="28"/>
      <c r="F23" s="23" t="str">
        <f>IFERROR(VLOOKUP(E23,'Base de comisiones'!$A$4:$J$77,2,FALSE),"")</f>
        <v/>
      </c>
      <c r="G23" s="23" t="str">
        <f>IFERROR(VLOOKUP(E23,'Base de comisiones'!$A$4:$J$77,3,FALSE),"")</f>
        <v/>
      </c>
      <c r="H23" s="23" t="str">
        <f>IFERROR(VLOOKUP(E23,'Base de comisiones'!$A$4:$J$53,4,FALSE),"")</f>
        <v/>
      </c>
      <c r="I23" s="28"/>
      <c r="J23" s="28"/>
      <c r="K23" s="24" t="str">
        <f>IF(J23='Base de comisiones'!$E$3,VLOOKUP('Stiven Vargas'!E23,'Base de comisiones'!$A$4:$J$77,5,FALSE),IF(J23='Base de comisiones'!$F$3,VLOOKUP('Stiven Vargas'!E23,'Base de comisiones'!$A$4:$J$77,6,FALSE),IF(J23='Base de comisiones'!$G$3,VLOOKUP('Stiven Vargas'!E23,'Base de comisiones'!$A$4:$J$77,7,FALSE),IF(J23='Base de comisiones'!$H$3,VLOOKUP('Stiven Vargas'!E23,'Base de comisiones'!$A$4:$J$77,8,FALSE),IF(J23='Base de comisiones'!$I$3,VLOOKUP('Stiven Vargas'!E23,'Base de comisiones'!$A$4:$J$77,9,FALSE),IF(J23='Base de comisiones'!$J$3,VLOOKUP('Stiven Vargas'!E23,'Base de comisiones'!$A$4:$J$77,10,FALSE),""))))))</f>
        <v/>
      </c>
    </row>
    <row r="24" spans="2:11" x14ac:dyDescent="0.2">
      <c r="B24" s="147" t="s">
        <v>23</v>
      </c>
      <c r="C24" s="148"/>
      <c r="D24" s="148"/>
      <c r="E24" s="148"/>
      <c r="F24" s="148"/>
      <c r="G24" s="148"/>
      <c r="H24" s="148"/>
      <c r="I24" s="148"/>
      <c r="J24" s="148"/>
      <c r="K24" s="25">
        <f>SUM(K9:K23)</f>
        <v>402712.59842519683</v>
      </c>
    </row>
    <row r="25" spans="2:11" x14ac:dyDescent="0.2">
      <c r="B25" s="14"/>
      <c r="C25" s="15"/>
      <c r="D25" s="16"/>
      <c r="E25" s="16"/>
      <c r="F25" s="16"/>
      <c r="G25" s="16"/>
      <c r="H25" s="16"/>
      <c r="I25" s="16"/>
      <c r="J25" s="16"/>
      <c r="K25" s="6"/>
    </row>
    <row r="26" spans="2:11" x14ac:dyDescent="0.2">
      <c r="B26" s="14"/>
      <c r="C26" s="15"/>
      <c r="D26" s="16"/>
      <c r="E26" s="16"/>
      <c r="F26" s="16"/>
      <c r="G26" s="16"/>
      <c r="H26" s="16"/>
      <c r="I26" s="16"/>
      <c r="J26" s="16"/>
      <c r="K26" s="6"/>
    </row>
    <row r="27" spans="2:11" x14ac:dyDescent="0.2">
      <c r="B27" s="14"/>
      <c r="C27" s="15"/>
      <c r="D27" s="16"/>
      <c r="E27" s="16"/>
      <c r="F27" s="16"/>
      <c r="G27" s="16"/>
      <c r="H27" s="16"/>
      <c r="I27" s="16"/>
      <c r="J27" s="16"/>
      <c r="K27" s="6"/>
    </row>
    <row r="31" spans="2:11" ht="30" x14ac:dyDescent="0.2">
      <c r="B31" s="9" t="s">
        <v>0</v>
      </c>
      <c r="C31" s="10"/>
      <c r="H31" s="9" t="s">
        <v>24</v>
      </c>
      <c r="I31" s="10"/>
      <c r="J31" s="11"/>
      <c r="K31" s="12"/>
    </row>
    <row r="36" spans="2:12" s="3" customFormat="1" x14ac:dyDescent="0.2">
      <c r="B36" s="1"/>
      <c r="C36" s="149" t="s">
        <v>50</v>
      </c>
      <c r="D36" s="149"/>
      <c r="E36" s="10"/>
      <c r="F36" s="10"/>
      <c r="G36" s="10"/>
      <c r="H36" s="11"/>
      <c r="I36" s="6"/>
      <c r="K36" s="4"/>
      <c r="L36" s="1"/>
    </row>
  </sheetData>
  <mergeCells count="4">
    <mergeCell ref="B1:K1"/>
    <mergeCell ref="B2:K2"/>
    <mergeCell ref="B24:J24"/>
    <mergeCell ref="C36:D36"/>
  </mergeCells>
  <printOptions horizontalCentered="1"/>
  <pageMargins left="0.19685039370078741" right="0.19685039370078741" top="0.19685039370078741" bottom="0.19685039370078741" header="0.31496062992125984" footer="0.31496062992125984"/>
  <pageSetup scale="60" orientation="landscape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ERROR" error="Seleccione asesor de la lista" promptTitle="ASESOR" prompt="Seleccione asesor de la lista" xr:uid="{69B83348-51A7-4AC8-A893-790EFBC7BA6D}">
          <x14:formula1>
            <xm:f>Listas!$E$1:$E$37</xm:f>
          </x14:formula1>
          <xm:sqref>C5</xm:sqref>
        </x14:dataValidation>
        <x14:dataValidation type="list" allowBlank="1" showInputMessage="1" showErrorMessage="1" errorTitle="ERROR" error="Seleccione mes de la lista" promptTitle="MES" prompt="Seleccione mes de la lista" xr:uid="{3058A054-C223-4932-B0E1-A75FABC09108}">
          <x14:formula1>
            <xm:f>Listas!$D$1:$D$12</xm:f>
          </x14:formula1>
          <xm:sqref>C6 I9:I23</xm:sqref>
        </x14:dataValidation>
        <x14:dataValidation type="list" allowBlank="1" showInputMessage="1" showErrorMessage="1" xr:uid="{D8A35E10-EF3C-4A14-BE51-68ACC6F54C0B}">
          <x14:formula1>
            <xm:f>Listas!$B$1:$B$2</xm:f>
          </x14:formula1>
          <xm:sqref>C7</xm:sqref>
        </x14:dataValidation>
        <x14:dataValidation type="list" allowBlank="1" showInputMessage="1" showErrorMessage="1" errorTitle="ERROR" error="Seleccione tipo cobro de la lista" promptTitle="TIPO COBRO" prompt="Seleccione tipo cobro de la lista" xr:uid="{D44C0973-C8EF-4F43-976E-0AA2FFB12955}">
          <x14:formula1>
            <xm:f>Listas!$C$1:$C$6</xm:f>
          </x14:formula1>
          <xm:sqref>J9:J23</xm:sqref>
        </x14:dataValidation>
        <x14:dataValidation type="list" allowBlank="1" showInputMessage="1" showErrorMessage="1" errorTitle="ERROR" error="Seleccione vehiculo de la lista" promptTitle="VEHICULO" prompt="Seleccione vehiculo de la lista" xr:uid="{EB569A6C-C635-4005-9301-28940E89A575}">
          <x14:formula1>
            <xm:f>'Base de comisiones'!$A$4:$A$53</xm:f>
          </x14:formula1>
          <xm:sqref>E9:E23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12DFF-111E-44E8-BF09-57EC3DC29D0A}">
  <sheetPr>
    <tabColor theme="4" tint="0.59999389629810485"/>
  </sheetPr>
  <dimension ref="B1:L38"/>
  <sheetViews>
    <sheetView showGridLines="0" topLeftCell="A3" zoomScale="85" zoomScaleNormal="85" workbookViewId="0">
      <selection activeCell="I5" sqref="I5"/>
    </sheetView>
  </sheetViews>
  <sheetFormatPr baseColWidth="10" defaultColWidth="11.42578125" defaultRowHeight="15" x14ac:dyDescent="0.2"/>
  <cols>
    <col min="1" max="1" width="5.140625" style="1" customWidth="1"/>
    <col min="2" max="2" width="11.85546875" style="1" customWidth="1"/>
    <col min="3" max="3" width="40.7109375" style="1" customWidth="1"/>
    <col min="4" max="4" width="10" style="2" customWidth="1"/>
    <col min="5" max="5" width="21.42578125" style="2" customWidth="1"/>
    <col min="6" max="6" width="19" style="2" customWidth="1"/>
    <col min="7" max="7" width="18.28515625" style="2" customWidth="1"/>
    <col min="8" max="8" width="12.7109375" style="2" hidden="1" customWidth="1"/>
    <col min="9" max="9" width="12.42578125" style="3" customWidth="1"/>
    <col min="10" max="10" width="26.28515625" style="3" customWidth="1"/>
    <col min="11" max="11" width="23.85546875" style="104" customWidth="1"/>
    <col min="12" max="12" width="19.42578125" style="1" customWidth="1"/>
    <col min="13" max="17" width="11.42578125" style="1" customWidth="1"/>
    <col min="18" max="16384" width="11.42578125" style="1"/>
  </cols>
  <sheetData>
    <row r="1" spans="2:12" ht="21" x14ac:dyDescent="0.2">
      <c r="B1" s="146" t="s">
        <v>2</v>
      </c>
      <c r="C1" s="146"/>
      <c r="D1" s="146"/>
      <c r="E1" s="146"/>
      <c r="F1" s="146"/>
      <c r="G1" s="146"/>
      <c r="H1" s="146"/>
      <c r="I1" s="146"/>
      <c r="J1" s="146"/>
      <c r="K1" s="146"/>
    </row>
    <row r="2" spans="2:12" ht="21" x14ac:dyDescent="0.2">
      <c r="B2" s="146" t="s">
        <v>3</v>
      </c>
      <c r="C2" s="146"/>
      <c r="D2" s="146"/>
      <c r="E2" s="146"/>
      <c r="F2" s="146"/>
      <c r="G2" s="146"/>
      <c r="H2" s="146"/>
      <c r="I2" s="146"/>
      <c r="J2" s="146"/>
      <c r="K2" s="146"/>
    </row>
    <row r="3" spans="2:12" x14ac:dyDescent="0.2">
      <c r="I3" s="2"/>
      <c r="J3" s="2"/>
      <c r="K3" s="100"/>
    </row>
    <row r="4" spans="2:12" ht="15.75" x14ac:dyDescent="0.2">
      <c r="B4" s="13" t="s">
        <v>21</v>
      </c>
      <c r="C4" s="26">
        <f>'Nadia Catacora'!C4</f>
        <v>45818</v>
      </c>
      <c r="I4" s="2"/>
      <c r="J4" s="2"/>
      <c r="K4" s="100"/>
    </row>
    <row r="5" spans="2:12" ht="15.75" x14ac:dyDescent="0.2">
      <c r="B5" s="13" t="s">
        <v>0</v>
      </c>
      <c r="C5" s="107" t="s">
        <v>63</v>
      </c>
      <c r="I5" s="2"/>
      <c r="J5" s="2"/>
      <c r="K5" s="100"/>
    </row>
    <row r="6" spans="2:12" ht="15.75" x14ac:dyDescent="0.2">
      <c r="B6" s="13" t="s">
        <v>4</v>
      </c>
      <c r="C6" s="39" t="str">
        <f>'Nadia Catacora'!C6</f>
        <v>MAYO</v>
      </c>
      <c r="I6" s="2"/>
      <c r="J6" s="2"/>
      <c r="K6" s="100"/>
    </row>
    <row r="7" spans="2:12" ht="15.75" x14ac:dyDescent="0.2">
      <c r="B7" s="13" t="s">
        <v>22</v>
      </c>
      <c r="C7" s="39" t="str">
        <f>'Nadia Catacora'!C7</f>
        <v>PRIMERA</v>
      </c>
      <c r="I7" s="2"/>
      <c r="J7" s="2"/>
      <c r="K7" s="100"/>
    </row>
    <row r="8" spans="2:12" ht="31.5" customHeight="1" x14ac:dyDescent="0.2">
      <c r="B8" s="7" t="s">
        <v>17</v>
      </c>
      <c r="C8" s="7" t="s">
        <v>1</v>
      </c>
      <c r="D8" s="7" t="s">
        <v>26</v>
      </c>
      <c r="E8" s="7" t="s">
        <v>18</v>
      </c>
      <c r="F8" s="7" t="s">
        <v>34</v>
      </c>
      <c r="G8" s="7" t="s">
        <v>49</v>
      </c>
      <c r="H8" s="7" t="s">
        <v>19</v>
      </c>
      <c r="I8" s="8" t="s">
        <v>4</v>
      </c>
      <c r="J8" s="8" t="s">
        <v>25</v>
      </c>
      <c r="K8" s="22" t="s">
        <v>20</v>
      </c>
    </row>
    <row r="9" spans="2:12" x14ac:dyDescent="0.2">
      <c r="B9" s="27" t="s">
        <v>397</v>
      </c>
      <c r="C9" s="27" t="s">
        <v>398</v>
      </c>
      <c r="D9" s="27" t="s">
        <v>399</v>
      </c>
      <c r="E9" s="27" t="s">
        <v>108</v>
      </c>
      <c r="F9" s="42" t="str">
        <f>IFERROR(VLOOKUP(E9,'Base de comisiones'!$A$4:$J$75,2,FALSE),"")</f>
        <v>K3 SEDÁN</v>
      </c>
      <c r="G9" s="42" t="str">
        <f>IFERROR(VLOOKUP(E9,'Base de comisiones'!$A$4:$J$75,3,FALSE),"")</f>
        <v>VIBRANT</v>
      </c>
      <c r="H9" s="42">
        <f>IFERROR(VLOOKUP(E9,'Base de comisiones'!$A$4:$J$53,4,FALSE),"")</f>
        <v>2026</v>
      </c>
      <c r="I9" s="27" t="s">
        <v>9</v>
      </c>
      <c r="J9" s="108" t="s">
        <v>38</v>
      </c>
      <c r="K9" s="101">
        <f>IF(J9='Base de comisiones'!$E$3,VLOOKUP('Vicente Muñoz'!E9,'Base de comisiones'!$A$4:$J$77,5,FALSE),IF(J9='Base de comisiones'!$F$3,VLOOKUP('Vicente Muñoz'!E9,'Base de comisiones'!$A$4:$J$77,6,FALSE),IF(J9='Base de comisiones'!$G$3,VLOOKUP('Vicente Muñoz'!E9,'Base de comisiones'!$A$4:$J$77,7,FALSE),IF(J9='Base de comisiones'!$H$3,VLOOKUP('Vicente Muñoz'!E9,'Base de comisiones'!$A$4:$J$77,8,FALSE),IF(J9='Base de comisiones'!$I$3,VLOOKUP('Vicente Muñoz'!E9,'Base de comisiones'!$A$4:$J$77,9,FALSE),IF(J9='Base de comisiones'!$J$3,VLOOKUP('Vicente Muñoz'!E9,'Base de comisiones'!$A$4:$J$77,10,FALSE),""))))))</f>
        <v>490755.90551181103</v>
      </c>
      <c r="L9" s="132"/>
    </row>
    <row r="10" spans="2:12" x14ac:dyDescent="0.2">
      <c r="B10" s="27" t="s">
        <v>400</v>
      </c>
      <c r="C10" s="27" t="s">
        <v>401</v>
      </c>
      <c r="D10" s="27" t="s">
        <v>402</v>
      </c>
      <c r="E10" s="27" t="s">
        <v>108</v>
      </c>
      <c r="F10" s="42" t="str">
        <f>IFERROR(VLOOKUP(E10,'Base de comisiones'!$A$4:$J$75,2,FALSE),"")</f>
        <v>K3 SEDÁN</v>
      </c>
      <c r="G10" s="42" t="str">
        <f>IFERROR(VLOOKUP(E10,'Base de comisiones'!$A$4:$J$75,3,FALSE),"")</f>
        <v>VIBRANT</v>
      </c>
      <c r="H10" s="42">
        <f>IFERROR(VLOOKUP(E10,'Base de comisiones'!$A$4:$J$53,4,FALSE),"")</f>
        <v>2026</v>
      </c>
      <c r="I10" s="27" t="s">
        <v>9</v>
      </c>
      <c r="J10" s="108" t="s">
        <v>38</v>
      </c>
      <c r="K10" s="101">
        <f>IF(J10='Base de comisiones'!$E$3,VLOOKUP('Vicente Muñoz'!E10,'Base de comisiones'!$A$4:$J$77,5,FALSE),IF(J10='Base de comisiones'!$F$3,VLOOKUP('Vicente Muñoz'!E10,'Base de comisiones'!$A$4:$J$77,6,FALSE),IF(J10='Base de comisiones'!$G$3,VLOOKUP('Vicente Muñoz'!E10,'Base de comisiones'!$A$4:$J$77,7,FALSE),IF(J10='Base de comisiones'!$H$3,VLOOKUP('Vicente Muñoz'!E10,'Base de comisiones'!$A$4:$J$77,8,FALSE),IF(J10='Base de comisiones'!$I$3,VLOOKUP('Vicente Muñoz'!E10,'Base de comisiones'!$A$4:$J$77,9,FALSE),IF(J10='Base de comisiones'!$J$3,VLOOKUP('Vicente Muñoz'!E10,'Base de comisiones'!$A$4:$J$77,10,FALSE),""))))))</f>
        <v>490755.90551181103</v>
      </c>
      <c r="L10" s="132"/>
    </row>
    <row r="11" spans="2:12" x14ac:dyDescent="0.2">
      <c r="B11" s="27" t="s">
        <v>403</v>
      </c>
      <c r="C11" s="27" t="s">
        <v>404</v>
      </c>
      <c r="D11" s="27" t="s">
        <v>405</v>
      </c>
      <c r="E11" s="27" t="s">
        <v>105</v>
      </c>
      <c r="F11" s="42" t="str">
        <f>IFERROR(VLOOKUP(E11,'Base de comisiones'!$A$4:$J$75,2,FALSE),"")</f>
        <v>SOLUTO</v>
      </c>
      <c r="G11" s="42" t="str">
        <f>IFERROR(VLOOKUP(E11,'Base de comisiones'!$A$4:$J$75,3,FALSE),"")</f>
        <v xml:space="preserve">EMOTION </v>
      </c>
      <c r="H11" s="42"/>
      <c r="I11" s="27" t="s">
        <v>9</v>
      </c>
      <c r="J11" s="108" t="s">
        <v>38</v>
      </c>
      <c r="K11" s="101">
        <f>IF(J11='Base de comisiones'!$E$3,VLOOKUP('Vicente Muñoz'!E11,'Base de comisiones'!$A$4:$J$77,5,FALSE),IF(J11='Base de comisiones'!$F$3,VLOOKUP('Vicente Muñoz'!E11,'Base de comisiones'!$A$4:$J$77,6,FALSE),IF(J11='Base de comisiones'!$G$3,VLOOKUP('Vicente Muñoz'!E11,'Base de comisiones'!$A$4:$J$77,7,FALSE),IF(J11='Base de comisiones'!$H$3,VLOOKUP('Vicente Muñoz'!E11,'Base de comisiones'!$A$4:$J$77,8,FALSE),IF(J11='Base de comisiones'!$I$3,VLOOKUP('Vicente Muñoz'!E11,'Base de comisiones'!$A$4:$J$77,9,FALSE),IF(J11='Base de comisiones'!$J$3,VLOOKUP('Vicente Muñoz'!E11,'Base de comisiones'!$A$4:$J$77,10,FALSE),""))))))</f>
        <v>418057.74400000001</v>
      </c>
      <c r="L11" s="132"/>
    </row>
    <row r="12" spans="2:12" x14ac:dyDescent="0.2">
      <c r="B12" s="27" t="s">
        <v>406</v>
      </c>
      <c r="C12" s="27" t="s">
        <v>407</v>
      </c>
      <c r="D12" s="27" t="s">
        <v>408</v>
      </c>
      <c r="E12" s="27" t="s">
        <v>105</v>
      </c>
      <c r="F12" s="42" t="str">
        <f>IFERROR(VLOOKUP(E12,'Base de comisiones'!$A$4:$J$75,2,FALSE),"")</f>
        <v>SOLUTO</v>
      </c>
      <c r="G12" s="42" t="str">
        <f>IFERROR(VLOOKUP(E12,'Base de comisiones'!$A$4:$J$75,3,FALSE),"")</f>
        <v xml:space="preserve">EMOTION </v>
      </c>
      <c r="H12" s="42"/>
      <c r="I12" s="27" t="s">
        <v>9</v>
      </c>
      <c r="J12" s="108" t="s">
        <v>38</v>
      </c>
      <c r="K12" s="101">
        <f>IF(J12='Base de comisiones'!$E$3,VLOOKUP('Vicente Muñoz'!E12,'Base de comisiones'!$A$4:$J$77,5,FALSE),IF(J12='Base de comisiones'!$F$3,VLOOKUP('Vicente Muñoz'!E12,'Base de comisiones'!$A$4:$J$77,6,FALSE),IF(J12='Base de comisiones'!$G$3,VLOOKUP('Vicente Muñoz'!E12,'Base de comisiones'!$A$4:$J$77,7,FALSE),IF(J12='Base de comisiones'!$H$3,VLOOKUP('Vicente Muñoz'!E12,'Base de comisiones'!$A$4:$J$77,8,FALSE),IF(J12='Base de comisiones'!$I$3,VLOOKUP('Vicente Muñoz'!E12,'Base de comisiones'!$A$4:$J$77,9,FALSE),IF(J12='Base de comisiones'!$J$3,VLOOKUP('Vicente Muñoz'!E12,'Base de comisiones'!$A$4:$J$77,10,FALSE),""))))))</f>
        <v>418057.74400000001</v>
      </c>
      <c r="L12" s="132"/>
    </row>
    <row r="13" spans="2:12" x14ac:dyDescent="0.2">
      <c r="B13" s="27" t="s">
        <v>409</v>
      </c>
      <c r="C13" s="27" t="s">
        <v>410</v>
      </c>
      <c r="D13" s="27" t="s">
        <v>411</v>
      </c>
      <c r="E13" s="27" t="s">
        <v>117</v>
      </c>
      <c r="F13" s="42" t="str">
        <f>IFERROR(VLOOKUP(E13,'Base de comisiones'!$A$4:$J$75,2,FALSE),"")</f>
        <v>NEW PICANTO</v>
      </c>
      <c r="G13" s="42" t="str">
        <f>IFERROR(VLOOKUP(E13,'Base de comisiones'!$A$4:$J$75,3,FALSE),"")</f>
        <v>ZENITH</v>
      </c>
      <c r="H13" s="42"/>
      <c r="I13" s="27" t="s">
        <v>9</v>
      </c>
      <c r="J13" s="108" t="s">
        <v>38</v>
      </c>
      <c r="K13" s="101">
        <f>IF(J13='Base de comisiones'!$E$3,VLOOKUP('Vicente Muñoz'!E13,'Base de comisiones'!$A$4:$J$77,5,FALSE),IF(J13='Base de comisiones'!$F$3,VLOOKUP('Vicente Muñoz'!E13,'Base de comisiones'!$A$4:$J$77,6,FALSE),IF(J13='Base de comisiones'!$G$3,VLOOKUP('Vicente Muñoz'!E13,'Base de comisiones'!$A$4:$J$77,7,FALSE),IF(J13='Base de comisiones'!$H$3,VLOOKUP('Vicente Muñoz'!E13,'Base de comisiones'!$A$4:$J$77,8,FALSE),IF(J13='Base de comisiones'!$I$3,VLOOKUP('Vicente Muñoz'!E13,'Base de comisiones'!$A$4:$J$77,9,FALSE),IF(J13='Base de comisiones'!$J$3,VLOOKUP('Vicente Muñoz'!E13,'Base de comisiones'!$A$4:$J$77,10,FALSE),""))))))</f>
        <v>340624.67191601044</v>
      </c>
      <c r="L13" s="132"/>
    </row>
    <row r="14" spans="2:12" ht="15.6" customHeight="1" x14ac:dyDescent="0.2">
      <c r="B14" s="27" t="s">
        <v>412</v>
      </c>
      <c r="C14" s="27" t="s">
        <v>413</v>
      </c>
      <c r="D14" s="27" t="s">
        <v>414</v>
      </c>
      <c r="E14" s="27" t="s">
        <v>117</v>
      </c>
      <c r="F14" s="42" t="str">
        <f>IFERROR(VLOOKUP(E14,'Base de comisiones'!$A$4:$J$75,2,FALSE),"")</f>
        <v>NEW PICANTO</v>
      </c>
      <c r="G14" s="42" t="str">
        <f>IFERROR(VLOOKUP(E14,'Base de comisiones'!$A$4:$J$75,3,FALSE),"")</f>
        <v>ZENITH</v>
      </c>
      <c r="H14" s="42"/>
      <c r="I14" s="27" t="s">
        <v>9</v>
      </c>
      <c r="J14" s="108" t="s">
        <v>38</v>
      </c>
      <c r="K14" s="101">
        <f>IF(J14='Base de comisiones'!$E$3,VLOOKUP('Vicente Muñoz'!E14,'Base de comisiones'!$A$4:$J$77,5,FALSE),IF(J14='Base de comisiones'!$F$3,VLOOKUP('Vicente Muñoz'!E14,'Base de comisiones'!$A$4:$J$77,6,FALSE),IF(J14='Base de comisiones'!$G$3,VLOOKUP('Vicente Muñoz'!E14,'Base de comisiones'!$A$4:$J$77,7,FALSE),IF(J14='Base de comisiones'!$H$3,VLOOKUP('Vicente Muñoz'!E14,'Base de comisiones'!$A$4:$J$77,8,FALSE),IF(J14='Base de comisiones'!$I$3,VLOOKUP('Vicente Muñoz'!E14,'Base de comisiones'!$A$4:$J$77,9,FALSE),IF(J14='Base de comisiones'!$J$3,VLOOKUP('Vicente Muñoz'!E14,'Base de comisiones'!$A$4:$J$77,10,FALSE),""))))))</f>
        <v>340624.67191601044</v>
      </c>
      <c r="L14" s="76"/>
    </row>
    <row r="15" spans="2:12" x14ac:dyDescent="0.2">
      <c r="B15" s="27" t="s">
        <v>415</v>
      </c>
      <c r="C15" s="27" t="s">
        <v>416</v>
      </c>
      <c r="D15" s="27" t="s">
        <v>417</v>
      </c>
      <c r="E15" s="27" t="s">
        <v>118</v>
      </c>
      <c r="F15" s="42" t="str">
        <f>IFERROR(VLOOKUP(E15,'Base de comisiones'!$A$4:$J$75,2,FALSE),"")</f>
        <v>NEW PICANTO</v>
      </c>
      <c r="G15" s="42" t="str">
        <f>IFERROR(VLOOKUP(E15,'Base de comisiones'!$A$4:$J$75,3,FALSE),"")</f>
        <v>ZENITH</v>
      </c>
      <c r="H15" s="42"/>
      <c r="I15" s="27" t="s">
        <v>9</v>
      </c>
      <c r="J15" s="108" t="s">
        <v>38</v>
      </c>
      <c r="K15" s="101">
        <f>IF(J15='Base de comisiones'!$E$3,VLOOKUP('Vicente Muñoz'!E15,'Base de comisiones'!$A$4:$J$77,5,FALSE),IF(J15='Base de comisiones'!$F$3,VLOOKUP('Vicente Muñoz'!E15,'Base de comisiones'!$A$4:$J$77,6,FALSE),IF(J15='Base de comisiones'!$G$3,VLOOKUP('Vicente Muñoz'!E15,'Base de comisiones'!$A$4:$J$77,7,FALSE),IF(J15='Base de comisiones'!$H$3,VLOOKUP('Vicente Muñoz'!E15,'Base de comisiones'!$A$4:$J$77,8,FALSE),IF(J15='Base de comisiones'!$I$3,VLOOKUP('Vicente Muñoz'!E15,'Base de comisiones'!$A$4:$J$77,9,FALSE),IF(J15='Base de comisiones'!$J$3,VLOOKUP('Vicente Muñoz'!E15,'Base de comisiones'!$A$4:$J$77,10,FALSE),""))))))</f>
        <v>369496.06299212592</v>
      </c>
      <c r="L15" s="76"/>
    </row>
    <row r="16" spans="2:12" x14ac:dyDescent="0.2">
      <c r="B16" s="27" t="s">
        <v>418</v>
      </c>
      <c r="C16" s="27" t="s">
        <v>419</v>
      </c>
      <c r="D16" s="27" t="s">
        <v>420</v>
      </c>
      <c r="E16" s="27" t="s">
        <v>109</v>
      </c>
      <c r="F16" s="42" t="str">
        <f>IFERROR(VLOOKUP(E16,'Base de comisiones'!$A$4:$J$75,2,FALSE),"")</f>
        <v>K3 SEDÁN</v>
      </c>
      <c r="G16" s="42" t="str">
        <f>IFERROR(VLOOKUP(E16,'Base de comisiones'!$A$4:$J$75,3,FALSE),"")</f>
        <v>ZENITH</v>
      </c>
      <c r="H16" s="42"/>
      <c r="I16" s="27" t="s">
        <v>9</v>
      </c>
      <c r="J16" s="108" t="s">
        <v>38</v>
      </c>
      <c r="K16" s="101">
        <f>IF(J16='Base de comisiones'!$E$3,VLOOKUP('Vicente Muñoz'!E16,'Base de comisiones'!$A$4:$J$77,5,FALSE),IF(J16='Base de comisiones'!$F$3,VLOOKUP('Vicente Muñoz'!E16,'Base de comisiones'!$A$4:$J$77,6,FALSE),IF(J16='Base de comisiones'!$G$3,VLOOKUP('Vicente Muñoz'!E16,'Base de comisiones'!$A$4:$J$77,7,FALSE),IF(J16='Base de comisiones'!$H$3,VLOOKUP('Vicente Muñoz'!E16,'Base de comisiones'!$A$4:$J$77,8,FALSE),IF(J16='Base de comisiones'!$I$3,VLOOKUP('Vicente Muñoz'!E16,'Base de comisiones'!$A$4:$J$77,9,FALSE),IF(J16='Base de comisiones'!$J$3,VLOOKUP('Vicente Muñoz'!E16,'Base de comisiones'!$A$4:$J$77,10,FALSE),""))))))</f>
        <v>536950.13123359578</v>
      </c>
      <c r="L16" s="76"/>
    </row>
    <row r="17" spans="2:12" x14ac:dyDescent="0.2">
      <c r="B17" s="27" t="s">
        <v>421</v>
      </c>
      <c r="C17" s="27" t="s">
        <v>422</v>
      </c>
      <c r="D17" s="27" t="s">
        <v>423</v>
      </c>
      <c r="E17" s="27" t="s">
        <v>371</v>
      </c>
      <c r="F17" s="42" t="str">
        <f>IFERROR(VLOOKUP(E17,'Base de comisiones'!$A$4:$J$75,2,FALSE),"")</f>
        <v>NIRO</v>
      </c>
      <c r="G17" s="42" t="str">
        <f>IFERROR(VLOOKUP(E17,'Base de comisiones'!$A$4:$J$75,3,FALSE),"")</f>
        <v>VIBRANT</v>
      </c>
      <c r="H17" s="42"/>
      <c r="I17" s="27" t="s">
        <v>9</v>
      </c>
      <c r="J17" s="108" t="s">
        <v>38</v>
      </c>
      <c r="K17" s="101">
        <f>IF(J17='Base de comisiones'!$E$3,VLOOKUP('Vicente Muñoz'!E17,'Base de comisiones'!$A$4:$J$77,5,FALSE),IF(J17='Base de comisiones'!$F$3,VLOOKUP('Vicente Muñoz'!E17,'Base de comisiones'!$A$4:$J$77,6,FALSE),IF(J17='Base de comisiones'!$G$3,VLOOKUP('Vicente Muñoz'!E17,'Base de comisiones'!$A$4:$J$77,7,FALSE),IF(J17='Base de comisiones'!$H$3,VLOOKUP('Vicente Muñoz'!E17,'Base de comisiones'!$A$4:$J$77,8,FALSE),IF(J17='Base de comisiones'!$I$3,VLOOKUP('Vicente Muñoz'!E17,'Base de comisiones'!$A$4:$J$77,9,FALSE),IF(J17='Base de comisiones'!$J$3,VLOOKUP('Vicente Muñoz'!E17,'Base de comisiones'!$A$4:$J$77,10,FALSE),""))))))</f>
        <v>1082317.6979999999</v>
      </c>
      <c r="L17" s="76"/>
    </row>
    <row r="18" spans="2:12" x14ac:dyDescent="0.2">
      <c r="B18" s="27" t="s">
        <v>424</v>
      </c>
      <c r="C18" s="27" t="s">
        <v>425</v>
      </c>
      <c r="D18" s="27" t="s">
        <v>426</v>
      </c>
      <c r="E18" s="27" t="s">
        <v>121</v>
      </c>
      <c r="F18" s="42" t="str">
        <f>IFERROR(VLOOKUP(E18,'Base de comisiones'!$A$4:$J$75,2,FALSE),"")</f>
        <v>K3 CROSS</v>
      </c>
      <c r="G18" s="42" t="str">
        <f>IFERROR(VLOOKUP(E18,'Base de comisiones'!$A$4:$J$75,3,FALSE),"")</f>
        <v>ZENITH</v>
      </c>
      <c r="H18" s="42"/>
      <c r="I18" s="27" t="s">
        <v>9</v>
      </c>
      <c r="J18" s="108" t="s">
        <v>38</v>
      </c>
      <c r="K18" s="101">
        <f>IF(J18='Base de comisiones'!$E$3,VLOOKUP('Vicente Muñoz'!E18,'Base de comisiones'!$A$4:$J$77,5,FALSE),IF(J18='Base de comisiones'!$F$3,VLOOKUP('Vicente Muñoz'!E18,'Base de comisiones'!$A$4:$J$77,6,FALSE),IF(J18='Base de comisiones'!$G$3,VLOOKUP('Vicente Muñoz'!E18,'Base de comisiones'!$A$4:$J$77,7,FALSE),IF(J18='Base de comisiones'!$H$3,VLOOKUP('Vicente Muñoz'!E18,'Base de comisiones'!$A$4:$J$77,8,FALSE),IF(J18='Base de comisiones'!$I$3,VLOOKUP('Vicente Muñoz'!E18,'Base de comisiones'!$A$4:$J$77,9,FALSE),IF(J18='Base de comisiones'!$J$3,VLOOKUP('Vicente Muñoz'!E18,'Base de comisiones'!$A$4:$J$77,10,FALSE),""))))))</f>
        <v>548498.68766404199</v>
      </c>
      <c r="L18" s="76"/>
    </row>
    <row r="19" spans="2:12" x14ac:dyDescent="0.2">
      <c r="B19" s="27" t="s">
        <v>427</v>
      </c>
      <c r="C19" s="27" t="s">
        <v>428</v>
      </c>
      <c r="D19" s="27" t="s">
        <v>429</v>
      </c>
      <c r="E19" s="27" t="s">
        <v>108</v>
      </c>
      <c r="F19" s="42" t="str">
        <f>IFERROR(VLOOKUP(E19,'Base de comisiones'!$A$4:$J$75,2,FALSE),"")</f>
        <v>K3 SEDÁN</v>
      </c>
      <c r="G19" s="42" t="str">
        <f>IFERROR(VLOOKUP(E19,'Base de comisiones'!$A$4:$J$75,3,FALSE),"")</f>
        <v>VIBRANT</v>
      </c>
      <c r="H19" s="42"/>
      <c r="I19" s="27" t="s">
        <v>9</v>
      </c>
      <c r="J19" s="108" t="s">
        <v>38</v>
      </c>
      <c r="K19" s="101">
        <f>IF(J19='Base de comisiones'!$E$3,VLOOKUP('Vicente Muñoz'!E19,'Base de comisiones'!$A$4:$J$77,5,FALSE),IF(J19='Base de comisiones'!$F$3,VLOOKUP('Vicente Muñoz'!E19,'Base de comisiones'!$A$4:$J$77,6,FALSE),IF(J19='Base de comisiones'!$G$3,VLOOKUP('Vicente Muñoz'!E19,'Base de comisiones'!$A$4:$J$77,7,FALSE),IF(J19='Base de comisiones'!$H$3,VLOOKUP('Vicente Muñoz'!E19,'Base de comisiones'!$A$4:$J$77,8,FALSE),IF(J19='Base de comisiones'!$I$3,VLOOKUP('Vicente Muñoz'!E19,'Base de comisiones'!$A$4:$J$77,9,FALSE),IF(J19='Base de comisiones'!$J$3,VLOOKUP('Vicente Muñoz'!E19,'Base de comisiones'!$A$4:$J$77,10,FALSE),""))))))</f>
        <v>490755.90551181103</v>
      </c>
      <c r="L19" s="76"/>
    </row>
    <row r="20" spans="2:12" x14ac:dyDescent="0.2">
      <c r="B20" s="27"/>
      <c r="C20" s="27"/>
      <c r="D20" s="27"/>
      <c r="E20" s="27"/>
      <c r="F20" s="42" t="str">
        <f>IFERROR(VLOOKUP(E20,'Base de comisiones'!$A$4:$J$75,2,FALSE),"")</f>
        <v/>
      </c>
      <c r="G20" s="42" t="str">
        <f>IFERROR(VLOOKUP(E20,'Base de comisiones'!$A$4:$J$75,3,FALSE),"")</f>
        <v/>
      </c>
      <c r="H20" s="42"/>
      <c r="I20" s="27"/>
      <c r="J20" s="108"/>
      <c r="K20" s="101" t="str">
        <f>IF(J20='Base de comisiones'!$E$3,VLOOKUP('Vicente Muñoz'!E20,'Base de comisiones'!$A$4:$J$77,5,FALSE),IF(J20='Base de comisiones'!$F$3,VLOOKUP('Vicente Muñoz'!E20,'Base de comisiones'!$A$4:$J$77,6,FALSE),IF(J20='Base de comisiones'!$G$3,VLOOKUP('Vicente Muñoz'!E20,'Base de comisiones'!$A$4:$J$77,7,FALSE),IF(J20='Base de comisiones'!$H$3,VLOOKUP('Vicente Muñoz'!E20,'Base de comisiones'!$A$4:$J$77,8,FALSE),IF(J20='Base de comisiones'!$I$3,VLOOKUP('Vicente Muñoz'!E20,'Base de comisiones'!$A$4:$J$77,9,FALSE),IF(J20='Base de comisiones'!$J$3,VLOOKUP('Vicente Muñoz'!E20,'Base de comisiones'!$A$4:$J$77,10,FALSE),""))))))</f>
        <v/>
      </c>
      <c r="L20" s="76"/>
    </row>
    <row r="21" spans="2:12" x14ac:dyDescent="0.2">
      <c r="B21" s="27"/>
      <c r="C21" s="27"/>
      <c r="D21" s="27"/>
      <c r="E21" s="27"/>
      <c r="F21" s="42" t="str">
        <f>IFERROR(VLOOKUP(E21,'Base de comisiones'!$A$4:$J$75,2,FALSE),"")</f>
        <v/>
      </c>
      <c r="G21" s="42" t="str">
        <f>IFERROR(VLOOKUP(E21,'Base de comisiones'!$A$4:$J$75,3,FALSE),"")</f>
        <v/>
      </c>
      <c r="H21" s="42"/>
      <c r="I21" s="27"/>
      <c r="J21" s="108"/>
      <c r="K21" s="101" t="str">
        <f>IF(J21='Base de comisiones'!$E$3,VLOOKUP('Vicente Muñoz'!E21,'Base de comisiones'!$A$4:$J$77,5,FALSE),IF(J21='Base de comisiones'!$F$3,VLOOKUP('Vicente Muñoz'!E21,'Base de comisiones'!$A$4:$J$77,6,FALSE),IF(J21='Base de comisiones'!$G$3,VLOOKUP('Vicente Muñoz'!E21,'Base de comisiones'!$A$4:$J$77,7,FALSE),IF(J21='Base de comisiones'!$H$3,VLOOKUP('Vicente Muñoz'!E21,'Base de comisiones'!$A$4:$J$77,8,FALSE),IF(J21='Base de comisiones'!$I$3,VLOOKUP('Vicente Muñoz'!E21,'Base de comisiones'!$A$4:$J$77,9,FALSE),IF(J21='Base de comisiones'!$J$3,VLOOKUP('Vicente Muñoz'!E21,'Base de comisiones'!$A$4:$J$77,10,FALSE),""))))))</f>
        <v/>
      </c>
      <c r="L21" s="76"/>
    </row>
    <row r="22" spans="2:12" x14ac:dyDescent="0.2">
      <c r="B22" s="27"/>
      <c r="C22" s="27"/>
      <c r="D22" s="27"/>
      <c r="E22" s="27"/>
      <c r="F22" s="42" t="str">
        <f>IFERROR(VLOOKUP(E22,'Base de comisiones'!$A$4:$J$75,2,FALSE),"")</f>
        <v/>
      </c>
      <c r="G22" s="42" t="str">
        <f>IFERROR(VLOOKUP(E22,'Base de comisiones'!$A$4:$J$75,3,FALSE),"")</f>
        <v/>
      </c>
      <c r="H22" s="42"/>
      <c r="I22" s="27"/>
      <c r="J22" s="108"/>
      <c r="K22" s="101" t="str">
        <f>IF(J22='Base de comisiones'!$E$3,VLOOKUP('Vicente Muñoz'!E22,'Base de comisiones'!$A$4:$J$77,5,FALSE),IF(J22='Base de comisiones'!$F$3,VLOOKUP('Vicente Muñoz'!E22,'Base de comisiones'!$A$4:$J$77,6,FALSE),IF(J22='Base de comisiones'!$G$3,VLOOKUP('Vicente Muñoz'!E22,'Base de comisiones'!$A$4:$J$77,7,FALSE),IF(J22='Base de comisiones'!$H$3,VLOOKUP('Vicente Muñoz'!E22,'Base de comisiones'!$A$4:$J$77,8,FALSE),IF(J22='Base de comisiones'!$I$3,VLOOKUP('Vicente Muñoz'!E22,'Base de comisiones'!$A$4:$J$77,9,FALSE),IF(J22='Base de comisiones'!$J$3,VLOOKUP('Vicente Muñoz'!E22,'Base de comisiones'!$A$4:$J$77,10,FALSE),""))))))</f>
        <v/>
      </c>
      <c r="L22" s="76"/>
    </row>
    <row r="23" spans="2:12" x14ac:dyDescent="0.2">
      <c r="B23" s="27"/>
      <c r="C23" s="27"/>
      <c r="D23" s="27"/>
      <c r="E23" s="27"/>
      <c r="F23" s="42" t="str">
        <f>IFERROR(VLOOKUP(E23,'Base de comisiones'!$A$4:$J$75,2,FALSE),"")</f>
        <v/>
      </c>
      <c r="G23" s="42" t="str">
        <f>IFERROR(VLOOKUP(E23,'Base de comisiones'!$A$4:$J$75,3,FALSE),"")</f>
        <v/>
      </c>
      <c r="H23" s="55"/>
      <c r="I23" s="27"/>
      <c r="J23" s="108"/>
      <c r="K23" s="101" t="str">
        <f>IF(J23='Base de comisiones'!$E$3,VLOOKUP('Vicente Muñoz'!E23,'Base de comisiones'!$A$4:$J$77,5,FALSE),IF(J23='Base de comisiones'!$F$3,VLOOKUP('Vicente Muñoz'!E23,'Base de comisiones'!$A$4:$J$77,6,FALSE),IF(J23='Base de comisiones'!$G$3,VLOOKUP('Vicente Muñoz'!E23,'Base de comisiones'!$A$4:$J$77,7,FALSE),IF(J23='Base de comisiones'!$H$3,VLOOKUP('Vicente Muñoz'!E23,'Base de comisiones'!$A$4:$J$77,8,FALSE),IF(J23='Base de comisiones'!$I$3,VLOOKUP('Vicente Muñoz'!E23,'Base de comisiones'!$A$4:$J$77,9,FALSE),IF(J23='Base de comisiones'!$J$3,VLOOKUP('Vicente Muñoz'!E23,'Base de comisiones'!$A$4:$J$77,10,FALSE),""))))))</f>
        <v/>
      </c>
      <c r="L23" s="76"/>
    </row>
    <row r="24" spans="2:12" x14ac:dyDescent="0.2">
      <c r="B24" s="27"/>
      <c r="C24" s="29"/>
      <c r="D24" s="27"/>
      <c r="E24" s="28"/>
      <c r="F24" s="42" t="str">
        <f>IFERROR(VLOOKUP(E24,'Base de comisiones'!$A$4:$J$75,2,FALSE),"")</f>
        <v/>
      </c>
      <c r="G24" s="42" t="str">
        <f>IFERROR(VLOOKUP(E24,'Base de comisiones'!$A$4:$J$75,3,FALSE),"")</f>
        <v/>
      </c>
      <c r="H24" s="23" t="str">
        <f>IFERROR(VLOOKUP(E24,'Base de comisiones'!$A$4:$J$53,4,FALSE),"")</f>
        <v/>
      </c>
      <c r="I24" s="36"/>
      <c r="J24" s="28"/>
      <c r="K24" s="101" t="str">
        <f>IF(J24='Base de comisiones'!$E$3,VLOOKUP('Vicente Muñoz'!E24,'Base de comisiones'!$A$4:$J$77,5,FALSE),IF(J24='Base de comisiones'!$F$3,VLOOKUP('Vicente Muñoz'!E24,'Base de comisiones'!$A$4:$J$77,6,FALSE),IF(J24='Base de comisiones'!$G$3,VLOOKUP('Vicente Muñoz'!E24,'Base de comisiones'!$A$4:$J$77,7,FALSE),IF(J24='Base de comisiones'!$H$3,VLOOKUP('Vicente Muñoz'!E24,'Base de comisiones'!$A$4:$J$77,8,FALSE),IF(J24='Base de comisiones'!$I$3,VLOOKUP('Vicente Muñoz'!E24,'Base de comisiones'!$A$4:$J$77,9,FALSE),IF(J24='Base de comisiones'!$J$3,VLOOKUP('Vicente Muñoz'!E24,'Base de comisiones'!$A$4:$J$77,10,FALSE),""))))))</f>
        <v/>
      </c>
    </row>
    <row r="25" spans="2:12" x14ac:dyDescent="0.2">
      <c r="B25" s="27"/>
      <c r="C25" s="29"/>
      <c r="D25" s="27"/>
      <c r="E25" s="28"/>
      <c r="F25" s="42" t="str">
        <f>IFERROR(VLOOKUP(E25,'Base de comisiones'!$A$4:$J$75,2,FALSE),"")</f>
        <v/>
      </c>
      <c r="G25" s="42" t="str">
        <f>IFERROR(VLOOKUP(E25,'Base de comisiones'!$A$4:$J$75,3,FALSE),"")</f>
        <v/>
      </c>
      <c r="H25" s="23" t="str">
        <f>IFERROR(VLOOKUP(E25,'Base de comisiones'!$A$4:$J$53,4,FALSE),"")</f>
        <v/>
      </c>
      <c r="I25" s="28"/>
      <c r="J25" s="28"/>
      <c r="K25" s="101" t="str">
        <f>IF(J25='Base de comisiones'!$E$3,VLOOKUP('Vicente Muñoz'!E25,'Base de comisiones'!$A$4:$J$77,5,FALSE),IF(J25='Base de comisiones'!$F$3,VLOOKUP('Vicente Muñoz'!E25,'Base de comisiones'!$A$4:$J$77,6,FALSE),IF(J25='Base de comisiones'!$G$3,VLOOKUP('Vicente Muñoz'!E25,'Base de comisiones'!$A$4:$J$77,7,FALSE),IF(J25='Base de comisiones'!$H$3,VLOOKUP('Vicente Muñoz'!E25,'Base de comisiones'!$A$4:$J$77,8,FALSE),IF(J25='Base de comisiones'!$I$3,VLOOKUP('Vicente Muñoz'!E25,'Base de comisiones'!$A$4:$J$77,9,FALSE),IF(J25='Base de comisiones'!$J$3,VLOOKUP('Vicente Muñoz'!E25,'Base de comisiones'!$A$4:$J$77,10,FALSE),""))))))</f>
        <v/>
      </c>
    </row>
    <row r="26" spans="2:12" x14ac:dyDescent="0.2">
      <c r="B26" s="147" t="s">
        <v>23</v>
      </c>
      <c r="C26" s="148"/>
      <c r="D26" s="148"/>
      <c r="E26" s="148"/>
      <c r="F26" s="148"/>
      <c r="G26" s="148"/>
      <c r="H26" s="148"/>
      <c r="I26" s="148"/>
      <c r="J26" s="148"/>
      <c r="K26" s="25">
        <f>SUM(K9:K25)</f>
        <v>5526895.1282572178</v>
      </c>
    </row>
    <row r="27" spans="2:12" x14ac:dyDescent="0.2">
      <c r="B27" s="14"/>
      <c r="C27" s="15"/>
      <c r="D27" s="16"/>
      <c r="E27" s="16"/>
      <c r="F27" s="16"/>
      <c r="G27" s="16"/>
      <c r="H27" s="16"/>
      <c r="I27" s="16"/>
      <c r="J27" s="16"/>
      <c r="K27" s="102"/>
    </row>
    <row r="28" spans="2:12" x14ac:dyDescent="0.2">
      <c r="B28" s="14"/>
      <c r="C28" s="15"/>
      <c r="D28" s="16"/>
      <c r="E28" s="16"/>
      <c r="F28" s="16"/>
      <c r="G28" s="16"/>
      <c r="H28" s="16"/>
      <c r="I28" s="16"/>
      <c r="J28" s="16"/>
      <c r="K28" s="102"/>
    </row>
    <row r="29" spans="2:12" x14ac:dyDescent="0.2">
      <c r="B29" s="14"/>
      <c r="C29" s="15"/>
      <c r="D29" s="16"/>
      <c r="E29" s="16"/>
      <c r="F29" s="16"/>
      <c r="G29" s="16"/>
      <c r="H29" s="16"/>
      <c r="I29" s="16"/>
      <c r="J29" s="16"/>
      <c r="K29" s="102"/>
    </row>
    <row r="33" spans="2:11" ht="30" x14ac:dyDescent="0.2">
      <c r="B33" s="9" t="s">
        <v>0</v>
      </c>
      <c r="C33" s="10"/>
      <c r="H33" s="9" t="s">
        <v>24</v>
      </c>
      <c r="I33" s="10"/>
      <c r="J33" s="11"/>
      <c r="K33" s="103"/>
    </row>
    <row r="38" spans="2:11" x14ac:dyDescent="0.2">
      <c r="C38" s="149" t="s">
        <v>50</v>
      </c>
      <c r="D38" s="149"/>
      <c r="E38" s="10"/>
      <c r="F38" s="10"/>
      <c r="G38" s="10"/>
      <c r="H38" s="11"/>
      <c r="I38" s="6"/>
    </row>
  </sheetData>
  <mergeCells count="4">
    <mergeCell ref="B1:K1"/>
    <mergeCell ref="B2:K2"/>
    <mergeCell ref="B26:J26"/>
    <mergeCell ref="C38:D38"/>
  </mergeCells>
  <phoneticPr fontId="72" type="noConversion"/>
  <printOptions horizontalCentered="1"/>
  <pageMargins left="0.19685039370078741" right="0.19685039370078741" top="0.19685039370078741" bottom="0.19685039370078741" header="0.31496062992125984" footer="0.31496062992125984"/>
  <pageSetup scale="60" orientation="landscape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CE160C7-07E2-4829-8761-169743DD8018}">
          <x14:formula1>
            <xm:f>Listas!$B$1:$B$2</xm:f>
          </x14:formula1>
          <xm:sqref>C7</xm:sqref>
        </x14:dataValidation>
        <x14:dataValidation type="list" allowBlank="1" showInputMessage="1" showErrorMessage="1" errorTitle="ERROR" error="Seleccione mes de la lista" promptTitle="MES" prompt="Seleccione mes de la lista" xr:uid="{83353DAA-3B44-4322-A8F2-B807D65EB495}">
          <x14:formula1>
            <xm:f>Listas!$D$1:$D$12</xm:f>
          </x14:formula1>
          <xm:sqref>C6 I9:I25</xm:sqref>
        </x14:dataValidation>
        <x14:dataValidation type="list" allowBlank="1" showInputMessage="1" showErrorMessage="1" errorTitle="ERROR" error="Seleccione asesor de la lista" promptTitle="ASESOR" prompt="Seleccione asesor de la lista" xr:uid="{68BF99D9-A64D-4AFD-B3AD-798F3FA7AB0F}">
          <x14:formula1>
            <xm:f>Listas!$E$1:$E$37</xm:f>
          </x14:formula1>
          <xm:sqref>C5</xm:sqref>
        </x14:dataValidation>
        <x14:dataValidation type="list" allowBlank="1" showInputMessage="1" showErrorMessage="1" errorTitle="ERROR" error="Seleccione tipo cobro de la lista" promptTitle="TIPO COBRO" prompt="Seleccione tipo cobro de la lista" xr:uid="{7C49554E-0E37-4FA6-ACB1-57BD25592AE5}">
          <x14:formula1>
            <xm:f>Listas!$C$1:$C$6</xm:f>
          </x14:formula1>
          <xm:sqref>J9:J25</xm:sqref>
        </x14:dataValidation>
        <x14:dataValidation type="list" allowBlank="1" showInputMessage="1" showErrorMessage="1" errorTitle="ERROR" error="Seleccione vehiculo de la lista" promptTitle="VEHICULO" prompt="Seleccione vehiculo de la lista" xr:uid="{86B7D8EB-DDA3-4EF4-A2FD-1F54D1B44F25}">
          <x14:formula1>
            <xm:f>'Base de comisiones'!$A$4:$A$53</xm:f>
          </x14:formula1>
          <xm:sqref>E9:E11 E13:E25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A0BFF-5F25-4632-88F2-AFF666C35F3F}">
  <sheetPr>
    <tabColor theme="4" tint="0.59999389629810485"/>
  </sheetPr>
  <dimension ref="B1:L38"/>
  <sheetViews>
    <sheetView showGridLines="0" zoomScale="85" zoomScaleNormal="85" workbookViewId="0">
      <selection activeCell="B45" sqref="B45"/>
    </sheetView>
  </sheetViews>
  <sheetFormatPr baseColWidth="10" defaultColWidth="11.42578125" defaultRowHeight="15" x14ac:dyDescent="0.2"/>
  <cols>
    <col min="1" max="1" width="5.140625" style="1" customWidth="1"/>
    <col min="2" max="2" width="11.85546875" style="1" customWidth="1"/>
    <col min="3" max="3" width="42.140625" style="1" customWidth="1"/>
    <col min="4" max="4" width="10" style="2" customWidth="1"/>
    <col min="5" max="5" width="19.28515625" style="2" customWidth="1"/>
    <col min="6" max="6" width="26.42578125" style="2" customWidth="1"/>
    <col min="7" max="7" width="18.28515625" style="2" customWidth="1"/>
    <col min="8" max="8" width="12.7109375" style="2" hidden="1" customWidth="1"/>
    <col min="9" max="9" width="12.85546875" style="3" customWidth="1"/>
    <col min="10" max="10" width="19.42578125" style="3" customWidth="1"/>
    <col min="11" max="11" width="18.7109375" style="4" customWidth="1"/>
    <col min="12" max="17" width="11.42578125" style="1" customWidth="1"/>
    <col min="18" max="16384" width="11.42578125" style="1"/>
  </cols>
  <sheetData>
    <row r="1" spans="2:12" ht="21" x14ac:dyDescent="0.2">
      <c r="B1" s="146" t="s">
        <v>2</v>
      </c>
      <c r="C1" s="146"/>
      <c r="D1" s="146"/>
      <c r="E1" s="146"/>
      <c r="F1" s="146"/>
      <c r="G1" s="146"/>
      <c r="H1" s="146"/>
      <c r="I1" s="146"/>
      <c r="J1" s="146"/>
      <c r="K1" s="146"/>
    </row>
    <row r="2" spans="2:12" ht="21" x14ac:dyDescent="0.2">
      <c r="B2" s="146" t="s">
        <v>3</v>
      </c>
      <c r="C2" s="146"/>
      <c r="D2" s="146"/>
      <c r="E2" s="146"/>
      <c r="F2" s="146"/>
      <c r="G2" s="146"/>
      <c r="H2" s="146"/>
      <c r="I2" s="146"/>
      <c r="J2" s="146"/>
      <c r="K2" s="146"/>
    </row>
    <row r="3" spans="2:12" x14ac:dyDescent="0.2">
      <c r="I3" s="2"/>
      <c r="J3" s="2"/>
      <c r="K3" s="5"/>
    </row>
    <row r="4" spans="2:12" ht="15.75" x14ac:dyDescent="0.2">
      <c r="B4" s="13" t="s">
        <v>21</v>
      </c>
      <c r="C4" s="26">
        <f>'Nadia Catacora'!C4</f>
        <v>45818</v>
      </c>
      <c r="I4" s="2"/>
      <c r="J4" s="2"/>
      <c r="K4" s="5"/>
    </row>
    <row r="5" spans="2:12" ht="15.75" x14ac:dyDescent="0.2">
      <c r="B5" s="13" t="s">
        <v>0</v>
      </c>
      <c r="C5" s="61" t="s">
        <v>82</v>
      </c>
      <c r="I5" s="2"/>
      <c r="J5" s="2"/>
      <c r="K5" s="5"/>
    </row>
    <row r="6" spans="2:12" ht="15.75" x14ac:dyDescent="0.2">
      <c r="B6" s="13" t="s">
        <v>4</v>
      </c>
      <c r="C6" s="39" t="str">
        <f>'Nadia Catacora'!C6</f>
        <v>MAYO</v>
      </c>
      <c r="I6" s="2"/>
      <c r="J6" s="2"/>
      <c r="K6" s="5"/>
    </row>
    <row r="7" spans="2:12" ht="15.75" x14ac:dyDescent="0.2">
      <c r="B7" s="13" t="s">
        <v>22</v>
      </c>
      <c r="C7" s="39" t="str">
        <f>'Nadia Catacora'!C7</f>
        <v>PRIMERA</v>
      </c>
      <c r="I7" s="2"/>
      <c r="J7" s="2"/>
      <c r="K7" s="5"/>
    </row>
    <row r="8" spans="2:12" ht="31.5" x14ac:dyDescent="0.2">
      <c r="B8" s="7" t="s">
        <v>17</v>
      </c>
      <c r="C8" s="7" t="s">
        <v>1</v>
      </c>
      <c r="D8" s="7" t="s">
        <v>26</v>
      </c>
      <c r="E8" s="7" t="s">
        <v>18</v>
      </c>
      <c r="F8" s="7" t="s">
        <v>34</v>
      </c>
      <c r="G8" s="7" t="s">
        <v>49</v>
      </c>
      <c r="H8" s="7" t="s">
        <v>19</v>
      </c>
      <c r="I8" s="8" t="s">
        <v>4</v>
      </c>
      <c r="J8" s="8" t="s">
        <v>25</v>
      </c>
      <c r="K8" s="22" t="s">
        <v>20</v>
      </c>
    </row>
    <row r="9" spans="2:12" x14ac:dyDescent="0.2">
      <c r="B9" s="27" t="s">
        <v>430</v>
      </c>
      <c r="C9" s="27" t="s">
        <v>431</v>
      </c>
      <c r="D9" s="27" t="s">
        <v>432</v>
      </c>
      <c r="E9" s="27" t="s">
        <v>109</v>
      </c>
      <c r="F9" s="23" t="str">
        <f>IFERROR(VLOOKUP(E9,'Base de comisiones'!$A$4:$J$75,2,FALSE),"")</f>
        <v>K3 SEDÁN</v>
      </c>
      <c r="G9" s="23" t="str">
        <f>IFERROR(VLOOKUP(E9,'Base de comisiones'!$A$4:$J$75,3,FALSE),"")</f>
        <v>ZENITH</v>
      </c>
      <c r="H9" s="23">
        <f>IFERROR(VLOOKUP(E9,'Base de comisiones'!$A$4:$J$53,4,FALSE),"")</f>
        <v>2026</v>
      </c>
      <c r="I9" s="127" t="s">
        <v>9</v>
      </c>
      <c r="J9" s="87" t="s">
        <v>37</v>
      </c>
      <c r="K9" s="24">
        <f>IF(J9='Base de comisiones'!$E$3,VLOOKUP('Bryan Losada'!E9,'Base de comisiones'!$A$4:$J$75,5,FALSE),IF(J9='Base de comisiones'!$F$3,VLOOKUP('Bryan Losada'!E9,'Base de comisiones'!$A$4:$J$75,6,FALSE),IF(J9='Base de comisiones'!$G$3,VLOOKUP('Bryan Losada'!E9,'Base de comisiones'!$A$4:$J$75,7,FALSE),IF(J9='Base de comisiones'!$H$3,VLOOKUP('Bryan Losada'!E9,'Base de comisiones'!$A$4:$J$75,8,FALSE),IF(J9='Base de comisiones'!$I$3,VLOOKUP('Bryan Losada'!E9,'Base de comisiones'!$A$4:$J$75,9,FALSE),IF(J9='Base de comisiones'!$J$3,VLOOKUP('Bryan Losada'!E9,'Base de comisiones'!$A$4:$J$75,10,FALSE),""))))))</f>
        <v>469831.36482939625</v>
      </c>
      <c r="L9" s="97"/>
    </row>
    <row r="10" spans="2:12" x14ac:dyDescent="0.2">
      <c r="B10" s="27" t="s">
        <v>433</v>
      </c>
      <c r="C10" s="27" t="s">
        <v>434</v>
      </c>
      <c r="D10" s="27" t="s">
        <v>435</v>
      </c>
      <c r="E10" s="27" t="s">
        <v>171</v>
      </c>
      <c r="F10" s="23" t="str">
        <f>IFERROR(VLOOKUP(E10,'Base de comisiones'!$A$4:$J$75,2,FALSE),"")</f>
        <v>SONET (QY)</v>
      </c>
      <c r="G10" s="23" t="str">
        <f>IFERROR(VLOOKUP(E10,'Base de comisiones'!$A$4:$J$75,3,FALSE),"")</f>
        <v>VIBRANT MT</v>
      </c>
      <c r="H10" s="23">
        <f>IFERROR(VLOOKUP(E10,'Base de comisiones'!$A$4:$J$53,4,FALSE),"")</f>
        <v>2026</v>
      </c>
      <c r="I10" s="127" t="s">
        <v>9</v>
      </c>
      <c r="J10" s="87" t="s">
        <v>37</v>
      </c>
      <c r="K10" s="24">
        <f>IF(J10='Base de comisiones'!$E$3,VLOOKUP('Bryan Losada'!E10,'Base de comisiones'!$A$4:$J$75,5,FALSE),IF(J10='Base de comisiones'!$F$3,VLOOKUP('Bryan Losada'!E10,'Base de comisiones'!$A$4:$J$75,6,FALSE),IF(J10='Base de comisiones'!$G$3,VLOOKUP('Bryan Losada'!E10,'Base de comisiones'!$A$4:$J$75,7,FALSE),IF(J10='Base de comisiones'!$H$3,VLOOKUP('Bryan Losada'!E10,'Base de comisiones'!$A$4:$J$75,8,FALSE),IF(J10='Base de comisiones'!$I$3,VLOOKUP('Bryan Losada'!E10,'Base de comisiones'!$A$4:$J$75,9,FALSE),IF(J10='Base de comisiones'!$J$3,VLOOKUP('Bryan Losada'!E10,'Base de comisiones'!$A$4:$J$75,10,FALSE),""))))))</f>
        <v>454673.88400000002</v>
      </c>
    </row>
    <row r="11" spans="2:12" x14ac:dyDescent="0.2">
      <c r="B11" s="27" t="s">
        <v>436</v>
      </c>
      <c r="C11" s="27" t="s">
        <v>437</v>
      </c>
      <c r="D11" s="27" t="s">
        <v>438</v>
      </c>
      <c r="E11" s="27" t="s">
        <v>102</v>
      </c>
      <c r="F11" s="23" t="str">
        <f>IFERROR(VLOOKUP(E11,'Base de comisiones'!$A$4:$J$75,2,FALSE),"")</f>
        <v>SOLUTO</v>
      </c>
      <c r="G11" s="23" t="str">
        <f>IFERROR(VLOOKUP(E11,'Base de comisiones'!$A$4:$J$75,3,FALSE),"")</f>
        <v xml:space="preserve">EMOTION </v>
      </c>
      <c r="H11" s="23">
        <f>IFERROR(VLOOKUP(E11,'Base de comisiones'!$A$4:$J$53,4,FALSE),"")</f>
        <v>2026</v>
      </c>
      <c r="I11" s="127" t="s">
        <v>9</v>
      </c>
      <c r="J11" s="87" t="s">
        <v>37</v>
      </c>
      <c r="K11" s="24">
        <f>IF(J11='Base de comisiones'!$E$3,VLOOKUP('Bryan Losada'!E11,'Base de comisiones'!$A$4:$J$75,5,FALSE),IF(J11='Base de comisiones'!$F$3,VLOOKUP('Bryan Losada'!E11,'Base de comisiones'!$A$4:$J$75,6,FALSE),IF(J11='Base de comisiones'!$G$3,VLOOKUP('Bryan Losada'!E11,'Base de comisiones'!$A$4:$J$75,7,FALSE),IF(J11='Base de comisiones'!$H$3,VLOOKUP('Bryan Losada'!E11,'Base de comisiones'!$A$4:$J$75,8,FALSE),IF(J11='Base de comisiones'!$I$3,VLOOKUP('Bryan Losada'!E11,'Base de comisiones'!$A$4:$J$75,9,FALSE),IF(J11='Base de comisiones'!$J$3,VLOOKUP('Bryan Losada'!E11,'Base de comisiones'!$A$4:$J$75,10,FALSE),""))))))</f>
        <v>399096.46</v>
      </c>
      <c r="L11" s="91"/>
    </row>
    <row r="12" spans="2:12" x14ac:dyDescent="0.2">
      <c r="B12" s="27" t="s">
        <v>439</v>
      </c>
      <c r="C12" s="27" t="s">
        <v>440</v>
      </c>
      <c r="D12" s="27" t="s">
        <v>441</v>
      </c>
      <c r="E12" s="27" t="s">
        <v>371</v>
      </c>
      <c r="F12" s="23" t="str">
        <f>IFERROR(VLOOKUP(E12,'Base de comisiones'!$A$4:$J$75,2,FALSE),"")</f>
        <v>NIRO</v>
      </c>
      <c r="G12" s="23" t="str">
        <f>IFERROR(VLOOKUP(E12,'Base de comisiones'!$A$4:$J$75,3,FALSE),"")</f>
        <v>VIBRANT</v>
      </c>
      <c r="H12" s="23">
        <f>IFERROR(VLOOKUP(E12,'Base de comisiones'!$A$4:$J$53,4,FALSE),"")</f>
        <v>0</v>
      </c>
      <c r="I12" s="127" t="s">
        <v>9</v>
      </c>
      <c r="J12" s="87" t="s">
        <v>37</v>
      </c>
      <c r="K12" s="24">
        <f>IF(J12='Base de comisiones'!$E$3,VLOOKUP('Bryan Losada'!E12,'Base de comisiones'!$A$4:$J$75,5,FALSE),IF(J12='Base de comisiones'!$F$3,VLOOKUP('Bryan Losada'!E12,'Base de comisiones'!$A$4:$J$75,6,FALSE),IF(J12='Base de comisiones'!$G$3,VLOOKUP('Bryan Losada'!E12,'Base de comisiones'!$A$4:$J$75,7,FALSE),IF(J12='Base de comisiones'!$H$3,VLOOKUP('Bryan Losada'!E12,'Base de comisiones'!$A$4:$J$75,8,FALSE),IF(J12='Base de comisiones'!$I$3,VLOOKUP('Bryan Losada'!E12,'Base de comisiones'!$A$4:$J$75,9,FALSE),IF(J12='Base de comisiones'!$J$3,VLOOKUP('Bryan Losada'!E12,'Base de comisiones'!$A$4:$J$75,10,FALSE),""))))))</f>
        <v>962060.17599999998</v>
      </c>
    </row>
    <row r="13" spans="2:12" x14ac:dyDescent="0.2">
      <c r="B13" s="27" t="s">
        <v>442</v>
      </c>
      <c r="C13" s="27" t="s">
        <v>443</v>
      </c>
      <c r="D13" s="27" t="s">
        <v>444</v>
      </c>
      <c r="E13" s="27" t="s">
        <v>372</v>
      </c>
      <c r="F13" s="23" t="str">
        <f>IFERROR(VLOOKUP(E13,'Base de comisiones'!$A$4:$J$75,2,FALSE),"")</f>
        <v>NIRO</v>
      </c>
      <c r="G13" s="23" t="str">
        <f>IFERROR(VLOOKUP(E13,'Base de comisiones'!$A$4:$J$75,3,FALSE),"")</f>
        <v>ZENITH</v>
      </c>
      <c r="H13" s="23">
        <f>IFERROR(VLOOKUP(E13,'Base de comisiones'!$A$4:$J$53,4,FALSE),"")</f>
        <v>0</v>
      </c>
      <c r="I13" s="127" t="s">
        <v>9</v>
      </c>
      <c r="J13" s="87" t="s">
        <v>37</v>
      </c>
      <c r="K13" s="24">
        <f>IF(J13='Base de comisiones'!$E$3,VLOOKUP('Bryan Losada'!E13,'Base de comisiones'!$A$4:$J$75,5,FALSE),IF(J13='Base de comisiones'!$F$3,VLOOKUP('Bryan Losada'!E13,'Base de comisiones'!$A$4:$J$75,6,FALSE),IF(J13='Base de comisiones'!$G$3,VLOOKUP('Bryan Losada'!E13,'Base de comisiones'!$A$4:$J$75,7,FALSE),IF(J13='Base de comisiones'!$H$3,VLOOKUP('Bryan Losada'!E13,'Base de comisiones'!$A$4:$J$75,8,FALSE),IF(J13='Base de comisiones'!$I$3,VLOOKUP('Bryan Losada'!E13,'Base de comisiones'!$A$4:$J$75,9,FALSE),IF(J13='Base de comisiones'!$J$3,VLOOKUP('Bryan Losada'!E13,'Base de comisiones'!$A$4:$J$75,10,FALSE),""))))))</f>
        <v>1032148.672</v>
      </c>
    </row>
    <row r="14" spans="2:12" x14ac:dyDescent="0.2">
      <c r="B14" s="27" t="s">
        <v>703</v>
      </c>
      <c r="C14" s="27" t="s">
        <v>702</v>
      </c>
      <c r="D14" s="27" t="s">
        <v>704</v>
      </c>
      <c r="E14" s="27" t="s">
        <v>170</v>
      </c>
      <c r="F14" s="23" t="str">
        <f>IFERROR(VLOOKUP(E14,'Base de comisiones'!$A$4:$J$75,2,FALSE),"")</f>
        <v>SONET (QY)</v>
      </c>
      <c r="G14" s="23" t="str">
        <f>IFERROR(VLOOKUP(E14,'Base de comisiones'!$A$4:$J$75,3,FALSE),"")</f>
        <v>ZENITH AT</v>
      </c>
      <c r="H14" s="55">
        <f>IFERROR(VLOOKUP(E14,'Base de comisiones'!$A$4:$J$53,4,FALSE),"")</f>
        <v>2026</v>
      </c>
      <c r="I14" s="127" t="s">
        <v>9</v>
      </c>
      <c r="J14" s="87" t="s">
        <v>37</v>
      </c>
      <c r="K14" s="24">
        <f>IF(J14='Base de comisiones'!$E$3,VLOOKUP('Bryan Losada'!E14,'Base de comisiones'!$A$4:$J$75,5,FALSE),IF(J14='Base de comisiones'!$F$3,VLOOKUP('Bryan Losada'!E14,'Base de comisiones'!$A$4:$J$75,6,FALSE),IF(J14='Base de comisiones'!$G$3,VLOOKUP('Bryan Losada'!E14,'Base de comisiones'!$A$4:$J$75,7,FALSE),IF(J14='Base de comisiones'!$H$3,VLOOKUP('Bryan Losada'!E14,'Base de comisiones'!$A$4:$J$75,8,FALSE),IF(J14='Base de comisiones'!$I$3,VLOOKUP('Bryan Losada'!E14,'Base de comisiones'!$A$4:$J$75,9,FALSE),IF(J14='Base de comisiones'!$J$3,VLOOKUP('Bryan Losada'!E14,'Base de comisiones'!$A$4:$J$75,10,FALSE),""))))))</f>
        <v>560776.24400000006</v>
      </c>
    </row>
    <row r="15" spans="2:12" x14ac:dyDescent="0.2">
      <c r="B15" s="27"/>
      <c r="C15" s="27"/>
      <c r="D15" s="27"/>
      <c r="E15" s="27"/>
      <c r="F15" s="23" t="str">
        <f>IFERROR(VLOOKUP(E15,'Base de comisiones'!$A$4:$J$75,2,FALSE),"")</f>
        <v/>
      </c>
      <c r="G15" s="23" t="str">
        <f>IFERROR(VLOOKUP(E15,'Base de comisiones'!$A$4:$J$75,3,FALSE),"")</f>
        <v/>
      </c>
      <c r="H15" s="23" t="str">
        <f>IFERROR(VLOOKUP(E15,'Base de comisiones'!$A$4:$J$53,4,FALSE),"")</f>
        <v/>
      </c>
      <c r="I15" s="127"/>
      <c r="J15" s="87"/>
      <c r="K15" s="24" t="str">
        <f>IF(J15='Base de comisiones'!$E$3,VLOOKUP('Bryan Losada'!E15,'Base de comisiones'!$A$4:$J$75,5,FALSE),IF(J15='Base de comisiones'!$F$3,VLOOKUP('Bryan Losada'!E15,'Base de comisiones'!$A$4:$J$75,6,FALSE),IF(J15='Base de comisiones'!$G$3,VLOOKUP('Bryan Losada'!E15,'Base de comisiones'!$A$4:$J$75,7,FALSE),IF(J15='Base de comisiones'!$H$3,VLOOKUP('Bryan Losada'!E15,'Base de comisiones'!$A$4:$J$75,8,FALSE),IF(J15='Base de comisiones'!$I$3,VLOOKUP('Bryan Losada'!E15,'Base de comisiones'!$A$4:$J$75,9,FALSE),IF(J15='Base de comisiones'!$J$3,VLOOKUP('Bryan Losada'!E15,'Base de comisiones'!$A$4:$J$75,10,FALSE),""))))))</f>
        <v/>
      </c>
    </row>
    <row r="16" spans="2:12" x14ac:dyDescent="0.2">
      <c r="B16" s="27"/>
      <c r="C16" s="27"/>
      <c r="D16" s="27"/>
      <c r="E16" s="27"/>
      <c r="F16" s="23" t="str">
        <f>IFERROR(VLOOKUP(E16,'Base de comisiones'!$A$4:$J$75,2,FALSE),"")</f>
        <v/>
      </c>
      <c r="G16" s="23" t="str">
        <f>IFERROR(VLOOKUP(E16,'Base de comisiones'!$A$4:$J$75,3,FALSE),"")</f>
        <v/>
      </c>
      <c r="H16" s="23" t="str">
        <f>IFERROR(VLOOKUP(E16,'Base de comisiones'!$A$4:$J$53,4,FALSE),"")</f>
        <v/>
      </c>
      <c r="I16" s="127"/>
      <c r="J16" s="87"/>
      <c r="K16" s="24" t="str">
        <f>IF(J16='Base de comisiones'!$E$3,VLOOKUP('Bryan Losada'!E16,'Base de comisiones'!$A$4:$J$75,5,FALSE),IF(J16='Base de comisiones'!$F$3,VLOOKUP('Bryan Losada'!E16,'Base de comisiones'!$A$4:$J$75,6,FALSE),IF(J16='Base de comisiones'!$G$3,VLOOKUP('Bryan Losada'!E16,'Base de comisiones'!$A$4:$J$75,7,FALSE),IF(J16='Base de comisiones'!$H$3,VLOOKUP('Bryan Losada'!E16,'Base de comisiones'!$A$4:$J$75,8,FALSE),IF(J16='Base de comisiones'!$I$3,VLOOKUP('Bryan Losada'!E16,'Base de comisiones'!$A$4:$J$75,9,FALSE),IF(J16='Base de comisiones'!$J$3,VLOOKUP('Bryan Losada'!E16,'Base de comisiones'!$A$4:$J$75,10,FALSE),""))))))</f>
        <v/>
      </c>
    </row>
    <row r="17" spans="2:11" x14ac:dyDescent="0.2">
      <c r="B17" s="27"/>
      <c r="C17" s="27"/>
      <c r="D17" s="27"/>
      <c r="E17" s="27"/>
      <c r="F17" s="23" t="str">
        <f>IFERROR(VLOOKUP(E17,'Base de comisiones'!$A$4:$J$75,2,FALSE),"")</f>
        <v/>
      </c>
      <c r="G17" s="23" t="str">
        <f>IFERROR(VLOOKUP(E17,'Base de comisiones'!$A$4:$J$75,3,FALSE),"")</f>
        <v/>
      </c>
      <c r="H17" s="23" t="str">
        <f>IFERROR(VLOOKUP(E17,'Base de comisiones'!$A$4:$J$53,4,FALSE),"")</f>
        <v/>
      </c>
      <c r="I17" s="127"/>
      <c r="J17" s="87"/>
      <c r="K17" s="24" t="str">
        <f>IF(J17='Base de comisiones'!$E$3,VLOOKUP('Bryan Losada'!E17,'Base de comisiones'!$A$4:$J$75,5,FALSE),IF(J17='Base de comisiones'!$F$3,VLOOKUP('Bryan Losada'!E17,'Base de comisiones'!$A$4:$J$75,6,FALSE),IF(J17='Base de comisiones'!$G$3,VLOOKUP('Bryan Losada'!E17,'Base de comisiones'!$A$4:$J$75,7,FALSE),IF(J17='Base de comisiones'!$H$3,VLOOKUP('Bryan Losada'!E17,'Base de comisiones'!$A$4:$J$75,8,FALSE),IF(J17='Base de comisiones'!$I$3,VLOOKUP('Bryan Losada'!E17,'Base de comisiones'!$A$4:$J$75,9,FALSE),IF(J17='Base de comisiones'!$J$3,VLOOKUP('Bryan Losada'!E17,'Base de comisiones'!$A$4:$J$75,10,FALSE),""))))))</f>
        <v/>
      </c>
    </row>
    <row r="18" spans="2:11" x14ac:dyDescent="0.2">
      <c r="B18" s="27"/>
      <c r="C18" s="27"/>
      <c r="D18" s="27"/>
      <c r="E18" s="27"/>
      <c r="F18" s="23" t="str">
        <f>IFERROR(VLOOKUP(E18,'Base de comisiones'!$A$4:$J$75,2,FALSE),"")</f>
        <v/>
      </c>
      <c r="G18" s="23" t="str">
        <f>IFERROR(VLOOKUP(E18,'Base de comisiones'!$A$4:$J$75,3,FALSE),"")</f>
        <v/>
      </c>
      <c r="H18" s="23" t="str">
        <f>IFERROR(VLOOKUP(E18,'Base de comisiones'!$A$4:$J$53,4,FALSE),"")</f>
        <v/>
      </c>
      <c r="I18" s="127"/>
      <c r="J18" s="87"/>
      <c r="K18" s="24" t="str">
        <f>IF(J18='Base de comisiones'!$E$3,VLOOKUP('Bryan Losada'!E18,'Base de comisiones'!$A$4:$J$75,5,FALSE),IF(J18='Base de comisiones'!$F$3,VLOOKUP('Bryan Losada'!E18,'Base de comisiones'!$A$4:$J$75,6,FALSE),IF(J18='Base de comisiones'!$G$3,VLOOKUP('Bryan Losada'!E18,'Base de comisiones'!$A$4:$J$75,7,FALSE),IF(J18='Base de comisiones'!$H$3,VLOOKUP('Bryan Losada'!E18,'Base de comisiones'!$A$4:$J$75,8,FALSE),IF(J18='Base de comisiones'!$I$3,VLOOKUP('Bryan Losada'!E18,'Base de comisiones'!$A$4:$J$75,9,FALSE),IF(J18='Base de comisiones'!$J$3,VLOOKUP('Bryan Losada'!E18,'Base de comisiones'!$A$4:$J$75,10,FALSE),""))))))</f>
        <v/>
      </c>
    </row>
    <row r="19" spans="2:11" x14ac:dyDescent="0.2">
      <c r="B19" s="27"/>
      <c r="C19" s="27"/>
      <c r="D19" s="27"/>
      <c r="E19" s="27"/>
      <c r="F19" s="23" t="str">
        <f>IFERROR(VLOOKUP(E19,'Base de comisiones'!$A$4:$J$75,2,FALSE),"")</f>
        <v/>
      </c>
      <c r="G19" s="23" t="str">
        <f>IFERROR(VLOOKUP(E19,'Base de comisiones'!$A$4:$J$75,3,FALSE),"")</f>
        <v/>
      </c>
      <c r="H19" s="23" t="str">
        <f>IFERROR(VLOOKUP(E19,'Base de comisiones'!$A$4:$J$53,4,FALSE),"")</f>
        <v/>
      </c>
      <c r="I19" s="127"/>
      <c r="J19" s="87"/>
      <c r="K19" s="24" t="str">
        <f>IF(J19='Base de comisiones'!$E$3,VLOOKUP('Bryan Losada'!E19,'Base de comisiones'!$A$4:$J$75,5,FALSE),IF(J19='Base de comisiones'!$F$3,VLOOKUP('Bryan Losada'!E19,'Base de comisiones'!$A$4:$J$75,6,FALSE),IF(J19='Base de comisiones'!$G$3,VLOOKUP('Bryan Losada'!E19,'Base de comisiones'!$A$4:$J$75,7,FALSE),IF(J19='Base de comisiones'!$H$3,VLOOKUP('Bryan Losada'!E19,'Base de comisiones'!$A$4:$J$75,8,FALSE),IF(J19='Base de comisiones'!$I$3,VLOOKUP('Bryan Losada'!E19,'Base de comisiones'!$A$4:$J$75,9,FALSE),IF(J19='Base de comisiones'!$J$3,VLOOKUP('Bryan Losada'!E19,'Base de comisiones'!$A$4:$J$75,10,FALSE),""))))))</f>
        <v/>
      </c>
    </row>
    <row r="20" spans="2:11" x14ac:dyDescent="0.2">
      <c r="B20" s="27"/>
      <c r="C20" s="27"/>
      <c r="D20" s="27"/>
      <c r="E20" s="27"/>
      <c r="F20" s="23" t="str">
        <f>IFERROR(VLOOKUP(E20,'Base de comisiones'!$A$4:$J$75,2,FALSE),"")</f>
        <v/>
      </c>
      <c r="G20" s="23" t="str">
        <f>IFERROR(VLOOKUP(E20,'Base de comisiones'!$A$4:$J$75,3,FALSE),"")</f>
        <v/>
      </c>
      <c r="H20" s="23" t="str">
        <f>IFERROR(VLOOKUP(E20,'Base de comisiones'!$A$4:$J$53,4,FALSE),"")</f>
        <v/>
      </c>
      <c r="I20" s="127"/>
      <c r="J20" s="87"/>
      <c r="K20" s="24" t="str">
        <f>IF(J20='Base de comisiones'!$E$3,VLOOKUP('Bryan Losada'!E20,'Base de comisiones'!$A$4:$J$75,5,FALSE),IF(J20='Base de comisiones'!$F$3,VLOOKUP('Bryan Losada'!E20,'Base de comisiones'!$A$4:$J$75,6,FALSE),IF(J20='Base de comisiones'!$G$3,VLOOKUP('Bryan Losada'!E20,'Base de comisiones'!$A$4:$J$75,7,FALSE),IF(J20='Base de comisiones'!$H$3,VLOOKUP('Bryan Losada'!E20,'Base de comisiones'!$A$4:$J$75,8,FALSE),IF(J20='Base de comisiones'!$I$3,VLOOKUP('Bryan Losada'!E20,'Base de comisiones'!$A$4:$J$75,9,FALSE),IF(J20='Base de comisiones'!$J$3,VLOOKUP('Bryan Losada'!E20,'Base de comisiones'!$A$4:$J$75,10,FALSE),""))))))</f>
        <v/>
      </c>
    </row>
    <row r="21" spans="2:11" x14ac:dyDescent="0.2">
      <c r="B21" s="27"/>
      <c r="C21" s="29"/>
      <c r="D21" s="27"/>
      <c r="E21" s="28"/>
      <c r="F21" s="23" t="str">
        <f>IFERROR(VLOOKUP(E21,'Base de comisiones'!$A$4:$J$75,2,FALSE),"")</f>
        <v/>
      </c>
      <c r="G21" s="23" t="str">
        <f>IFERROR(VLOOKUP(E21,'Base de comisiones'!$A$4:$J$75,3,FALSE),"")</f>
        <v/>
      </c>
      <c r="H21" s="23" t="str">
        <f>IFERROR(VLOOKUP(E21,'Base de comisiones'!$A$4:$J$53,4,FALSE),"")</f>
        <v/>
      </c>
      <c r="I21" s="28"/>
      <c r="J21" s="28"/>
      <c r="K21" s="24" t="str">
        <f>IF(J21='Base de comisiones'!$E$3,VLOOKUP('Bryan Losada'!E21,'Base de comisiones'!$A$4:$J$75,5,FALSE),IF(J21='Base de comisiones'!$F$3,VLOOKUP('Bryan Losada'!E21,'Base de comisiones'!$A$4:$J$75,6,FALSE),IF(J21='Base de comisiones'!$G$3,VLOOKUP('Bryan Losada'!E21,'Base de comisiones'!$A$4:$J$75,7,FALSE),IF(J21='Base de comisiones'!$H$3,VLOOKUP('Bryan Losada'!E21,'Base de comisiones'!$A$4:$J$75,8,FALSE),IF(J21='Base de comisiones'!$I$3,VLOOKUP('Bryan Losada'!E21,'Base de comisiones'!$A$4:$J$75,9,FALSE),IF(J21='Base de comisiones'!$J$3,VLOOKUP('Bryan Losada'!E21,'Base de comisiones'!$A$4:$J$75,10,FALSE),""))))))</f>
        <v/>
      </c>
    </row>
    <row r="22" spans="2:11" x14ac:dyDescent="0.2">
      <c r="B22" s="27"/>
      <c r="C22" s="29"/>
      <c r="D22" s="27"/>
      <c r="E22" s="28"/>
      <c r="F22" s="23" t="str">
        <f>IFERROR(VLOOKUP(E22,'Base de comisiones'!$A$4:$J$75,2,FALSE),"")</f>
        <v/>
      </c>
      <c r="G22" s="23" t="str">
        <f>IFERROR(VLOOKUP(E22,'Base de comisiones'!$A$4:$J$75,3,FALSE),"")</f>
        <v/>
      </c>
      <c r="H22" s="23" t="str">
        <f>IFERROR(VLOOKUP(E22,'Base de comisiones'!$A$4:$J$53,4,FALSE),"")</f>
        <v/>
      </c>
      <c r="I22" s="28"/>
      <c r="J22" s="28"/>
      <c r="K22" s="24" t="str">
        <f>IF(J22='Base de comisiones'!$E$3,VLOOKUP('Bryan Losada'!E22,'Base de comisiones'!$A$4:$J$75,5,FALSE),IF(J22='Base de comisiones'!$F$3,VLOOKUP('Bryan Losada'!E22,'Base de comisiones'!$A$4:$J$75,6,FALSE),IF(J22='Base de comisiones'!$G$3,VLOOKUP('Bryan Losada'!E22,'Base de comisiones'!$A$4:$J$75,7,FALSE),IF(J22='Base de comisiones'!$H$3,VLOOKUP('Bryan Losada'!E22,'Base de comisiones'!$A$4:$J$75,8,FALSE),IF(J22='Base de comisiones'!$I$3,VLOOKUP('Bryan Losada'!E22,'Base de comisiones'!$A$4:$J$75,9,FALSE),IF(J22='Base de comisiones'!$J$3,VLOOKUP('Bryan Losada'!E22,'Base de comisiones'!$A$4:$J$75,10,FALSE),""))))))</f>
        <v/>
      </c>
    </row>
    <row r="23" spans="2:11" x14ac:dyDescent="0.2">
      <c r="B23" s="27"/>
      <c r="C23" s="29"/>
      <c r="D23" s="27"/>
      <c r="E23" s="28"/>
      <c r="F23" s="23" t="str">
        <f>IFERROR(VLOOKUP(E23,'Base de comisiones'!$A$4:$J$75,2,FALSE),"")</f>
        <v/>
      </c>
      <c r="G23" s="23" t="str">
        <f>IFERROR(VLOOKUP(E23,'Base de comisiones'!$A$4:$J$75,3,FALSE),"")</f>
        <v/>
      </c>
      <c r="H23" s="23" t="str">
        <f>IFERROR(VLOOKUP(E23,'Base de comisiones'!$A$4:$J$53,4,FALSE),"")</f>
        <v/>
      </c>
      <c r="I23" s="28"/>
      <c r="J23" s="28"/>
      <c r="K23" s="24" t="str">
        <f>IF(J23='Base de comisiones'!$E$3,VLOOKUP('Bryan Losada'!E23,'Base de comisiones'!$A$4:$J$75,5,FALSE),IF(J23='Base de comisiones'!$F$3,VLOOKUP('Bryan Losada'!E23,'Base de comisiones'!$A$4:$J$75,6,FALSE),IF(J23='Base de comisiones'!$G$3,VLOOKUP('Bryan Losada'!E23,'Base de comisiones'!$A$4:$J$75,7,FALSE),IF(J23='Base de comisiones'!$H$3,VLOOKUP('Bryan Losada'!E23,'Base de comisiones'!$A$4:$J$75,8,FALSE),IF(J23='Base de comisiones'!$I$3,VLOOKUP('Bryan Losada'!E23,'Base de comisiones'!$A$4:$J$75,9,FALSE),IF(J23='Base de comisiones'!$J$3,VLOOKUP('Bryan Losada'!E23,'Base de comisiones'!$A$4:$J$75,10,FALSE),""))))))</f>
        <v/>
      </c>
    </row>
    <row r="24" spans="2:11" x14ac:dyDescent="0.2">
      <c r="B24" s="27"/>
      <c r="C24" s="29"/>
      <c r="D24" s="27"/>
      <c r="E24" s="28"/>
      <c r="F24" s="23" t="str">
        <f>IFERROR(VLOOKUP(E24,'Base de comisiones'!$A$4:$J$75,2,FALSE),"")</f>
        <v/>
      </c>
      <c r="G24" s="23" t="str">
        <f>IFERROR(VLOOKUP(E24,'Base de comisiones'!$A$4:$J$75,3,FALSE),"")</f>
        <v/>
      </c>
      <c r="H24" s="23" t="str">
        <f>IFERROR(VLOOKUP(E24,'Base de comisiones'!$A$4:$J$53,4,FALSE),"")</f>
        <v/>
      </c>
      <c r="I24" s="28"/>
      <c r="J24" s="28"/>
      <c r="K24" s="24" t="str">
        <f>IF(J24='Base de comisiones'!$E$3,VLOOKUP('Bryan Losada'!E24,'Base de comisiones'!$A$4:$J$75,5,FALSE),IF(J24='Base de comisiones'!$F$3,VLOOKUP('Bryan Losada'!E24,'Base de comisiones'!$A$4:$J$75,6,FALSE),IF(J24='Base de comisiones'!$G$3,VLOOKUP('Bryan Losada'!E24,'Base de comisiones'!$A$4:$J$75,7,FALSE),IF(J24='Base de comisiones'!$H$3,VLOOKUP('Bryan Losada'!E24,'Base de comisiones'!$A$4:$J$75,8,FALSE),IF(J24='Base de comisiones'!$I$3,VLOOKUP('Bryan Losada'!E24,'Base de comisiones'!$A$4:$J$75,9,FALSE),IF(J24='Base de comisiones'!$J$3,VLOOKUP('Bryan Losada'!E24,'Base de comisiones'!$A$4:$J$75,10,FALSE),""))))))</f>
        <v/>
      </c>
    </row>
    <row r="25" spans="2:11" x14ac:dyDescent="0.2">
      <c r="B25" s="27"/>
      <c r="C25" s="29"/>
      <c r="D25" s="27"/>
      <c r="E25" s="28"/>
      <c r="F25" s="23" t="str">
        <f>IFERROR(VLOOKUP(E25,'Base de comisiones'!$A$4:$J$75,2,FALSE),"")</f>
        <v/>
      </c>
      <c r="G25" s="23" t="str">
        <f>IFERROR(VLOOKUP(E25,'Base de comisiones'!$A$4:$J$75,3,FALSE),"")</f>
        <v/>
      </c>
      <c r="H25" s="23" t="str">
        <f>IFERROR(VLOOKUP(E25,'Base de comisiones'!$A$4:$J$53,4,FALSE),"")</f>
        <v/>
      </c>
      <c r="I25" s="28"/>
      <c r="J25" s="28"/>
      <c r="K25" s="24" t="str">
        <f>IF(J25='Base de comisiones'!$E$3,VLOOKUP('Bryan Losada'!E25,'Base de comisiones'!$A$4:$J$75,5,FALSE),IF(J25='Base de comisiones'!$F$3,VLOOKUP('Bryan Losada'!E25,'Base de comisiones'!$A$4:$J$75,6,FALSE),IF(J25='Base de comisiones'!$G$3,VLOOKUP('Bryan Losada'!E25,'Base de comisiones'!$A$4:$J$75,7,FALSE),IF(J25='Base de comisiones'!$H$3,VLOOKUP('Bryan Losada'!E25,'Base de comisiones'!$A$4:$J$75,8,FALSE),IF(J25='Base de comisiones'!$I$3,VLOOKUP('Bryan Losada'!E25,'Base de comisiones'!$A$4:$J$75,9,FALSE),IF(J25='Base de comisiones'!$J$3,VLOOKUP('Bryan Losada'!E25,'Base de comisiones'!$A$4:$J$75,10,FALSE),""))))))</f>
        <v/>
      </c>
    </row>
    <row r="26" spans="2:11" x14ac:dyDescent="0.2">
      <c r="B26" s="147" t="s">
        <v>23</v>
      </c>
      <c r="C26" s="148"/>
      <c r="D26" s="148"/>
      <c r="E26" s="148"/>
      <c r="F26" s="148"/>
      <c r="G26" s="148"/>
      <c r="H26" s="148"/>
      <c r="I26" s="148"/>
      <c r="J26" s="148"/>
      <c r="K26" s="25">
        <f>SUM(K9:K25)</f>
        <v>3878586.8008293966</v>
      </c>
    </row>
    <row r="27" spans="2:11" x14ac:dyDescent="0.2">
      <c r="B27" s="14"/>
      <c r="C27" s="15"/>
      <c r="D27" s="16"/>
      <c r="E27" s="16"/>
      <c r="F27" s="16"/>
      <c r="G27" s="16"/>
      <c r="H27" s="16"/>
      <c r="I27" s="16"/>
      <c r="J27" s="16"/>
      <c r="K27" s="6"/>
    </row>
    <row r="28" spans="2:11" x14ac:dyDescent="0.2">
      <c r="B28" s="14"/>
      <c r="C28" s="15"/>
      <c r="D28" s="16"/>
      <c r="E28" s="16"/>
      <c r="F28" s="16"/>
      <c r="G28" s="16"/>
      <c r="H28" s="16"/>
      <c r="I28" s="16"/>
      <c r="J28" s="16"/>
      <c r="K28" s="6"/>
    </row>
    <row r="29" spans="2:11" x14ac:dyDescent="0.2">
      <c r="B29" s="14"/>
      <c r="C29" s="15"/>
      <c r="D29" s="16"/>
      <c r="E29" s="16"/>
      <c r="F29" s="16"/>
      <c r="G29" s="16"/>
      <c r="H29" s="16"/>
      <c r="I29" s="16"/>
      <c r="J29" s="16"/>
      <c r="K29" s="6"/>
    </row>
    <row r="33" spans="2:11" ht="30" x14ac:dyDescent="0.2">
      <c r="B33" s="9" t="s">
        <v>0</v>
      </c>
      <c r="C33" s="10"/>
      <c r="H33" s="9" t="s">
        <v>24</v>
      </c>
      <c r="I33" s="10"/>
      <c r="J33" s="11"/>
      <c r="K33" s="12"/>
    </row>
    <row r="38" spans="2:11" x14ac:dyDescent="0.2">
      <c r="C38" s="149" t="s">
        <v>50</v>
      </c>
      <c r="D38" s="149"/>
      <c r="E38" s="10"/>
      <c r="F38" s="10"/>
      <c r="G38" s="10"/>
      <c r="H38" s="11"/>
      <c r="I38" s="6"/>
    </row>
  </sheetData>
  <mergeCells count="4">
    <mergeCell ref="B1:K1"/>
    <mergeCell ref="B2:K2"/>
    <mergeCell ref="B26:J26"/>
    <mergeCell ref="C38:D38"/>
  </mergeCells>
  <phoneticPr fontId="72" type="noConversion"/>
  <printOptions horizontalCentered="1"/>
  <pageMargins left="0.19685039370078741" right="0.19685039370078741" top="0.19685039370078741" bottom="0.19685039370078741" header="0.31496062992125984" footer="0.31496062992125984"/>
  <pageSetup scale="60" orientation="landscape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ERROR" error="Seleccione mes de la lista" promptTitle="MES" prompt="Seleccione mes de la lista" xr:uid="{8751F8B7-8B60-46D3-BC97-1DA1F4C0C40C}">
          <x14:formula1>
            <xm:f>Listas!$D$1:$D$12</xm:f>
          </x14:formula1>
          <xm:sqref>C6 I9:I25</xm:sqref>
        </x14:dataValidation>
        <x14:dataValidation type="list" allowBlank="1" showInputMessage="1" showErrorMessage="1" xr:uid="{91E87DC4-6ABB-4170-A897-96A79301CAF5}">
          <x14:formula1>
            <xm:f>Listas!$B$1:$B$2</xm:f>
          </x14:formula1>
          <xm:sqref>C7</xm:sqref>
        </x14:dataValidation>
        <x14:dataValidation type="list" allowBlank="1" showInputMessage="1" showErrorMessage="1" errorTitle="ERROR" error="Seleccione asesor de la lista" promptTitle="ASESOR" prompt="Seleccione asesor de la lista" xr:uid="{28A7CCE6-22D1-44CC-88CE-4BED372780F2}">
          <x14:formula1>
            <xm:f>Listas!$E$1:$E$37</xm:f>
          </x14:formula1>
          <xm:sqref>C5</xm:sqref>
        </x14:dataValidation>
        <x14:dataValidation type="list" allowBlank="1" showInputMessage="1" showErrorMessage="1" errorTitle="ERROR" error="Seleccione tipo cobro de la lista" promptTitle="TIPO COBRO" prompt="Seleccione tipo cobro de la lista" xr:uid="{147203B2-C876-4AC6-86D9-2E682A9E22E4}">
          <x14:formula1>
            <xm:f>Listas!$C$1:$C$6</xm:f>
          </x14:formula1>
          <xm:sqref>J9:J25</xm:sqref>
        </x14:dataValidation>
        <x14:dataValidation type="list" allowBlank="1" showInputMessage="1" showErrorMessage="1" errorTitle="ERROR" error="Seleccione vehiculo de la lista" promptTitle="VEHICULO" prompt="Seleccione vehiculo de la lista" xr:uid="{20D3A7C6-190A-47AC-82B9-3F993049F6CF}">
          <x14:formula1>
            <xm:f>'Base de comisiones'!$A$4:$A$53</xm:f>
          </x14:formula1>
          <xm:sqref>E9:E14 E18:E25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D5CED-5002-4AD3-8E69-B99212F02967}">
  <sheetPr>
    <tabColor theme="4" tint="0.59999389629810485"/>
  </sheetPr>
  <dimension ref="B1:L36"/>
  <sheetViews>
    <sheetView showGridLines="0" zoomScale="70" zoomScaleNormal="70" workbookViewId="0">
      <selection activeCell="I5" sqref="I5"/>
    </sheetView>
  </sheetViews>
  <sheetFormatPr baseColWidth="10" defaultColWidth="11.42578125" defaultRowHeight="15" x14ac:dyDescent="0.2"/>
  <cols>
    <col min="1" max="1" width="5.140625" style="1" customWidth="1"/>
    <col min="2" max="2" width="11.85546875" style="1" customWidth="1"/>
    <col min="3" max="3" width="39.28515625" style="1" customWidth="1"/>
    <col min="4" max="4" width="12.28515625" style="2" customWidth="1"/>
    <col min="5" max="5" width="22.28515625" style="2" customWidth="1"/>
    <col min="6" max="6" width="26.42578125" style="2" customWidth="1"/>
    <col min="7" max="7" width="18.28515625" style="2" customWidth="1"/>
    <col min="8" max="8" width="12.7109375" style="2" hidden="1" customWidth="1"/>
    <col min="9" max="9" width="12.85546875" style="3" customWidth="1"/>
    <col min="10" max="10" width="19.42578125" style="3" customWidth="1"/>
    <col min="11" max="11" width="16.7109375" style="4" customWidth="1"/>
    <col min="12" max="17" width="11.42578125" style="1" customWidth="1"/>
    <col min="18" max="16384" width="11.42578125" style="1"/>
  </cols>
  <sheetData>
    <row r="1" spans="2:12" ht="21" x14ac:dyDescent="0.2">
      <c r="B1" s="146" t="s">
        <v>2</v>
      </c>
      <c r="C1" s="146"/>
      <c r="D1" s="146"/>
      <c r="E1" s="146"/>
      <c r="F1" s="146"/>
      <c r="G1" s="146"/>
      <c r="H1" s="146"/>
      <c r="I1" s="146"/>
      <c r="J1" s="146"/>
      <c r="K1" s="146"/>
    </row>
    <row r="2" spans="2:12" ht="21" x14ac:dyDescent="0.2">
      <c r="B2" s="146" t="s">
        <v>3</v>
      </c>
      <c r="C2" s="146"/>
      <c r="D2" s="146"/>
      <c r="E2" s="146"/>
      <c r="F2" s="146"/>
      <c r="G2" s="146"/>
      <c r="H2" s="146"/>
      <c r="I2" s="146"/>
      <c r="J2" s="146"/>
      <c r="K2" s="146"/>
    </row>
    <row r="3" spans="2:12" x14ac:dyDescent="0.2">
      <c r="I3" s="2"/>
      <c r="J3" s="2"/>
      <c r="K3" s="5"/>
    </row>
    <row r="4" spans="2:12" ht="15.75" x14ac:dyDescent="0.2">
      <c r="B4" s="13" t="s">
        <v>21</v>
      </c>
      <c r="C4" s="26">
        <f>'Nadia Catacora'!C4</f>
        <v>45818</v>
      </c>
      <c r="I4" s="2"/>
      <c r="J4" s="2"/>
      <c r="K4" s="5"/>
    </row>
    <row r="5" spans="2:12" ht="15.75" x14ac:dyDescent="0.2">
      <c r="B5" s="13" t="s">
        <v>0</v>
      </c>
      <c r="C5" s="61" t="s">
        <v>80</v>
      </c>
      <c r="I5" s="2"/>
      <c r="J5" s="2"/>
      <c r="K5" s="5"/>
    </row>
    <row r="6" spans="2:12" ht="15.75" x14ac:dyDescent="0.2">
      <c r="B6" s="13" t="s">
        <v>4</v>
      </c>
      <c r="C6" s="39" t="str">
        <f>'Nadia Catacora'!C6</f>
        <v>MAYO</v>
      </c>
      <c r="I6" s="2"/>
      <c r="J6" s="2"/>
      <c r="K6" s="5"/>
    </row>
    <row r="7" spans="2:12" ht="15.75" x14ac:dyDescent="0.2">
      <c r="B7" s="13" t="s">
        <v>22</v>
      </c>
      <c r="C7" s="39" t="str">
        <f>'Nadia Catacora'!C7</f>
        <v>PRIMERA</v>
      </c>
      <c r="D7" s="143" t="s">
        <v>189</v>
      </c>
      <c r="I7" s="2"/>
      <c r="J7" s="2"/>
      <c r="K7" s="5"/>
    </row>
    <row r="8" spans="2:12" ht="31.5" x14ac:dyDescent="0.2">
      <c r="B8" s="7" t="s">
        <v>17</v>
      </c>
      <c r="C8" s="7" t="s">
        <v>1</v>
      </c>
      <c r="D8" s="7" t="s">
        <v>26</v>
      </c>
      <c r="E8" s="7" t="s">
        <v>18</v>
      </c>
      <c r="F8" s="7" t="s">
        <v>34</v>
      </c>
      <c r="G8" s="7" t="s">
        <v>49</v>
      </c>
      <c r="H8" s="7" t="s">
        <v>19</v>
      </c>
      <c r="I8" s="8" t="s">
        <v>4</v>
      </c>
      <c r="J8" s="8" t="s">
        <v>25</v>
      </c>
      <c r="K8" s="22" t="s">
        <v>20</v>
      </c>
    </row>
    <row r="9" spans="2:12" x14ac:dyDescent="0.2">
      <c r="B9" s="27" t="s">
        <v>445</v>
      </c>
      <c r="C9" s="27" t="s">
        <v>446</v>
      </c>
      <c r="D9" s="27" t="s">
        <v>447</v>
      </c>
      <c r="E9" s="27" t="s">
        <v>121</v>
      </c>
      <c r="F9" s="23" t="str">
        <f>IFERROR(VLOOKUP(E9,'Base de comisiones'!$A$4:$J$75,2,FALSE),"")</f>
        <v>K3 CROSS</v>
      </c>
      <c r="G9" s="23" t="str">
        <f>IFERROR(VLOOKUP(E9,'Base de comisiones'!$A$4:$J$75,3,FALSE),"")</f>
        <v>ZENITH</v>
      </c>
      <c r="H9" s="23">
        <f>IFERROR(VLOOKUP(E9,'Base de comisiones'!$A$4:$J$53,4,FALSE),"")</f>
        <v>2026</v>
      </c>
      <c r="I9" s="127" t="s">
        <v>9</v>
      </c>
      <c r="J9" s="87" t="s">
        <v>38</v>
      </c>
      <c r="K9" s="24">
        <f>IF(J9='Base de comisiones'!$E$3,VLOOKUP('Lither Marquez'!E9,'Base de comisiones'!$A$4:$J$75,5,FALSE),IF(J9='Base de comisiones'!$F$3,VLOOKUP('Lither Marquez'!E9,'Base de comisiones'!$A$4:$J$75,6,FALSE),IF(J9='Base de comisiones'!$G$3,VLOOKUP('Lither Marquez'!E9,'Base de comisiones'!$A$4:$J$75,7,FALSE),IF(J9='Base de comisiones'!$H$3,VLOOKUP('Lither Marquez'!E9,'Base de comisiones'!$A$4:$J$75,8,FALSE),IF(J9='Base de comisiones'!$I$3,VLOOKUP('Lither Marquez'!E9,'Base de comisiones'!$A$4:$J$75,9,FALSE),IF(J9='Base de comisiones'!$J$3,VLOOKUP('Lither Marquez'!E9,'Base de comisiones'!$A$4:$J$75,10,FALSE),""))))))</f>
        <v>548498.68766404199</v>
      </c>
      <c r="L9" s="76"/>
    </row>
    <row r="10" spans="2:12" x14ac:dyDescent="0.2">
      <c r="B10" s="27" t="s">
        <v>448</v>
      </c>
      <c r="C10" s="27" t="s">
        <v>449</v>
      </c>
      <c r="D10" s="27" t="s">
        <v>450</v>
      </c>
      <c r="E10" s="27" t="s">
        <v>109</v>
      </c>
      <c r="F10" s="23" t="str">
        <f>IFERROR(VLOOKUP(E10,'Base de comisiones'!$A$4:$J$75,2,FALSE),"")</f>
        <v>K3 SEDÁN</v>
      </c>
      <c r="G10" s="23" t="str">
        <f>IFERROR(VLOOKUP(E10,'Base de comisiones'!$A$4:$J$75,3,FALSE),"")</f>
        <v>ZENITH</v>
      </c>
      <c r="H10" s="23">
        <f>IFERROR(VLOOKUP(E10,'Base de comisiones'!$A$4:$J$53,4,FALSE),"")</f>
        <v>2026</v>
      </c>
      <c r="I10" s="127" t="s">
        <v>9</v>
      </c>
      <c r="J10" s="87" t="s">
        <v>38</v>
      </c>
      <c r="K10" s="24">
        <f>IF(J10='Base de comisiones'!$E$3,VLOOKUP('Lither Marquez'!E10,'Base de comisiones'!$A$4:$J$75,5,FALSE),IF(J10='Base de comisiones'!$F$3,VLOOKUP('Lither Marquez'!E10,'Base de comisiones'!$A$4:$J$75,6,FALSE),IF(J10='Base de comisiones'!$G$3,VLOOKUP('Lither Marquez'!E10,'Base de comisiones'!$A$4:$J$75,7,FALSE),IF(J10='Base de comisiones'!$H$3,VLOOKUP('Lither Marquez'!E10,'Base de comisiones'!$A$4:$J$75,8,FALSE),IF(J10='Base de comisiones'!$I$3,VLOOKUP('Lither Marquez'!E10,'Base de comisiones'!$A$4:$J$75,9,FALSE),IF(J10='Base de comisiones'!$J$3,VLOOKUP('Lither Marquez'!E10,'Base de comisiones'!$A$4:$J$75,10,FALSE),""))))))</f>
        <v>536950.13123359578</v>
      </c>
      <c r="L10" s="76"/>
    </row>
    <row r="11" spans="2:12" x14ac:dyDescent="0.2">
      <c r="B11" s="27" t="s">
        <v>451</v>
      </c>
      <c r="C11" s="27" t="s">
        <v>452</v>
      </c>
      <c r="D11" s="27" t="s">
        <v>453</v>
      </c>
      <c r="E11" s="27" t="s">
        <v>122</v>
      </c>
      <c r="F11" s="23" t="str">
        <f>IFERROR(VLOOKUP(E11,'Base de comisiones'!$A$4:$J$75,2,FALSE),"")</f>
        <v>K3 CROSS</v>
      </c>
      <c r="G11" s="23" t="str">
        <f>IFERROR(VLOOKUP(E11,'Base de comisiones'!$A$4:$J$75,3,FALSE),"")</f>
        <v>GT LINE</v>
      </c>
      <c r="H11" s="23">
        <f>IFERROR(VLOOKUP(E11,'Base de comisiones'!$A$4:$J$53,4,FALSE),"")</f>
        <v>2026</v>
      </c>
      <c r="I11" s="127" t="s">
        <v>9</v>
      </c>
      <c r="J11" s="87" t="s">
        <v>38</v>
      </c>
      <c r="K11" s="24">
        <f>IF(J11='Base de comisiones'!$E$3,VLOOKUP('Lither Marquez'!E11,'Base de comisiones'!$A$4:$J$75,5,FALSE),IF(J11='Base de comisiones'!$F$3,VLOOKUP('Lither Marquez'!E11,'Base de comisiones'!$A$4:$J$75,6,FALSE),IF(J11='Base de comisiones'!$G$3,VLOOKUP('Lither Marquez'!E11,'Base de comisiones'!$A$4:$J$75,7,FALSE),IF(J11='Base de comisiones'!$H$3,VLOOKUP('Lither Marquez'!E11,'Base de comisiones'!$A$4:$J$75,8,FALSE),IF(J11='Base de comisiones'!$I$3,VLOOKUP('Lither Marquez'!E11,'Base de comisiones'!$A$4:$J$75,9,FALSE),IF(J11='Base de comisiones'!$J$3,VLOOKUP('Lither Marquez'!E11,'Base de comisiones'!$A$4:$J$75,10,FALSE),""))))))</f>
        <v>588918.63517060364</v>
      </c>
      <c r="L11" s="76"/>
    </row>
    <row r="12" spans="2:12" x14ac:dyDescent="0.2">
      <c r="B12" s="27" t="s">
        <v>454</v>
      </c>
      <c r="C12" s="27" t="s">
        <v>455</v>
      </c>
      <c r="D12" s="27" t="s">
        <v>456</v>
      </c>
      <c r="E12" s="27" t="s">
        <v>127</v>
      </c>
      <c r="F12" s="23" t="str">
        <f>IFERROR(VLOOKUP(E12,'Base de comisiones'!$A$4:$J$75,2,FALSE),"")</f>
        <v>SELTOS COREA</v>
      </c>
      <c r="G12" s="23" t="str">
        <f>IFERROR(VLOOKUP(E12,'Base de comisiones'!$A$4:$J$75,3,FALSE),"")</f>
        <v>Zenith</v>
      </c>
      <c r="H12" s="23">
        <f>IFERROR(VLOOKUP(E12,'Base de comisiones'!$A$4:$J$53,4,FALSE),"")</f>
        <v>2026</v>
      </c>
      <c r="I12" s="127" t="s">
        <v>9</v>
      </c>
      <c r="J12" s="87" t="s">
        <v>38</v>
      </c>
      <c r="K12" s="24">
        <f>IF(J12='Base de comisiones'!$E$3,VLOOKUP('Lither Marquez'!E12,'Base de comisiones'!$A$4:$J$75,5,FALSE),IF(J12='Base de comisiones'!$F$3,VLOOKUP('Lither Marquez'!E12,'Base de comisiones'!$A$4:$J$75,6,FALSE),IF(J12='Base de comisiones'!$G$3,VLOOKUP('Lither Marquez'!E12,'Base de comisiones'!$A$4:$J$75,7,FALSE),IF(J12='Base de comisiones'!$H$3,VLOOKUP('Lither Marquez'!E12,'Base de comisiones'!$A$4:$J$75,8,FALSE),IF(J12='Base de comisiones'!$I$3,VLOOKUP('Lither Marquez'!E12,'Base de comisiones'!$A$4:$J$75,9,FALSE),IF(J12='Base de comisiones'!$J$3,VLOOKUP('Lither Marquez'!E12,'Base de comisiones'!$A$4:$J$75,10,FALSE),""))))))</f>
        <v>808341.20734908141</v>
      </c>
      <c r="L12" s="76"/>
    </row>
    <row r="13" spans="2:12" x14ac:dyDescent="0.2">
      <c r="B13" s="27"/>
      <c r="C13" s="27"/>
      <c r="D13" s="27"/>
      <c r="E13" s="27"/>
      <c r="F13" s="23" t="str">
        <f>IFERROR(VLOOKUP(E13,'Base de comisiones'!$A$4:$J$75,2,FALSE),"")</f>
        <v/>
      </c>
      <c r="G13" s="23" t="str">
        <f>IFERROR(VLOOKUP(E13,'Base de comisiones'!$A$4:$J$75,3,FALSE),"")</f>
        <v/>
      </c>
      <c r="H13" s="23"/>
      <c r="I13" s="127"/>
      <c r="J13" s="87"/>
      <c r="K13" s="24" t="str">
        <f>IF(J13='Base de comisiones'!$E$3,VLOOKUP('Lither Marquez'!E13,'Base de comisiones'!$A$4:$J$75,5,FALSE),IF(J13='Base de comisiones'!$F$3,VLOOKUP('Lither Marquez'!E13,'Base de comisiones'!$A$4:$J$75,6,FALSE),IF(J13='Base de comisiones'!$G$3,VLOOKUP('Lither Marquez'!E13,'Base de comisiones'!$A$4:$J$75,7,FALSE),IF(J13='Base de comisiones'!$H$3,VLOOKUP('Lither Marquez'!E13,'Base de comisiones'!$A$4:$J$75,8,FALSE),IF(J13='Base de comisiones'!$I$3,VLOOKUP('Lither Marquez'!E13,'Base de comisiones'!$A$4:$J$75,9,FALSE),IF(J13='Base de comisiones'!$J$3,VLOOKUP('Lither Marquez'!E13,'Base de comisiones'!$A$4:$J$75,10,FALSE),""))))))</f>
        <v/>
      </c>
      <c r="L13" s="76"/>
    </row>
    <row r="14" spans="2:12" x14ac:dyDescent="0.2">
      <c r="B14" s="27"/>
      <c r="C14" s="27"/>
      <c r="D14" s="27"/>
      <c r="E14" s="27"/>
      <c r="F14" s="23" t="str">
        <f>IFERROR(VLOOKUP(E14,'Base de comisiones'!$A$4:$J$75,2,FALSE),"")</f>
        <v/>
      </c>
      <c r="G14" s="23" t="str">
        <f>IFERROR(VLOOKUP(E14,'Base de comisiones'!$A$4:$J$75,3,FALSE),"")</f>
        <v/>
      </c>
      <c r="H14" s="23"/>
      <c r="I14" s="127"/>
      <c r="J14" s="87"/>
      <c r="K14" s="24" t="str">
        <f>IF(J14='Base de comisiones'!$E$3,VLOOKUP('Lither Marquez'!E14,'Base de comisiones'!$A$4:$J$75,5,FALSE),IF(J14='Base de comisiones'!$F$3,VLOOKUP('Lither Marquez'!E14,'Base de comisiones'!$A$4:$J$75,6,FALSE),IF(J14='Base de comisiones'!$G$3,VLOOKUP('Lither Marquez'!E14,'Base de comisiones'!$A$4:$J$75,7,FALSE),IF(J14='Base de comisiones'!$H$3,VLOOKUP('Lither Marquez'!E14,'Base de comisiones'!$A$4:$J$75,8,FALSE),IF(J14='Base de comisiones'!$I$3,VLOOKUP('Lither Marquez'!E14,'Base de comisiones'!$A$4:$J$75,9,FALSE),IF(J14='Base de comisiones'!$J$3,VLOOKUP('Lither Marquez'!E14,'Base de comisiones'!$A$4:$J$75,10,FALSE),""))))))</f>
        <v/>
      </c>
    </row>
    <row r="15" spans="2:12" x14ac:dyDescent="0.2">
      <c r="B15" s="27"/>
      <c r="C15" s="27"/>
      <c r="D15" s="27"/>
      <c r="E15" s="27"/>
      <c r="F15" s="23" t="str">
        <f>IFERROR(VLOOKUP(E15,'Base de comisiones'!$A$4:$J$75,2,FALSE),"")</f>
        <v/>
      </c>
      <c r="G15" s="23" t="str">
        <f>IFERROR(VLOOKUP(E15,'Base de comisiones'!$A$4:$J$75,3,FALSE),"")</f>
        <v/>
      </c>
      <c r="H15" s="23"/>
      <c r="I15" s="127"/>
      <c r="J15" s="87"/>
      <c r="K15" s="24" t="str">
        <f>IF(J15='Base de comisiones'!$E$3,VLOOKUP('Lither Marquez'!E15,'Base de comisiones'!$A$4:$J$75,5,FALSE),IF(J15='Base de comisiones'!$F$3,VLOOKUP('Lither Marquez'!E15,'Base de comisiones'!$A$4:$J$75,6,FALSE),IF(J15='Base de comisiones'!$G$3,VLOOKUP('Lither Marquez'!E15,'Base de comisiones'!$A$4:$J$75,7,FALSE),IF(J15='Base de comisiones'!$H$3,VLOOKUP('Lither Marquez'!E15,'Base de comisiones'!$A$4:$J$75,8,FALSE),IF(J15='Base de comisiones'!$I$3,VLOOKUP('Lither Marquez'!E15,'Base de comisiones'!$A$4:$J$75,9,FALSE),IF(J15='Base de comisiones'!$J$3,VLOOKUP('Lither Marquez'!E15,'Base de comisiones'!$A$4:$J$75,10,FALSE),""))))))</f>
        <v/>
      </c>
    </row>
    <row r="16" spans="2:12" x14ac:dyDescent="0.2">
      <c r="B16" s="27"/>
      <c r="C16" s="27"/>
      <c r="D16" s="27"/>
      <c r="E16" s="27"/>
      <c r="F16" s="23" t="str">
        <f>IFERROR(VLOOKUP(E16,'Base de comisiones'!$A$4:$J$75,2,FALSE),"")</f>
        <v/>
      </c>
      <c r="G16" s="23" t="str">
        <f>IFERROR(VLOOKUP(E16,'Base de comisiones'!$A$4:$J$75,3,FALSE),"")</f>
        <v/>
      </c>
      <c r="H16" s="23"/>
      <c r="I16" s="127"/>
      <c r="J16" s="87"/>
      <c r="K16" s="24" t="str">
        <f>IF(J16='Base de comisiones'!$E$3,VLOOKUP('Lither Marquez'!E16,'Base de comisiones'!$A$4:$J$75,5,FALSE),IF(J16='Base de comisiones'!$F$3,VLOOKUP('Lither Marquez'!E16,'Base de comisiones'!$A$4:$J$75,6,FALSE),IF(J16='Base de comisiones'!$G$3,VLOOKUP('Lither Marquez'!E16,'Base de comisiones'!$A$4:$J$75,7,FALSE),IF(J16='Base de comisiones'!$H$3,VLOOKUP('Lither Marquez'!E16,'Base de comisiones'!$A$4:$J$75,8,FALSE),IF(J16='Base de comisiones'!$I$3,VLOOKUP('Lither Marquez'!E16,'Base de comisiones'!$A$4:$J$75,9,FALSE),IF(J16='Base de comisiones'!$J$3,VLOOKUP('Lither Marquez'!E16,'Base de comisiones'!$A$4:$J$75,10,FALSE),""))))))</f>
        <v/>
      </c>
    </row>
    <row r="17" spans="2:11" x14ac:dyDescent="0.2">
      <c r="B17" s="27"/>
      <c r="C17" s="27"/>
      <c r="D17" s="27"/>
      <c r="E17" s="27"/>
      <c r="F17" s="23" t="str">
        <f>IFERROR(VLOOKUP(E17,'Base de comisiones'!$A$4:$J$75,2,FALSE),"")</f>
        <v/>
      </c>
      <c r="G17" s="23" t="str">
        <f>IFERROR(VLOOKUP(E17,'Base de comisiones'!$A$4:$J$75,3,FALSE),"")</f>
        <v/>
      </c>
      <c r="H17" s="23"/>
      <c r="I17" s="121"/>
      <c r="J17" s="121"/>
      <c r="K17" s="24" t="str">
        <f>IF(J17='Base de comisiones'!$E$3,VLOOKUP('Lither Marquez'!E17,'Base de comisiones'!$A$4:$J$75,5,FALSE),IF(J17='Base de comisiones'!$F$3,VLOOKUP('Lither Marquez'!E17,'Base de comisiones'!$A$4:$J$75,6,FALSE),IF(J17='Base de comisiones'!$G$3,VLOOKUP('Lither Marquez'!E17,'Base de comisiones'!$A$4:$J$75,7,FALSE),IF(J17='Base de comisiones'!$H$3,VLOOKUP('Lither Marquez'!E17,'Base de comisiones'!$A$4:$J$75,8,FALSE),IF(J17='Base de comisiones'!$I$3,VLOOKUP('Lither Marquez'!E17,'Base de comisiones'!$A$4:$J$75,9,FALSE),IF(J17='Base de comisiones'!$J$3,VLOOKUP('Lither Marquez'!E17,'Base de comisiones'!$A$4:$J$75,10,FALSE),""))))))</f>
        <v/>
      </c>
    </row>
    <row r="18" spans="2:11" x14ac:dyDescent="0.2">
      <c r="B18" s="27"/>
      <c r="C18" s="29"/>
      <c r="D18" s="27"/>
      <c r="E18" s="28"/>
      <c r="F18" s="23" t="str">
        <f>IFERROR(VLOOKUP(E18,'Base de comisiones'!$A$4:$J$75,2,FALSE),"")</f>
        <v/>
      </c>
      <c r="G18" s="23" t="str">
        <f>IFERROR(VLOOKUP(E18,'Base de comisiones'!$A$4:$J$75,3,FALSE),"")</f>
        <v/>
      </c>
      <c r="H18" s="23"/>
      <c r="I18" s="28"/>
      <c r="J18" s="28"/>
      <c r="K18" s="24" t="str">
        <f>IF(J18='Base de comisiones'!$E$3,VLOOKUP('Lither Marquez'!E18,'Base de comisiones'!$A$4:$J$75,5,FALSE),IF(J18='Base de comisiones'!$F$3,VLOOKUP('Lither Marquez'!E18,'Base de comisiones'!$A$4:$J$75,6,FALSE),IF(J18='Base de comisiones'!$G$3,VLOOKUP('Lither Marquez'!E18,'Base de comisiones'!$A$4:$J$75,7,FALSE),IF(J18='Base de comisiones'!$H$3,VLOOKUP('Lither Marquez'!E18,'Base de comisiones'!$A$4:$J$75,8,FALSE),IF(J18='Base de comisiones'!$I$3,VLOOKUP('Lither Marquez'!E18,'Base de comisiones'!$A$4:$J$75,9,FALSE),IF(J18='Base de comisiones'!$J$3,VLOOKUP('Lither Marquez'!E18,'Base de comisiones'!$A$4:$J$75,10,FALSE),""))))))</f>
        <v/>
      </c>
    </row>
    <row r="19" spans="2:11" x14ac:dyDescent="0.2">
      <c r="B19" s="27"/>
      <c r="C19" s="27"/>
      <c r="D19" s="27"/>
      <c r="E19" s="27"/>
      <c r="F19" s="23" t="str">
        <f>IFERROR(VLOOKUP(E19,'Base de comisiones'!$A$4:$J$75,2,FALSE),"")</f>
        <v/>
      </c>
      <c r="G19" s="23" t="str">
        <f>IFERROR(VLOOKUP(E19,'Base de comisiones'!$A$4:$J$75,3,FALSE),"")</f>
        <v/>
      </c>
      <c r="H19" s="23" t="str">
        <f>IFERROR(VLOOKUP(E19,'Base de comisiones'!$A$4:$J$53,4,FALSE),"")</f>
        <v/>
      </c>
      <c r="I19" s="28"/>
      <c r="J19" s="28"/>
      <c r="K19" s="24"/>
    </row>
    <row r="20" spans="2:11" x14ac:dyDescent="0.2">
      <c r="B20" s="27"/>
      <c r="C20" s="29"/>
      <c r="D20" s="27"/>
      <c r="E20" s="28"/>
      <c r="F20" s="23" t="str">
        <f>IFERROR(VLOOKUP(E20,'Base de comisiones'!$A$4:$J$75,2,FALSE),"")</f>
        <v/>
      </c>
      <c r="G20" s="23" t="str">
        <f>IFERROR(VLOOKUP(E20,'Base de comisiones'!$A$4:$J$75,3,FALSE),"")</f>
        <v/>
      </c>
      <c r="H20" s="23" t="str">
        <f>IFERROR(VLOOKUP(E20,'Base de comisiones'!$A$4:$J$53,4,FALSE),"")</f>
        <v/>
      </c>
      <c r="I20" s="28"/>
      <c r="J20" s="28"/>
      <c r="K20" s="24" t="str">
        <f>IF(J20='Base de comisiones'!$E$3,VLOOKUP('Lither Marquez'!E20,'Base de comisiones'!$A$4:$J$75,5,FALSE),IF(J20='Base de comisiones'!$F$3,VLOOKUP('Lither Marquez'!E20,'Base de comisiones'!$A$4:$J$75,6,FALSE),IF(J20='Base de comisiones'!$G$3,VLOOKUP('Lither Marquez'!E20,'Base de comisiones'!$A$4:$J$75,7,FALSE),IF(J20='Base de comisiones'!$H$3,VLOOKUP('Lither Marquez'!E20,'Base de comisiones'!$A$4:$J$75,8,FALSE),IF(J20='Base de comisiones'!$I$3,VLOOKUP('Lither Marquez'!E20,'Base de comisiones'!$A$4:$J$75,9,FALSE),IF(J20='Base de comisiones'!$J$3,VLOOKUP('Lither Marquez'!E20,'Base de comisiones'!$A$4:$J$75,10,FALSE),""))))))</f>
        <v/>
      </c>
    </row>
    <row r="21" spans="2:11" x14ac:dyDescent="0.2">
      <c r="B21" s="27"/>
      <c r="C21" s="29"/>
      <c r="D21" s="27"/>
      <c r="E21" s="28"/>
      <c r="F21" s="23" t="str">
        <f>IFERROR(VLOOKUP(E21,'Base de comisiones'!$A$4:$J$75,2,FALSE),"")</f>
        <v/>
      </c>
      <c r="G21" s="23" t="str">
        <f>IFERROR(VLOOKUP(E21,'Base de comisiones'!$A$4:$J$75,3,FALSE),"")</f>
        <v/>
      </c>
      <c r="H21" s="23" t="str">
        <f>IFERROR(VLOOKUP(E21,'Base de comisiones'!$A$4:$J$53,4,FALSE),"")</f>
        <v/>
      </c>
      <c r="I21" s="28"/>
      <c r="J21" s="28"/>
      <c r="K21" s="24" t="str">
        <f>IF(J21='Base de comisiones'!$E$3,VLOOKUP('Lither Marquez'!E21,'Base de comisiones'!$A$4:$J$75,5,FALSE),IF(J21='Base de comisiones'!$F$3,VLOOKUP('Lither Marquez'!E21,'Base de comisiones'!$A$4:$J$75,6,FALSE),IF(J21='Base de comisiones'!$G$3,VLOOKUP('Lither Marquez'!E21,'Base de comisiones'!$A$4:$J$75,7,FALSE),IF(J21='Base de comisiones'!$H$3,VLOOKUP('Lither Marquez'!E21,'Base de comisiones'!$A$4:$J$75,8,FALSE),IF(J21='Base de comisiones'!$I$3,VLOOKUP('Lither Marquez'!E21,'Base de comisiones'!$A$4:$J$75,9,FALSE),IF(J21='Base de comisiones'!$J$3,VLOOKUP('Lither Marquez'!E21,'Base de comisiones'!$A$4:$J$75,10,FALSE),""))))))</f>
        <v/>
      </c>
    </row>
    <row r="22" spans="2:11" x14ac:dyDescent="0.2">
      <c r="B22" s="27"/>
      <c r="C22" s="29"/>
      <c r="D22" s="27"/>
      <c r="E22" s="28"/>
      <c r="F22" s="23" t="str">
        <f>IFERROR(VLOOKUP(E22,'Base de comisiones'!$A$4:$J$75,2,FALSE),"")</f>
        <v/>
      </c>
      <c r="G22" s="23" t="str">
        <f>IFERROR(VLOOKUP(E22,'Base de comisiones'!$A$4:$J$75,3,FALSE),"")</f>
        <v/>
      </c>
      <c r="H22" s="23" t="str">
        <f>IFERROR(VLOOKUP(E22,'Base de comisiones'!$A$4:$J$53,4,FALSE),"")</f>
        <v/>
      </c>
      <c r="I22" s="28"/>
      <c r="J22" s="28"/>
      <c r="K22" s="24" t="str">
        <f>IF(J22='Base de comisiones'!$E$3,VLOOKUP('Lither Marquez'!E22,'Base de comisiones'!$A$4:$J$75,5,FALSE),IF(J22='Base de comisiones'!$F$3,VLOOKUP('Lither Marquez'!E22,'Base de comisiones'!$A$4:$J$75,6,FALSE),IF(J22='Base de comisiones'!$G$3,VLOOKUP('Lither Marquez'!E22,'Base de comisiones'!$A$4:$J$75,7,FALSE),IF(J22='Base de comisiones'!$H$3,VLOOKUP('Lither Marquez'!E22,'Base de comisiones'!$A$4:$J$75,8,FALSE),IF(J22='Base de comisiones'!$I$3,VLOOKUP('Lither Marquez'!E22,'Base de comisiones'!$A$4:$J$75,9,FALSE),IF(J22='Base de comisiones'!$J$3,VLOOKUP('Lither Marquez'!E22,'Base de comisiones'!$A$4:$J$75,10,FALSE),""))))))</f>
        <v/>
      </c>
    </row>
    <row r="23" spans="2:11" x14ac:dyDescent="0.2">
      <c r="B23" s="27"/>
      <c r="C23" s="29"/>
      <c r="D23" s="27"/>
      <c r="E23" s="28"/>
      <c r="F23" s="23" t="str">
        <f>IFERROR(VLOOKUP(E23,'Base de comisiones'!$A$4:$J$75,2,FALSE),"")</f>
        <v/>
      </c>
      <c r="G23" s="23" t="str">
        <f>IFERROR(VLOOKUP(E23,'Base de comisiones'!$A$4:$J$75,3,FALSE),"")</f>
        <v/>
      </c>
      <c r="H23" s="23" t="str">
        <f>IFERROR(VLOOKUP(E23,'Base de comisiones'!$A$4:$J$53,4,FALSE),"")</f>
        <v/>
      </c>
      <c r="I23" s="28"/>
      <c r="J23" s="28"/>
      <c r="K23" s="24" t="str">
        <f>IF(J23='Base de comisiones'!$E$3,VLOOKUP('Lither Marquez'!E23,'Base de comisiones'!$A$4:$J$75,5,FALSE),IF(J23='Base de comisiones'!$F$3,VLOOKUP('Lither Marquez'!E23,'Base de comisiones'!$A$4:$J$75,6,FALSE),IF(J23='Base de comisiones'!$G$3,VLOOKUP('Lither Marquez'!E23,'Base de comisiones'!$A$4:$J$75,7,FALSE),IF(J23='Base de comisiones'!$H$3,VLOOKUP('Lither Marquez'!E23,'Base de comisiones'!$A$4:$J$75,8,FALSE),IF(J23='Base de comisiones'!$I$3,VLOOKUP('Lither Marquez'!E23,'Base de comisiones'!$A$4:$J$75,9,FALSE),IF(J23='Base de comisiones'!$J$3,VLOOKUP('Lither Marquez'!E23,'Base de comisiones'!$A$4:$J$75,10,FALSE),""))))))</f>
        <v/>
      </c>
    </row>
    <row r="24" spans="2:11" x14ac:dyDescent="0.2">
      <c r="B24" s="147" t="s">
        <v>23</v>
      </c>
      <c r="C24" s="148"/>
      <c r="D24" s="148"/>
      <c r="E24" s="148"/>
      <c r="F24" s="148"/>
      <c r="G24" s="148"/>
      <c r="H24" s="148"/>
      <c r="I24" s="148"/>
      <c r="J24" s="148"/>
      <c r="K24" s="25">
        <f>SUM(K9:K23)</f>
        <v>2482708.6614173227</v>
      </c>
    </row>
    <row r="25" spans="2:11" x14ac:dyDescent="0.2">
      <c r="B25" s="14"/>
      <c r="C25" s="15"/>
      <c r="D25" s="16"/>
      <c r="E25" s="16"/>
      <c r="F25" s="16"/>
      <c r="G25" s="16"/>
      <c r="H25" s="16"/>
      <c r="I25" s="16"/>
      <c r="J25" s="16"/>
      <c r="K25" s="6"/>
    </row>
    <row r="26" spans="2:11" x14ac:dyDescent="0.2">
      <c r="B26" s="14"/>
      <c r="C26" s="15"/>
      <c r="D26" s="16"/>
      <c r="E26" s="16"/>
      <c r="F26" s="16"/>
      <c r="G26" s="16"/>
      <c r="H26" s="16"/>
      <c r="I26" s="16"/>
      <c r="J26" s="16"/>
      <c r="K26" s="6"/>
    </row>
    <row r="27" spans="2:11" x14ac:dyDescent="0.2">
      <c r="B27" s="14"/>
      <c r="C27" s="15"/>
      <c r="D27" s="16"/>
      <c r="E27" s="16"/>
      <c r="F27" s="16"/>
      <c r="G27" s="16"/>
      <c r="H27" s="16"/>
      <c r="I27" s="16"/>
      <c r="J27" s="16"/>
      <c r="K27" s="6"/>
    </row>
    <row r="31" spans="2:11" ht="30" x14ac:dyDescent="0.2">
      <c r="B31" s="9" t="s">
        <v>0</v>
      </c>
      <c r="C31" s="10"/>
      <c r="H31" s="9" t="s">
        <v>24</v>
      </c>
      <c r="I31" s="10"/>
      <c r="J31" s="11"/>
      <c r="K31" s="12"/>
    </row>
    <row r="36" spans="3:9" x14ac:dyDescent="0.2">
      <c r="C36" s="149" t="s">
        <v>50</v>
      </c>
      <c r="D36" s="149"/>
      <c r="E36" s="10"/>
      <c r="F36" s="10"/>
      <c r="G36" s="10"/>
      <c r="H36" s="11"/>
      <c r="I36" s="6"/>
    </row>
  </sheetData>
  <mergeCells count="4">
    <mergeCell ref="B1:K1"/>
    <mergeCell ref="B2:K2"/>
    <mergeCell ref="B24:J24"/>
    <mergeCell ref="C36:D36"/>
  </mergeCells>
  <conditionalFormatting sqref="C9:C12">
    <cfRule type="duplicateValues" dxfId="32" priority="5" stopIfTrue="1"/>
    <cfRule type="duplicateValues" dxfId="31" priority="6"/>
  </conditionalFormatting>
  <conditionalFormatting sqref="C13:C16">
    <cfRule type="duplicateValues" dxfId="30" priority="12" stopIfTrue="1"/>
    <cfRule type="duplicateValues" dxfId="29" priority="13"/>
  </conditionalFormatting>
  <conditionalFormatting sqref="D9:D12">
    <cfRule type="duplicateValues" dxfId="28" priority="1"/>
    <cfRule type="duplicateValues" dxfId="27" priority="2"/>
    <cfRule type="duplicateValues" dxfId="26" priority="3"/>
    <cfRule type="duplicateValues" dxfId="25" priority="4"/>
  </conditionalFormatting>
  <conditionalFormatting sqref="D13:D16">
    <cfRule type="duplicateValues" dxfId="24" priority="10"/>
  </conditionalFormatting>
  <printOptions horizontalCentered="1"/>
  <pageMargins left="0.19685039370078741" right="0.19685039370078741" top="0.19685039370078741" bottom="0.19685039370078741" header="0.31496062992125984" footer="0.31496062992125984"/>
  <pageSetup scale="60" orientation="landscape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ERROR" error="Seleccione mes de la lista" promptTitle="MES" prompt="Seleccione mes de la lista" xr:uid="{5C131447-CADB-4718-AFFA-E60AF4EFBEF0}">
          <x14:formula1>
            <xm:f>Listas!$D$1:$D$12</xm:f>
          </x14:formula1>
          <xm:sqref>C6 I9:I23</xm:sqref>
        </x14:dataValidation>
        <x14:dataValidation type="list" allowBlank="1" showInputMessage="1" showErrorMessage="1" xr:uid="{E87A446B-7113-480E-9C54-B3809A64CC1A}">
          <x14:formula1>
            <xm:f>Listas!$B$1:$B$2</xm:f>
          </x14:formula1>
          <xm:sqref>C7</xm:sqref>
        </x14:dataValidation>
        <x14:dataValidation type="list" allowBlank="1" showInputMessage="1" showErrorMessage="1" errorTitle="ERROR" error="Seleccione asesor de la lista" promptTitle="ASESOR" prompt="Seleccione asesor de la lista" xr:uid="{9A92BF5A-5D44-4550-9F4C-65EB5A4F9B48}">
          <x14:formula1>
            <xm:f>Listas!$E$1:$E$37</xm:f>
          </x14:formula1>
          <xm:sqref>C5</xm:sqref>
        </x14:dataValidation>
        <x14:dataValidation type="list" allowBlank="1" showInputMessage="1" showErrorMessage="1" errorTitle="ERROR" error="Seleccione tipo cobro de la lista" promptTitle="TIPO COBRO" prompt="Seleccione tipo cobro de la lista" xr:uid="{6DE9826F-A60C-4E1D-A0DC-CD24E496D129}">
          <x14:formula1>
            <xm:f>Listas!$C$1:$C$6</xm:f>
          </x14:formula1>
          <xm:sqref>J9:J23</xm:sqref>
        </x14:dataValidation>
        <x14:dataValidation type="list" allowBlank="1" showInputMessage="1" showErrorMessage="1" errorTitle="ERROR" error="Seleccione vehiculo de la lista" promptTitle="VEHICULO" prompt="Seleccione vehiculo de la lista" xr:uid="{20B47851-191F-4059-8F68-79DAEF2861E7}">
          <x14:formula1>
            <xm:f>'Base de comisiones'!$A$4:$A$53</xm:f>
          </x14:formula1>
          <xm:sqref>E9:E23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0E6A1-330E-4D59-8C0C-DC396B8568E3}">
  <sheetPr>
    <tabColor theme="4" tint="0.59999389629810485"/>
  </sheetPr>
  <dimension ref="B1:L35"/>
  <sheetViews>
    <sheetView showGridLines="0" zoomScale="85" zoomScaleNormal="85" workbookViewId="0">
      <selection activeCell="I5" sqref="I5"/>
    </sheetView>
  </sheetViews>
  <sheetFormatPr baseColWidth="10" defaultColWidth="11.42578125" defaultRowHeight="15" x14ac:dyDescent="0.2"/>
  <cols>
    <col min="1" max="1" width="5.140625" style="1" customWidth="1"/>
    <col min="2" max="2" width="11.85546875" style="1" customWidth="1"/>
    <col min="3" max="3" width="39.28515625" style="1" customWidth="1"/>
    <col min="4" max="4" width="10" style="2" customWidth="1"/>
    <col min="5" max="5" width="22.28515625" style="2" customWidth="1"/>
    <col min="6" max="6" width="26.42578125" style="2" customWidth="1"/>
    <col min="7" max="7" width="18.28515625" style="2" customWidth="1"/>
    <col min="8" max="8" width="12.7109375" style="2" hidden="1" customWidth="1"/>
    <col min="9" max="9" width="12.85546875" style="3" customWidth="1"/>
    <col min="10" max="10" width="19.42578125" style="3" customWidth="1"/>
    <col min="11" max="11" width="14.85546875" style="4" customWidth="1"/>
    <col min="12" max="17" width="11.42578125" style="1" customWidth="1"/>
    <col min="18" max="16384" width="11.42578125" style="1"/>
  </cols>
  <sheetData>
    <row r="1" spans="2:12" ht="21" x14ac:dyDescent="0.2">
      <c r="B1" s="146" t="s">
        <v>2</v>
      </c>
      <c r="C1" s="146"/>
      <c r="D1" s="146"/>
      <c r="E1" s="146"/>
      <c r="F1" s="146"/>
      <c r="G1" s="146"/>
      <c r="H1" s="146"/>
      <c r="I1" s="146"/>
      <c r="J1" s="146"/>
      <c r="K1" s="146"/>
    </row>
    <row r="2" spans="2:12" ht="21" x14ac:dyDescent="0.2">
      <c r="B2" s="146" t="s">
        <v>3</v>
      </c>
      <c r="C2" s="146"/>
      <c r="D2" s="146"/>
      <c r="E2" s="146"/>
      <c r="F2" s="146"/>
      <c r="G2" s="146"/>
      <c r="H2" s="146"/>
      <c r="I2" s="146"/>
      <c r="J2" s="146"/>
      <c r="K2" s="146"/>
    </row>
    <row r="3" spans="2:12" x14ac:dyDescent="0.2">
      <c r="I3" s="2"/>
      <c r="J3" s="2"/>
      <c r="K3" s="5"/>
    </row>
    <row r="4" spans="2:12" ht="15.75" x14ac:dyDescent="0.2">
      <c r="B4" s="13" t="s">
        <v>21</v>
      </c>
      <c r="C4" s="26">
        <f>'Nadia Catacora'!C4</f>
        <v>45818</v>
      </c>
      <c r="I4" s="2"/>
      <c r="J4" s="2"/>
      <c r="K4" s="5"/>
    </row>
    <row r="5" spans="2:12" ht="15.75" x14ac:dyDescent="0.2">
      <c r="B5" s="13" t="s">
        <v>0</v>
      </c>
      <c r="C5" s="61" t="s">
        <v>78</v>
      </c>
      <c r="I5" s="2"/>
      <c r="J5" s="2"/>
      <c r="K5" s="5"/>
    </row>
    <row r="6" spans="2:12" ht="15.75" x14ac:dyDescent="0.2">
      <c r="B6" s="13" t="s">
        <v>4</v>
      </c>
      <c r="C6" s="39" t="str">
        <f>'Nadia Catacora'!C6</f>
        <v>MAYO</v>
      </c>
      <c r="I6" s="2"/>
      <c r="J6" s="2"/>
      <c r="K6" s="5"/>
    </row>
    <row r="7" spans="2:12" ht="15.75" x14ac:dyDescent="0.2">
      <c r="B7" s="13" t="s">
        <v>22</v>
      </c>
      <c r="C7" s="39" t="str">
        <f>'Nadia Catacora'!C7</f>
        <v>PRIMERA</v>
      </c>
      <c r="I7" s="2"/>
      <c r="J7" s="2"/>
      <c r="K7" s="5"/>
    </row>
    <row r="8" spans="2:12" ht="31.5" x14ac:dyDescent="0.2">
      <c r="B8" s="7" t="s">
        <v>17</v>
      </c>
      <c r="C8" s="7" t="s">
        <v>1</v>
      </c>
      <c r="D8" s="7" t="s">
        <v>26</v>
      </c>
      <c r="E8" s="7" t="s">
        <v>18</v>
      </c>
      <c r="F8" s="7" t="s">
        <v>34</v>
      </c>
      <c r="G8" s="7" t="s">
        <v>49</v>
      </c>
      <c r="H8" s="7" t="s">
        <v>19</v>
      </c>
      <c r="I8" s="8" t="s">
        <v>4</v>
      </c>
      <c r="J8" s="8" t="s">
        <v>25</v>
      </c>
      <c r="K8" s="22" t="s">
        <v>20</v>
      </c>
    </row>
    <row r="9" spans="2:12" x14ac:dyDescent="0.2">
      <c r="B9" s="27" t="s">
        <v>457</v>
      </c>
      <c r="C9" s="27" t="s">
        <v>458</v>
      </c>
      <c r="D9" s="27" t="s">
        <v>459</v>
      </c>
      <c r="E9" s="27" t="s">
        <v>123</v>
      </c>
      <c r="F9" s="23" t="str">
        <f>IFERROR(VLOOKUP(E9,'Base de comisiones'!$A$4:$J$77,2,FALSE),"")</f>
        <v>STONIC</v>
      </c>
      <c r="G9" s="23" t="str">
        <f>IFERROR(VLOOKUP(E9,'Base de comisiones'!$A$4:$J$77,3,FALSE),"")</f>
        <v>VIBRANT MT</v>
      </c>
      <c r="H9" s="23" t="str">
        <f>IFERROR(VLOOKUP(E9,'Base de comisiones'!$A$4:$J$53,4,FALSE),"")</f>
        <v>2025</v>
      </c>
      <c r="I9" s="127" t="s">
        <v>9</v>
      </c>
      <c r="J9" s="70" t="s">
        <v>36</v>
      </c>
      <c r="K9" s="24">
        <f>IF(J9='Base de comisiones'!$E$3,VLOOKUP('Gerardo Pineda'!E9,'Base de comisiones'!$A$4:$J$53,5,FALSE),IF(J9='Base de comisiones'!$F$3,VLOOKUP('Gerardo Pineda'!E9,'Base de comisiones'!$A$4:$J$53,6,FALSE),IF(J9='Base de comisiones'!$G$3,VLOOKUP('Gerardo Pineda'!E9,'Base de comisiones'!$A$4:$J$53,7,FALSE),IF(J9='Base de comisiones'!$H$3,VLOOKUP('Gerardo Pineda'!E9,'Base de comisiones'!$A$4:$J$53,8,FALSE),IF(J9='Base de comisiones'!$I$3,VLOOKUP('Gerardo Pineda'!E9,'Base de comisiones'!$A$4:$J$53,9,FALSE),IF(J9='Base de comisiones'!$J$3,VLOOKUP('Gerardo Pineda'!E9,'Base de comisiones'!$A$4:$J$53,10,FALSE),""))))))</f>
        <v>409873.02</v>
      </c>
      <c r="L9" s="76"/>
    </row>
    <row r="10" spans="2:12" x14ac:dyDescent="0.2">
      <c r="B10" s="27" t="s">
        <v>460</v>
      </c>
      <c r="C10" s="27" t="s">
        <v>461</v>
      </c>
      <c r="D10" s="27" t="s">
        <v>462</v>
      </c>
      <c r="E10" s="27" t="s">
        <v>105</v>
      </c>
      <c r="F10" s="23" t="str">
        <f>IFERROR(VLOOKUP(E10,'Base de comisiones'!$A$4:$J$77,2,FALSE),"")</f>
        <v>SOLUTO</v>
      </c>
      <c r="G10" s="23" t="str">
        <f>IFERROR(VLOOKUP(E10,'Base de comisiones'!$A$4:$J$77,3,FALSE),"")</f>
        <v xml:space="preserve">EMOTION </v>
      </c>
      <c r="H10" s="23">
        <f>IFERROR(VLOOKUP(E10,'Base de comisiones'!$A$4:$J$53,4,FALSE),"")</f>
        <v>2026</v>
      </c>
      <c r="I10" s="127" t="s">
        <v>9</v>
      </c>
      <c r="J10" s="70" t="s">
        <v>36</v>
      </c>
      <c r="K10" s="24">
        <f>IF(J10='Base de comisiones'!$E$3,VLOOKUP('Gerardo Pineda'!E10,'Base de comisiones'!$A$4:$J$53,5,FALSE),IF(J10='Base de comisiones'!$F$3,VLOOKUP('Gerardo Pineda'!E10,'Base de comisiones'!$A$4:$J$53,6,FALSE),IF(J10='Base de comisiones'!$G$3,VLOOKUP('Gerardo Pineda'!E10,'Base de comisiones'!$A$4:$J$53,7,FALSE),IF(J10='Base de comisiones'!$H$3,VLOOKUP('Gerardo Pineda'!E10,'Base de comisiones'!$A$4:$J$53,8,FALSE),IF(J10='Base de comisiones'!$I$3,VLOOKUP('Gerardo Pineda'!E10,'Base de comisiones'!$A$4:$J$53,9,FALSE),IF(J10='Base de comisiones'!$J$3,VLOOKUP('Gerardo Pineda'!E10,'Base de comisiones'!$A$4:$J$53,10,FALSE),""))))))</f>
        <v>313543.30800000002</v>
      </c>
      <c r="L10" s="76"/>
    </row>
    <row r="11" spans="2:12" x14ac:dyDescent="0.2">
      <c r="B11" s="27" t="s">
        <v>463</v>
      </c>
      <c r="C11" s="27" t="s">
        <v>464</v>
      </c>
      <c r="D11" s="27" t="s">
        <v>465</v>
      </c>
      <c r="E11" s="27" t="s">
        <v>121</v>
      </c>
      <c r="F11" s="23" t="str">
        <f>IFERROR(VLOOKUP(E11,'Base de comisiones'!$A$4:$J$77,2,FALSE),"")</f>
        <v>K3 CROSS</v>
      </c>
      <c r="G11" s="23" t="str">
        <f>IFERROR(VLOOKUP(E11,'Base de comisiones'!$A$4:$J$77,3,FALSE),"")</f>
        <v>ZENITH</v>
      </c>
      <c r="H11" s="23">
        <f>IFERROR(VLOOKUP(E11,'Base de comisiones'!$A$4:$J$53,4,FALSE),"")</f>
        <v>2026</v>
      </c>
      <c r="I11" s="127" t="s">
        <v>9</v>
      </c>
      <c r="J11" s="70" t="s">
        <v>36</v>
      </c>
      <c r="K11" s="24">
        <f>IF(J11='Base de comisiones'!$E$3,VLOOKUP('Gerardo Pineda'!E11,'Base de comisiones'!$A$4:$J$53,5,FALSE),IF(J11='Base de comisiones'!$F$3,VLOOKUP('Gerardo Pineda'!E11,'Base de comisiones'!$A$4:$J$53,6,FALSE),IF(J11='Base de comisiones'!$G$3,VLOOKUP('Gerardo Pineda'!E11,'Base de comisiones'!$A$4:$J$53,7,FALSE),IF(J11='Base de comisiones'!$H$3,VLOOKUP('Gerardo Pineda'!E11,'Base de comisiones'!$A$4:$J$53,8,FALSE),IF(J11='Base de comisiones'!$I$3,VLOOKUP('Gerardo Pineda'!E11,'Base de comisiones'!$A$4:$J$53,9,FALSE),IF(J11='Base de comisiones'!$J$3,VLOOKUP('Gerardo Pineda'!E11,'Base de comisiones'!$A$4:$J$53,10,FALSE),""))))))</f>
        <v>411374.0157480315</v>
      </c>
      <c r="L11" s="76"/>
    </row>
    <row r="12" spans="2:12" x14ac:dyDescent="0.2">
      <c r="B12" s="27"/>
      <c r="C12" s="27"/>
      <c r="D12" s="27"/>
      <c r="E12" s="27"/>
      <c r="F12" s="23" t="str">
        <f>IFERROR(VLOOKUP(E12,'Base de comisiones'!$A$4:$J$77,2,FALSE),"")</f>
        <v/>
      </c>
      <c r="G12" s="23" t="str">
        <f>IFERROR(VLOOKUP(E12,'Base de comisiones'!$A$4:$J$77,3,FALSE),"")</f>
        <v/>
      </c>
      <c r="H12" s="23" t="str">
        <f>IFERROR(VLOOKUP(E12,'Base de comisiones'!$A$4:$J$53,4,FALSE),"")</f>
        <v/>
      </c>
      <c r="I12" s="127"/>
      <c r="J12" s="70"/>
      <c r="K12" s="24" t="str">
        <f>IF(J12='Base de comisiones'!$E$3,VLOOKUP('Gerardo Pineda'!E12,'Base de comisiones'!$A$4:$J$53,5,FALSE),IF(J12='Base de comisiones'!$F$3,VLOOKUP('Gerardo Pineda'!E12,'Base de comisiones'!$A$4:$J$53,6,FALSE),IF(J12='Base de comisiones'!$G$3,VLOOKUP('Gerardo Pineda'!E12,'Base de comisiones'!$A$4:$J$53,7,FALSE),IF(J12='Base de comisiones'!$H$3,VLOOKUP('Gerardo Pineda'!E12,'Base de comisiones'!$A$4:$J$53,8,FALSE),IF(J12='Base de comisiones'!$I$3,VLOOKUP('Gerardo Pineda'!E12,'Base de comisiones'!$A$4:$J$53,9,FALSE),IF(J12='Base de comisiones'!$J$3,VLOOKUP('Gerardo Pineda'!E12,'Base de comisiones'!$A$4:$J$53,10,FALSE),""))))))</f>
        <v/>
      </c>
      <c r="L12" s="97"/>
    </row>
    <row r="13" spans="2:12" x14ac:dyDescent="0.2">
      <c r="B13" s="27"/>
      <c r="C13" s="27"/>
      <c r="D13" s="27"/>
      <c r="E13" s="27"/>
      <c r="F13" s="23" t="str">
        <f>IFERROR(VLOOKUP(E13,'Base de comisiones'!$A$4:$J$77,2,FALSE),"")</f>
        <v/>
      </c>
      <c r="G13" s="23" t="str">
        <f>IFERROR(VLOOKUP(E13,'Base de comisiones'!$A$4:$J$77,3,FALSE),"")</f>
        <v/>
      </c>
      <c r="H13" s="23" t="str">
        <f>IFERROR(VLOOKUP(E13,'Base de comisiones'!$A$4:$J$53,4,FALSE),"")</f>
        <v/>
      </c>
      <c r="I13" s="127"/>
      <c r="J13" s="70"/>
      <c r="K13" s="24" t="str">
        <f>IF(J13='Base de comisiones'!$E$3,VLOOKUP('Gerardo Pineda'!E13,'Base de comisiones'!$A$4:$J$53,5,FALSE),IF(J13='Base de comisiones'!$F$3,VLOOKUP('Gerardo Pineda'!E13,'Base de comisiones'!$A$4:$J$53,6,FALSE),IF(J13='Base de comisiones'!$G$3,VLOOKUP('Gerardo Pineda'!E13,'Base de comisiones'!$A$4:$J$53,7,FALSE),IF(J13='Base de comisiones'!$H$3,VLOOKUP('Gerardo Pineda'!E13,'Base de comisiones'!$A$4:$J$53,8,FALSE),IF(J13='Base de comisiones'!$I$3,VLOOKUP('Gerardo Pineda'!E13,'Base de comisiones'!$A$4:$J$53,9,FALSE),IF(J13='Base de comisiones'!$J$3,VLOOKUP('Gerardo Pineda'!E13,'Base de comisiones'!$A$4:$J$53,10,FALSE),""))))))</f>
        <v/>
      </c>
    </row>
    <row r="14" spans="2:12" x14ac:dyDescent="0.2">
      <c r="B14" s="27"/>
      <c r="C14" s="27"/>
      <c r="D14" s="27"/>
      <c r="E14" s="27"/>
      <c r="F14" s="23" t="str">
        <f>IFERROR(VLOOKUP(E14,'Base de comisiones'!$A$4:$J$77,2,FALSE),"")</f>
        <v/>
      </c>
      <c r="G14" s="23" t="str">
        <f>IFERROR(VLOOKUP(E14,'Base de comisiones'!$A$4:$J$77,3,FALSE),"")</f>
        <v/>
      </c>
      <c r="H14" s="23" t="str">
        <f>IFERROR(VLOOKUP(E14,'Base de comisiones'!$A$4:$J$53,4,FALSE),"")</f>
        <v/>
      </c>
      <c r="I14" s="127"/>
      <c r="J14" s="70"/>
      <c r="K14" s="24" t="str">
        <f>IF(J14='Base de comisiones'!$E$3,VLOOKUP('Gerardo Pineda'!E14,'Base de comisiones'!$A$4:$J$53,5,FALSE),IF(J14='Base de comisiones'!$F$3,VLOOKUP('Gerardo Pineda'!E14,'Base de comisiones'!$A$4:$J$53,6,FALSE),IF(J14='Base de comisiones'!$G$3,VLOOKUP('Gerardo Pineda'!E14,'Base de comisiones'!$A$4:$J$53,7,FALSE),IF(J14='Base de comisiones'!$H$3,VLOOKUP('Gerardo Pineda'!E14,'Base de comisiones'!$A$4:$J$53,8,FALSE),IF(J14='Base de comisiones'!$I$3,VLOOKUP('Gerardo Pineda'!E14,'Base de comisiones'!$A$4:$J$53,9,FALSE),IF(J14='Base de comisiones'!$J$3,VLOOKUP('Gerardo Pineda'!E14,'Base de comisiones'!$A$4:$J$53,10,FALSE),""))))))</f>
        <v/>
      </c>
    </row>
    <row r="15" spans="2:12" x14ac:dyDescent="0.2">
      <c r="B15" s="27"/>
      <c r="C15" s="29"/>
      <c r="D15" s="27"/>
      <c r="E15" s="28"/>
      <c r="F15" s="23" t="str">
        <f>IFERROR(VLOOKUP(E15,'Base de comisiones'!$A$4:$J$77,2,FALSE),"")</f>
        <v/>
      </c>
      <c r="G15" s="23" t="str">
        <f>IFERROR(VLOOKUP(E15,'Base de comisiones'!$A$4:$J$77,3,FALSE),"")</f>
        <v/>
      </c>
      <c r="H15" s="23" t="str">
        <f>IFERROR(VLOOKUP(E15,'Base de comisiones'!$A$4:$J$53,4,FALSE),"")</f>
        <v/>
      </c>
      <c r="I15" s="28"/>
      <c r="J15" s="28"/>
      <c r="K15" s="24" t="str">
        <f>IF(J15='Base de comisiones'!$E$3,VLOOKUP('Gerardo Pineda'!E15,'Base de comisiones'!$A$4:$J$53,5,FALSE),IF(J15='Base de comisiones'!$F$3,VLOOKUP('Gerardo Pineda'!E15,'Base de comisiones'!$A$4:$J$53,6,FALSE),IF(J15='Base de comisiones'!$G$3,VLOOKUP('Gerardo Pineda'!E15,'Base de comisiones'!$A$4:$J$53,7,FALSE),IF(J15='Base de comisiones'!$H$3,VLOOKUP('Gerardo Pineda'!E15,'Base de comisiones'!$A$4:$J$53,8,FALSE),IF(J15='Base de comisiones'!$I$3,VLOOKUP('Gerardo Pineda'!E15,'Base de comisiones'!$A$4:$J$53,9,FALSE),IF(J15='Base de comisiones'!$J$3,VLOOKUP('Gerardo Pineda'!E15,'Base de comisiones'!$A$4:$J$53,10,FALSE),""))))))</f>
        <v/>
      </c>
    </row>
    <row r="16" spans="2:12" x14ac:dyDescent="0.2">
      <c r="B16" s="27"/>
      <c r="C16" s="29"/>
      <c r="D16" s="27"/>
      <c r="E16" s="28"/>
      <c r="F16" s="23" t="str">
        <f>IFERROR(VLOOKUP(E16,'Base de comisiones'!$A$4:$J$77,2,FALSE),"")</f>
        <v/>
      </c>
      <c r="G16" s="23" t="str">
        <f>IFERROR(VLOOKUP(E16,'Base de comisiones'!$A$4:$J$77,3,FALSE),"")</f>
        <v/>
      </c>
      <c r="H16" s="23" t="str">
        <f>IFERROR(VLOOKUP(E16,'Base de comisiones'!$A$4:$J$53,4,FALSE),"")</f>
        <v/>
      </c>
      <c r="I16" s="28"/>
      <c r="J16" s="28"/>
      <c r="K16" s="24" t="str">
        <f>IF(J16='Base de comisiones'!$E$3,VLOOKUP('Gerardo Pineda'!E16,'Base de comisiones'!$A$4:$J$53,5,FALSE),IF(J16='Base de comisiones'!$F$3,VLOOKUP('Gerardo Pineda'!E16,'Base de comisiones'!$A$4:$J$53,6,FALSE),IF(J16='Base de comisiones'!$G$3,VLOOKUP('Gerardo Pineda'!E16,'Base de comisiones'!$A$4:$J$53,7,FALSE),IF(J16='Base de comisiones'!$H$3,VLOOKUP('Gerardo Pineda'!E16,'Base de comisiones'!$A$4:$J$53,8,FALSE),IF(J16='Base de comisiones'!$I$3,VLOOKUP('Gerardo Pineda'!E16,'Base de comisiones'!$A$4:$J$53,9,FALSE),IF(J16='Base de comisiones'!$J$3,VLOOKUP('Gerardo Pineda'!E16,'Base de comisiones'!$A$4:$J$53,10,FALSE),""))))))</f>
        <v/>
      </c>
    </row>
    <row r="17" spans="2:11" x14ac:dyDescent="0.2">
      <c r="B17" s="27"/>
      <c r="C17" s="29"/>
      <c r="D17" s="27"/>
      <c r="E17" s="28"/>
      <c r="F17" s="23" t="str">
        <f>IFERROR(VLOOKUP(E17,'Base de comisiones'!$A$4:$J$77,2,FALSE),"")</f>
        <v/>
      </c>
      <c r="G17" s="23" t="str">
        <f>IFERROR(VLOOKUP(E17,'Base de comisiones'!$A$4:$J$77,3,FALSE),"")</f>
        <v/>
      </c>
      <c r="H17" s="23" t="str">
        <f>IFERROR(VLOOKUP(E17,'Base de comisiones'!$A$4:$J$53,4,FALSE),"")</f>
        <v/>
      </c>
      <c r="I17" s="28"/>
      <c r="J17" s="28"/>
      <c r="K17" s="24" t="str">
        <f>IF(J17='Base de comisiones'!$E$3,VLOOKUP('Gerardo Pineda'!E17,'Base de comisiones'!$A$4:$J$53,5,FALSE),IF(J17='Base de comisiones'!$F$3,VLOOKUP('Gerardo Pineda'!E17,'Base de comisiones'!$A$4:$J$53,6,FALSE),IF(J17='Base de comisiones'!$G$3,VLOOKUP('Gerardo Pineda'!E17,'Base de comisiones'!$A$4:$J$53,7,FALSE),IF(J17='Base de comisiones'!$H$3,VLOOKUP('Gerardo Pineda'!E17,'Base de comisiones'!$A$4:$J$53,8,FALSE),IF(J17='Base de comisiones'!$I$3,VLOOKUP('Gerardo Pineda'!E17,'Base de comisiones'!$A$4:$J$53,9,FALSE),IF(J17='Base de comisiones'!$J$3,VLOOKUP('Gerardo Pineda'!E17,'Base de comisiones'!$A$4:$J$53,10,FALSE),""))))))</f>
        <v/>
      </c>
    </row>
    <row r="18" spans="2:11" x14ac:dyDescent="0.2">
      <c r="B18" s="27"/>
      <c r="C18" s="29"/>
      <c r="D18" s="27"/>
      <c r="E18" s="28"/>
      <c r="F18" s="23" t="str">
        <f>IFERROR(VLOOKUP(E18,'Base de comisiones'!$A$4:$J$77,2,FALSE),"")</f>
        <v/>
      </c>
      <c r="G18" s="23" t="str">
        <f>IFERROR(VLOOKUP(E18,'Base de comisiones'!$A$4:$J$77,3,FALSE),"")</f>
        <v/>
      </c>
      <c r="H18" s="23" t="str">
        <f>IFERROR(VLOOKUP(E18,'Base de comisiones'!$A$4:$J$53,4,FALSE),"")</f>
        <v/>
      </c>
      <c r="I18" s="28"/>
      <c r="J18" s="28"/>
      <c r="K18" s="24" t="str">
        <f>IF(J18='Base de comisiones'!$E$3,VLOOKUP('Gerardo Pineda'!E18,'Base de comisiones'!$A$4:$J$53,5,FALSE),IF(J18='Base de comisiones'!$F$3,VLOOKUP('Gerardo Pineda'!E18,'Base de comisiones'!$A$4:$J$53,6,FALSE),IF(J18='Base de comisiones'!$G$3,VLOOKUP('Gerardo Pineda'!E18,'Base de comisiones'!$A$4:$J$53,7,FALSE),IF(J18='Base de comisiones'!$H$3,VLOOKUP('Gerardo Pineda'!E18,'Base de comisiones'!$A$4:$J$53,8,FALSE),IF(J18='Base de comisiones'!$I$3,VLOOKUP('Gerardo Pineda'!E18,'Base de comisiones'!$A$4:$J$53,9,FALSE),IF(J18='Base de comisiones'!$J$3,VLOOKUP('Gerardo Pineda'!E18,'Base de comisiones'!$A$4:$J$53,10,FALSE),""))))))</f>
        <v/>
      </c>
    </row>
    <row r="19" spans="2:11" x14ac:dyDescent="0.2">
      <c r="B19" s="27"/>
      <c r="C19" s="29"/>
      <c r="D19" s="27"/>
      <c r="E19" s="28"/>
      <c r="F19" s="23" t="str">
        <f>IFERROR(VLOOKUP(E19,'Base de comisiones'!$A$4:$J$77,2,FALSE),"")</f>
        <v/>
      </c>
      <c r="G19" s="23" t="str">
        <f>IFERROR(VLOOKUP(E19,'Base de comisiones'!$A$4:$J$77,3,FALSE),"")</f>
        <v/>
      </c>
      <c r="H19" s="23" t="str">
        <f>IFERROR(VLOOKUP(E19,'Base de comisiones'!$A$4:$J$53,4,FALSE),"")</f>
        <v/>
      </c>
      <c r="I19" s="28"/>
      <c r="J19" s="28"/>
      <c r="K19" s="24" t="str">
        <f>IF(J19='Base de comisiones'!$E$3,VLOOKUP('Gerardo Pineda'!E19,'Base de comisiones'!$A$4:$J$53,5,FALSE),IF(J19='Base de comisiones'!$F$3,VLOOKUP('Gerardo Pineda'!E19,'Base de comisiones'!$A$4:$J$53,6,FALSE),IF(J19='Base de comisiones'!$G$3,VLOOKUP('Gerardo Pineda'!E19,'Base de comisiones'!$A$4:$J$53,7,FALSE),IF(J19='Base de comisiones'!$H$3,VLOOKUP('Gerardo Pineda'!E19,'Base de comisiones'!$A$4:$J$53,8,FALSE),IF(J19='Base de comisiones'!$I$3,VLOOKUP('Gerardo Pineda'!E19,'Base de comisiones'!$A$4:$J$53,9,FALSE),IF(J19='Base de comisiones'!$J$3,VLOOKUP('Gerardo Pineda'!E19,'Base de comisiones'!$A$4:$J$53,10,FALSE),""))))))</f>
        <v/>
      </c>
    </row>
    <row r="20" spans="2:11" x14ac:dyDescent="0.2">
      <c r="B20" s="27"/>
      <c r="C20" s="29"/>
      <c r="D20" s="27"/>
      <c r="E20" s="28"/>
      <c r="F20" s="23" t="str">
        <f>IFERROR(VLOOKUP(E20,'Base de comisiones'!$A$4:$J$77,2,FALSE),"")</f>
        <v/>
      </c>
      <c r="G20" s="23" t="str">
        <f>IFERROR(VLOOKUP(E20,'Base de comisiones'!$A$4:$J$77,3,FALSE),"")</f>
        <v/>
      </c>
      <c r="H20" s="23" t="str">
        <f>IFERROR(VLOOKUP(E20,'Base de comisiones'!$A$4:$J$53,4,FALSE),"")</f>
        <v/>
      </c>
      <c r="I20" s="28"/>
      <c r="J20" s="28"/>
      <c r="K20" s="24" t="str">
        <f>IF(J20='Base de comisiones'!$E$3,VLOOKUP('Gerardo Pineda'!E20,'Base de comisiones'!$A$4:$J$53,5,FALSE),IF(J20='Base de comisiones'!$F$3,VLOOKUP('Gerardo Pineda'!E20,'Base de comisiones'!$A$4:$J$53,6,FALSE),IF(J20='Base de comisiones'!$G$3,VLOOKUP('Gerardo Pineda'!E20,'Base de comisiones'!$A$4:$J$53,7,FALSE),IF(J20='Base de comisiones'!$H$3,VLOOKUP('Gerardo Pineda'!E20,'Base de comisiones'!$A$4:$J$53,8,FALSE),IF(J20='Base de comisiones'!$I$3,VLOOKUP('Gerardo Pineda'!E20,'Base de comisiones'!$A$4:$J$53,9,FALSE),IF(J20='Base de comisiones'!$J$3,VLOOKUP('Gerardo Pineda'!E20,'Base de comisiones'!$A$4:$J$53,10,FALSE),""))))))</f>
        <v/>
      </c>
    </row>
    <row r="21" spans="2:11" x14ac:dyDescent="0.2">
      <c r="B21" s="27"/>
      <c r="C21" s="29"/>
      <c r="D21" s="27"/>
      <c r="E21" s="28"/>
      <c r="F21" s="23" t="str">
        <f>IFERROR(VLOOKUP(E21,'Base de comisiones'!$A$4:$J$77,2,FALSE),"")</f>
        <v/>
      </c>
      <c r="G21" s="23" t="str">
        <f>IFERROR(VLOOKUP(E21,'Base de comisiones'!$A$4:$J$77,3,FALSE),"")</f>
        <v/>
      </c>
      <c r="H21" s="23" t="str">
        <f>IFERROR(VLOOKUP(E21,'Base de comisiones'!$A$4:$J$53,4,FALSE),"")</f>
        <v/>
      </c>
      <c r="I21" s="28"/>
      <c r="J21" s="28"/>
      <c r="K21" s="24" t="str">
        <f>IF(J21='Base de comisiones'!$E$3,VLOOKUP('Gerardo Pineda'!E21,'Base de comisiones'!$A$4:$J$53,5,FALSE),IF(J21='Base de comisiones'!$F$3,VLOOKUP('Gerardo Pineda'!E21,'Base de comisiones'!$A$4:$J$53,6,FALSE),IF(J21='Base de comisiones'!$G$3,VLOOKUP('Gerardo Pineda'!E21,'Base de comisiones'!$A$4:$J$53,7,FALSE),IF(J21='Base de comisiones'!$H$3,VLOOKUP('Gerardo Pineda'!E21,'Base de comisiones'!$A$4:$J$53,8,FALSE),IF(J21='Base de comisiones'!$I$3,VLOOKUP('Gerardo Pineda'!E21,'Base de comisiones'!$A$4:$J$53,9,FALSE),IF(J21='Base de comisiones'!$J$3,VLOOKUP('Gerardo Pineda'!E21,'Base de comisiones'!$A$4:$J$53,10,FALSE),""))))))</f>
        <v/>
      </c>
    </row>
    <row r="22" spans="2:11" x14ac:dyDescent="0.2">
      <c r="B22" s="27"/>
      <c r="C22" s="29"/>
      <c r="D22" s="27"/>
      <c r="E22" s="28"/>
      <c r="F22" s="23" t="str">
        <f>IFERROR(VLOOKUP(E22,'Base de comisiones'!$A$4:$J$77,2,FALSE),"")</f>
        <v/>
      </c>
      <c r="G22" s="23" t="str">
        <f>IFERROR(VLOOKUP(E22,'Base de comisiones'!$A$4:$J$77,3,FALSE),"")</f>
        <v/>
      </c>
      <c r="H22" s="23" t="str">
        <f>IFERROR(VLOOKUP(E22,'Base de comisiones'!$A$4:$J$53,4,FALSE),"")</f>
        <v/>
      </c>
      <c r="I22" s="28"/>
      <c r="J22" s="28"/>
      <c r="K22" s="24" t="str">
        <f>IF(J22='Base de comisiones'!$E$3,VLOOKUP('Gerardo Pineda'!E22,'Base de comisiones'!$A$4:$J$53,5,FALSE),IF(J22='Base de comisiones'!$F$3,VLOOKUP('Gerardo Pineda'!E22,'Base de comisiones'!$A$4:$J$53,6,FALSE),IF(J22='Base de comisiones'!$G$3,VLOOKUP('Gerardo Pineda'!E22,'Base de comisiones'!$A$4:$J$53,7,FALSE),IF(J22='Base de comisiones'!$H$3,VLOOKUP('Gerardo Pineda'!E22,'Base de comisiones'!$A$4:$J$53,8,FALSE),IF(J22='Base de comisiones'!$I$3,VLOOKUP('Gerardo Pineda'!E22,'Base de comisiones'!$A$4:$J$53,9,FALSE),IF(J22='Base de comisiones'!$J$3,VLOOKUP('Gerardo Pineda'!E22,'Base de comisiones'!$A$4:$J$53,10,FALSE),""))))))</f>
        <v/>
      </c>
    </row>
    <row r="23" spans="2:11" x14ac:dyDescent="0.2">
      <c r="B23" s="147" t="s">
        <v>23</v>
      </c>
      <c r="C23" s="148"/>
      <c r="D23" s="148"/>
      <c r="E23" s="148"/>
      <c r="F23" s="148"/>
      <c r="G23" s="148"/>
      <c r="H23" s="148"/>
      <c r="I23" s="148"/>
      <c r="J23" s="148"/>
      <c r="K23" s="25">
        <f>SUM(K9:K22)</f>
        <v>1134790.3437480314</v>
      </c>
    </row>
    <row r="24" spans="2:11" x14ac:dyDescent="0.2">
      <c r="B24" s="14"/>
      <c r="C24" s="15"/>
      <c r="D24" s="16"/>
      <c r="E24" s="16"/>
      <c r="F24" s="16"/>
      <c r="G24" s="16"/>
      <c r="H24" s="16"/>
      <c r="I24" s="16"/>
      <c r="J24" s="16"/>
      <c r="K24" s="6"/>
    </row>
    <row r="25" spans="2:11" x14ac:dyDescent="0.2">
      <c r="B25" s="14"/>
      <c r="C25" s="15"/>
      <c r="D25" s="16"/>
      <c r="E25" s="16"/>
      <c r="F25" s="16"/>
      <c r="G25" s="16"/>
      <c r="H25" s="16"/>
      <c r="I25" s="16"/>
      <c r="J25" s="16"/>
      <c r="K25" s="6"/>
    </row>
    <row r="26" spans="2:11" x14ac:dyDescent="0.2">
      <c r="B26" s="14"/>
      <c r="C26" s="15"/>
      <c r="D26" s="16"/>
      <c r="E26" s="16"/>
      <c r="F26" s="16"/>
      <c r="G26" s="16"/>
      <c r="H26" s="16"/>
      <c r="I26" s="16"/>
      <c r="J26" s="16"/>
      <c r="K26" s="6"/>
    </row>
    <row r="30" spans="2:11" ht="30" x14ac:dyDescent="0.2">
      <c r="B30" s="9" t="s">
        <v>0</v>
      </c>
      <c r="C30" s="10"/>
      <c r="H30" s="9" t="s">
        <v>24</v>
      </c>
      <c r="I30" s="10"/>
      <c r="J30" s="11"/>
      <c r="K30" s="12"/>
    </row>
    <row r="35" spans="3:9" x14ac:dyDescent="0.2">
      <c r="C35" s="149" t="s">
        <v>50</v>
      </c>
      <c r="D35" s="149"/>
      <c r="E35" s="10"/>
      <c r="F35" s="10"/>
      <c r="G35" s="10"/>
      <c r="H35" s="11"/>
      <c r="I35" s="6"/>
    </row>
  </sheetData>
  <mergeCells count="4">
    <mergeCell ref="B1:K1"/>
    <mergeCell ref="B2:K2"/>
    <mergeCell ref="B23:J23"/>
    <mergeCell ref="C35:D35"/>
  </mergeCells>
  <phoneticPr fontId="72" type="noConversion"/>
  <printOptions horizontalCentered="1"/>
  <pageMargins left="0.19685039370078741" right="0.19685039370078741" top="0.19685039370078741" bottom="0.19685039370078741" header="0.31496062992125984" footer="0.31496062992125984"/>
  <pageSetup scale="60" orientation="landscape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2C946DD-DCBA-44EA-B7CC-C9A95B60D3B3}">
          <x14:formula1>
            <xm:f>Listas!$B$1:$B$2</xm:f>
          </x14:formula1>
          <xm:sqref>C7</xm:sqref>
        </x14:dataValidation>
        <x14:dataValidation type="list" allowBlank="1" showInputMessage="1" showErrorMessage="1" errorTitle="ERROR" error="Seleccione mes de la lista" promptTitle="MES" prompt="Seleccione mes de la lista" xr:uid="{CC9E9410-8700-4AF8-81B4-C2B70BD08C8C}">
          <x14:formula1>
            <xm:f>Listas!$D$1:$D$12</xm:f>
          </x14:formula1>
          <xm:sqref>C6 I9:I22</xm:sqref>
        </x14:dataValidation>
        <x14:dataValidation type="list" allowBlank="1" showInputMessage="1" showErrorMessage="1" errorTitle="ERROR" error="Seleccione asesor de la lista" promptTitle="ASESOR" prompt="Seleccione asesor de la lista" xr:uid="{0CA655A1-FD95-420B-90C8-784113CA22CD}">
          <x14:formula1>
            <xm:f>Listas!$E$1:$E$37</xm:f>
          </x14:formula1>
          <xm:sqref>C5</xm:sqref>
        </x14:dataValidation>
        <x14:dataValidation type="list" allowBlank="1" showInputMessage="1" showErrorMessage="1" errorTitle="ERROR" error="Seleccione tipo cobro de la lista" promptTitle="TIPO COBRO" prompt="Seleccione tipo cobro de la lista" xr:uid="{C981E8A2-A7CD-4C4A-B2FC-2B8C0D9C68B6}">
          <x14:formula1>
            <xm:f>Listas!$C$1:$C$6</xm:f>
          </x14:formula1>
          <xm:sqref>J9:J22</xm:sqref>
        </x14:dataValidation>
        <x14:dataValidation type="list" allowBlank="1" showInputMessage="1" showErrorMessage="1" errorTitle="ERROR" error="Seleccione vehiculo de la lista" promptTitle="VEHICULO" prompt="Seleccione vehiculo de la lista" xr:uid="{6348444F-6D60-4F65-85F2-13E4D8873F03}">
          <x14:formula1>
            <xm:f>'Base de comisiones'!$A$4:$A$53</xm:f>
          </x14:formula1>
          <xm:sqref>E9:E22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73D8C-AD7C-4874-A9CE-FA9A305F0B23}">
  <sheetPr>
    <tabColor theme="4" tint="0.59999389629810485"/>
  </sheetPr>
  <dimension ref="B1:L35"/>
  <sheetViews>
    <sheetView showGridLines="0" zoomScale="85" zoomScaleNormal="85" workbookViewId="0">
      <selection activeCell="D7" sqref="D7"/>
    </sheetView>
  </sheetViews>
  <sheetFormatPr baseColWidth="10" defaultColWidth="11.42578125" defaultRowHeight="15" x14ac:dyDescent="0.2"/>
  <cols>
    <col min="1" max="1" width="5.140625" style="1" customWidth="1"/>
    <col min="2" max="2" width="11.85546875" style="1" customWidth="1"/>
    <col min="3" max="3" width="36" style="1" customWidth="1"/>
    <col min="4" max="4" width="10.28515625" style="2" customWidth="1"/>
    <col min="5" max="5" width="20.140625" style="2" customWidth="1"/>
    <col min="6" max="6" width="19" style="2" customWidth="1"/>
    <col min="7" max="7" width="17.28515625" style="2" customWidth="1"/>
    <col min="8" max="8" width="12.7109375" style="2" hidden="1" customWidth="1"/>
    <col min="9" max="9" width="13.5703125" style="3" customWidth="1"/>
    <col min="10" max="10" width="11.42578125" style="3" customWidth="1"/>
    <col min="11" max="11" width="16.140625" style="4" customWidth="1"/>
    <col min="12" max="12" width="17.7109375" style="1" customWidth="1"/>
    <col min="13" max="17" width="11.42578125" style="1" customWidth="1"/>
    <col min="18" max="16384" width="11.42578125" style="1"/>
  </cols>
  <sheetData>
    <row r="1" spans="2:12" ht="21" x14ac:dyDescent="0.2">
      <c r="B1" s="146" t="s">
        <v>2</v>
      </c>
      <c r="C1" s="146"/>
      <c r="D1" s="146"/>
      <c r="E1" s="146"/>
      <c r="F1" s="146"/>
      <c r="G1" s="146"/>
      <c r="H1" s="146"/>
      <c r="I1" s="146"/>
      <c r="J1" s="146"/>
      <c r="K1" s="146"/>
    </row>
    <row r="2" spans="2:12" ht="21" x14ac:dyDescent="0.2">
      <c r="B2" s="146" t="s">
        <v>3</v>
      </c>
      <c r="C2" s="146"/>
      <c r="D2" s="146"/>
      <c r="E2" s="146"/>
      <c r="F2" s="146"/>
      <c r="G2" s="146"/>
      <c r="H2" s="146"/>
      <c r="I2" s="146"/>
      <c r="J2" s="146"/>
      <c r="K2" s="146"/>
    </row>
    <row r="3" spans="2:12" x14ac:dyDescent="0.2">
      <c r="I3" s="2"/>
      <c r="J3" s="2"/>
      <c r="K3" s="5"/>
    </row>
    <row r="4" spans="2:12" ht="15.75" x14ac:dyDescent="0.2">
      <c r="B4" s="13" t="s">
        <v>21</v>
      </c>
      <c r="C4" s="26">
        <f>'Nadia Catacora'!C4</f>
        <v>45818</v>
      </c>
      <c r="I4" s="2"/>
      <c r="J4" s="2"/>
      <c r="K4" s="5"/>
    </row>
    <row r="5" spans="2:12" ht="15.75" x14ac:dyDescent="0.2">
      <c r="B5" s="13" t="s">
        <v>0</v>
      </c>
      <c r="C5" s="112" t="s">
        <v>52</v>
      </c>
      <c r="I5" s="2"/>
      <c r="J5" s="2"/>
      <c r="K5" s="5"/>
    </row>
    <row r="6" spans="2:12" ht="15.75" x14ac:dyDescent="0.2">
      <c r="B6" s="13" t="s">
        <v>4</v>
      </c>
      <c r="C6" s="39" t="str">
        <f>'Nadia Catacora'!C6</f>
        <v>MAYO</v>
      </c>
      <c r="I6" s="2"/>
      <c r="J6" s="2"/>
      <c r="K6" s="5"/>
    </row>
    <row r="7" spans="2:12" ht="19.149999999999999" customHeight="1" x14ac:dyDescent="0.2">
      <c r="B7" s="13" t="s">
        <v>22</v>
      </c>
      <c r="C7" s="39" t="str">
        <f>'Nadia Catacora'!C7</f>
        <v>PRIMERA</v>
      </c>
      <c r="I7" s="2"/>
      <c r="J7" s="2"/>
      <c r="K7" s="5"/>
    </row>
    <row r="8" spans="2:12" ht="31.5" customHeight="1" x14ac:dyDescent="0.2">
      <c r="B8" s="7" t="s">
        <v>17</v>
      </c>
      <c r="C8" s="7" t="s">
        <v>1</v>
      </c>
      <c r="D8" s="7" t="s">
        <v>26</v>
      </c>
      <c r="E8" s="7" t="s">
        <v>18</v>
      </c>
      <c r="F8" s="7" t="s">
        <v>34</v>
      </c>
      <c r="G8" s="7" t="s">
        <v>49</v>
      </c>
      <c r="H8" s="7" t="s">
        <v>19</v>
      </c>
      <c r="I8" s="8" t="s">
        <v>4</v>
      </c>
      <c r="J8" s="8" t="s">
        <v>25</v>
      </c>
      <c r="K8" s="22" t="s">
        <v>20</v>
      </c>
    </row>
    <row r="9" spans="2:12" ht="16.899999999999999" customHeight="1" x14ac:dyDescent="0.2">
      <c r="B9" s="27" t="s">
        <v>191</v>
      </c>
      <c r="C9" s="27" t="s">
        <v>192</v>
      </c>
      <c r="D9" s="27" t="s">
        <v>193</v>
      </c>
      <c r="E9" s="27" t="s">
        <v>105</v>
      </c>
      <c r="F9" s="23" t="str">
        <f>IFERROR(VLOOKUP(E9,'Base de comisiones'!$A$4:$J$77,2,FALSE),"")</f>
        <v>SOLUTO</v>
      </c>
      <c r="G9" s="23" t="str">
        <f>IFERROR(VLOOKUP(E9,'Base de comisiones'!$A$4:$J$77,3,FALSE),"")</f>
        <v xml:space="preserve">EMOTION </v>
      </c>
      <c r="H9" s="23">
        <f>IFERROR(VLOOKUP(E9,'Base de comisiones'!$A$4:$J$53,4,FALSE),"")</f>
        <v>2026</v>
      </c>
      <c r="I9" s="127" t="s">
        <v>8</v>
      </c>
      <c r="J9" s="87" t="s">
        <v>38</v>
      </c>
      <c r="K9" s="24">
        <f>IF(J9='Base de comisiones'!$E$3,VLOOKUP('Diana Zambrano'!E9,'Base de comisiones'!$A$4:$J$77,5,FALSE),IF(J9='Base de comisiones'!$F$3,VLOOKUP('Diana Zambrano'!E9,'Base de comisiones'!$A$4:$J$77,6,FALSE),IF(J9='Base de comisiones'!$G$3,VLOOKUP('Diana Zambrano'!E9,'Base de comisiones'!$A$4:$J$77,7,FALSE),IF(J9='Base de comisiones'!$H$3,VLOOKUP('Diana Zambrano'!E9,'Base de comisiones'!$A$4:$J$77,8,FALSE),IF(J9='Base de comisiones'!$I$3,VLOOKUP('Diana Zambrano'!E9,'Base de comisiones'!$A$4:$J$77,9,FALSE),IF(J9='Base de comisiones'!$J$3,VLOOKUP('Diana Zambrano'!E9,'Base de comisiones'!$A$4:$J$77,10,FALSE),""))))))</f>
        <v>418057.74400000001</v>
      </c>
      <c r="L9" s="122"/>
    </row>
    <row r="10" spans="2:12" x14ac:dyDescent="0.2">
      <c r="B10" s="27"/>
      <c r="C10" s="27"/>
      <c r="D10" s="27"/>
      <c r="E10" s="27"/>
      <c r="F10" s="23" t="str">
        <f>IFERROR(VLOOKUP(E10,'Base de comisiones'!$A$4:$J$77,2,FALSE),"")</f>
        <v/>
      </c>
      <c r="G10" s="23" t="str">
        <f>IFERROR(VLOOKUP(E10,'Base de comisiones'!$A$4:$J$77,3,FALSE),"")</f>
        <v/>
      </c>
      <c r="H10" s="68" t="str">
        <f>IFERROR(VLOOKUP(E10,'Base de comisiones'!$A$4:$J$53,4,FALSE),"")</f>
        <v/>
      </c>
      <c r="I10" s="127"/>
      <c r="J10" s="87"/>
      <c r="K10" s="24" t="str">
        <f>IF(J10='Base de comisiones'!$E$3,VLOOKUP('Diana Zambrano'!E10,'Base de comisiones'!$A$4:$J$77,5,FALSE),IF(J10='Base de comisiones'!$F$3,VLOOKUP('Diana Zambrano'!E10,'Base de comisiones'!$A$4:$J$77,6,FALSE),IF(J10='Base de comisiones'!$G$3,VLOOKUP('Diana Zambrano'!E10,'Base de comisiones'!$A$4:$J$77,7,FALSE),IF(J10='Base de comisiones'!$H$3,VLOOKUP('Diana Zambrano'!E10,'Base de comisiones'!$A$4:$J$77,8,FALSE),IF(J10='Base de comisiones'!$I$3,VLOOKUP('Diana Zambrano'!E10,'Base de comisiones'!$A$4:$J$77,9,FALSE),IF(J10='Base de comisiones'!$J$3,VLOOKUP('Diana Zambrano'!E10,'Base de comisiones'!$A$4:$J$77,10,FALSE),""))))))</f>
        <v/>
      </c>
      <c r="L10" s="76"/>
    </row>
    <row r="11" spans="2:12" x14ac:dyDescent="0.2">
      <c r="B11" s="27"/>
      <c r="C11" s="27"/>
      <c r="D11" s="27"/>
      <c r="E11" s="27"/>
      <c r="F11" s="23" t="str">
        <f>IFERROR(VLOOKUP(E11,'Base de comisiones'!$A$4:$J$77,2,FALSE),"")</f>
        <v/>
      </c>
      <c r="G11" s="23" t="str">
        <f>IFERROR(VLOOKUP(E11,'Base de comisiones'!$A$4:$J$77,3,FALSE),"")</f>
        <v/>
      </c>
      <c r="H11" s="23" t="str">
        <f>IFERROR(VLOOKUP(E11,'Base de comisiones'!$A$4:$J$53,4,FALSE),"")</f>
        <v/>
      </c>
      <c r="I11" s="127"/>
      <c r="J11" s="87"/>
      <c r="K11" s="24" t="str">
        <f>IF(J11='Base de comisiones'!$E$3,VLOOKUP('Diana Zambrano'!E11,'Base de comisiones'!$A$4:$J$77,5,FALSE),IF(J11='Base de comisiones'!$F$3,VLOOKUP('Diana Zambrano'!E11,'Base de comisiones'!$A$4:$J$77,6,FALSE),IF(J11='Base de comisiones'!$G$3,VLOOKUP('Diana Zambrano'!E11,'Base de comisiones'!$A$4:$J$77,7,FALSE),IF(J11='Base de comisiones'!$H$3,VLOOKUP('Diana Zambrano'!E11,'Base de comisiones'!$A$4:$J$77,8,FALSE),IF(J11='Base de comisiones'!$I$3,VLOOKUP('Diana Zambrano'!E11,'Base de comisiones'!$A$4:$J$77,9,FALSE),IF(J11='Base de comisiones'!$J$3,VLOOKUP('Diana Zambrano'!E11,'Base de comisiones'!$A$4:$J$77,10,FALSE),""))))))</f>
        <v/>
      </c>
      <c r="L11" s="76"/>
    </row>
    <row r="12" spans="2:12" x14ac:dyDescent="0.2">
      <c r="B12" s="27"/>
      <c r="C12" s="27"/>
      <c r="D12" s="27"/>
      <c r="E12" s="27"/>
      <c r="F12" s="23" t="str">
        <f>IFERROR(VLOOKUP(E12,'Base de comisiones'!$A$4:$J$77,2,FALSE),"")</f>
        <v/>
      </c>
      <c r="G12" s="23" t="str">
        <f>IFERROR(VLOOKUP(E12,'Base de comisiones'!$A$4:$J$77,3,FALSE),"")</f>
        <v/>
      </c>
      <c r="H12" s="23" t="str">
        <f>IFERROR(VLOOKUP(E12,'Base de comisiones'!$A$4:$J$53,4,FALSE),"")</f>
        <v/>
      </c>
      <c r="I12" s="127"/>
      <c r="J12" s="87"/>
      <c r="K12" s="24" t="str">
        <f>IF(J12='Base de comisiones'!$E$3,VLOOKUP('Diana Zambrano'!E12,'Base de comisiones'!$A$4:$J$77,5,FALSE),IF(J12='Base de comisiones'!$F$3,VLOOKUP('Diana Zambrano'!E12,'Base de comisiones'!$A$4:$J$77,6,FALSE),IF(J12='Base de comisiones'!$G$3,VLOOKUP('Diana Zambrano'!E12,'Base de comisiones'!$A$4:$J$77,7,FALSE),IF(J12='Base de comisiones'!$H$3,VLOOKUP('Diana Zambrano'!E12,'Base de comisiones'!$A$4:$J$77,8,FALSE),IF(J12='Base de comisiones'!$I$3,VLOOKUP('Diana Zambrano'!E12,'Base de comisiones'!$A$4:$J$77,9,FALSE),IF(J12='Base de comisiones'!$J$3,VLOOKUP('Diana Zambrano'!E12,'Base de comisiones'!$A$4:$J$77,10,FALSE),""))))))</f>
        <v/>
      </c>
      <c r="L12" s="76"/>
    </row>
    <row r="13" spans="2:12" ht="16.149999999999999" customHeight="1" x14ac:dyDescent="0.2">
      <c r="B13" s="27"/>
      <c r="C13" s="27"/>
      <c r="D13" s="27"/>
      <c r="E13" s="27"/>
      <c r="F13" s="23" t="str">
        <f>IFERROR(VLOOKUP(E13,'Base de comisiones'!$A$4:$J$77,2,FALSE),"")</f>
        <v/>
      </c>
      <c r="G13" s="23" t="str">
        <f>IFERROR(VLOOKUP(E13,'Base de comisiones'!$A$4:$J$77,3,FALSE),"")</f>
        <v/>
      </c>
      <c r="H13" s="23" t="str">
        <f>IFERROR(VLOOKUP(E13,'Base de comisiones'!$A$4:$J$53,4,FALSE),"")</f>
        <v/>
      </c>
      <c r="I13" s="127"/>
      <c r="J13" s="87"/>
      <c r="K13" s="24" t="str">
        <f>IF(J13='Base de comisiones'!$E$3,VLOOKUP('Diana Zambrano'!E13,'Base de comisiones'!$A$4:$J$77,5,FALSE),IF(J13='Base de comisiones'!$F$3,VLOOKUP('Diana Zambrano'!E13,'Base de comisiones'!$A$4:$J$77,6,FALSE),IF(J13='Base de comisiones'!$G$3,VLOOKUP('Diana Zambrano'!E13,'Base de comisiones'!$A$4:$J$77,7,FALSE),IF(J13='Base de comisiones'!$H$3,VLOOKUP('Diana Zambrano'!E13,'Base de comisiones'!$A$4:$J$77,8,FALSE),IF(J13='Base de comisiones'!$I$3,VLOOKUP('Diana Zambrano'!E13,'Base de comisiones'!$A$4:$J$77,9,FALSE),IF(J13='Base de comisiones'!$J$3,VLOOKUP('Diana Zambrano'!E13,'Base de comisiones'!$A$4:$J$77,10,FALSE),""))))))</f>
        <v/>
      </c>
      <c r="L13" s="76"/>
    </row>
    <row r="14" spans="2:12" x14ac:dyDescent="0.2">
      <c r="B14" s="27"/>
      <c r="C14" s="27"/>
      <c r="D14" s="27"/>
      <c r="E14" s="27"/>
      <c r="F14" s="23" t="str">
        <f>IFERROR(VLOOKUP(E14,'Base de comisiones'!$A$4:$J$77,2,FALSE),"")</f>
        <v/>
      </c>
      <c r="G14" s="23" t="str">
        <f>IFERROR(VLOOKUP(E14,'Base de comisiones'!$A$4:$J$77,3,FALSE),"")</f>
        <v/>
      </c>
      <c r="H14" s="23" t="str">
        <f>IFERROR(VLOOKUP(E14,'Base de comisiones'!$A$4:$J$53,4,FALSE),"")</f>
        <v/>
      </c>
      <c r="I14" s="127"/>
      <c r="J14" s="87"/>
      <c r="K14" s="24" t="str">
        <f>IF(J14='Base de comisiones'!$E$3,VLOOKUP('Diana Zambrano'!E14,'Base de comisiones'!$A$4:$J$77,5,FALSE),IF(J14='Base de comisiones'!$F$3,VLOOKUP('Diana Zambrano'!E14,'Base de comisiones'!$A$4:$J$77,6,FALSE),IF(J14='Base de comisiones'!$G$3,VLOOKUP('Diana Zambrano'!E14,'Base de comisiones'!$A$4:$J$77,7,FALSE),IF(J14='Base de comisiones'!$H$3,VLOOKUP('Diana Zambrano'!E14,'Base de comisiones'!$A$4:$J$77,8,FALSE),IF(J14='Base de comisiones'!$I$3,VLOOKUP('Diana Zambrano'!E14,'Base de comisiones'!$A$4:$J$77,9,FALSE),IF(J14='Base de comisiones'!$J$3,VLOOKUP('Diana Zambrano'!E14,'Base de comisiones'!$A$4:$J$77,10,FALSE),""))))))</f>
        <v/>
      </c>
      <c r="L14" s="76"/>
    </row>
    <row r="15" spans="2:12" x14ac:dyDescent="0.2">
      <c r="B15" s="27"/>
      <c r="C15" s="27"/>
      <c r="D15" s="27"/>
      <c r="E15" s="27"/>
      <c r="F15" s="23" t="str">
        <f>IFERROR(VLOOKUP(E15,'Base de comisiones'!$A$4:$J$77,2,FALSE),"")</f>
        <v/>
      </c>
      <c r="G15" s="23" t="str">
        <f>IFERROR(VLOOKUP(E15,'Base de comisiones'!$A$4:$J$77,3,FALSE),"")</f>
        <v/>
      </c>
      <c r="H15" s="23"/>
      <c r="I15" s="127"/>
      <c r="J15" s="87"/>
      <c r="K15" s="24" t="str">
        <f>IF(J15='Base de comisiones'!$E$3,VLOOKUP('Diana Zambrano'!E15,'Base de comisiones'!$A$4:$J$77,5,FALSE),IF(J15='Base de comisiones'!$F$3,VLOOKUP('Diana Zambrano'!E15,'Base de comisiones'!$A$4:$J$77,6,FALSE),IF(J15='Base de comisiones'!$G$3,VLOOKUP('Diana Zambrano'!E15,'Base de comisiones'!$A$4:$J$77,7,FALSE),IF(J15='Base de comisiones'!$H$3,VLOOKUP('Diana Zambrano'!E15,'Base de comisiones'!$A$4:$J$77,8,FALSE),IF(J15='Base de comisiones'!$I$3,VLOOKUP('Diana Zambrano'!E15,'Base de comisiones'!$A$4:$J$77,9,FALSE),IF(J15='Base de comisiones'!$J$3,VLOOKUP('Diana Zambrano'!E15,'Base de comisiones'!$A$4:$J$77,10,FALSE),""))))))</f>
        <v/>
      </c>
    </row>
    <row r="16" spans="2:12" x14ac:dyDescent="0.2">
      <c r="B16" s="27"/>
      <c r="C16" s="27"/>
      <c r="D16" s="27"/>
      <c r="E16" s="27"/>
      <c r="F16" s="23" t="str">
        <f>IFERROR(VLOOKUP(E16,'Base de comisiones'!$A$4:$J$77,2,FALSE),"")</f>
        <v/>
      </c>
      <c r="G16" s="23" t="str">
        <f>IFERROR(VLOOKUP(E16,'Base de comisiones'!$A$4:$J$77,3,FALSE),"")</f>
        <v/>
      </c>
      <c r="H16" s="23"/>
      <c r="I16" s="127"/>
      <c r="J16" s="87"/>
      <c r="K16" s="24" t="str">
        <f>IF(J16='Base de comisiones'!$E$3,VLOOKUP('Diana Zambrano'!E16,'Base de comisiones'!$A$4:$J$77,5,FALSE),IF(J16='Base de comisiones'!$F$3,VLOOKUP('Diana Zambrano'!E16,'Base de comisiones'!$A$4:$J$77,6,FALSE),IF(J16='Base de comisiones'!$G$3,VLOOKUP('Diana Zambrano'!E16,'Base de comisiones'!$A$4:$J$77,7,FALSE),IF(J16='Base de comisiones'!$H$3,VLOOKUP('Diana Zambrano'!E16,'Base de comisiones'!$A$4:$J$77,8,FALSE),IF(J16='Base de comisiones'!$I$3,VLOOKUP('Diana Zambrano'!E16,'Base de comisiones'!$A$4:$J$77,9,FALSE),IF(J16='Base de comisiones'!$J$3,VLOOKUP('Diana Zambrano'!E16,'Base de comisiones'!$A$4:$J$77,10,FALSE),""))))))</f>
        <v/>
      </c>
    </row>
    <row r="17" spans="2:12" x14ac:dyDescent="0.2">
      <c r="B17" s="27"/>
      <c r="C17" s="27"/>
      <c r="D17" s="27"/>
      <c r="E17" s="27"/>
      <c r="F17" s="23" t="str">
        <f>IFERROR(VLOOKUP(E17,'Base de comisiones'!$A$4:$J$77,2,FALSE),"")</f>
        <v/>
      </c>
      <c r="G17" s="23" t="str">
        <f>IFERROR(VLOOKUP(E17,'Base de comisiones'!$A$4:$J$77,3,FALSE),"")</f>
        <v/>
      </c>
      <c r="H17" s="23"/>
      <c r="I17" s="127"/>
      <c r="J17" s="87"/>
      <c r="K17" s="24" t="str">
        <f>IF(J17='Base de comisiones'!$E$3,VLOOKUP('Diana Zambrano'!E17,'Base de comisiones'!$A$4:$J$77,5,FALSE),IF(J17='Base de comisiones'!$F$3,VLOOKUP('Diana Zambrano'!E17,'Base de comisiones'!$A$4:$J$77,6,FALSE),IF(J17='Base de comisiones'!$G$3,VLOOKUP('Diana Zambrano'!E17,'Base de comisiones'!$A$4:$J$77,7,FALSE),IF(J17='Base de comisiones'!$H$3,VLOOKUP('Diana Zambrano'!E17,'Base de comisiones'!$A$4:$J$77,8,FALSE),IF(J17='Base de comisiones'!$I$3,VLOOKUP('Diana Zambrano'!E17,'Base de comisiones'!$A$4:$J$77,9,FALSE),IF(J17='Base de comisiones'!$J$3,VLOOKUP('Diana Zambrano'!E17,'Base de comisiones'!$A$4:$J$77,10,FALSE),""))))))</f>
        <v/>
      </c>
    </row>
    <row r="18" spans="2:12" ht="18" customHeight="1" x14ac:dyDescent="0.2">
      <c r="B18" s="27"/>
      <c r="C18" s="27"/>
      <c r="D18" s="27"/>
      <c r="E18" s="27"/>
      <c r="F18" s="23" t="str">
        <f>IFERROR(VLOOKUP(E18,'Base de comisiones'!$A$4:$J$77,2,FALSE),"")</f>
        <v/>
      </c>
      <c r="G18" s="23" t="str">
        <f>IFERROR(VLOOKUP(E18,'Base de comisiones'!$A$4:$J$77,3,FALSE),"")</f>
        <v/>
      </c>
      <c r="H18" s="23"/>
      <c r="I18" s="127"/>
      <c r="J18" s="87"/>
      <c r="K18" s="24" t="str">
        <f>IF(J18='Base de comisiones'!$E$3,VLOOKUP('Diana Zambrano'!E18,'Base de comisiones'!$A$4:$J$77,5,FALSE),IF(J18='Base de comisiones'!$F$3,VLOOKUP('Diana Zambrano'!E18,'Base de comisiones'!$A$4:$J$77,6,FALSE),IF(J18='Base de comisiones'!$G$3,VLOOKUP('Diana Zambrano'!E18,'Base de comisiones'!$A$4:$J$77,7,FALSE),IF(J18='Base de comisiones'!$H$3,VLOOKUP('Diana Zambrano'!E18,'Base de comisiones'!$A$4:$J$77,8,FALSE),IF(J18='Base de comisiones'!$I$3,VLOOKUP('Diana Zambrano'!E18,'Base de comisiones'!$A$4:$J$77,9,FALSE),IF(J18='Base de comisiones'!$J$3,VLOOKUP('Diana Zambrano'!E18,'Base de comisiones'!$A$4:$J$77,10,FALSE),""))))))</f>
        <v/>
      </c>
      <c r="L18" s="124"/>
    </row>
    <row r="19" spans="2:12" x14ac:dyDescent="0.2">
      <c r="B19" s="27"/>
      <c r="C19" s="29"/>
      <c r="D19" s="27"/>
      <c r="E19" s="28"/>
      <c r="F19" s="23" t="str">
        <f>IFERROR(VLOOKUP(E19,'Base de comisiones'!$A$4:$J$77,2,FALSE),"")</f>
        <v/>
      </c>
      <c r="G19" s="23" t="str">
        <f>IFERROR(VLOOKUP(E19,'Base de comisiones'!$A$4:$J$77,3,FALSE),"")</f>
        <v/>
      </c>
      <c r="H19" s="23" t="str">
        <f>IFERROR(VLOOKUP(E19,'Base de comisiones'!$A$4:$J$53,4,FALSE),"")</f>
        <v/>
      </c>
      <c r="I19" s="127"/>
      <c r="J19" s="28"/>
      <c r="K19" s="24" t="str">
        <f>IF(J19='Base de comisiones'!$E$3,VLOOKUP('Diana Zambrano'!E19,'Base de comisiones'!$A$4:$J$77,5,FALSE),IF(J19='Base de comisiones'!$F$3,VLOOKUP('Diana Zambrano'!E19,'Base de comisiones'!$A$4:$J$77,6,FALSE),IF(J19='Base de comisiones'!$G$3,VLOOKUP('Diana Zambrano'!E19,'Base de comisiones'!$A$4:$J$77,7,FALSE),IF(J19='Base de comisiones'!$H$3,VLOOKUP('Diana Zambrano'!E19,'Base de comisiones'!$A$4:$J$77,8,FALSE),IF(J19='Base de comisiones'!$I$3,VLOOKUP('Diana Zambrano'!E19,'Base de comisiones'!$A$4:$J$77,9,FALSE),IF(J19='Base de comisiones'!$J$3,VLOOKUP('Diana Zambrano'!E19,'Base de comisiones'!$A$4:$J$77,10,FALSE),""))))))</f>
        <v/>
      </c>
    </row>
    <row r="20" spans="2:12" x14ac:dyDescent="0.2">
      <c r="B20" s="27"/>
      <c r="C20" s="29"/>
      <c r="D20" s="27"/>
      <c r="E20" s="28"/>
      <c r="F20" s="23" t="str">
        <f>IFERROR(VLOOKUP(E20,'Base de comisiones'!$A$4:$J$77,2,FALSE),"")</f>
        <v/>
      </c>
      <c r="G20" s="23" t="str">
        <f>IFERROR(VLOOKUP(E20,'Base de comisiones'!$A$4:$J$77,3,FALSE),"")</f>
        <v/>
      </c>
      <c r="H20" s="23" t="str">
        <f>IFERROR(VLOOKUP(E20,'Base de comisiones'!$A$4:$J$53,4,FALSE),"")</f>
        <v/>
      </c>
      <c r="I20" s="127"/>
      <c r="J20" s="28"/>
      <c r="K20" s="24" t="str">
        <f>IF(J20='Base de comisiones'!$E$3,VLOOKUP('Diana Zambrano'!E20,'Base de comisiones'!$A$4:$J$77,5,FALSE),IF(J20='Base de comisiones'!$F$3,VLOOKUP('Diana Zambrano'!E20,'Base de comisiones'!$A$4:$J$77,6,FALSE),IF(J20='Base de comisiones'!$G$3,VLOOKUP('Diana Zambrano'!E20,'Base de comisiones'!$A$4:$J$77,7,FALSE),IF(J20='Base de comisiones'!$H$3,VLOOKUP('Diana Zambrano'!E20,'Base de comisiones'!$A$4:$J$77,8,FALSE),IF(J20='Base de comisiones'!$I$3,VLOOKUP('Diana Zambrano'!E20,'Base de comisiones'!$A$4:$J$77,9,FALSE),IF(J20='Base de comisiones'!$J$3,VLOOKUP('Diana Zambrano'!E20,'Base de comisiones'!$A$4:$J$77,10,FALSE),""))))))</f>
        <v/>
      </c>
    </row>
    <row r="21" spans="2:12" x14ac:dyDescent="0.2">
      <c r="B21" s="27"/>
      <c r="C21" s="29"/>
      <c r="D21" s="27"/>
      <c r="E21" s="28"/>
      <c r="F21" s="23" t="str">
        <f>IFERROR(VLOOKUP(E21,'Base de comisiones'!$A$4:$J$77,2,FALSE),"")</f>
        <v/>
      </c>
      <c r="G21" s="23" t="str">
        <f>IFERROR(VLOOKUP(E21,'Base de comisiones'!$A$4:$J$77,3,FALSE),"")</f>
        <v/>
      </c>
      <c r="H21" s="23" t="str">
        <f>IFERROR(VLOOKUP(E21,'Base de comisiones'!$A$4:$J$53,4,FALSE),"")</f>
        <v/>
      </c>
      <c r="I21" s="127"/>
      <c r="J21" s="28"/>
      <c r="K21" s="24" t="str">
        <f>IF(J21='Base de comisiones'!$E$3,VLOOKUP('Diana Zambrano'!E21,'Base de comisiones'!$A$4:$J$77,5,FALSE),IF(J21='Base de comisiones'!$F$3,VLOOKUP('Diana Zambrano'!E21,'Base de comisiones'!$A$4:$J$77,6,FALSE),IF(J21='Base de comisiones'!$G$3,VLOOKUP('Diana Zambrano'!E21,'Base de comisiones'!$A$4:$J$77,7,FALSE),IF(J21='Base de comisiones'!$H$3,VLOOKUP('Diana Zambrano'!E21,'Base de comisiones'!$A$4:$J$77,8,FALSE),IF(J21='Base de comisiones'!$I$3,VLOOKUP('Diana Zambrano'!E21,'Base de comisiones'!$A$4:$J$77,9,FALSE),IF(J21='Base de comisiones'!$J$3,VLOOKUP('Diana Zambrano'!E21,'Base de comisiones'!$A$4:$J$77,10,FALSE),""))))))</f>
        <v/>
      </c>
    </row>
    <row r="22" spans="2:12" x14ac:dyDescent="0.2">
      <c r="B22" s="27"/>
      <c r="C22" s="29"/>
      <c r="D22" s="27"/>
      <c r="E22" s="28"/>
      <c r="F22" s="23" t="str">
        <f>IFERROR(VLOOKUP(E22,'Base de comisiones'!$A$4:$J$77,2,FALSE),"")</f>
        <v/>
      </c>
      <c r="G22" s="23" t="str">
        <f>IFERROR(VLOOKUP(E22,'Base de comisiones'!$A$4:$J$77,3,FALSE),"")</f>
        <v/>
      </c>
      <c r="H22" s="23" t="str">
        <f>IFERROR(VLOOKUP(E22,'Base de comisiones'!$A$4:$J$53,4,FALSE),"")</f>
        <v/>
      </c>
      <c r="I22" s="127"/>
      <c r="J22" s="28"/>
      <c r="K22" s="24" t="str">
        <f>IF(J22='Base de comisiones'!$E$3,VLOOKUP('Diana Zambrano'!E22,'Base de comisiones'!$A$4:$J$77,5,FALSE),IF(J22='Base de comisiones'!$F$3,VLOOKUP('Diana Zambrano'!E22,'Base de comisiones'!$A$4:$J$77,6,FALSE),IF(J22='Base de comisiones'!$G$3,VLOOKUP('Diana Zambrano'!E22,'Base de comisiones'!$A$4:$J$77,7,FALSE),IF(J22='Base de comisiones'!$H$3,VLOOKUP('Diana Zambrano'!E22,'Base de comisiones'!$A$4:$J$77,8,FALSE),IF(J22='Base de comisiones'!$I$3,VLOOKUP('Diana Zambrano'!E22,'Base de comisiones'!$A$4:$J$77,9,FALSE),IF(J22='Base de comisiones'!$J$3,VLOOKUP('Diana Zambrano'!E22,'Base de comisiones'!$A$4:$J$77,10,FALSE),""))))))</f>
        <v/>
      </c>
    </row>
    <row r="23" spans="2:12" x14ac:dyDescent="0.2">
      <c r="B23" s="147" t="s">
        <v>23</v>
      </c>
      <c r="C23" s="148"/>
      <c r="D23" s="148"/>
      <c r="E23" s="148"/>
      <c r="F23" s="148"/>
      <c r="G23" s="148"/>
      <c r="H23" s="148"/>
      <c r="I23" s="148"/>
      <c r="J23" s="148"/>
      <c r="K23" s="25">
        <f>SUM(K9:K22)</f>
        <v>418057.74400000001</v>
      </c>
    </row>
    <row r="24" spans="2:12" x14ac:dyDescent="0.2">
      <c r="B24" s="14"/>
      <c r="C24" s="15"/>
      <c r="D24" s="16"/>
      <c r="E24" s="16"/>
      <c r="F24" s="16"/>
      <c r="G24" s="16"/>
      <c r="H24" s="16"/>
      <c r="I24" s="16"/>
      <c r="J24" s="16"/>
      <c r="K24" s="6"/>
    </row>
    <row r="25" spans="2:12" x14ac:dyDescent="0.2">
      <c r="B25" s="14"/>
      <c r="C25" s="15"/>
      <c r="D25" s="16"/>
      <c r="E25" s="16"/>
      <c r="F25" s="16"/>
      <c r="G25" s="16"/>
      <c r="H25" s="16"/>
      <c r="I25" s="16"/>
      <c r="J25" s="16"/>
      <c r="K25" s="6"/>
    </row>
    <row r="26" spans="2:12" x14ac:dyDescent="0.2">
      <c r="B26" s="14"/>
      <c r="C26" s="15"/>
      <c r="D26" s="16"/>
      <c r="E26" s="16"/>
      <c r="F26" s="16"/>
      <c r="G26" s="16"/>
      <c r="H26" s="16"/>
      <c r="I26" s="16"/>
      <c r="J26" s="16"/>
      <c r="K26" s="6"/>
    </row>
    <row r="30" spans="2:12" ht="30" x14ac:dyDescent="0.2">
      <c r="B30" s="9" t="s">
        <v>0</v>
      </c>
      <c r="C30" s="10"/>
      <c r="H30" s="9" t="s">
        <v>24</v>
      </c>
      <c r="I30" s="10"/>
      <c r="J30" s="11"/>
      <c r="K30" s="12"/>
    </row>
    <row r="35" spans="3:9" x14ac:dyDescent="0.2">
      <c r="C35" s="149" t="s">
        <v>50</v>
      </c>
      <c r="D35" s="149"/>
      <c r="E35" s="10"/>
      <c r="F35" s="10"/>
      <c r="G35" s="10"/>
      <c r="H35" s="11"/>
      <c r="I35" s="6"/>
    </row>
  </sheetData>
  <mergeCells count="4">
    <mergeCell ref="B1:K1"/>
    <mergeCell ref="B2:K2"/>
    <mergeCell ref="B23:J23"/>
    <mergeCell ref="C35:D35"/>
  </mergeCells>
  <phoneticPr fontId="72" type="noConversion"/>
  <printOptions horizontalCentered="1"/>
  <pageMargins left="0.19685039370078741" right="0.19685039370078741" top="0.19685039370078741" bottom="0.19685039370078741" header="0.31496062992125984" footer="0.31496062992125984"/>
  <pageSetup scale="60" orientation="landscape" r:id="rId1"/>
  <extLst>
    <ext xmlns:x14="http://schemas.microsoft.com/office/spreadsheetml/2009/9/main" uri="{CCE6A557-97BC-4b89-ADB6-D9C93CAAB3DF}">
      <x14:dataValidations xmlns:xm="http://schemas.microsoft.com/office/excel/2006/main" xWindow="1102" yWindow="498" count="5">
        <x14:dataValidation type="list" allowBlank="1" showInputMessage="1" showErrorMessage="1" errorTitle="ERROR" error="Seleccione mes de la lista" promptTitle="MES" prompt="Seleccione mes de la lista" xr:uid="{718F8E20-C8D8-4039-A969-D3A8BFCB025B}">
          <x14:formula1>
            <xm:f>Listas!$D$1:$D$12</xm:f>
          </x14:formula1>
          <xm:sqref>C6 I9:I22</xm:sqref>
        </x14:dataValidation>
        <x14:dataValidation type="list" allowBlank="1" showInputMessage="1" showErrorMessage="1" xr:uid="{59375771-ED0D-4031-A152-A43FA1608BE3}">
          <x14:formula1>
            <xm:f>Listas!$B$1:$B$2</xm:f>
          </x14:formula1>
          <xm:sqref>C7</xm:sqref>
        </x14:dataValidation>
        <x14:dataValidation type="list" allowBlank="1" showInputMessage="1" showErrorMessage="1" errorTitle="ERROR" error="Seleccione tipo cobro de la lista" promptTitle="TIPO COBRO" prompt="Seleccione tipo cobro de la lista" xr:uid="{4E168CED-1D6B-42D9-B223-5C2E43D88841}">
          <x14:formula1>
            <xm:f>Listas!$C$1:$C$6</xm:f>
          </x14:formula1>
          <xm:sqref>J1048572:J1048576 J9:J22</xm:sqref>
        </x14:dataValidation>
        <x14:dataValidation type="list" allowBlank="1" showInputMessage="1" showErrorMessage="1" errorTitle="ERROR" error="Seleccione asesor de la lista" promptTitle="ASESOR" prompt="Seleccione asesor de la lista" xr:uid="{0103499D-AB26-43BC-A297-01E9368B79D7}">
          <x14:formula1>
            <xm:f>Listas!$E$1:$E$37</xm:f>
          </x14:formula1>
          <xm:sqref>C5</xm:sqref>
        </x14:dataValidation>
        <x14:dataValidation type="list" allowBlank="1" showInputMessage="1" showErrorMessage="1" errorTitle="ERROR" error="Seleccione vehiculo de la lista" promptTitle="VEHICULO" prompt="Seleccione vehiculo de la lista" xr:uid="{AE543135-7711-4F71-A6B2-1C34FF31E587}">
          <x14:formula1>
            <xm:f>'Base de comisiones'!$A$4:$A$53</xm:f>
          </x14:formula1>
          <xm:sqref>E9:E22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24038-353C-4DCF-9E9A-30327C5592BB}">
  <sheetPr>
    <tabColor theme="4" tint="0.59999389629810485"/>
  </sheetPr>
  <dimension ref="B1:L37"/>
  <sheetViews>
    <sheetView showGridLines="0" zoomScale="85" zoomScaleNormal="85" workbookViewId="0">
      <selection activeCell="C21" sqref="C21"/>
    </sheetView>
  </sheetViews>
  <sheetFormatPr baseColWidth="10" defaultColWidth="11.42578125" defaultRowHeight="15" x14ac:dyDescent="0.2"/>
  <cols>
    <col min="1" max="1" width="5.140625" style="1" customWidth="1"/>
    <col min="2" max="2" width="11.85546875" style="1" customWidth="1"/>
    <col min="3" max="3" width="42.140625" style="1" customWidth="1"/>
    <col min="4" max="4" width="10" style="2" customWidth="1"/>
    <col min="5" max="5" width="22.28515625" style="2" customWidth="1"/>
    <col min="6" max="6" width="40.140625" style="2" customWidth="1"/>
    <col min="7" max="7" width="18.28515625" style="2" customWidth="1"/>
    <col min="8" max="8" width="12.7109375" style="2" hidden="1" customWidth="1"/>
    <col min="9" max="9" width="13.85546875" style="3" customWidth="1"/>
    <col min="10" max="10" width="18.140625" style="3" customWidth="1"/>
    <col min="11" max="11" width="16.7109375" style="4" customWidth="1"/>
    <col min="12" max="17" width="11.42578125" style="1" customWidth="1"/>
    <col min="18" max="16384" width="11.42578125" style="1"/>
  </cols>
  <sheetData>
    <row r="1" spans="2:12" ht="21" x14ac:dyDescent="0.2">
      <c r="B1" s="146" t="s">
        <v>2</v>
      </c>
      <c r="C1" s="146"/>
      <c r="D1" s="146"/>
      <c r="E1" s="146"/>
      <c r="F1" s="146"/>
      <c r="G1" s="146"/>
      <c r="H1" s="146"/>
      <c r="I1" s="146"/>
      <c r="J1" s="146"/>
      <c r="K1" s="146"/>
    </row>
    <row r="2" spans="2:12" ht="21" x14ac:dyDescent="0.2">
      <c r="B2" s="146" t="s">
        <v>3</v>
      </c>
      <c r="C2" s="146"/>
      <c r="D2" s="146"/>
      <c r="E2" s="146"/>
      <c r="F2" s="146"/>
      <c r="G2" s="146"/>
      <c r="H2" s="146"/>
      <c r="I2" s="146"/>
      <c r="J2" s="146"/>
      <c r="K2" s="146"/>
    </row>
    <row r="3" spans="2:12" x14ac:dyDescent="0.2">
      <c r="I3" s="2"/>
      <c r="J3" s="2"/>
      <c r="K3" s="5"/>
    </row>
    <row r="4" spans="2:12" ht="15.75" x14ac:dyDescent="0.2">
      <c r="B4" s="13" t="s">
        <v>21</v>
      </c>
      <c r="C4" s="26">
        <f>'Nadia Catacora'!C4</f>
        <v>45818</v>
      </c>
      <c r="I4" s="2"/>
      <c r="J4" s="2"/>
      <c r="K4" s="5"/>
    </row>
    <row r="5" spans="2:12" ht="15.75" x14ac:dyDescent="0.2">
      <c r="B5" s="13" t="s">
        <v>0</v>
      </c>
      <c r="C5" s="112" t="s">
        <v>54</v>
      </c>
      <c r="I5" s="2"/>
      <c r="J5" s="2"/>
      <c r="K5" s="5"/>
    </row>
    <row r="6" spans="2:12" ht="15.75" x14ac:dyDescent="0.2">
      <c r="B6" s="13" t="s">
        <v>4</v>
      </c>
      <c r="C6" s="39" t="str">
        <f>'Nadia Catacora'!C6</f>
        <v>MAYO</v>
      </c>
      <c r="I6" s="2"/>
      <c r="J6" s="2"/>
      <c r="K6" s="5"/>
    </row>
    <row r="7" spans="2:12" ht="15.75" x14ac:dyDescent="0.2">
      <c r="B7" s="13" t="s">
        <v>22</v>
      </c>
      <c r="C7" s="39" t="str">
        <f>'Nadia Catacora'!C7</f>
        <v>PRIMERA</v>
      </c>
      <c r="I7" s="2"/>
      <c r="J7" s="2"/>
      <c r="K7" s="5"/>
    </row>
    <row r="8" spans="2:12" ht="31.5" customHeight="1" x14ac:dyDescent="0.2">
      <c r="B8" s="7" t="s">
        <v>17</v>
      </c>
      <c r="C8" s="7" t="s">
        <v>1</v>
      </c>
      <c r="D8" s="7" t="s">
        <v>26</v>
      </c>
      <c r="E8" s="7" t="s">
        <v>18</v>
      </c>
      <c r="F8" s="7" t="s">
        <v>34</v>
      </c>
      <c r="G8" s="7" t="s">
        <v>49</v>
      </c>
      <c r="H8" s="7" t="s">
        <v>19</v>
      </c>
      <c r="I8" s="8" t="s">
        <v>4</v>
      </c>
      <c r="J8" s="8" t="s">
        <v>25</v>
      </c>
      <c r="K8" s="22" t="s">
        <v>20</v>
      </c>
    </row>
    <row r="9" spans="2:12" x14ac:dyDescent="0.2">
      <c r="B9" s="29" t="s">
        <v>194</v>
      </c>
      <c r="C9" s="29" t="s">
        <v>195</v>
      </c>
      <c r="D9" s="29" t="s">
        <v>196</v>
      </c>
      <c r="E9" s="29" t="s">
        <v>109</v>
      </c>
      <c r="F9" s="23" t="str">
        <f>IFERROR(VLOOKUP(E9,'Base de comisiones'!$A$4:$J$75,2,FALSE),"")</f>
        <v>K3 SEDÁN</v>
      </c>
      <c r="G9" s="23" t="str">
        <f>IFERROR(VLOOKUP(E9,'Base de comisiones'!$A$4:$J$75,3,FALSE),"")</f>
        <v>ZENITH</v>
      </c>
      <c r="H9" s="23">
        <f>IFERROR(VLOOKUP(E9,'Base de comisiones'!$A$4:$J$53,4,FALSE),"")</f>
        <v>2026</v>
      </c>
      <c r="I9" s="127" t="s">
        <v>8</v>
      </c>
      <c r="J9" s="108" t="s">
        <v>36</v>
      </c>
      <c r="K9" s="24">
        <f>IF(J9='Base de comisiones'!$E$3,VLOOKUP('Daniel Arcos'!E9,'Base de comisiones'!$A$4:$J$75,5,FALSE),IF(J9='Base de comisiones'!$F$3,VLOOKUP('Daniel Arcos'!E9,'Base de comisiones'!$A$4:$J$75,6,FALSE),IF(J9='Base de comisiones'!$G$3,VLOOKUP('Daniel Arcos'!E9,'Base de comisiones'!$A$4:$J$75,7,FALSE),IF(J9='Base de comisiones'!$H$3,VLOOKUP('Daniel Arcos'!E9,'Base de comisiones'!$A$4:$J$75,8,FALSE),IF(J9='Base de comisiones'!$I$3,VLOOKUP('Daniel Arcos'!E9,'Base de comisiones'!$A$4:$J$75,9,FALSE),IF(J9='Base de comisiones'!$J$3,VLOOKUP('Daniel Arcos'!E9,'Base de comisiones'!$A$4:$J$75,10,FALSE),""))))))</f>
        <v>402712.59842519683</v>
      </c>
      <c r="L9" s="76"/>
    </row>
    <row r="10" spans="2:12" x14ac:dyDescent="0.2">
      <c r="B10" s="29" t="s">
        <v>197</v>
      </c>
      <c r="C10" s="29" t="s">
        <v>198</v>
      </c>
      <c r="D10" s="29" t="s">
        <v>199</v>
      </c>
      <c r="E10" s="29" t="s">
        <v>122</v>
      </c>
      <c r="F10" s="23" t="str">
        <f>IFERROR(VLOOKUP(E10,'Base de comisiones'!$A$4:$J$75,2,FALSE),"")</f>
        <v>K3 CROSS</v>
      </c>
      <c r="G10" s="23" t="str">
        <f>IFERROR(VLOOKUP(E10,'Base de comisiones'!$A$4:$J$75,3,FALSE),"")</f>
        <v>GT LINE</v>
      </c>
      <c r="H10" s="23">
        <f>IFERROR(VLOOKUP(E10,'Base de comisiones'!$A$4:$J$53,4,FALSE),"")</f>
        <v>2026</v>
      </c>
      <c r="I10" s="127" t="s">
        <v>8</v>
      </c>
      <c r="J10" s="108" t="s">
        <v>36</v>
      </c>
      <c r="K10" s="24">
        <f>IF(J10='Base de comisiones'!$E$3,VLOOKUP('Daniel Arcos'!E10,'Base de comisiones'!$A$4:$J$75,5,FALSE),IF(J10='Base de comisiones'!$F$3,VLOOKUP('Daniel Arcos'!E10,'Base de comisiones'!$A$4:$J$75,6,FALSE),IF(J10='Base de comisiones'!$G$3,VLOOKUP('Daniel Arcos'!E10,'Base de comisiones'!$A$4:$J$75,7,FALSE),IF(J10='Base de comisiones'!$H$3,VLOOKUP('Daniel Arcos'!E10,'Base de comisiones'!$A$4:$J$75,8,FALSE),IF(J10='Base de comisiones'!$I$3,VLOOKUP('Daniel Arcos'!E10,'Base de comisiones'!$A$4:$J$75,9,FALSE),IF(J10='Base de comisiones'!$J$3,VLOOKUP('Daniel Arcos'!E10,'Base de comisiones'!$A$4:$J$75,10,FALSE),""))))))</f>
        <v>441688.97637795273</v>
      </c>
      <c r="L10" s="76"/>
    </row>
    <row r="11" spans="2:12" x14ac:dyDescent="0.2">
      <c r="B11" s="29" t="s">
        <v>200</v>
      </c>
      <c r="C11" s="29" t="s">
        <v>201</v>
      </c>
      <c r="D11" s="29" t="s">
        <v>202</v>
      </c>
      <c r="E11" s="29" t="s">
        <v>105</v>
      </c>
      <c r="F11" s="23" t="str">
        <f>IFERROR(VLOOKUP(E11,'Base de comisiones'!$A$4:$J$75,2,FALSE),"")</f>
        <v>SOLUTO</v>
      </c>
      <c r="G11" s="23" t="str">
        <f>IFERROR(VLOOKUP(E11,'Base de comisiones'!$A$4:$J$75,3,FALSE),"")</f>
        <v xml:space="preserve">EMOTION </v>
      </c>
      <c r="H11" s="23">
        <f>IFERROR(VLOOKUP(E11,'Base de comisiones'!$A$4:$J$53,4,FALSE),"")</f>
        <v>2026</v>
      </c>
      <c r="I11" s="127" t="s">
        <v>8</v>
      </c>
      <c r="J11" s="108" t="s">
        <v>36</v>
      </c>
      <c r="K11" s="24">
        <f>IF(J11='Base de comisiones'!$E$3,VLOOKUP('Daniel Arcos'!E11,'Base de comisiones'!$A$4:$J$75,5,FALSE),IF(J11='Base de comisiones'!$F$3,VLOOKUP('Daniel Arcos'!E11,'Base de comisiones'!$A$4:$J$75,6,FALSE),IF(J11='Base de comisiones'!$G$3,VLOOKUP('Daniel Arcos'!E11,'Base de comisiones'!$A$4:$J$75,7,FALSE),IF(J11='Base de comisiones'!$H$3,VLOOKUP('Daniel Arcos'!E11,'Base de comisiones'!$A$4:$J$75,8,FALSE),IF(J11='Base de comisiones'!$I$3,VLOOKUP('Daniel Arcos'!E11,'Base de comisiones'!$A$4:$J$75,9,FALSE),IF(J11='Base de comisiones'!$J$3,VLOOKUP('Daniel Arcos'!E11,'Base de comisiones'!$A$4:$J$75,10,FALSE),""))))))</f>
        <v>313543.30800000002</v>
      </c>
      <c r="L11" s="76"/>
    </row>
    <row r="12" spans="2:12" x14ac:dyDescent="0.2">
      <c r="B12" s="29"/>
      <c r="C12" s="29"/>
      <c r="D12" s="29"/>
      <c r="E12" s="29"/>
      <c r="F12" s="23" t="str">
        <f>IFERROR(VLOOKUP(E12,'Base de comisiones'!$A$4:$J$75,2,FALSE),"")</f>
        <v/>
      </c>
      <c r="G12" s="23" t="str">
        <f>IFERROR(VLOOKUP(E12,'Base de comisiones'!$A$4:$J$75,3,FALSE),"")</f>
        <v/>
      </c>
      <c r="H12" s="23" t="str">
        <f>IFERROR(VLOOKUP(E12,'Base de comisiones'!$A$4:$J$53,4,FALSE),"")</f>
        <v/>
      </c>
      <c r="I12" s="127"/>
      <c r="J12" s="108"/>
      <c r="K12" s="24" t="str">
        <f>IF(J12='Base de comisiones'!$E$3,VLOOKUP('Daniel Arcos'!E12,'Base de comisiones'!$A$4:$J$75,5,FALSE),IF(J12='Base de comisiones'!$F$3,VLOOKUP('Daniel Arcos'!E12,'Base de comisiones'!$A$4:$J$75,6,FALSE),IF(J12='Base de comisiones'!$G$3,VLOOKUP('Daniel Arcos'!E12,'Base de comisiones'!$A$4:$J$75,7,FALSE),IF(J12='Base de comisiones'!$H$3,VLOOKUP('Daniel Arcos'!E12,'Base de comisiones'!$A$4:$J$75,8,FALSE),IF(J12='Base de comisiones'!$I$3,VLOOKUP('Daniel Arcos'!E12,'Base de comisiones'!$A$4:$J$75,9,FALSE),IF(J12='Base de comisiones'!$J$3,VLOOKUP('Daniel Arcos'!E12,'Base de comisiones'!$A$4:$J$75,10,FALSE),""))))))</f>
        <v/>
      </c>
      <c r="L12" s="76"/>
    </row>
    <row r="13" spans="2:12" s="62" customFormat="1" x14ac:dyDescent="0.2">
      <c r="B13" s="29"/>
      <c r="C13" s="29"/>
      <c r="D13" s="29"/>
      <c r="E13" s="29"/>
      <c r="F13" s="23" t="str">
        <f>IFERROR(VLOOKUP(E13,'Base de comisiones'!$A$4:$J$75,2,FALSE),"")</f>
        <v/>
      </c>
      <c r="G13" s="23" t="str">
        <f>IFERROR(VLOOKUP(E13,'Base de comisiones'!$A$4:$J$75,3,FALSE),"")</f>
        <v/>
      </c>
      <c r="H13" s="23"/>
      <c r="I13" s="127"/>
      <c r="J13" s="108"/>
      <c r="K13" s="24" t="str">
        <f>IF(J13='Base de comisiones'!$E$3,VLOOKUP('Daniel Arcos'!E13,'Base de comisiones'!$A$4:$J$75,5,FALSE),IF(J13='Base de comisiones'!$F$3,VLOOKUP('Daniel Arcos'!E13,'Base de comisiones'!$A$4:$J$75,6,FALSE),IF(J13='Base de comisiones'!$G$3,VLOOKUP('Daniel Arcos'!E13,'Base de comisiones'!$A$4:$J$75,7,FALSE),IF(J13='Base de comisiones'!$H$3,VLOOKUP('Daniel Arcos'!E13,'Base de comisiones'!$A$4:$J$75,8,FALSE),IF(J13='Base de comisiones'!$I$3,VLOOKUP('Daniel Arcos'!E13,'Base de comisiones'!$A$4:$J$75,9,FALSE),IF(J13='Base de comisiones'!$J$3,VLOOKUP('Daniel Arcos'!E13,'Base de comisiones'!$A$4:$J$75,10,FALSE),""))))))</f>
        <v/>
      </c>
      <c r="L13" s="76"/>
    </row>
    <row r="14" spans="2:12" ht="33" customHeight="1" x14ac:dyDescent="0.2">
      <c r="B14" s="29"/>
      <c r="C14" s="29" t="s">
        <v>224</v>
      </c>
      <c r="D14" s="29"/>
      <c r="E14" s="29"/>
      <c r="F14" s="23" t="str">
        <f>IFERROR(VLOOKUP(E14,'Base de comisiones'!$A$4:$J$75,2,FALSE),"")</f>
        <v/>
      </c>
      <c r="G14" s="23" t="str">
        <f>IFERROR(VLOOKUP(E14,'Base de comisiones'!$A$4:$J$75,3,FALSE),"")</f>
        <v/>
      </c>
      <c r="H14" s="23" t="str">
        <f>IFERROR(VLOOKUP(E14,'Base de comisiones'!$A$4:$J$53,4,FALSE),"")</f>
        <v/>
      </c>
      <c r="I14" s="127"/>
      <c r="J14" s="108"/>
      <c r="K14" s="24">
        <v>-551039</v>
      </c>
    </row>
    <row r="15" spans="2:12" x14ac:dyDescent="0.2">
      <c r="B15" s="29"/>
      <c r="C15" s="29"/>
      <c r="D15" s="29"/>
      <c r="E15" s="29"/>
      <c r="F15" s="23" t="str">
        <f>IFERROR(VLOOKUP(E15,'Base de comisiones'!$A$4:$J$75,2,FALSE),"")</f>
        <v/>
      </c>
      <c r="G15" s="23" t="str">
        <f>IFERROR(VLOOKUP(E15,'Base de comisiones'!$A$4:$J$75,3,FALSE),"")</f>
        <v/>
      </c>
      <c r="H15" s="23" t="str">
        <f>IFERROR(VLOOKUP(E15,'Base de comisiones'!$A$4:$J$53,4,FALSE),"")</f>
        <v/>
      </c>
      <c r="I15" s="127"/>
      <c r="J15" s="108"/>
      <c r="K15" s="24" t="str">
        <f>IF(J15='Base de comisiones'!$E$3,VLOOKUP('Daniel Arcos'!E15,'Base de comisiones'!$A$4:$J$75,5,FALSE),IF(J15='Base de comisiones'!$F$3,VLOOKUP('Daniel Arcos'!E15,'Base de comisiones'!$A$4:$J$75,6,FALSE),IF(J15='Base de comisiones'!$G$3,VLOOKUP('Daniel Arcos'!E15,'Base de comisiones'!$A$4:$J$75,7,FALSE),IF(J15='Base de comisiones'!$H$3,VLOOKUP('Daniel Arcos'!E15,'Base de comisiones'!$A$4:$J$75,8,FALSE),IF(J15='Base de comisiones'!$I$3,VLOOKUP('Daniel Arcos'!E15,'Base de comisiones'!$A$4:$J$75,9,FALSE),IF(J15='Base de comisiones'!$J$3,VLOOKUP('Daniel Arcos'!E15,'Base de comisiones'!$A$4:$J$75,10,FALSE),""))))))</f>
        <v/>
      </c>
    </row>
    <row r="16" spans="2:12" x14ac:dyDescent="0.2">
      <c r="B16" s="29"/>
      <c r="C16" s="29"/>
      <c r="D16" s="29"/>
      <c r="E16" s="29"/>
      <c r="F16" s="23"/>
      <c r="G16" s="23"/>
      <c r="H16" s="23" t="str">
        <f>IFERROR(VLOOKUP(E16,'Base de comisiones'!$A$4:$J$53,4,FALSE),"")</f>
        <v/>
      </c>
      <c r="I16" s="127"/>
      <c r="J16" s="108"/>
      <c r="K16" s="24" t="str">
        <f>IF(J16='Base de comisiones'!$E$3,VLOOKUP('Daniel Arcos'!E16,'Base de comisiones'!$A$4:$J$75,5,FALSE),IF(J16='Base de comisiones'!$F$3,VLOOKUP('Daniel Arcos'!E16,'Base de comisiones'!$A$4:$J$75,6,FALSE),IF(J16='Base de comisiones'!$G$3,VLOOKUP('Daniel Arcos'!E16,'Base de comisiones'!$A$4:$J$75,7,FALSE),IF(J16='Base de comisiones'!$H$3,VLOOKUP('Daniel Arcos'!E16,'Base de comisiones'!$A$4:$J$75,8,FALSE),IF(J16='Base de comisiones'!$I$3,VLOOKUP('Daniel Arcos'!E16,'Base de comisiones'!$A$4:$J$75,9,FALSE),IF(J16='Base de comisiones'!$J$3,VLOOKUP('Daniel Arcos'!E16,'Base de comisiones'!$A$4:$J$75,10,FALSE),""))))))</f>
        <v/>
      </c>
    </row>
    <row r="17" spans="2:11" x14ac:dyDescent="0.2">
      <c r="B17" s="27"/>
      <c r="C17" s="29"/>
      <c r="D17" s="27"/>
      <c r="E17" s="28"/>
      <c r="F17" s="23"/>
      <c r="G17" s="23"/>
      <c r="H17" s="23" t="str">
        <f>IFERROR(VLOOKUP(E17,'Base de comisiones'!$A$4:$J$53,4,FALSE),"")</f>
        <v/>
      </c>
      <c r="I17" s="32"/>
      <c r="J17" s="28"/>
      <c r="K17" s="24" t="str">
        <f>IF(J17='Base de comisiones'!$E$3,VLOOKUP('Daniel Arcos'!E17,'Base de comisiones'!$A$4:$J$53,5,FALSE),IF(J17='Base de comisiones'!$F$3,VLOOKUP('Daniel Arcos'!E17,'Base de comisiones'!$A$4:$J$53,6,FALSE),IF(J17='Base de comisiones'!$G$3,VLOOKUP('Daniel Arcos'!E17,'Base de comisiones'!$A$4:$J$53,7,FALSE),IF(J17='Base de comisiones'!$H$3,VLOOKUP('Daniel Arcos'!E17,'Base de comisiones'!$A$4:$J$53,8,FALSE),IF(J17='Base de comisiones'!$I$3,VLOOKUP('Daniel Arcos'!E17,'Base de comisiones'!$A$4:$J$53,9,FALSE),IF(J17='Base de comisiones'!$J$3,VLOOKUP('Daniel Arcos'!E17,'Base de comisiones'!$A$4:$J$53,10,FALSE),""))))))</f>
        <v/>
      </c>
    </row>
    <row r="18" spans="2:11" x14ac:dyDescent="0.2">
      <c r="B18" s="27"/>
      <c r="C18" s="29"/>
      <c r="D18" s="27"/>
      <c r="E18" s="28"/>
      <c r="F18" s="23" t="str">
        <f>IFERROR(VLOOKUP(E18,'Base de comisiones'!$A$4:$J$53,2,FALSE),"")</f>
        <v/>
      </c>
      <c r="G18" s="23" t="str">
        <f>IFERROR(VLOOKUP(E18,'Base de comisiones'!$A$4:$J$53,3,FALSE),"")</f>
        <v/>
      </c>
      <c r="H18" s="23" t="str">
        <f>IFERROR(VLOOKUP(E18,'Base de comisiones'!$A$4:$J$53,4,FALSE),"")</f>
        <v/>
      </c>
      <c r="I18" s="32"/>
      <c r="J18" s="28"/>
      <c r="K18" s="24" t="str">
        <f>IF(J18='Base de comisiones'!$E$3,VLOOKUP('Daniel Arcos'!E18,'Base de comisiones'!$A$4:$J$53,5,FALSE),IF(J18='Base de comisiones'!$F$3,VLOOKUP('Daniel Arcos'!E18,'Base de comisiones'!$A$4:$J$53,6,FALSE),IF(J18='Base de comisiones'!$G$3,VLOOKUP('Daniel Arcos'!E18,'Base de comisiones'!$A$4:$J$53,7,FALSE),IF(J18='Base de comisiones'!$H$3,VLOOKUP('Daniel Arcos'!E18,'Base de comisiones'!$A$4:$J$53,8,FALSE),IF(J18='Base de comisiones'!$I$3,VLOOKUP('Daniel Arcos'!E18,'Base de comisiones'!$A$4:$J$53,9,FALSE),IF(J18='Base de comisiones'!$J$3,VLOOKUP('Daniel Arcos'!E18,'Base de comisiones'!$A$4:$J$53,10,FALSE),""))))))</f>
        <v/>
      </c>
    </row>
    <row r="19" spans="2:11" x14ac:dyDescent="0.2">
      <c r="B19" s="27"/>
      <c r="C19" s="29"/>
      <c r="D19" s="27"/>
      <c r="E19" s="28"/>
      <c r="F19" s="23" t="str">
        <f>IFERROR(VLOOKUP(E19,'Base de comisiones'!$A$4:$J$53,2,FALSE),"")</f>
        <v/>
      </c>
      <c r="G19" s="23" t="str">
        <f>IFERROR(VLOOKUP(E19,'Base de comisiones'!$A$4:$J$53,3,FALSE),"")</f>
        <v/>
      </c>
      <c r="H19" s="23" t="str">
        <f>IFERROR(VLOOKUP(E19,'Base de comisiones'!$A$4:$J$53,4,FALSE),"")</f>
        <v/>
      </c>
      <c r="I19" s="32"/>
      <c r="J19" s="28"/>
      <c r="K19" s="24" t="str">
        <f>IF(J19='Base de comisiones'!$E$3,VLOOKUP('Daniel Arcos'!E19,'Base de comisiones'!$A$4:$J$53,5,FALSE),IF(J19='Base de comisiones'!$F$3,VLOOKUP('Daniel Arcos'!E19,'Base de comisiones'!$A$4:$J$53,6,FALSE),IF(J19='Base de comisiones'!$G$3,VLOOKUP('Daniel Arcos'!E19,'Base de comisiones'!$A$4:$J$53,7,FALSE),IF(J19='Base de comisiones'!$H$3,VLOOKUP('Daniel Arcos'!E19,'Base de comisiones'!$A$4:$J$53,8,FALSE),IF(J19='Base de comisiones'!$I$3,VLOOKUP('Daniel Arcos'!E19,'Base de comisiones'!$A$4:$J$53,9,FALSE),IF(J19='Base de comisiones'!$J$3,VLOOKUP('Daniel Arcos'!E19,'Base de comisiones'!$A$4:$J$53,10,FALSE),""))))))</f>
        <v/>
      </c>
    </row>
    <row r="20" spans="2:11" x14ac:dyDescent="0.2">
      <c r="B20" s="27"/>
      <c r="C20" s="29"/>
      <c r="D20" s="27"/>
      <c r="E20" s="27"/>
      <c r="F20" s="23" t="str">
        <f>IFERROR(VLOOKUP(E20,'Base de comisiones'!$A$4:$J$53,2,FALSE),"")</f>
        <v/>
      </c>
      <c r="G20" s="23" t="str">
        <f>IFERROR(VLOOKUP(E20,'Base de comisiones'!$A$4:$J$53,3,FALSE),"")</f>
        <v/>
      </c>
      <c r="H20" s="23" t="str">
        <f>IFERROR(VLOOKUP(E20,'Base de comisiones'!$A$4:$J$53,4,FALSE),"")</f>
        <v/>
      </c>
      <c r="I20" s="32"/>
      <c r="J20" s="28"/>
      <c r="K20" s="24" t="str">
        <f>IF(J20='Base de comisiones'!$E$3,VLOOKUP('Daniel Arcos'!E20,'Base de comisiones'!$A$4:$J$53,5,FALSE),IF(J20='Base de comisiones'!$F$3,VLOOKUP('Daniel Arcos'!E20,'Base de comisiones'!$A$4:$J$53,6,FALSE),IF(J20='Base de comisiones'!$G$3,VLOOKUP('Daniel Arcos'!E20,'Base de comisiones'!$A$4:$J$53,7,FALSE),IF(J20='Base de comisiones'!$H$3,VLOOKUP('Daniel Arcos'!E20,'Base de comisiones'!$A$4:$J$53,8,FALSE),IF(J20='Base de comisiones'!$I$3,VLOOKUP('Daniel Arcos'!E20,'Base de comisiones'!$A$4:$J$53,9,FALSE),IF(J20='Base de comisiones'!$J$3,VLOOKUP('Daniel Arcos'!E20,'Base de comisiones'!$A$4:$J$53,10,FALSE),""))))))</f>
        <v/>
      </c>
    </row>
    <row r="21" spans="2:11" x14ac:dyDescent="0.2">
      <c r="B21" s="27"/>
      <c r="C21" s="29"/>
      <c r="D21" s="27"/>
      <c r="E21" s="28"/>
      <c r="F21" s="23" t="str">
        <f>IFERROR(VLOOKUP(E21,'Base de comisiones'!$A$4:$J$53,2,FALSE),"")</f>
        <v/>
      </c>
      <c r="G21" s="23" t="str">
        <f>IFERROR(VLOOKUP(E21,'Base de comisiones'!$A$4:$J$53,3,FALSE),"")</f>
        <v/>
      </c>
      <c r="H21" s="23" t="str">
        <f>IFERROR(VLOOKUP(E21,'Base de comisiones'!$A$4:$J$53,4,FALSE),"")</f>
        <v/>
      </c>
      <c r="I21" s="28"/>
      <c r="J21" s="28"/>
      <c r="K21" s="24" t="str">
        <f>IF(J21='Base de comisiones'!$E$3,VLOOKUP('Daniel Arcos'!E21,'Base de comisiones'!$A$4:$J$53,5,FALSE),IF(J21='Base de comisiones'!$F$3,VLOOKUP('Daniel Arcos'!E21,'Base de comisiones'!$A$4:$J$53,6,FALSE),IF(J21='Base de comisiones'!$G$3,VLOOKUP('Daniel Arcos'!E21,'Base de comisiones'!$A$4:$J$53,7,FALSE),IF(J21='Base de comisiones'!$H$3,VLOOKUP('Daniel Arcos'!E21,'Base de comisiones'!$A$4:$J$53,8,FALSE),IF(J21='Base de comisiones'!$I$3,VLOOKUP('Daniel Arcos'!E21,'Base de comisiones'!$A$4:$J$53,9,FALSE),IF(J21='Base de comisiones'!$J$3,VLOOKUP('Daniel Arcos'!E21,'Base de comisiones'!$A$4:$J$53,10,FALSE),""))))))</f>
        <v/>
      </c>
    </row>
    <row r="22" spans="2:11" x14ac:dyDescent="0.2">
      <c r="B22" s="27"/>
      <c r="C22" s="29"/>
      <c r="D22" s="27"/>
      <c r="E22" s="28"/>
      <c r="F22" s="23" t="str">
        <f>IFERROR(VLOOKUP(E22,'Base de comisiones'!$A$4:$J$53,2,FALSE),"")</f>
        <v/>
      </c>
      <c r="G22" s="23" t="str">
        <f>IFERROR(VLOOKUP(E22,'Base de comisiones'!$A$4:$J$53,3,FALSE),"")</f>
        <v/>
      </c>
      <c r="H22" s="23" t="str">
        <f>IFERROR(VLOOKUP(E22,'Base de comisiones'!$A$4:$J$53,4,FALSE),"")</f>
        <v/>
      </c>
      <c r="I22" s="28"/>
      <c r="J22" s="28"/>
      <c r="K22" s="24" t="str">
        <f>IF(J22='Base de comisiones'!$E$3,VLOOKUP('Daniel Arcos'!E22,'Base de comisiones'!$A$4:$J$53,5,FALSE),IF(J22='Base de comisiones'!$F$3,VLOOKUP('Daniel Arcos'!E22,'Base de comisiones'!$A$4:$J$53,6,FALSE),IF(J22='Base de comisiones'!$G$3,VLOOKUP('Daniel Arcos'!E22,'Base de comisiones'!$A$4:$J$53,7,FALSE),IF(J22='Base de comisiones'!$H$3,VLOOKUP('Daniel Arcos'!E22,'Base de comisiones'!$A$4:$J$53,8,FALSE),IF(J22='Base de comisiones'!$I$3,VLOOKUP('Daniel Arcos'!E22,'Base de comisiones'!$A$4:$J$53,9,FALSE),IF(J22='Base de comisiones'!$J$3,VLOOKUP('Daniel Arcos'!E22,'Base de comisiones'!$A$4:$J$53,10,FALSE),""))))))</f>
        <v/>
      </c>
    </row>
    <row r="23" spans="2:11" x14ac:dyDescent="0.2">
      <c r="B23" s="27"/>
      <c r="C23" s="29"/>
      <c r="D23" s="27"/>
      <c r="E23" s="28"/>
      <c r="F23" s="23" t="str">
        <f>IFERROR(VLOOKUP(E23,'Base de comisiones'!$A$4:$J$53,2,FALSE),"")</f>
        <v/>
      </c>
      <c r="G23" s="23" t="str">
        <f>IFERROR(VLOOKUP(E23,'Base de comisiones'!$A$4:$J$53,3,FALSE),"")</f>
        <v/>
      </c>
      <c r="H23" s="23" t="str">
        <f>IFERROR(VLOOKUP(E23,'Base de comisiones'!$A$4:$J$53,4,FALSE),"")</f>
        <v/>
      </c>
      <c r="I23" s="28"/>
      <c r="J23" s="28"/>
      <c r="K23" s="24" t="str">
        <f>IF(J23='Base de comisiones'!$E$3,VLOOKUP('Daniel Arcos'!E23,'Base de comisiones'!$A$4:$J$53,5,FALSE),IF(J23='Base de comisiones'!$F$3,VLOOKUP('Daniel Arcos'!E23,'Base de comisiones'!$A$4:$J$53,6,FALSE),IF(J23='Base de comisiones'!$G$3,VLOOKUP('Daniel Arcos'!E23,'Base de comisiones'!$A$4:$J$53,7,FALSE),IF(J23='Base de comisiones'!$H$3,VLOOKUP('Daniel Arcos'!E23,'Base de comisiones'!$A$4:$J$53,8,FALSE),IF(J23='Base de comisiones'!$I$3,VLOOKUP('Daniel Arcos'!E23,'Base de comisiones'!$A$4:$J$53,9,FALSE),IF(J23='Base de comisiones'!$J$3,VLOOKUP('Daniel Arcos'!E23,'Base de comisiones'!$A$4:$J$53,10,FALSE),""))))))</f>
        <v/>
      </c>
    </row>
    <row r="24" spans="2:11" x14ac:dyDescent="0.2">
      <c r="B24" s="27"/>
      <c r="C24" s="29"/>
      <c r="D24" s="27"/>
      <c r="E24" s="28"/>
      <c r="F24" s="23" t="str">
        <f>IFERROR(VLOOKUP(E24,'Base de comisiones'!$A$4:$J$53,2,FALSE),"")</f>
        <v/>
      </c>
      <c r="G24" s="23" t="str">
        <f>IFERROR(VLOOKUP(E24,'Base de comisiones'!$A$4:$J$53,3,FALSE),"")</f>
        <v/>
      </c>
      <c r="H24" s="23" t="str">
        <f>IFERROR(VLOOKUP(E24,'Base de comisiones'!$A$4:$J$53,4,FALSE),"")</f>
        <v/>
      </c>
      <c r="I24" s="28"/>
      <c r="J24" s="28"/>
      <c r="K24" s="24" t="str">
        <f>IF(J24='Base de comisiones'!$E$3,VLOOKUP('Daniel Arcos'!E24,'Base de comisiones'!$A$4:$J$53,5,FALSE),IF(J24='Base de comisiones'!$F$3,VLOOKUP('Daniel Arcos'!E24,'Base de comisiones'!$A$4:$J$53,6,FALSE),IF(J24='Base de comisiones'!$G$3,VLOOKUP('Daniel Arcos'!E24,'Base de comisiones'!$A$4:$J$53,7,FALSE),IF(J24='Base de comisiones'!$H$3,VLOOKUP('Daniel Arcos'!E24,'Base de comisiones'!$A$4:$J$53,8,FALSE),IF(J24='Base de comisiones'!$I$3,VLOOKUP('Daniel Arcos'!E24,'Base de comisiones'!$A$4:$J$53,9,FALSE),IF(J24='Base de comisiones'!$J$3,VLOOKUP('Daniel Arcos'!E24,'Base de comisiones'!$A$4:$J$53,10,FALSE),""))))))</f>
        <v/>
      </c>
    </row>
    <row r="25" spans="2:11" x14ac:dyDescent="0.2">
      <c r="B25" s="147" t="s">
        <v>23</v>
      </c>
      <c r="C25" s="148"/>
      <c r="D25" s="148"/>
      <c r="E25" s="148"/>
      <c r="F25" s="148"/>
      <c r="G25" s="148"/>
      <c r="H25" s="148"/>
      <c r="I25" s="148"/>
      <c r="J25" s="148"/>
      <c r="K25" s="25">
        <f>SUM(K9:K24)</f>
        <v>606905.88280314952</v>
      </c>
    </row>
    <row r="26" spans="2:11" x14ac:dyDescent="0.2">
      <c r="B26" s="14"/>
      <c r="C26" s="15"/>
      <c r="D26" s="16"/>
      <c r="E26" s="16"/>
      <c r="F26" s="16"/>
      <c r="G26" s="16"/>
      <c r="H26" s="16"/>
      <c r="I26" s="16"/>
      <c r="J26" s="16"/>
      <c r="K26" s="6"/>
    </row>
    <row r="27" spans="2:11" x14ac:dyDescent="0.2">
      <c r="B27" s="14"/>
      <c r="C27" s="15"/>
      <c r="D27" s="16"/>
      <c r="E27" s="16"/>
      <c r="F27" s="16"/>
      <c r="G27" s="16"/>
      <c r="H27" s="16"/>
      <c r="I27" s="16"/>
      <c r="J27" s="16"/>
      <c r="K27" s="6"/>
    </row>
    <row r="28" spans="2:11" x14ac:dyDescent="0.2">
      <c r="B28" s="14"/>
      <c r="C28" s="15"/>
      <c r="D28" s="16"/>
      <c r="E28" s="16"/>
      <c r="F28" s="16"/>
      <c r="G28" s="16"/>
      <c r="H28" s="16"/>
      <c r="I28" s="16"/>
      <c r="J28" s="16"/>
      <c r="K28" s="6"/>
    </row>
    <row r="32" spans="2:11" ht="30" x14ac:dyDescent="0.2">
      <c r="B32" s="9" t="s">
        <v>0</v>
      </c>
      <c r="C32" s="10"/>
      <c r="H32" s="9" t="s">
        <v>24</v>
      </c>
      <c r="I32" s="10"/>
      <c r="J32" s="11"/>
      <c r="K32" s="12"/>
    </row>
    <row r="37" spans="3:9" x14ac:dyDescent="0.2">
      <c r="C37" s="149" t="s">
        <v>50</v>
      </c>
      <c r="D37" s="149"/>
      <c r="E37" s="10"/>
      <c r="F37" s="10"/>
      <c r="G37" s="10"/>
      <c r="H37" s="11"/>
      <c r="I37" s="6"/>
    </row>
  </sheetData>
  <mergeCells count="4">
    <mergeCell ref="B1:K1"/>
    <mergeCell ref="B2:K2"/>
    <mergeCell ref="B25:J25"/>
    <mergeCell ref="C37:D37"/>
  </mergeCells>
  <printOptions horizontalCentered="1"/>
  <pageMargins left="0.19685039370078741" right="0.19685039370078741" top="0.19685039370078741" bottom="0.19685039370078741" header="0.31496062992125984" footer="0.31496062992125984"/>
  <pageSetup scale="60" orientation="landscape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ERROR" error="Seleccione mes de la lista" promptTitle="MES" prompt="Seleccione mes de la lista" xr:uid="{0EA609CB-7BF1-4FDC-AC64-9E537E3D323B}">
          <x14:formula1>
            <xm:f>Listas!$D$1:$D$12</xm:f>
          </x14:formula1>
          <xm:sqref>C6 I9:I24</xm:sqref>
        </x14:dataValidation>
        <x14:dataValidation type="list" allowBlank="1" showInputMessage="1" showErrorMessage="1" xr:uid="{F301FFA5-4BEE-4612-974D-460213CA7BC1}">
          <x14:formula1>
            <xm:f>Listas!$B$1:$B$2</xm:f>
          </x14:formula1>
          <xm:sqref>C7</xm:sqref>
        </x14:dataValidation>
        <x14:dataValidation type="list" allowBlank="1" showInputMessage="1" showErrorMessage="1" errorTitle="ERROR" error="Seleccione asesor de la lista" promptTitle="ASESOR" prompt="Seleccione asesor de la lista" xr:uid="{DB53795C-D42B-4DA9-AD83-B7461CEBB134}">
          <x14:formula1>
            <xm:f>Listas!$E$1:$E$37</xm:f>
          </x14:formula1>
          <xm:sqref>C5</xm:sqref>
        </x14:dataValidation>
        <x14:dataValidation type="list" allowBlank="1" showInputMessage="1" showErrorMessage="1" errorTitle="ERROR" error="Seleccione tipo cobro de la lista" promptTitle="TIPO COBRO" prompt="Seleccione tipo cobro de la lista" xr:uid="{33997906-5D95-4CA6-9032-F57BB897C421}">
          <x14:formula1>
            <xm:f>Listas!$C$1:$C$6</xm:f>
          </x14:formula1>
          <xm:sqref>J9:J24</xm:sqref>
        </x14:dataValidation>
        <x14:dataValidation type="list" allowBlank="1" showInputMessage="1" showErrorMessage="1" errorTitle="ERROR" error="Seleccione vehiculo de la lista" promptTitle="VEHICULO" prompt="Seleccione vehiculo de la lista" xr:uid="{FEE9F866-5910-40E4-8D61-37E9A6369299}">
          <x14:formula1>
            <xm:f>'Base de comisiones'!$A$4:$A$53</xm:f>
          </x14:formula1>
          <xm:sqref>E9:E24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610AC-51BA-4962-965A-B3FDD084C95E}">
  <sheetPr>
    <tabColor theme="4" tint="0.59999389629810485"/>
  </sheetPr>
  <dimension ref="B1:L34"/>
  <sheetViews>
    <sheetView showGridLines="0" zoomScale="85" zoomScaleNormal="85" workbookViewId="0">
      <selection activeCell="C11" sqref="C11"/>
    </sheetView>
  </sheetViews>
  <sheetFormatPr baseColWidth="10" defaultColWidth="11.42578125" defaultRowHeight="15" x14ac:dyDescent="0.2"/>
  <cols>
    <col min="1" max="1" width="5.140625" style="1" customWidth="1"/>
    <col min="2" max="2" width="11.85546875" style="1" customWidth="1"/>
    <col min="3" max="3" width="44.42578125" style="1" customWidth="1"/>
    <col min="4" max="4" width="10" style="2" customWidth="1"/>
    <col min="5" max="5" width="22.28515625" style="2" customWidth="1"/>
    <col min="6" max="6" width="26.42578125" style="2" customWidth="1"/>
    <col min="7" max="7" width="18.28515625" style="2" customWidth="1"/>
    <col min="8" max="8" width="12.7109375" style="2" hidden="1" customWidth="1"/>
    <col min="9" max="9" width="12.85546875" style="3" customWidth="1"/>
    <col min="10" max="10" width="19.42578125" style="3" customWidth="1"/>
    <col min="11" max="11" width="14.85546875" style="4" customWidth="1"/>
    <col min="12" max="17" width="11.42578125" style="1" customWidth="1"/>
    <col min="18" max="16384" width="11.42578125" style="1"/>
  </cols>
  <sheetData>
    <row r="1" spans="2:12" ht="21" x14ac:dyDescent="0.2">
      <c r="B1" s="146" t="s">
        <v>2</v>
      </c>
      <c r="C1" s="146"/>
      <c r="D1" s="146"/>
      <c r="E1" s="146"/>
      <c r="F1" s="146"/>
      <c r="G1" s="146"/>
      <c r="H1" s="146"/>
      <c r="I1" s="146"/>
      <c r="J1" s="146"/>
      <c r="K1" s="146"/>
    </row>
    <row r="2" spans="2:12" ht="21" x14ac:dyDescent="0.2">
      <c r="B2" s="146" t="s">
        <v>3</v>
      </c>
      <c r="C2" s="146"/>
      <c r="D2" s="146"/>
      <c r="E2" s="146"/>
      <c r="F2" s="146"/>
      <c r="G2" s="146"/>
      <c r="H2" s="146"/>
      <c r="I2" s="146"/>
      <c r="J2" s="146"/>
      <c r="K2" s="146"/>
    </row>
    <row r="3" spans="2:12" x14ac:dyDescent="0.2">
      <c r="I3" s="2"/>
      <c r="J3" s="2"/>
      <c r="K3" s="5"/>
    </row>
    <row r="4" spans="2:12" ht="15.75" x14ac:dyDescent="0.2">
      <c r="B4" s="13" t="s">
        <v>21</v>
      </c>
      <c r="C4" s="26">
        <f>'Nadia Catacora'!C4</f>
        <v>45818</v>
      </c>
      <c r="I4" s="2"/>
      <c r="J4" s="2"/>
      <c r="K4" s="5"/>
    </row>
    <row r="5" spans="2:12" ht="15.75" x14ac:dyDescent="0.2">
      <c r="B5" s="13" t="s">
        <v>0</v>
      </c>
      <c r="C5" s="61" t="s">
        <v>85</v>
      </c>
      <c r="I5" s="2"/>
      <c r="J5" s="2"/>
      <c r="K5" s="5"/>
    </row>
    <row r="6" spans="2:12" ht="15.75" x14ac:dyDescent="0.2">
      <c r="B6" s="13" t="s">
        <v>4</v>
      </c>
      <c r="C6" s="116" t="s">
        <v>15</v>
      </c>
      <c r="I6" s="2"/>
      <c r="J6" s="2"/>
      <c r="K6" s="5"/>
    </row>
    <row r="7" spans="2:12" ht="15.75" x14ac:dyDescent="0.2">
      <c r="B7" s="13" t="s">
        <v>22</v>
      </c>
      <c r="C7" s="39" t="str">
        <f>'Nadia Catacora'!C7</f>
        <v>PRIMERA</v>
      </c>
      <c r="I7" s="2"/>
      <c r="J7" s="2"/>
      <c r="K7" s="5"/>
    </row>
    <row r="8" spans="2:12" ht="31.5" x14ac:dyDescent="0.2">
      <c r="B8" s="7" t="s">
        <v>17</v>
      </c>
      <c r="C8" s="7" t="s">
        <v>1</v>
      </c>
      <c r="D8" s="7" t="s">
        <v>26</v>
      </c>
      <c r="E8" s="7" t="s">
        <v>18</v>
      </c>
      <c r="F8" s="7" t="s">
        <v>34</v>
      </c>
      <c r="G8" s="7" t="s">
        <v>49</v>
      </c>
      <c r="H8" s="7" t="s">
        <v>19</v>
      </c>
      <c r="I8" s="8" t="s">
        <v>4</v>
      </c>
      <c r="J8" s="8" t="s">
        <v>25</v>
      </c>
      <c r="K8" s="22" t="s">
        <v>20</v>
      </c>
    </row>
    <row r="9" spans="2:12" x14ac:dyDescent="0.2">
      <c r="B9" s="27" t="s">
        <v>203</v>
      </c>
      <c r="C9" s="27" t="s">
        <v>204</v>
      </c>
      <c r="D9" s="27" t="s">
        <v>205</v>
      </c>
      <c r="E9" s="27" t="s">
        <v>142</v>
      </c>
      <c r="F9" s="23" t="str">
        <f>IFERROR(VLOOKUP(E9,'Base de comisiones'!$A$4:$J$75,2,FALSE),"")</f>
        <v>SPORTAGE NQ5e</v>
      </c>
      <c r="G9" s="23" t="str">
        <f>IFERROR(VLOOKUP(E9,'Base de comisiones'!$A$4:$J$53,3,FALSE),"")</f>
        <v>VIBRANT PLUS AT</v>
      </c>
      <c r="H9" s="23">
        <f>IFERROR(VLOOKUP(E9,'Base de comisiones'!$A$4:$J$53,4,FALSE),"")</f>
        <v>2026</v>
      </c>
      <c r="I9" s="127" t="s">
        <v>8</v>
      </c>
      <c r="J9" s="77" t="s">
        <v>36</v>
      </c>
      <c r="K9" s="24">
        <f>IF(J9='Base de comisiones'!$E$3,VLOOKUP('Richard Sanchez'!E9,'Base de comisiones'!$A$4:$J$53,5,FALSE),IF(J9='Base de comisiones'!$F$3,VLOOKUP('Richard Sanchez'!E9,'Base de comisiones'!$A$4:$J$53,6,FALSE),IF(J9='Base de comisiones'!$G$3,VLOOKUP('Richard Sanchez'!E9,'Base de comisiones'!$A$4:$J$53,7,FALSE),IF(J9='Base de comisiones'!$H$3,VLOOKUP('Richard Sanchez'!E9,'Base de comisiones'!$A$4:$J$53,8,FALSE),IF(J9='Base de comisiones'!$I$3,VLOOKUP('Richard Sanchez'!E9,'Base de comisiones'!$A$4:$J$53,9,FALSE),IF(J9='Base de comisiones'!$J$3,VLOOKUP('Richard Sanchez'!E9,'Base de comisiones'!$A$4:$J$53,10,FALSE),""))))))</f>
        <v>724202.36220472446</v>
      </c>
      <c r="L9" s="76"/>
    </row>
    <row r="10" spans="2:12" x14ac:dyDescent="0.2">
      <c r="B10" s="27"/>
      <c r="C10" s="27"/>
      <c r="D10" s="27"/>
      <c r="E10" s="27"/>
      <c r="F10" s="23" t="str">
        <f>IFERROR(VLOOKUP(E10,'Base de comisiones'!$A$4:$J$53,2,FALSE),"")</f>
        <v/>
      </c>
      <c r="G10" s="23" t="str">
        <f>IFERROR(VLOOKUP(E10,'Base de comisiones'!$A$4:$J$53,3,FALSE),"")</f>
        <v/>
      </c>
      <c r="H10" s="23" t="str">
        <f>IFERROR(VLOOKUP(E10,'Base de comisiones'!$A$4:$J$53,4,FALSE),"")</f>
        <v/>
      </c>
      <c r="I10" s="127"/>
      <c r="J10" s="77"/>
      <c r="K10" s="24" t="str">
        <f>IF(J10='Base de comisiones'!$E$3,VLOOKUP('Richard Sanchez'!E10,'Base de comisiones'!$A$4:$J$53,5,FALSE),IF(J10='Base de comisiones'!$F$3,VLOOKUP('Richard Sanchez'!E10,'Base de comisiones'!$A$4:$J$53,6,FALSE),IF(J10='Base de comisiones'!$G$3,VLOOKUP('Richard Sanchez'!E10,'Base de comisiones'!$A$4:$J$53,7,FALSE),IF(J10='Base de comisiones'!$H$3,VLOOKUP('Richard Sanchez'!E10,'Base de comisiones'!$A$4:$J$53,8,FALSE),IF(J10='Base de comisiones'!$I$3,VLOOKUP('Richard Sanchez'!E10,'Base de comisiones'!$A$4:$J$53,9,FALSE),IF(J10='Base de comisiones'!$J$3,VLOOKUP('Richard Sanchez'!E10,'Base de comisiones'!$A$4:$J$53,10,FALSE),""))))))</f>
        <v/>
      </c>
    </row>
    <row r="11" spans="2:12" x14ac:dyDescent="0.2">
      <c r="B11" s="27"/>
      <c r="C11" s="27"/>
      <c r="D11" s="27"/>
      <c r="E11" s="27"/>
      <c r="F11" s="23" t="str">
        <f>IFERROR(VLOOKUP(E11,'Base de comisiones'!$A$4:$J$53,2,FALSE),"")</f>
        <v/>
      </c>
      <c r="G11" s="23" t="str">
        <f>IFERROR(VLOOKUP(E11,'Base de comisiones'!$A$4:$J$53,3,FALSE),"")</f>
        <v/>
      </c>
      <c r="H11" s="23" t="str">
        <f>IFERROR(VLOOKUP(E11,'Base de comisiones'!$A$4:$J$53,4,FALSE),"")</f>
        <v/>
      </c>
      <c r="I11" s="127"/>
      <c r="J11" s="77"/>
      <c r="K11" s="24" t="str">
        <f>IF(J11='Base de comisiones'!$E$3,VLOOKUP('Richard Sanchez'!E11,'Base de comisiones'!$A$4:$J$53,5,FALSE),IF(J11='Base de comisiones'!$F$3,VLOOKUP('Richard Sanchez'!E11,'Base de comisiones'!$A$4:$J$53,6,FALSE),IF(J11='Base de comisiones'!$G$3,VLOOKUP('Richard Sanchez'!E11,'Base de comisiones'!$A$4:$J$53,7,FALSE),IF(J11='Base de comisiones'!$H$3,VLOOKUP('Richard Sanchez'!E11,'Base de comisiones'!$A$4:$J$53,8,FALSE),IF(J11='Base de comisiones'!$I$3,VLOOKUP('Richard Sanchez'!E11,'Base de comisiones'!$A$4:$J$53,9,FALSE),IF(J11='Base de comisiones'!$J$3,VLOOKUP('Richard Sanchez'!E11,'Base de comisiones'!$A$4:$J$53,10,FALSE),""))))))</f>
        <v/>
      </c>
    </row>
    <row r="12" spans="2:12" x14ac:dyDescent="0.2">
      <c r="B12" s="27"/>
      <c r="C12" s="27"/>
      <c r="D12" s="27"/>
      <c r="E12" s="27"/>
      <c r="F12" s="23" t="str">
        <f>IFERROR(VLOOKUP(E12,'Base de comisiones'!$A$4:$J$53,2,FALSE),"")</f>
        <v/>
      </c>
      <c r="G12" s="23" t="str">
        <f>IFERROR(VLOOKUP(E12,'Base de comisiones'!$A$4:$J$53,3,FALSE),"")</f>
        <v/>
      </c>
      <c r="H12" s="23" t="str">
        <f>IFERROR(VLOOKUP(E12,'Base de comisiones'!$A$4:$J$53,4,FALSE),"")</f>
        <v/>
      </c>
      <c r="I12" s="127"/>
      <c r="J12" s="77"/>
      <c r="K12" s="24" t="str">
        <f>IF(J12='Base de comisiones'!$E$3,VLOOKUP('Richard Sanchez'!E12,'Base de comisiones'!$A$4:$J$53,5,FALSE),IF(J12='Base de comisiones'!$F$3,VLOOKUP('Richard Sanchez'!E12,'Base de comisiones'!$A$4:$J$53,6,FALSE),IF(J12='Base de comisiones'!$G$3,VLOOKUP('Richard Sanchez'!E12,'Base de comisiones'!$A$4:$J$53,7,FALSE),IF(J12='Base de comisiones'!$H$3,VLOOKUP('Richard Sanchez'!E12,'Base de comisiones'!$A$4:$J$53,8,FALSE),IF(J12='Base de comisiones'!$I$3,VLOOKUP('Richard Sanchez'!E12,'Base de comisiones'!$A$4:$J$53,9,FALSE),IF(J12='Base de comisiones'!$J$3,VLOOKUP('Richard Sanchez'!E12,'Base de comisiones'!$A$4:$J$53,10,FALSE),""))))))</f>
        <v/>
      </c>
    </row>
    <row r="13" spans="2:12" x14ac:dyDescent="0.2">
      <c r="B13" s="27"/>
      <c r="C13" s="27"/>
      <c r="D13" s="27"/>
      <c r="E13" s="27"/>
      <c r="F13" s="23" t="str">
        <f>IFERROR(VLOOKUP(E13,'Base de comisiones'!$A$4:$J$53,2,FALSE),"")</f>
        <v/>
      </c>
      <c r="G13" s="23" t="str">
        <f>IFERROR(VLOOKUP(E13,'Base de comisiones'!$A$4:$J$53,3,FALSE),"")</f>
        <v/>
      </c>
      <c r="H13" s="23" t="str">
        <f>IFERROR(VLOOKUP(E13,'Base de comisiones'!$A$4:$J$53,4,FALSE),"")</f>
        <v/>
      </c>
      <c r="I13" s="115"/>
      <c r="J13" s="77"/>
      <c r="K13" s="24" t="str">
        <f>IF(J13='Base de comisiones'!$E$3,VLOOKUP('Richard Sanchez'!E13,'Base de comisiones'!$A$4:$J$53,5,FALSE),IF(J13='Base de comisiones'!$F$3,VLOOKUP('Richard Sanchez'!E13,'Base de comisiones'!$A$4:$J$53,6,FALSE),IF(J13='Base de comisiones'!$G$3,VLOOKUP('Richard Sanchez'!E13,'Base de comisiones'!$A$4:$J$53,7,FALSE),IF(J13='Base de comisiones'!$H$3,VLOOKUP('Richard Sanchez'!E13,'Base de comisiones'!$A$4:$J$53,8,FALSE),IF(J13='Base de comisiones'!$I$3,VLOOKUP('Richard Sanchez'!E13,'Base de comisiones'!$A$4:$J$53,9,FALSE),IF(J13='Base de comisiones'!$J$3,VLOOKUP('Richard Sanchez'!E13,'Base de comisiones'!$A$4:$J$53,10,FALSE),""))))))</f>
        <v/>
      </c>
    </row>
    <row r="14" spans="2:12" x14ac:dyDescent="0.2">
      <c r="B14" s="27"/>
      <c r="C14" s="27"/>
      <c r="D14" s="27"/>
      <c r="E14" s="27"/>
      <c r="F14" s="23" t="str">
        <f>IFERROR(VLOOKUP(E14,'Base de comisiones'!$A$4:$J$53,2,FALSE),"")</f>
        <v/>
      </c>
      <c r="G14" s="23" t="str">
        <f>IFERROR(VLOOKUP(E14,'Base de comisiones'!$A$4:$J$53,3,FALSE),"")</f>
        <v/>
      </c>
      <c r="H14" s="23" t="str">
        <f>IFERROR(VLOOKUP(E14,'Base de comisiones'!$A$4:$J$53,4,FALSE),"")</f>
        <v/>
      </c>
      <c r="I14" s="38"/>
      <c r="J14" s="77"/>
      <c r="K14" s="24"/>
    </row>
    <row r="15" spans="2:12" x14ac:dyDescent="0.2">
      <c r="B15" s="27"/>
      <c r="C15" s="29"/>
      <c r="D15" s="27"/>
      <c r="E15" s="28"/>
      <c r="F15" s="23" t="str">
        <f>IFERROR(VLOOKUP(E15,'Base de comisiones'!$A$4:$J$53,2,FALSE),"")</f>
        <v/>
      </c>
      <c r="G15" s="23" t="str">
        <f>IFERROR(VLOOKUP(E15,'Base de comisiones'!$A$4:$J$53,3,FALSE),"")</f>
        <v/>
      </c>
      <c r="H15" s="23" t="str">
        <f>IFERROR(VLOOKUP(E15,'Base de comisiones'!$A$4:$J$53,4,FALSE),"")</f>
        <v/>
      </c>
      <c r="I15" s="28"/>
      <c r="J15" s="28"/>
      <c r="K15" s="24" t="str">
        <f>IF(J15='Base de comisiones'!$E$3,VLOOKUP('Richard Sanchez'!E15,'Base de comisiones'!$A$4:$J$53,5,FALSE),IF(J15='Base de comisiones'!$F$3,VLOOKUP('Richard Sanchez'!E15,'Base de comisiones'!$A$4:$J$53,6,FALSE),IF(J15='Base de comisiones'!$G$3,VLOOKUP('Richard Sanchez'!E15,'Base de comisiones'!$A$4:$J$53,7,FALSE),IF(J15='Base de comisiones'!$H$3,VLOOKUP('Richard Sanchez'!E15,'Base de comisiones'!$A$4:$J$53,8,FALSE),IF(J15='Base de comisiones'!$I$3,VLOOKUP('Richard Sanchez'!E15,'Base de comisiones'!$A$4:$J$53,9,FALSE),IF(J15='Base de comisiones'!$J$3,VLOOKUP('Richard Sanchez'!E15,'Base de comisiones'!$A$4:$J$53,10,FALSE),""))))))</f>
        <v/>
      </c>
    </row>
    <row r="16" spans="2:12" x14ac:dyDescent="0.2">
      <c r="B16" s="27"/>
      <c r="C16" s="29"/>
      <c r="D16" s="27"/>
      <c r="E16" s="28"/>
      <c r="F16" s="23" t="str">
        <f>IFERROR(VLOOKUP(E16,'Base de comisiones'!$A$4:$J$53,2,FALSE),"")</f>
        <v/>
      </c>
      <c r="G16" s="23" t="str">
        <f>IFERROR(VLOOKUP(E16,'Base de comisiones'!$A$4:$J$53,3,FALSE),"")</f>
        <v/>
      </c>
      <c r="H16" s="23" t="str">
        <f>IFERROR(VLOOKUP(E16,'Base de comisiones'!$A$4:$J$53,4,FALSE),"")</f>
        <v/>
      </c>
      <c r="I16" s="28"/>
      <c r="J16" s="28"/>
      <c r="K16" s="24" t="str">
        <f>IF(J16='Base de comisiones'!$E$3,VLOOKUP('Richard Sanchez'!E16,'Base de comisiones'!$A$4:$J$53,5,FALSE),IF(J16='Base de comisiones'!$F$3,VLOOKUP('Richard Sanchez'!E16,'Base de comisiones'!$A$4:$J$53,6,FALSE),IF(J16='Base de comisiones'!$G$3,VLOOKUP('Richard Sanchez'!E16,'Base de comisiones'!$A$4:$J$53,7,FALSE),IF(J16='Base de comisiones'!$H$3,VLOOKUP('Richard Sanchez'!E16,'Base de comisiones'!$A$4:$J$53,8,FALSE),IF(J16='Base de comisiones'!$I$3,VLOOKUP('Richard Sanchez'!E16,'Base de comisiones'!$A$4:$J$53,9,FALSE),IF(J16='Base de comisiones'!$J$3,VLOOKUP('Richard Sanchez'!E16,'Base de comisiones'!$A$4:$J$53,10,FALSE),""))))))</f>
        <v/>
      </c>
    </row>
    <row r="17" spans="2:11" x14ac:dyDescent="0.2">
      <c r="B17" s="27"/>
      <c r="C17" s="29"/>
      <c r="D17" s="27"/>
      <c r="E17" s="28"/>
      <c r="F17" s="23" t="str">
        <f>IFERROR(VLOOKUP(E17,'Base de comisiones'!$A$4:$J$53,2,FALSE),"")</f>
        <v/>
      </c>
      <c r="G17" s="23" t="str">
        <f>IFERROR(VLOOKUP(E17,'Base de comisiones'!$A$4:$J$53,3,FALSE),"")</f>
        <v/>
      </c>
      <c r="H17" s="23" t="str">
        <f>IFERROR(VLOOKUP(E17,'Base de comisiones'!$A$4:$J$53,4,FALSE),"")</f>
        <v/>
      </c>
      <c r="I17" s="28"/>
      <c r="J17" s="28"/>
      <c r="K17" s="24" t="str">
        <f>IF(J17='Base de comisiones'!$E$3,VLOOKUP('Richard Sanchez'!E17,'Base de comisiones'!$A$4:$J$53,5,FALSE),IF(J17='Base de comisiones'!$F$3,VLOOKUP('Richard Sanchez'!E17,'Base de comisiones'!$A$4:$J$53,6,FALSE),IF(J17='Base de comisiones'!$G$3,VLOOKUP('Richard Sanchez'!E17,'Base de comisiones'!$A$4:$J$53,7,FALSE),IF(J17='Base de comisiones'!$H$3,VLOOKUP('Richard Sanchez'!E17,'Base de comisiones'!$A$4:$J$53,8,FALSE),IF(J17='Base de comisiones'!$I$3,VLOOKUP('Richard Sanchez'!E17,'Base de comisiones'!$A$4:$J$53,9,FALSE),IF(J17='Base de comisiones'!$J$3,VLOOKUP('Richard Sanchez'!E17,'Base de comisiones'!$A$4:$J$53,10,FALSE),""))))))</f>
        <v/>
      </c>
    </row>
    <row r="18" spans="2:11" x14ac:dyDescent="0.2">
      <c r="B18" s="27"/>
      <c r="C18" s="29"/>
      <c r="D18" s="27"/>
      <c r="E18" s="28"/>
      <c r="F18" s="23" t="str">
        <f>IFERROR(VLOOKUP(E18,'Base de comisiones'!$A$4:$J$53,2,FALSE),"")</f>
        <v/>
      </c>
      <c r="G18" s="23" t="str">
        <f>IFERROR(VLOOKUP(E18,'Base de comisiones'!$A$4:$J$53,3,FALSE),"")</f>
        <v/>
      </c>
      <c r="H18" s="23" t="str">
        <f>IFERROR(VLOOKUP(E18,'Base de comisiones'!$A$4:$J$53,4,FALSE),"")</f>
        <v/>
      </c>
      <c r="I18" s="28"/>
      <c r="J18" s="28"/>
      <c r="K18" s="24" t="str">
        <f>IF(J18='Base de comisiones'!$E$3,VLOOKUP('Richard Sanchez'!E18,'Base de comisiones'!$A$4:$J$53,5,FALSE),IF(J18='Base de comisiones'!$F$3,VLOOKUP('Richard Sanchez'!E18,'Base de comisiones'!$A$4:$J$53,6,FALSE),IF(J18='Base de comisiones'!$G$3,VLOOKUP('Richard Sanchez'!E18,'Base de comisiones'!$A$4:$J$53,7,FALSE),IF(J18='Base de comisiones'!$H$3,VLOOKUP('Richard Sanchez'!E18,'Base de comisiones'!$A$4:$J$53,8,FALSE),IF(J18='Base de comisiones'!$I$3,VLOOKUP('Richard Sanchez'!E18,'Base de comisiones'!$A$4:$J$53,9,FALSE),IF(J18='Base de comisiones'!$J$3,VLOOKUP('Richard Sanchez'!E18,'Base de comisiones'!$A$4:$J$53,10,FALSE),""))))))</f>
        <v/>
      </c>
    </row>
    <row r="19" spans="2:11" x14ac:dyDescent="0.2">
      <c r="B19" s="27"/>
      <c r="C19" s="29"/>
      <c r="D19" s="27"/>
      <c r="E19" s="28"/>
      <c r="F19" s="23" t="str">
        <f>IFERROR(VLOOKUP(E19,'Base de comisiones'!$A$4:$J$53,2,FALSE),"")</f>
        <v/>
      </c>
      <c r="G19" s="23" t="str">
        <f>IFERROR(VLOOKUP(E19,'Base de comisiones'!$A$4:$J$53,3,FALSE),"")</f>
        <v/>
      </c>
      <c r="H19" s="23" t="str">
        <f>IFERROR(VLOOKUP(E19,'Base de comisiones'!$A$4:$J$53,4,FALSE),"")</f>
        <v/>
      </c>
      <c r="I19" s="28"/>
      <c r="J19" s="28"/>
      <c r="K19" s="24" t="str">
        <f>IF(J19='Base de comisiones'!$E$3,VLOOKUP('Richard Sanchez'!E19,'Base de comisiones'!$A$4:$J$53,5,FALSE),IF(J19='Base de comisiones'!$F$3,VLOOKUP('Richard Sanchez'!E19,'Base de comisiones'!$A$4:$J$53,6,FALSE),IF(J19='Base de comisiones'!$G$3,VLOOKUP('Richard Sanchez'!E19,'Base de comisiones'!$A$4:$J$53,7,FALSE),IF(J19='Base de comisiones'!$H$3,VLOOKUP('Richard Sanchez'!E19,'Base de comisiones'!$A$4:$J$53,8,FALSE),IF(J19='Base de comisiones'!$I$3,VLOOKUP('Richard Sanchez'!E19,'Base de comisiones'!$A$4:$J$53,9,FALSE),IF(J19='Base de comisiones'!$J$3,VLOOKUP('Richard Sanchez'!E19,'Base de comisiones'!$A$4:$J$53,10,FALSE),""))))))</f>
        <v/>
      </c>
    </row>
    <row r="20" spans="2:11" x14ac:dyDescent="0.2">
      <c r="B20" s="27"/>
      <c r="C20" s="29"/>
      <c r="D20" s="27"/>
      <c r="E20" s="28"/>
      <c r="F20" s="23" t="str">
        <f>IFERROR(VLOOKUP(E20,'Base de comisiones'!$A$4:$J$53,2,FALSE),"")</f>
        <v/>
      </c>
      <c r="G20" s="23" t="str">
        <f>IFERROR(VLOOKUP(E20,'Base de comisiones'!$A$4:$J$53,3,FALSE),"")</f>
        <v/>
      </c>
      <c r="H20" s="23" t="str">
        <f>IFERROR(VLOOKUP(E20,'Base de comisiones'!$A$4:$J$53,4,FALSE),"")</f>
        <v/>
      </c>
      <c r="I20" s="28"/>
      <c r="J20" s="28"/>
      <c r="K20" s="24" t="str">
        <f>IF(J20='Base de comisiones'!$E$3,VLOOKUP('Richard Sanchez'!E20,'Base de comisiones'!$A$4:$J$53,5,FALSE),IF(J20='Base de comisiones'!$F$3,VLOOKUP('Richard Sanchez'!E20,'Base de comisiones'!$A$4:$J$53,6,FALSE),IF(J20='Base de comisiones'!$G$3,VLOOKUP('Richard Sanchez'!E20,'Base de comisiones'!$A$4:$J$53,7,FALSE),IF(J20='Base de comisiones'!$H$3,VLOOKUP('Richard Sanchez'!E20,'Base de comisiones'!$A$4:$J$53,8,FALSE),IF(J20='Base de comisiones'!$I$3,VLOOKUP('Richard Sanchez'!E20,'Base de comisiones'!$A$4:$J$53,9,FALSE),IF(J20='Base de comisiones'!$J$3,VLOOKUP('Richard Sanchez'!E20,'Base de comisiones'!$A$4:$J$53,10,FALSE),""))))))</f>
        <v/>
      </c>
    </row>
    <row r="21" spans="2:11" x14ac:dyDescent="0.2">
      <c r="B21" s="27"/>
      <c r="C21" s="29"/>
      <c r="D21" s="27"/>
      <c r="E21" s="28"/>
      <c r="F21" s="23" t="str">
        <f>IFERROR(VLOOKUP(E21,'Base de comisiones'!$A$4:$J$53,2,FALSE),"")</f>
        <v/>
      </c>
      <c r="G21" s="23" t="str">
        <f>IFERROR(VLOOKUP(E21,'Base de comisiones'!$A$4:$J$53,3,FALSE),"")</f>
        <v/>
      </c>
      <c r="H21" s="23" t="str">
        <f>IFERROR(VLOOKUP(E21,'Base de comisiones'!$A$4:$J$53,4,FALSE),"")</f>
        <v/>
      </c>
      <c r="I21" s="28"/>
      <c r="J21" s="28"/>
      <c r="K21" s="24" t="str">
        <f>IF(J21='Base de comisiones'!$E$3,VLOOKUP('Richard Sanchez'!E21,'Base de comisiones'!$A$4:$J$53,5,FALSE),IF(J21='Base de comisiones'!$F$3,VLOOKUP('Richard Sanchez'!E21,'Base de comisiones'!$A$4:$J$53,6,FALSE),IF(J21='Base de comisiones'!$G$3,VLOOKUP('Richard Sanchez'!E21,'Base de comisiones'!$A$4:$J$53,7,FALSE),IF(J21='Base de comisiones'!$H$3,VLOOKUP('Richard Sanchez'!E21,'Base de comisiones'!$A$4:$J$53,8,FALSE),IF(J21='Base de comisiones'!$I$3,VLOOKUP('Richard Sanchez'!E21,'Base de comisiones'!$A$4:$J$53,9,FALSE),IF(J21='Base de comisiones'!$J$3,VLOOKUP('Richard Sanchez'!E21,'Base de comisiones'!$A$4:$J$53,10,FALSE),""))))))</f>
        <v/>
      </c>
    </row>
    <row r="22" spans="2:11" x14ac:dyDescent="0.2">
      <c r="B22" s="147" t="s">
        <v>23</v>
      </c>
      <c r="C22" s="148"/>
      <c r="D22" s="148"/>
      <c r="E22" s="148"/>
      <c r="F22" s="148"/>
      <c r="G22" s="148"/>
      <c r="H22" s="148"/>
      <c r="I22" s="148"/>
      <c r="J22" s="148"/>
      <c r="K22" s="25">
        <f>SUM(K9:K21)</f>
        <v>724202.36220472446</v>
      </c>
    </row>
    <row r="23" spans="2:11" x14ac:dyDescent="0.2">
      <c r="B23" s="14"/>
      <c r="C23" s="15"/>
      <c r="D23" s="16"/>
      <c r="E23" s="16"/>
      <c r="F23" s="16"/>
      <c r="G23" s="16"/>
      <c r="H23" s="16"/>
      <c r="I23" s="16"/>
      <c r="J23" s="16"/>
      <c r="K23" s="6"/>
    </row>
    <row r="24" spans="2:11" x14ac:dyDescent="0.2">
      <c r="B24" s="14"/>
      <c r="C24" s="15"/>
      <c r="D24" s="16"/>
      <c r="E24" s="16"/>
      <c r="F24" s="16"/>
      <c r="G24" s="16"/>
      <c r="H24" s="16"/>
      <c r="I24" s="16"/>
      <c r="J24" s="16"/>
      <c r="K24" s="6"/>
    </row>
    <row r="25" spans="2:11" x14ac:dyDescent="0.2">
      <c r="B25" s="14"/>
      <c r="C25" s="15"/>
      <c r="D25" s="16"/>
      <c r="E25" s="16"/>
      <c r="F25" s="16"/>
      <c r="G25" s="16"/>
      <c r="H25" s="16"/>
      <c r="I25" s="16"/>
      <c r="J25" s="16"/>
      <c r="K25" s="6"/>
    </row>
    <row r="29" spans="2:11" ht="30" x14ac:dyDescent="0.2">
      <c r="B29" s="9" t="s">
        <v>0</v>
      </c>
      <c r="C29" s="10"/>
      <c r="H29" s="9" t="s">
        <v>24</v>
      </c>
      <c r="I29" s="10"/>
      <c r="J29" s="11"/>
      <c r="K29" s="12"/>
    </row>
    <row r="34" spans="3:9" x14ac:dyDescent="0.2">
      <c r="C34" s="149" t="s">
        <v>50</v>
      </c>
      <c r="D34" s="149"/>
      <c r="E34" s="10"/>
      <c r="F34" s="10"/>
      <c r="G34" s="10"/>
      <c r="H34" s="11"/>
      <c r="I34" s="6"/>
    </row>
  </sheetData>
  <mergeCells count="4">
    <mergeCell ref="B1:K1"/>
    <mergeCell ref="B2:K2"/>
    <mergeCell ref="B22:J22"/>
    <mergeCell ref="C34:D34"/>
  </mergeCells>
  <printOptions horizontalCentered="1"/>
  <pageMargins left="0.19685039370078741" right="0.19685039370078741" top="0.19685039370078741" bottom="0.19685039370078741" header="0.31496062992125984" footer="0.31496062992125984"/>
  <pageSetup scale="60" orientation="landscape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953F00C-517E-475F-A21F-1CA75B697400}">
          <x14:formula1>
            <xm:f>Listas!$B$1:$B$2</xm:f>
          </x14:formula1>
          <xm:sqref>C7</xm:sqref>
        </x14:dataValidation>
        <x14:dataValidation type="list" allowBlank="1" showInputMessage="1" showErrorMessage="1" errorTitle="ERROR" error="Seleccione mes de la lista" promptTitle="MES" prompt="Seleccione mes de la lista" xr:uid="{9DD20935-07F1-4F26-9D47-467B9DFDA372}">
          <x14:formula1>
            <xm:f>Listas!$D$1:$D$12</xm:f>
          </x14:formula1>
          <xm:sqref>C6 I9:I21</xm:sqref>
        </x14:dataValidation>
        <x14:dataValidation type="list" allowBlank="1" showInputMessage="1" showErrorMessage="1" errorTitle="ERROR" error="Seleccione asesor de la lista" promptTitle="ASESOR" prompt="Seleccione asesor de la lista" xr:uid="{3882BE3B-2ED8-406E-BC35-9E14AB9CBF79}">
          <x14:formula1>
            <xm:f>Listas!$E$1:$E$37</xm:f>
          </x14:formula1>
          <xm:sqref>C5</xm:sqref>
        </x14:dataValidation>
        <x14:dataValidation type="list" allowBlank="1" showInputMessage="1" showErrorMessage="1" errorTitle="ERROR" error="Seleccione tipo cobro de la lista" promptTitle="TIPO COBRO" prompt="Seleccione tipo cobro de la lista" xr:uid="{46983122-01F7-49FE-A186-D78C5DF53BD6}">
          <x14:formula1>
            <xm:f>Listas!$C$1:$C$6</xm:f>
          </x14:formula1>
          <xm:sqref>J9:J21</xm:sqref>
        </x14:dataValidation>
        <x14:dataValidation type="list" allowBlank="1" showInputMessage="1" showErrorMessage="1" errorTitle="ERROR" error="Seleccione vehiculo de la lista" promptTitle="VEHICULO" prompt="Seleccione vehiculo de la lista" xr:uid="{51E65AF5-041F-441C-B23F-121775489F9A}">
          <x14:formula1>
            <xm:f>'Base de comisiones'!$A$4:$A$53</xm:f>
          </x14:formula1>
          <xm:sqref>E9:E21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775F-03B5-4D17-96E3-5CBBEECF3702}">
  <dimension ref="B1:L35"/>
  <sheetViews>
    <sheetView showGridLines="0" zoomScale="80" zoomScaleNormal="80" workbookViewId="0">
      <selection activeCell="B26" sqref="B26:J26"/>
    </sheetView>
  </sheetViews>
  <sheetFormatPr baseColWidth="10" defaultColWidth="11.42578125" defaultRowHeight="15" x14ac:dyDescent="0.2"/>
  <cols>
    <col min="1" max="1" width="5.140625" style="1" customWidth="1"/>
    <col min="2" max="2" width="11.85546875" style="1" customWidth="1"/>
    <col min="3" max="3" width="43.28515625" style="1" customWidth="1"/>
    <col min="4" max="4" width="10" style="2" customWidth="1"/>
    <col min="5" max="5" width="22.28515625" style="2" customWidth="1"/>
    <col min="6" max="6" width="26.42578125" style="2" customWidth="1"/>
    <col min="7" max="7" width="18.28515625" style="2" customWidth="1"/>
    <col min="8" max="8" width="12.7109375" style="2" hidden="1" customWidth="1"/>
    <col min="9" max="9" width="14.5703125" style="3" customWidth="1"/>
    <col min="10" max="10" width="18.7109375" style="3" customWidth="1"/>
    <col min="11" max="11" width="14.85546875" style="4" customWidth="1"/>
    <col min="12" max="12" width="19" style="1" customWidth="1"/>
    <col min="13" max="17" width="11.42578125" style="1" customWidth="1"/>
    <col min="18" max="16384" width="11.42578125" style="1"/>
  </cols>
  <sheetData>
    <row r="1" spans="2:12" ht="21" x14ac:dyDescent="0.2">
      <c r="B1" s="146" t="s">
        <v>2</v>
      </c>
      <c r="C1" s="146"/>
      <c r="D1" s="146"/>
      <c r="E1" s="146"/>
      <c r="F1" s="146"/>
      <c r="G1" s="146"/>
      <c r="H1" s="146"/>
      <c r="I1" s="146"/>
      <c r="J1" s="146"/>
      <c r="K1" s="146"/>
    </row>
    <row r="2" spans="2:12" ht="21" x14ac:dyDescent="0.2">
      <c r="B2" s="146" t="s">
        <v>3</v>
      </c>
      <c r="C2" s="146"/>
      <c r="D2" s="146"/>
      <c r="E2" s="146"/>
      <c r="F2" s="146"/>
      <c r="G2" s="146"/>
      <c r="H2" s="146"/>
      <c r="I2" s="146"/>
      <c r="J2" s="146"/>
      <c r="K2" s="146"/>
    </row>
    <row r="3" spans="2:12" x14ac:dyDescent="0.2">
      <c r="I3" s="2"/>
      <c r="J3" s="2"/>
      <c r="K3" s="5"/>
    </row>
    <row r="4" spans="2:12" ht="15.75" x14ac:dyDescent="0.2">
      <c r="B4" s="13" t="s">
        <v>21</v>
      </c>
      <c r="C4" s="26">
        <v>44967</v>
      </c>
      <c r="I4" s="2"/>
      <c r="J4" s="2"/>
      <c r="K4" s="5"/>
    </row>
    <row r="5" spans="2:12" ht="15.75" x14ac:dyDescent="0.2">
      <c r="B5" s="13" t="s">
        <v>0</v>
      </c>
      <c r="C5" s="50" t="s">
        <v>68</v>
      </c>
      <c r="I5" s="2"/>
      <c r="J5" s="2"/>
      <c r="K5" s="5"/>
    </row>
    <row r="6" spans="2:12" ht="15.75" x14ac:dyDescent="0.2">
      <c r="B6" s="13" t="s">
        <v>4</v>
      </c>
      <c r="C6" s="58" t="s">
        <v>7</v>
      </c>
      <c r="I6" s="2"/>
      <c r="J6" s="2"/>
      <c r="K6" s="5"/>
    </row>
    <row r="7" spans="2:12" ht="15.75" x14ac:dyDescent="0.2">
      <c r="B7" s="13" t="s">
        <v>22</v>
      </c>
      <c r="C7" s="49" t="s">
        <v>29</v>
      </c>
      <c r="I7" s="2"/>
      <c r="J7" s="2"/>
      <c r="K7" s="5"/>
    </row>
    <row r="8" spans="2:12" ht="31.5" customHeight="1" x14ac:dyDescent="0.2">
      <c r="B8" s="7" t="s">
        <v>17</v>
      </c>
      <c r="C8" s="7" t="s">
        <v>1</v>
      </c>
      <c r="D8" s="7" t="s">
        <v>26</v>
      </c>
      <c r="E8" s="7" t="s">
        <v>18</v>
      </c>
      <c r="F8" s="7" t="s">
        <v>34</v>
      </c>
      <c r="G8" s="7" t="s">
        <v>49</v>
      </c>
      <c r="H8" s="7" t="s">
        <v>19</v>
      </c>
      <c r="I8" s="8" t="s">
        <v>4</v>
      </c>
      <c r="J8" s="8" t="s">
        <v>25</v>
      </c>
      <c r="K8" s="22" t="s">
        <v>20</v>
      </c>
    </row>
    <row r="9" spans="2:12" x14ac:dyDescent="0.2">
      <c r="B9" s="72">
        <v>65</v>
      </c>
      <c r="C9" s="73" t="s">
        <v>92</v>
      </c>
      <c r="D9" s="72" t="s">
        <v>93</v>
      </c>
      <c r="E9" s="86" t="s">
        <v>48</v>
      </c>
      <c r="F9" s="23" t="str">
        <f>IFERROR(VLOOKUP(E9,'Base de comisiones'!$A$4:$J$53,2,FALSE),"")</f>
        <v/>
      </c>
      <c r="G9" s="23" t="str">
        <f>IFERROR(VLOOKUP(E9,'Base de comisiones'!$A$4:$J$53,3,FALSE),"")</f>
        <v/>
      </c>
      <c r="H9" s="23" t="str">
        <f>IFERROR(VLOOKUP(E9,'Base de comisiones'!$A$4:$J$53,4,FALSE),"")</f>
        <v/>
      </c>
      <c r="I9" s="36" t="s">
        <v>6</v>
      </c>
      <c r="J9" s="28" t="s">
        <v>36</v>
      </c>
      <c r="K9" s="24" t="e">
        <f>IF(J9='Base de comisiones'!$E$3,VLOOKUP('Carlos Castelblanco'!E9,'Base de comisiones'!$A$4:$J$53,5,FALSE),IF(J9='Base de comisiones'!$F$3,VLOOKUP('Carlos Castelblanco'!E9,'Base de comisiones'!$A$4:$J$53,6,FALSE),IF(J9='Base de comisiones'!$G$3,VLOOKUP('Carlos Castelblanco'!E9,'Base de comisiones'!$A$4:$J$53,7,FALSE),IF(J9='Base de comisiones'!$H$3,VLOOKUP('Carlos Castelblanco'!E9,'Base de comisiones'!$A$4:$J$53,8,FALSE),IF(J9='Base de comisiones'!$I$3,VLOOKUP('Carlos Castelblanco'!E9,'Base de comisiones'!$A$4:$J$53,9,FALSE),IF(J9='Base de comisiones'!$J$3,VLOOKUP('Carlos Castelblanco'!E9,'Base de comisiones'!$A$4:$J$53,10,FALSE),""))))))</f>
        <v>#N/A</v>
      </c>
    </row>
    <row r="10" spans="2:12" x14ac:dyDescent="0.2">
      <c r="B10" s="27"/>
      <c r="C10" s="81"/>
      <c r="D10" s="27"/>
      <c r="E10" s="86"/>
      <c r="F10" s="23" t="str">
        <f>IFERROR(VLOOKUP(E10,'Base de comisiones'!$A$4:$J$53,2,FALSE),"")</f>
        <v/>
      </c>
      <c r="G10" s="23" t="str">
        <f>IFERROR(VLOOKUP(E10,'Base de comisiones'!$A$4:$J$53,3,FALSE),"")</f>
        <v/>
      </c>
      <c r="H10" s="23" t="str">
        <f>IFERROR(VLOOKUP(E10,'Base de comisiones'!$A$4:$J$53,4,FALSE),"")</f>
        <v/>
      </c>
      <c r="I10" s="36"/>
      <c r="J10" s="28"/>
      <c r="K10" s="24" t="str">
        <f>IF(J10='Base de comisiones'!$E$3,VLOOKUP('Carlos Castelblanco'!E10,'Base de comisiones'!$A$4:$J$53,5,FALSE),IF(J10='Base de comisiones'!$F$3,VLOOKUP('Carlos Castelblanco'!E10,'Base de comisiones'!$A$4:$J$53,6,FALSE),IF(J10='Base de comisiones'!$G$3,VLOOKUP('Carlos Castelblanco'!E10,'Base de comisiones'!$A$4:$J$53,7,FALSE),IF(J10='Base de comisiones'!$H$3,VLOOKUP('Carlos Castelblanco'!E10,'Base de comisiones'!$A$4:$J$53,8,FALSE),IF(J10='Base de comisiones'!$I$3,VLOOKUP('Carlos Castelblanco'!E10,'Base de comisiones'!$A$4:$J$53,9,FALSE),IF(J10='Base de comisiones'!$J$3,VLOOKUP('Carlos Castelblanco'!E10,'Base de comisiones'!$A$4:$J$53,10,FALSE),""))))))</f>
        <v/>
      </c>
      <c r="L10" s="75"/>
    </row>
    <row r="11" spans="2:12" x14ac:dyDescent="0.2">
      <c r="B11" s="27"/>
      <c r="C11" s="81"/>
      <c r="D11" s="27"/>
      <c r="E11" s="80"/>
      <c r="F11" s="23" t="str">
        <f>IFERROR(VLOOKUP(E11,'Base de comisiones'!$A$4:$J$53,2,FALSE),"")</f>
        <v/>
      </c>
      <c r="G11" s="23" t="str">
        <f>IFERROR(VLOOKUP(E11,'Base de comisiones'!$A$4:$J$53,3,FALSE),"")</f>
        <v/>
      </c>
      <c r="H11" s="23" t="str">
        <f>IFERROR(VLOOKUP(E11,'Base de comisiones'!$A$4:$J$53,4,FALSE),"")</f>
        <v/>
      </c>
      <c r="I11" s="36"/>
      <c r="J11" s="28"/>
      <c r="K11" s="24"/>
      <c r="L11" s="75"/>
    </row>
    <row r="12" spans="2:12" x14ac:dyDescent="0.2">
      <c r="B12" s="27"/>
      <c r="C12" s="81"/>
      <c r="D12" s="27"/>
      <c r="E12" s="70"/>
      <c r="F12" s="23" t="str">
        <f>IFERROR(VLOOKUP(E12,'Base de comisiones'!$A$4:$J$53,2,FALSE),"")</f>
        <v/>
      </c>
      <c r="G12" s="23" t="str">
        <f>IFERROR(VLOOKUP(E12,'Base de comisiones'!$A$4:$J$53,3,FALSE),"")</f>
        <v/>
      </c>
      <c r="H12" s="23" t="str">
        <f>IFERROR(VLOOKUP(E12,'Base de comisiones'!$A$4:$J$53,4,FALSE),"")</f>
        <v/>
      </c>
      <c r="I12" s="36"/>
      <c r="J12" s="28"/>
      <c r="K12" s="24"/>
      <c r="L12" s="75"/>
    </row>
    <row r="13" spans="2:12" x14ac:dyDescent="0.2">
      <c r="B13" s="27"/>
      <c r="C13" s="29"/>
      <c r="D13" s="27"/>
      <c r="E13" s="80"/>
      <c r="F13" s="23" t="str">
        <f>IFERROR(VLOOKUP(E13,'Base de comisiones'!$A$4:$J$53,2,FALSE),"")</f>
        <v/>
      </c>
      <c r="G13" s="23" t="str">
        <f>IFERROR(VLOOKUP(E13,'Base de comisiones'!$A$4:$J$53,3,FALSE),"")</f>
        <v/>
      </c>
      <c r="H13" s="23" t="str">
        <f>IFERROR(VLOOKUP(E13,'Base de comisiones'!$A$4:$J$53,4,FALSE),"")</f>
        <v/>
      </c>
      <c r="I13" s="36"/>
      <c r="J13" s="28"/>
      <c r="K13" s="24"/>
    </row>
    <row r="14" spans="2:12" x14ac:dyDescent="0.2">
      <c r="B14" s="27"/>
      <c r="C14" s="29"/>
      <c r="D14" s="27"/>
      <c r="E14" s="74"/>
      <c r="F14" s="23" t="str">
        <f>IFERROR(VLOOKUP(E14,'Base de comisiones'!$A$4:$J$53,2,FALSE),"")</f>
        <v/>
      </c>
      <c r="G14" s="23" t="str">
        <f>IFERROR(VLOOKUP(E14,'Base de comisiones'!$A$4:$J$53,3,FALSE),"")</f>
        <v/>
      </c>
      <c r="H14" s="23" t="str">
        <f>IFERROR(VLOOKUP(E14,'Base de comisiones'!$A$4:$J$53,4,FALSE),"")</f>
        <v/>
      </c>
      <c r="I14" s="36"/>
      <c r="J14" s="28"/>
      <c r="K14" s="24"/>
    </row>
    <row r="15" spans="2:12" x14ac:dyDescent="0.2">
      <c r="B15" s="27"/>
      <c r="C15" s="29"/>
      <c r="D15" s="27"/>
      <c r="E15" s="80"/>
      <c r="F15" s="23" t="str">
        <f>IFERROR(VLOOKUP(E15,'Base de comisiones'!$A$4:$J$53,2,FALSE),"")</f>
        <v/>
      </c>
      <c r="G15" s="23" t="str">
        <f>IFERROR(VLOOKUP(E15,'Base de comisiones'!$A$4:$J$53,3,FALSE),"")</f>
        <v/>
      </c>
      <c r="H15" s="23" t="str">
        <f>IFERROR(VLOOKUP(E15,'Base de comisiones'!$A$4:$J$53,4,FALSE),"")</f>
        <v/>
      </c>
      <c r="I15" s="36"/>
      <c r="J15" s="28"/>
      <c r="K15" s="24"/>
    </row>
    <row r="16" spans="2:12" x14ac:dyDescent="0.2">
      <c r="B16" s="27"/>
      <c r="C16" s="29"/>
      <c r="D16" s="27"/>
      <c r="E16" s="80"/>
      <c r="F16" s="23" t="str">
        <f>IFERROR(VLOOKUP(E16,'Base de comisiones'!$A$4:$J$53,2,FALSE),"")</f>
        <v/>
      </c>
      <c r="G16" s="23" t="str">
        <f>IFERROR(VLOOKUP(E16,'Base de comisiones'!$A$4:$J$53,3,FALSE),"")</f>
        <v/>
      </c>
      <c r="H16" s="23" t="str">
        <f>IFERROR(VLOOKUP(E16,'Base de comisiones'!$A$4:$J$53,4,FALSE),"")</f>
        <v/>
      </c>
      <c r="I16" s="36"/>
      <c r="J16" s="28"/>
      <c r="K16" s="24"/>
    </row>
    <row r="17" spans="2:11" x14ac:dyDescent="0.2">
      <c r="B17" s="27"/>
      <c r="C17" s="29"/>
      <c r="D17" s="27"/>
      <c r="E17" s="28"/>
      <c r="F17" s="23" t="str">
        <f>IFERROR(VLOOKUP(E17,'Base de comisiones'!$A$4:$J$53,2,FALSE),"")</f>
        <v/>
      </c>
      <c r="G17" s="23" t="str">
        <f>IFERROR(VLOOKUP(E17,'Base de comisiones'!$A$4:$J$53,3,FALSE),"")</f>
        <v/>
      </c>
      <c r="H17" s="23" t="str">
        <f>IFERROR(VLOOKUP(E17,'Base de comisiones'!$A$4:$J$53,4,FALSE),"")</f>
        <v/>
      </c>
      <c r="I17" s="36"/>
      <c r="J17" s="28"/>
      <c r="K17" s="24"/>
    </row>
    <row r="18" spans="2:11" x14ac:dyDescent="0.2">
      <c r="B18" s="27"/>
      <c r="C18" s="29"/>
      <c r="D18" s="27"/>
      <c r="E18" s="80"/>
      <c r="F18" s="23" t="str">
        <f>IFERROR(VLOOKUP(E18,'Base de comisiones'!$A$4:$J$53,2,FALSE),"")</f>
        <v/>
      </c>
      <c r="G18" s="23" t="str">
        <f>IFERROR(VLOOKUP(E18,'Base de comisiones'!$A$4:$J$53,3,FALSE),"")</f>
        <v/>
      </c>
      <c r="H18" s="23" t="str">
        <f>IFERROR(VLOOKUP(E18,'Base de comisiones'!$A$4:$J$53,4,FALSE),"")</f>
        <v/>
      </c>
      <c r="I18" s="36"/>
      <c r="J18" s="28"/>
      <c r="K18" s="24"/>
    </row>
    <row r="19" spans="2:11" x14ac:dyDescent="0.2">
      <c r="B19" s="27"/>
      <c r="C19" s="29"/>
      <c r="D19" s="27"/>
      <c r="E19" s="34"/>
      <c r="F19" s="23"/>
      <c r="G19" s="23"/>
      <c r="H19" s="23"/>
      <c r="I19" s="36"/>
      <c r="J19" s="28"/>
      <c r="K19" s="24"/>
    </row>
    <row r="20" spans="2:11" x14ac:dyDescent="0.2">
      <c r="B20" s="27"/>
      <c r="C20" s="29"/>
      <c r="D20" s="27"/>
      <c r="E20" s="34"/>
      <c r="F20" s="23"/>
      <c r="G20" s="23"/>
      <c r="H20" s="23"/>
      <c r="I20" s="36"/>
      <c r="J20" s="28"/>
      <c r="K20" s="24"/>
    </row>
    <row r="21" spans="2:11" x14ac:dyDescent="0.2">
      <c r="B21" s="53"/>
      <c r="C21" s="54"/>
      <c r="D21" s="53"/>
      <c r="E21" s="53"/>
      <c r="F21" s="55" t="str">
        <f>IFERROR(VLOOKUP(E21,'Base de comisiones'!$A$4:$J$53,2,FALSE),"")</f>
        <v/>
      </c>
      <c r="G21" s="55" t="str">
        <f>IFERROR(VLOOKUP(E21,'Base de comisiones'!$A$4:$J$53,3,FALSE),"")</f>
        <v/>
      </c>
      <c r="H21" s="55" t="str">
        <f>IFERROR(VLOOKUP(E21,'Base de comisiones'!$A$4:$J$53,4,FALSE),"")</f>
        <v/>
      </c>
      <c r="I21" s="53"/>
      <c r="J21" s="53"/>
      <c r="K21" s="56"/>
    </row>
    <row r="22" spans="2:11" x14ac:dyDescent="0.2">
      <c r="B22" s="27"/>
      <c r="C22" s="29"/>
      <c r="D22" s="27"/>
      <c r="E22" s="28"/>
      <c r="F22" s="23" t="str">
        <f>IFERROR(VLOOKUP(E22,'Base de comisiones'!$A$4:$J$53,2,FALSE),"")</f>
        <v/>
      </c>
      <c r="G22" s="23" t="str">
        <f>IFERROR(VLOOKUP(E22,'Base de comisiones'!$A$4:$J$53,3,FALSE),"")</f>
        <v/>
      </c>
      <c r="H22" s="23" t="str">
        <f>IFERROR(VLOOKUP(E22,'Base de comisiones'!$A$4:$J$53,4,FALSE),"")</f>
        <v/>
      </c>
      <c r="I22" s="28"/>
      <c r="J22" s="28"/>
      <c r="K22" s="24" t="str">
        <f>IF(J22='Base de comisiones'!$E$3,VLOOKUP('Carlos Castelblanco'!E22,'Base de comisiones'!$A$4:$J$53,5,FALSE),IF(J22='Base de comisiones'!$F$3,VLOOKUP('Carlos Castelblanco'!E22,'Base de comisiones'!$A$4:$J$53,6,FALSE),IF(J22='Base de comisiones'!$G$3,VLOOKUP('Carlos Castelblanco'!E22,'Base de comisiones'!$A$4:$J$53,7,FALSE),IF(J22='Base de comisiones'!$H$3,VLOOKUP('Carlos Castelblanco'!E22,'Base de comisiones'!$A$4:$J$53,8,FALSE),IF(J22='Base de comisiones'!$I$3,VLOOKUP('Carlos Castelblanco'!E22,'Base de comisiones'!$A$4:$J$53,9,FALSE),IF(J22='Base de comisiones'!$J$3,VLOOKUP('Carlos Castelblanco'!E22,'Base de comisiones'!$A$4:$J$53,10,FALSE),""))))))</f>
        <v/>
      </c>
    </row>
    <row r="23" spans="2:11" x14ac:dyDescent="0.2">
      <c r="B23" s="147" t="s">
        <v>23</v>
      </c>
      <c r="C23" s="148"/>
      <c r="D23" s="148"/>
      <c r="E23" s="148"/>
      <c r="F23" s="148"/>
      <c r="G23" s="148"/>
      <c r="H23" s="148"/>
      <c r="I23" s="148"/>
      <c r="J23" s="148"/>
      <c r="K23" s="25" t="e">
        <f>SUM(K9:K22)</f>
        <v>#N/A</v>
      </c>
    </row>
    <row r="24" spans="2:11" x14ac:dyDescent="0.2">
      <c r="B24" s="14"/>
      <c r="C24" s="15"/>
      <c r="D24" s="16"/>
      <c r="E24" s="16"/>
      <c r="F24" s="16"/>
      <c r="G24" s="16"/>
      <c r="H24" s="16"/>
      <c r="I24" s="16"/>
      <c r="J24" s="16"/>
      <c r="K24" s="6"/>
    </row>
    <row r="25" spans="2:11" x14ac:dyDescent="0.2">
      <c r="B25" s="14"/>
      <c r="C25" s="15"/>
      <c r="D25" s="16"/>
      <c r="E25" s="16"/>
      <c r="F25" s="16"/>
      <c r="G25" s="16"/>
      <c r="H25" s="16"/>
      <c r="I25" s="16"/>
      <c r="J25" s="16"/>
      <c r="K25" s="6"/>
    </row>
    <row r="26" spans="2:11" x14ac:dyDescent="0.2">
      <c r="B26" s="14"/>
      <c r="C26" s="15"/>
      <c r="D26" s="16"/>
      <c r="E26" s="16"/>
      <c r="F26" s="16"/>
      <c r="G26" s="16"/>
      <c r="H26" s="16"/>
      <c r="I26" s="16"/>
      <c r="J26" s="16"/>
      <c r="K26" s="6"/>
    </row>
    <row r="30" spans="2:11" ht="30" x14ac:dyDescent="0.2">
      <c r="B30" s="9" t="s">
        <v>0</v>
      </c>
      <c r="C30" s="10"/>
      <c r="H30" s="9" t="s">
        <v>24</v>
      </c>
      <c r="I30" s="10"/>
      <c r="J30" s="11"/>
      <c r="K30" s="12"/>
    </row>
    <row r="35" spans="3:9" x14ac:dyDescent="0.2">
      <c r="C35" s="149" t="s">
        <v>50</v>
      </c>
      <c r="D35" s="149"/>
      <c r="E35" s="10"/>
      <c r="F35" s="10"/>
      <c r="G35" s="10"/>
      <c r="H35" s="11"/>
      <c r="I35" s="6"/>
    </row>
  </sheetData>
  <mergeCells count="4">
    <mergeCell ref="B1:K1"/>
    <mergeCell ref="B2:K2"/>
    <mergeCell ref="B23:J23"/>
    <mergeCell ref="C35:D35"/>
  </mergeCells>
  <printOptions horizontalCentered="1"/>
  <pageMargins left="0.19685039370078741" right="0.19685039370078741" top="0.19685039370078741" bottom="0.19685039370078741" header="0.31496062992125984" footer="0.31496062992125984"/>
  <pageSetup scale="6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ERROR" error="Seleccione tipo cobro de la lista" promptTitle="TIPO COBRO" prompt="Seleccione tipo cobro de la lista" xr:uid="{432EC498-9118-49B9-9D73-D9028CB8215F}">
          <x14:formula1>
            <xm:f>Listas!$C$1:$C$6</xm:f>
          </x14:formula1>
          <xm:sqref>J9:J22</xm:sqref>
        </x14:dataValidation>
        <x14:dataValidation type="list" allowBlank="1" showInputMessage="1" showErrorMessage="1" errorTitle="ERROR" error="Seleccione mes de la lista" promptTitle="MES" prompt="Seleccione mes de la lista" xr:uid="{F60EFD4D-884E-4C8D-B0B4-8B7F2F522666}">
          <x14:formula1>
            <xm:f>Listas!$D$1:$D$12</xm:f>
          </x14:formula1>
          <xm:sqref>C6 I9:I22</xm:sqref>
        </x14:dataValidation>
        <x14:dataValidation type="list" allowBlank="1" showInputMessage="1" showErrorMessage="1" xr:uid="{1ECEC2E1-ABF6-4E53-8046-79001C597C93}">
          <x14:formula1>
            <xm:f>Listas!$B$1:$B$2</xm:f>
          </x14:formula1>
          <xm:sqref>C7</xm:sqref>
        </x14:dataValidation>
        <x14:dataValidation type="list" allowBlank="1" showInputMessage="1" showErrorMessage="1" errorTitle="ERROR" error="Seleccione asesor de la lista" promptTitle="ASESOR" prompt="Seleccione asesor de la lista" xr:uid="{CCC739D4-2ECF-4C5A-9B28-AA0922312107}">
          <x14:formula1>
            <xm:f>Listas!$E$1:$E$37</xm:f>
          </x14:formula1>
          <xm:sqref>C5</xm:sqref>
        </x14:dataValidation>
        <x14:dataValidation type="list" allowBlank="1" showInputMessage="1" showErrorMessage="1" errorTitle="ERROR" error="Seleccione vehiculo de la lista" promptTitle="VEHICULO" prompt="Seleccione vehiculo de la lista" xr:uid="{5E53C8BD-F910-4D68-979A-0196F253C8F7}">
          <x14:formula1>
            <xm:f>'Base de comisiones'!$A$4:$A$53</xm:f>
          </x14:formula1>
          <xm:sqref>E9:E22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6EBB8-92B7-4319-B625-40E4E563A49F}">
  <sheetPr>
    <tabColor theme="4" tint="0.59999389629810485"/>
  </sheetPr>
  <dimension ref="B1:L38"/>
  <sheetViews>
    <sheetView showGridLines="0" topLeftCell="A4" zoomScale="85" zoomScaleNormal="85" workbookViewId="0">
      <selection activeCell="I5" sqref="I5"/>
    </sheetView>
  </sheetViews>
  <sheetFormatPr baseColWidth="10" defaultColWidth="11.42578125" defaultRowHeight="15" x14ac:dyDescent="0.2"/>
  <cols>
    <col min="1" max="1" width="5.140625" style="1" customWidth="1"/>
    <col min="2" max="2" width="12.42578125" style="1" customWidth="1"/>
    <col min="3" max="3" width="39.28515625" style="1" customWidth="1"/>
    <col min="4" max="4" width="10.85546875" style="2" customWidth="1"/>
    <col min="5" max="5" width="19.85546875" style="2" customWidth="1"/>
    <col min="6" max="6" width="18.7109375" style="2" customWidth="1"/>
    <col min="7" max="7" width="20.140625" style="2" customWidth="1"/>
    <col min="8" max="8" width="12.7109375" style="2" hidden="1" customWidth="1"/>
    <col min="9" max="9" width="18.28515625" style="3" customWidth="1"/>
    <col min="10" max="10" width="16.7109375" style="3" customWidth="1"/>
    <col min="11" max="11" width="20.5703125" style="4" customWidth="1"/>
    <col min="12" max="12" width="25.5703125" style="1" customWidth="1"/>
    <col min="13" max="17" width="11.42578125" style="1" customWidth="1"/>
    <col min="18" max="16384" width="11.42578125" style="1"/>
  </cols>
  <sheetData>
    <row r="1" spans="2:12" ht="21" x14ac:dyDescent="0.2">
      <c r="B1" s="146" t="s">
        <v>2</v>
      </c>
      <c r="C1" s="146"/>
      <c r="D1" s="146"/>
      <c r="E1" s="146"/>
      <c r="F1" s="146"/>
      <c r="G1" s="146"/>
      <c r="H1" s="146"/>
      <c r="I1" s="146"/>
      <c r="J1" s="146"/>
      <c r="K1" s="146"/>
    </row>
    <row r="2" spans="2:12" ht="21" x14ac:dyDescent="0.2">
      <c r="B2" s="146" t="s">
        <v>3</v>
      </c>
      <c r="C2" s="146"/>
      <c r="D2" s="146"/>
      <c r="E2" s="146"/>
      <c r="F2" s="146"/>
      <c r="G2" s="146"/>
      <c r="H2" s="146"/>
      <c r="I2" s="146"/>
      <c r="J2" s="146"/>
      <c r="K2" s="146"/>
    </row>
    <row r="3" spans="2:12" x14ac:dyDescent="0.2">
      <c r="I3" s="2"/>
      <c r="J3" s="2"/>
      <c r="K3" s="5"/>
    </row>
    <row r="4" spans="2:12" ht="15.75" x14ac:dyDescent="0.2">
      <c r="B4" s="13" t="s">
        <v>21</v>
      </c>
      <c r="C4" s="26">
        <f>'Nadia Catacora'!C4</f>
        <v>45818</v>
      </c>
      <c r="I4" s="2"/>
      <c r="J4" s="2"/>
      <c r="K4" s="5"/>
    </row>
    <row r="5" spans="2:12" ht="15.75" x14ac:dyDescent="0.2">
      <c r="B5" s="13" t="s">
        <v>0</v>
      </c>
      <c r="C5" s="105" t="s">
        <v>51</v>
      </c>
      <c r="I5" s="2"/>
      <c r="J5" s="2"/>
      <c r="K5" s="5"/>
    </row>
    <row r="6" spans="2:12" ht="15.75" x14ac:dyDescent="0.2">
      <c r="B6" s="13" t="s">
        <v>4</v>
      </c>
      <c r="C6" s="39" t="str">
        <f>'Nadia Catacora'!C6</f>
        <v>MAYO</v>
      </c>
      <c r="I6" s="2"/>
      <c r="J6" s="2"/>
      <c r="K6" s="5"/>
    </row>
    <row r="7" spans="2:12" ht="15.75" x14ac:dyDescent="0.2">
      <c r="B7" s="13" t="s">
        <v>22</v>
      </c>
      <c r="C7" s="39" t="str">
        <f>'Nadia Catacora'!C7</f>
        <v>PRIMERA</v>
      </c>
      <c r="I7" s="2"/>
      <c r="J7" s="2"/>
      <c r="K7" s="5"/>
    </row>
    <row r="8" spans="2:12" ht="31.5" customHeight="1" x14ac:dyDescent="0.2">
      <c r="B8" s="7" t="s">
        <v>17</v>
      </c>
      <c r="C8" s="7" t="s">
        <v>1</v>
      </c>
      <c r="D8" s="7" t="s">
        <v>26</v>
      </c>
      <c r="E8" s="7" t="s">
        <v>18</v>
      </c>
      <c r="F8" s="7" t="s">
        <v>34</v>
      </c>
      <c r="G8" s="7" t="s">
        <v>49</v>
      </c>
      <c r="H8" s="7" t="s">
        <v>19</v>
      </c>
      <c r="I8" s="8" t="s">
        <v>4</v>
      </c>
      <c r="J8" s="8" t="s">
        <v>25</v>
      </c>
      <c r="K8" s="22" t="s">
        <v>20</v>
      </c>
    </row>
    <row r="9" spans="2:12" ht="15.6" customHeight="1" x14ac:dyDescent="0.2">
      <c r="B9" s="27" t="s">
        <v>496</v>
      </c>
      <c r="C9" s="27" t="s">
        <v>497</v>
      </c>
      <c r="D9" s="27" t="s">
        <v>498</v>
      </c>
      <c r="E9" s="27" t="s">
        <v>142</v>
      </c>
      <c r="F9" s="23" t="str">
        <f>IFERROR(VLOOKUP(E9,'Base de comisiones'!$A$4:$J$99,2,FALSE),"")</f>
        <v>SPORTAGE NQ5e</v>
      </c>
      <c r="G9" s="23" t="str">
        <f>IFERROR(VLOOKUP(E9,'Base de comisiones'!$A$4:$J$77,3,FALSE),"")</f>
        <v>VIBRANT PLUS AT</v>
      </c>
      <c r="H9" s="23">
        <f>IFERROR(VLOOKUP(E9,'Base de comisiones'!$A$4:$J$53,4,FALSE),"")</f>
        <v>2026</v>
      </c>
      <c r="I9" s="127" t="s">
        <v>9</v>
      </c>
      <c r="J9" s="109" t="s">
        <v>38</v>
      </c>
      <c r="K9" s="24">
        <f>IF(J9='Base de comisiones'!$E$3,VLOOKUP('Andres Montaño'!E9,'Base de comisiones'!$A$4:$J$77,5,FALSE),IF(J9='Base de comisiones'!$F$3,VLOOKUP('Andres Montaño'!E9,'Base de comisiones'!$A$4:$J$77,6,FALSE),IF(J9='Base de comisiones'!$G$3,VLOOKUP('Andres Montaño'!E9,'Base de comisiones'!$A$4:$J$77,7,FALSE),IF(J9='Base de comisiones'!$H$3,VLOOKUP('Andres Montaño'!E9,'Base de comisiones'!$A$4:$J$77,8,FALSE),IF(J9='Base de comisiones'!$I$3,VLOOKUP('Andres Montaño'!E9,'Base de comisiones'!$A$4:$J$77,9,FALSE),IF(J9='Base de comisiones'!$J$3,VLOOKUP('Andres Montaño'!E9,'Base de comisiones'!$A$4:$J$77,10,FALSE),""))))))</f>
        <v>931117.32283464563</v>
      </c>
      <c r="L9" s="99"/>
    </row>
    <row r="10" spans="2:12" ht="15.6" customHeight="1" x14ac:dyDescent="0.2">
      <c r="B10" s="27" t="s">
        <v>499</v>
      </c>
      <c r="C10" s="27" t="s">
        <v>500</v>
      </c>
      <c r="D10" s="27" t="s">
        <v>501</v>
      </c>
      <c r="E10" s="27" t="s">
        <v>110</v>
      </c>
      <c r="F10" s="23" t="str">
        <f>IFERROR(VLOOKUP(E10,'Base de comisiones'!$A$4:$J$99,2,FALSE),"")</f>
        <v>K3 SEDÁN</v>
      </c>
      <c r="G10" s="23" t="str">
        <f>IFERROR(VLOOKUP(E10,'Base de comisiones'!$A$4:$J$77,3,FALSE),"")</f>
        <v>GT LINE</v>
      </c>
      <c r="H10" s="23">
        <f>IFERROR(VLOOKUP(E10,'Base de comisiones'!$A$4:$J$53,4,FALSE),"")</f>
        <v>2026</v>
      </c>
      <c r="I10" s="127" t="s">
        <v>9</v>
      </c>
      <c r="J10" s="109" t="s">
        <v>38</v>
      </c>
      <c r="K10" s="24">
        <f>IF(J10='Base de comisiones'!$E$3,VLOOKUP('Andres Montaño'!E10,'Base de comisiones'!$A$4:$J$77,5,FALSE),IF(J10='Base de comisiones'!$F$3,VLOOKUP('Andres Montaño'!E10,'Base de comisiones'!$A$4:$J$77,6,FALSE),IF(J10='Base de comisiones'!$G$3,VLOOKUP('Andres Montaño'!E10,'Base de comisiones'!$A$4:$J$77,7,FALSE),IF(J10='Base de comisiones'!$H$3,VLOOKUP('Andres Montaño'!E10,'Base de comisiones'!$A$4:$J$77,8,FALSE),IF(J10='Base de comisiones'!$I$3,VLOOKUP('Andres Montaño'!E10,'Base de comisiones'!$A$4:$J$77,9,FALSE),IF(J10='Base de comisiones'!$J$3,VLOOKUP('Andres Montaño'!E10,'Base de comisiones'!$A$4:$J$77,10,FALSE),""))))))</f>
        <v>577370.07874015742</v>
      </c>
      <c r="L10" s="75"/>
    </row>
    <row r="11" spans="2:12" ht="15.6" customHeight="1" x14ac:dyDescent="0.2">
      <c r="B11" s="27" t="s">
        <v>502</v>
      </c>
      <c r="C11" s="27" t="s">
        <v>503</v>
      </c>
      <c r="D11" s="27" t="s">
        <v>504</v>
      </c>
      <c r="E11" s="27" t="s">
        <v>143</v>
      </c>
      <c r="F11" s="23" t="str">
        <f>IFERROR(VLOOKUP(E11,'Base de comisiones'!$A$4:$J$99,2,FALSE),"")</f>
        <v>SPORTAGE NQ5e</v>
      </c>
      <c r="G11" s="23" t="str">
        <f>IFERROR(VLOOKUP(E11,'Base de comisiones'!$A$4:$J$77,3,FALSE),"")</f>
        <v>ZENITH PLUS</v>
      </c>
      <c r="H11" s="23">
        <f>IFERROR(VLOOKUP(E11,'Base de comisiones'!$A$4:$J$53,4,FALSE),"")</f>
        <v>2026</v>
      </c>
      <c r="I11" s="127" t="s">
        <v>9</v>
      </c>
      <c r="J11" s="109" t="s">
        <v>38</v>
      </c>
      <c r="K11" s="24">
        <f>IF(J11='Base de comisiones'!$E$3,VLOOKUP('Andres Montaño'!E11,'Base de comisiones'!$A$4:$J$77,5,FALSE),IF(J11='Base de comisiones'!$F$3,VLOOKUP('Andres Montaño'!E11,'Base de comisiones'!$A$4:$J$77,6,FALSE),IF(J11='Base de comisiones'!$G$3,VLOOKUP('Andres Montaño'!E11,'Base de comisiones'!$A$4:$J$77,7,FALSE),IF(J11='Base de comisiones'!$H$3,VLOOKUP('Andres Montaño'!E11,'Base de comisiones'!$A$4:$J$77,8,FALSE),IF(J11='Base de comisiones'!$I$3,VLOOKUP('Andres Montaño'!E11,'Base de comisiones'!$A$4:$J$77,9,FALSE),IF(J11='Base de comisiones'!$J$3,VLOOKUP('Andres Montaño'!E11,'Base de comisiones'!$A$4:$J$77,10,FALSE),""))))))</f>
        <v>1020408.6614173226</v>
      </c>
      <c r="L11" s="99"/>
    </row>
    <row r="12" spans="2:12" ht="15.6" customHeight="1" x14ac:dyDescent="0.2">
      <c r="B12" s="27" t="s">
        <v>505</v>
      </c>
      <c r="C12" s="27" t="s">
        <v>506</v>
      </c>
      <c r="D12" s="27" t="s">
        <v>507</v>
      </c>
      <c r="E12" s="27" t="s">
        <v>121</v>
      </c>
      <c r="F12" s="23" t="str">
        <f>IFERROR(VLOOKUP(E12,'Base de comisiones'!$A$4:$J$99,2,FALSE),"")</f>
        <v>K3 CROSS</v>
      </c>
      <c r="G12" s="23" t="str">
        <f>IFERROR(VLOOKUP(E12,'Base de comisiones'!$A$4:$J$77,3,FALSE),"")</f>
        <v>ZENITH</v>
      </c>
      <c r="H12" s="23">
        <f>IFERROR(VLOOKUP(E12,'Base de comisiones'!$A$4:$J$53,4,FALSE),"")</f>
        <v>2026</v>
      </c>
      <c r="I12" s="127" t="s">
        <v>9</v>
      </c>
      <c r="J12" s="109" t="s">
        <v>38</v>
      </c>
      <c r="K12" s="24">
        <f>IF(J12='Base de comisiones'!$E$3,VLOOKUP('Andres Montaño'!E12,'Base de comisiones'!$A$4:$J$77,5,FALSE),IF(J12='Base de comisiones'!$F$3,VLOOKUP('Andres Montaño'!E12,'Base de comisiones'!$A$4:$J$77,6,FALSE),IF(J12='Base de comisiones'!$G$3,VLOOKUP('Andres Montaño'!E12,'Base de comisiones'!$A$4:$J$77,7,FALSE),IF(J12='Base de comisiones'!$H$3,VLOOKUP('Andres Montaño'!E12,'Base de comisiones'!$A$4:$J$77,8,FALSE),IF(J12='Base de comisiones'!$I$3,VLOOKUP('Andres Montaño'!E12,'Base de comisiones'!$A$4:$J$77,9,FALSE),IF(J12='Base de comisiones'!$J$3,VLOOKUP('Andres Montaño'!E12,'Base de comisiones'!$A$4:$J$77,10,FALSE),""))))))</f>
        <v>548498.68766404199</v>
      </c>
    </row>
    <row r="13" spans="2:12" ht="15.6" customHeight="1" x14ac:dyDescent="0.2">
      <c r="B13" s="27" t="s">
        <v>508</v>
      </c>
      <c r="C13" s="27" t="s">
        <v>509</v>
      </c>
      <c r="D13" s="27" t="s">
        <v>510</v>
      </c>
      <c r="E13" s="27" t="s">
        <v>371</v>
      </c>
      <c r="F13" s="23" t="str">
        <f>IFERROR(VLOOKUP(E13,'Base de comisiones'!$A$4:$J$99,2,FALSE),"")</f>
        <v>NIRO</v>
      </c>
      <c r="G13" s="23" t="str">
        <f>IFERROR(VLOOKUP(E13,'Base de comisiones'!$A$4:$J$77,3,FALSE),"")</f>
        <v>VIBRANT</v>
      </c>
      <c r="H13" s="23"/>
      <c r="I13" s="127" t="s">
        <v>9</v>
      </c>
      <c r="J13" s="109" t="s">
        <v>38</v>
      </c>
      <c r="K13" s="24">
        <f>IF(J13='Base de comisiones'!$E$3,VLOOKUP('Andres Montaño'!E13,'Base de comisiones'!$A$4:$J$77,5,FALSE),IF(J13='Base de comisiones'!$F$3,VLOOKUP('Andres Montaño'!E13,'Base de comisiones'!$A$4:$J$77,6,FALSE),IF(J13='Base de comisiones'!$G$3,VLOOKUP('Andres Montaño'!E13,'Base de comisiones'!$A$4:$J$77,7,FALSE),IF(J13='Base de comisiones'!$H$3,VLOOKUP('Andres Montaño'!E13,'Base de comisiones'!$A$4:$J$77,8,FALSE),IF(J13='Base de comisiones'!$I$3,VLOOKUP('Andres Montaño'!E13,'Base de comisiones'!$A$4:$J$77,9,FALSE),IF(J13='Base de comisiones'!$J$3,VLOOKUP('Andres Montaño'!E13,'Base de comisiones'!$A$4:$J$77,10,FALSE),""))))))</f>
        <v>1082317.6979999999</v>
      </c>
      <c r="L13" s="123"/>
    </row>
    <row r="14" spans="2:12" ht="15.6" customHeight="1" x14ac:dyDescent="0.2">
      <c r="B14" s="27" t="s">
        <v>511</v>
      </c>
      <c r="C14" s="27" t="s">
        <v>512</v>
      </c>
      <c r="D14" s="27" t="s">
        <v>513</v>
      </c>
      <c r="E14" s="27" t="s">
        <v>117</v>
      </c>
      <c r="F14" s="23" t="str">
        <f>IFERROR(VLOOKUP(E14,'Base de comisiones'!$A$4:$J$99,2,FALSE),"")</f>
        <v>NEW PICANTO</v>
      </c>
      <c r="G14" s="23" t="str">
        <f>IFERROR(VLOOKUP(E14,'Base de comisiones'!$A$4:$J$77,3,FALSE),"")</f>
        <v>ZENITH</v>
      </c>
      <c r="H14" s="23"/>
      <c r="I14" s="127" t="s">
        <v>9</v>
      </c>
      <c r="J14" s="109" t="s">
        <v>38</v>
      </c>
      <c r="K14" s="24">
        <f>IF(J14='Base de comisiones'!$E$3,VLOOKUP('Andres Montaño'!E14,'Base de comisiones'!$A$4:$J$77,5,FALSE),IF(J14='Base de comisiones'!$F$3,VLOOKUP('Andres Montaño'!E14,'Base de comisiones'!$A$4:$J$77,6,FALSE),IF(J14='Base de comisiones'!$G$3,VLOOKUP('Andres Montaño'!E14,'Base de comisiones'!$A$4:$J$77,7,FALSE),IF(J14='Base de comisiones'!$H$3,VLOOKUP('Andres Montaño'!E14,'Base de comisiones'!$A$4:$J$77,8,FALSE),IF(J14='Base de comisiones'!$I$3,VLOOKUP('Andres Montaño'!E14,'Base de comisiones'!$A$4:$J$77,9,FALSE),IF(J14='Base de comisiones'!$J$3,VLOOKUP('Andres Montaño'!E14,'Base de comisiones'!$A$4:$J$77,10,FALSE),""))))))</f>
        <v>340624.67191601044</v>
      </c>
    </row>
    <row r="15" spans="2:12" ht="15.6" customHeight="1" x14ac:dyDescent="0.2">
      <c r="B15" s="27" t="s">
        <v>514</v>
      </c>
      <c r="C15" s="27" t="s">
        <v>515</v>
      </c>
      <c r="D15" s="27" t="s">
        <v>516</v>
      </c>
      <c r="E15" s="27" t="s">
        <v>118</v>
      </c>
      <c r="F15" s="23" t="str">
        <f>IFERROR(VLOOKUP(E15,'Base de comisiones'!$A$4:$J$99,2,FALSE),"")</f>
        <v>NEW PICANTO</v>
      </c>
      <c r="G15" s="23" t="str">
        <f>IFERROR(VLOOKUP(E15,'Base de comisiones'!$A$4:$J$77,3,FALSE),"")</f>
        <v>ZENITH</v>
      </c>
      <c r="H15" s="23"/>
      <c r="I15" s="127" t="s">
        <v>9</v>
      </c>
      <c r="J15" s="109" t="s">
        <v>38</v>
      </c>
      <c r="K15" s="24">
        <f>IF(J15='Base de comisiones'!$E$3,VLOOKUP('Andres Montaño'!E15,'Base de comisiones'!$A$4:$J$77,5,FALSE),IF(J15='Base de comisiones'!$F$3,VLOOKUP('Andres Montaño'!E15,'Base de comisiones'!$A$4:$J$77,6,FALSE),IF(J15='Base de comisiones'!$G$3,VLOOKUP('Andres Montaño'!E15,'Base de comisiones'!$A$4:$J$77,7,FALSE),IF(J15='Base de comisiones'!$H$3,VLOOKUP('Andres Montaño'!E15,'Base de comisiones'!$A$4:$J$77,8,FALSE),IF(J15='Base de comisiones'!$I$3,VLOOKUP('Andres Montaño'!E15,'Base de comisiones'!$A$4:$J$77,9,FALSE),IF(J15='Base de comisiones'!$J$3,VLOOKUP('Andres Montaño'!E15,'Base de comisiones'!$A$4:$J$77,10,FALSE),""))))))</f>
        <v>369496.06299212592</v>
      </c>
    </row>
    <row r="16" spans="2:12" x14ac:dyDescent="0.2">
      <c r="B16" s="27" t="s">
        <v>517</v>
      </c>
      <c r="C16" s="27" t="s">
        <v>518</v>
      </c>
      <c r="D16" s="27" t="s">
        <v>519</v>
      </c>
      <c r="E16" s="27" t="s">
        <v>372</v>
      </c>
      <c r="F16" s="23" t="str">
        <f>IFERROR(VLOOKUP(E16,'Base de comisiones'!$A$4:$J$99,2,FALSE),"")</f>
        <v>NIRO</v>
      </c>
      <c r="G16" s="23" t="str">
        <f>IFERROR(VLOOKUP(E16,'Base de comisiones'!$A$4:$J$77,3,FALSE),"")</f>
        <v>ZENITH</v>
      </c>
      <c r="H16" s="23"/>
      <c r="I16" s="127" t="s">
        <v>9</v>
      </c>
      <c r="J16" s="109" t="s">
        <v>38</v>
      </c>
      <c r="K16" s="24">
        <f>IF(J16='Base de comisiones'!$E$3,VLOOKUP('Andres Montaño'!E16,'Base de comisiones'!$A$4:$J$77,5,FALSE),IF(J16='Base de comisiones'!$F$3,VLOOKUP('Andres Montaño'!E16,'Base de comisiones'!$A$4:$J$77,6,FALSE),IF(J16='Base de comisiones'!$G$3,VLOOKUP('Andres Montaño'!E16,'Base de comisiones'!$A$4:$J$77,7,FALSE),IF(J16='Base de comisiones'!$H$3,VLOOKUP('Andres Montaño'!E16,'Base de comisiones'!$A$4:$J$77,8,FALSE),IF(J16='Base de comisiones'!$I$3,VLOOKUP('Andres Montaño'!E16,'Base de comisiones'!$A$4:$J$77,9,FALSE),IF(J16='Base de comisiones'!$J$3,VLOOKUP('Andres Montaño'!E16,'Base de comisiones'!$A$4:$J$77,10,FALSE),""))))))</f>
        <v>1161167.2559999998</v>
      </c>
      <c r="L16" s="124"/>
    </row>
    <row r="17" spans="2:12" x14ac:dyDescent="0.2">
      <c r="B17" s="27" t="s">
        <v>520</v>
      </c>
      <c r="C17" s="27" t="s">
        <v>521</v>
      </c>
      <c r="D17" s="27" t="s">
        <v>522</v>
      </c>
      <c r="E17" s="27" t="s">
        <v>118</v>
      </c>
      <c r="F17" s="23" t="str">
        <f>IFERROR(VLOOKUP(E17,'Base de comisiones'!$A$4:$J$99,2,FALSE),"")</f>
        <v>NEW PICANTO</v>
      </c>
      <c r="G17" s="23" t="str">
        <f>IFERROR(VLOOKUP(E17,'Base de comisiones'!$A$4:$J$77,3,FALSE),"")</f>
        <v>ZENITH</v>
      </c>
      <c r="H17" s="23">
        <f>IFERROR(VLOOKUP(E17,'Base de comisiones'!$A$4:$J$53,4,FALSE),"")</f>
        <v>2026</v>
      </c>
      <c r="I17" s="127" t="s">
        <v>9</v>
      </c>
      <c r="J17" s="109" t="s">
        <v>38</v>
      </c>
      <c r="K17" s="24">
        <f>IF(J17='Base de comisiones'!$E$3,VLOOKUP('Andres Montaño'!E17,'Base de comisiones'!$A$4:$J$77,5,FALSE),IF(J17='Base de comisiones'!$F$3,VLOOKUP('Andres Montaño'!E17,'Base de comisiones'!$A$4:$J$77,6,FALSE),IF(J17='Base de comisiones'!$G$3,VLOOKUP('Andres Montaño'!E17,'Base de comisiones'!$A$4:$J$77,7,FALSE),IF(J17='Base de comisiones'!$H$3,VLOOKUP('Andres Montaño'!E17,'Base de comisiones'!$A$4:$J$77,8,FALSE),IF(J17='Base de comisiones'!$I$3,VLOOKUP('Andres Montaño'!E17,'Base de comisiones'!$A$4:$J$77,9,FALSE),IF(J17='Base de comisiones'!$J$3,VLOOKUP('Andres Montaño'!E17,'Base de comisiones'!$A$4:$J$77,10,FALSE),""))))))</f>
        <v>369496.06299212592</v>
      </c>
      <c r="L17" s="75"/>
    </row>
    <row r="18" spans="2:12" x14ac:dyDescent="0.2">
      <c r="B18" s="27" t="s">
        <v>523</v>
      </c>
      <c r="C18" s="27" t="s">
        <v>524</v>
      </c>
      <c r="D18" s="27" t="s">
        <v>525</v>
      </c>
      <c r="E18" s="27" t="s">
        <v>120</v>
      </c>
      <c r="F18" s="23" t="str">
        <f>IFERROR(VLOOKUP(E18,'Base de comisiones'!$A$4:$J$99,2,FALSE),"")</f>
        <v>K3 CROSS</v>
      </c>
      <c r="G18" s="23" t="str">
        <f>IFERROR(VLOOKUP(E18,'Base de comisiones'!$A$4:$J$77,3,FALSE),"")</f>
        <v>VIBRANT</v>
      </c>
      <c r="H18" s="23">
        <f>IFERROR(VLOOKUP(E18,'Base de comisiones'!$A$4:$J$53,4,FALSE),"")</f>
        <v>2026</v>
      </c>
      <c r="I18" s="127" t="s">
        <v>9</v>
      </c>
      <c r="J18" s="109" t="s">
        <v>38</v>
      </c>
      <c r="K18" s="24">
        <f>IF(J18='Base de comisiones'!$E$3,VLOOKUP('Andres Montaño'!E18,'Base de comisiones'!$A$4:$J$77,5,FALSE),IF(J18='Base de comisiones'!$F$3,VLOOKUP('Andres Montaño'!E18,'Base de comisiones'!$A$4:$J$77,6,FALSE),IF(J18='Base de comisiones'!$G$3,VLOOKUP('Andres Montaño'!E18,'Base de comisiones'!$A$4:$J$77,7,FALSE),IF(J18='Base de comisiones'!$H$3,VLOOKUP('Andres Montaño'!E18,'Base de comisiones'!$A$4:$J$77,8,FALSE),IF(J18='Base de comisiones'!$I$3,VLOOKUP('Andres Montaño'!E18,'Base de comisiones'!$A$4:$J$77,9,FALSE),IF(J18='Base de comisiones'!$J$3,VLOOKUP('Andres Montaño'!E18,'Base de comisiones'!$A$4:$J$77,10,FALSE),""))))))</f>
        <v>502304.46194225724</v>
      </c>
    </row>
    <row r="19" spans="2:12" x14ac:dyDescent="0.2">
      <c r="B19" s="27" t="s">
        <v>526</v>
      </c>
      <c r="C19" s="27" t="s">
        <v>527</v>
      </c>
      <c r="D19" s="27" t="s">
        <v>528</v>
      </c>
      <c r="E19" s="27" t="s">
        <v>105</v>
      </c>
      <c r="F19" s="23" t="str">
        <f>IFERROR(VLOOKUP(E19,'Base de comisiones'!$A$4:$J$99,2,FALSE),"")</f>
        <v>SOLUTO</v>
      </c>
      <c r="G19" s="23" t="str">
        <f>IFERROR(VLOOKUP(E19,'Base de comisiones'!$A$4:$J$77,3,FALSE),"")</f>
        <v xml:space="preserve">EMOTION </v>
      </c>
      <c r="H19" s="23"/>
      <c r="I19" s="127" t="s">
        <v>9</v>
      </c>
      <c r="J19" s="109" t="s">
        <v>38</v>
      </c>
      <c r="K19" s="24">
        <f>IF(J19='Base de comisiones'!$E$3,VLOOKUP('Andres Montaño'!E19,'Base de comisiones'!$A$4:$J$77,5,FALSE),IF(J19='Base de comisiones'!$F$3,VLOOKUP('Andres Montaño'!E19,'Base de comisiones'!$A$4:$J$77,6,FALSE),IF(J19='Base de comisiones'!$G$3,VLOOKUP('Andres Montaño'!E19,'Base de comisiones'!$A$4:$J$77,7,FALSE),IF(J19='Base de comisiones'!$H$3,VLOOKUP('Andres Montaño'!E19,'Base de comisiones'!$A$4:$J$77,8,FALSE),IF(J19='Base de comisiones'!$I$3,VLOOKUP('Andres Montaño'!E19,'Base de comisiones'!$A$4:$J$77,9,FALSE),IF(J19='Base de comisiones'!$J$3,VLOOKUP('Andres Montaño'!E19,'Base de comisiones'!$A$4:$J$77,10,FALSE),""))))))</f>
        <v>418057.74400000001</v>
      </c>
    </row>
    <row r="20" spans="2:12" x14ac:dyDescent="0.2">
      <c r="B20" s="27" t="s">
        <v>706</v>
      </c>
      <c r="C20" s="29" t="s">
        <v>705</v>
      </c>
      <c r="D20" s="27" t="s">
        <v>707</v>
      </c>
      <c r="E20" s="27" t="s">
        <v>610</v>
      </c>
      <c r="F20" s="23" t="str">
        <f>IFERROR(VLOOKUP(E20,'Base de comisiones'!$A$4:$J$99,2,FALSE),"")</f>
        <v xml:space="preserve"> EV5</v>
      </c>
      <c r="G20" s="23" t="str">
        <f>IFERROR(VLOOKUP(E20,'Base de comisiones'!$A$4:$J$77,3,FALSE),"")</f>
        <v xml:space="preserve"> LIGHT </v>
      </c>
      <c r="H20" s="23"/>
      <c r="I20" s="127" t="s">
        <v>9</v>
      </c>
      <c r="J20" s="109" t="s">
        <v>38</v>
      </c>
      <c r="K20" s="24">
        <f>IF(J20='Base de comisiones'!$E$3,VLOOKUP('Andres Montaño'!E20,'Base de comisiones'!$A$4:$J$77,5,FALSE),IF(J20='Base de comisiones'!$F$3,VLOOKUP('Andres Montaño'!E20,'Base de comisiones'!$A$4:$J$77,6,FALSE),IF(J20='Base de comisiones'!$G$3,VLOOKUP('Andres Montaño'!E20,'Base de comisiones'!$A$4:$J$77,7,FALSE),IF(J20='Base de comisiones'!$H$3,VLOOKUP('Andres Montaño'!E20,'Base de comisiones'!$A$4:$J$77,8,FALSE),IF(J20='Base de comisiones'!$I$3,VLOOKUP('Andres Montaño'!E20,'Base de comisiones'!$A$4:$J$77,9,FALSE),IF(J20='Base de comisiones'!$J$3,VLOOKUP('Andres Montaño'!E20,'Base de comisiones'!$A$4:$J$77,10,FALSE),""))))))</f>
        <v>1187231.7439999999</v>
      </c>
    </row>
    <row r="21" spans="2:12" x14ac:dyDescent="0.2">
      <c r="B21" s="53"/>
      <c r="C21" s="54"/>
      <c r="D21" s="53"/>
      <c r="E21" s="53"/>
      <c r="F21" s="23" t="str">
        <f>IFERROR(VLOOKUP(E21,'Base de comisiones'!$A$4:$J$77,2,FALSE),"")</f>
        <v/>
      </c>
      <c r="G21" s="23" t="str">
        <f>IFERROR(VLOOKUP(E21,'Base de comisiones'!$A$4:$J$77,3,FALSE),"")</f>
        <v/>
      </c>
      <c r="H21" s="55"/>
      <c r="I21" s="53"/>
      <c r="J21" s="53"/>
      <c r="K21" s="24" t="str">
        <f>IF(J21='Base de comisiones'!$E$3,VLOOKUP('Andres Montaño'!E21,'Base de comisiones'!$A$4:$J$77,5,FALSE),IF(J21='Base de comisiones'!$F$3,VLOOKUP('Andres Montaño'!E21,'Base de comisiones'!$A$4:$J$77,6,FALSE),IF(J21='Base de comisiones'!$G$3,VLOOKUP('Andres Montaño'!E21,'Base de comisiones'!$A$4:$J$77,7,FALSE),IF(J21='Base de comisiones'!$H$3,VLOOKUP('Andres Montaño'!E21,'Base de comisiones'!$A$4:$J$77,8,FALSE),IF(J21='Base de comisiones'!$I$3,VLOOKUP('Andres Montaño'!E21,'Base de comisiones'!$A$4:$J$77,9,FALSE),IF(J21='Base de comisiones'!$J$3,VLOOKUP('Andres Montaño'!E21,'Base de comisiones'!$A$4:$J$77,10,FALSE),""))))))</f>
        <v/>
      </c>
      <c r="L21" s="63"/>
    </row>
    <row r="22" spans="2:12" x14ac:dyDescent="0.2">
      <c r="B22" s="27"/>
      <c r="C22" s="29"/>
      <c r="D22" s="27"/>
      <c r="E22" s="84"/>
      <c r="F22" s="23" t="str">
        <f>IFERROR(VLOOKUP(E22,'Base de comisiones'!$A$4:$J$77,2,FALSE),"")</f>
        <v/>
      </c>
      <c r="G22" s="23" t="str">
        <f>IFERROR(VLOOKUP(E22,'Base de comisiones'!$A$4:$J$77,3,FALSE),"")</f>
        <v/>
      </c>
      <c r="H22" s="23" t="str">
        <f>IFERROR(VLOOKUP(E22,'Base de comisiones'!$A$4:$J$53,4,FALSE),"")</f>
        <v/>
      </c>
      <c r="I22" s="36"/>
      <c r="J22" s="28"/>
      <c r="K22" s="24" t="str">
        <f>IF(J22='Base de comisiones'!$E$3,VLOOKUP('Andres Montaño'!E22,'Base de comisiones'!$A$4:$J$77,5,FALSE),IF(J22='Base de comisiones'!$F$3,VLOOKUP('Andres Montaño'!E22,'Base de comisiones'!$A$4:$J$77,6,FALSE),IF(J22='Base de comisiones'!$G$3,VLOOKUP('Andres Montaño'!E22,'Base de comisiones'!$A$4:$J$77,7,FALSE),IF(J22='Base de comisiones'!$H$3,VLOOKUP('Andres Montaño'!E22,'Base de comisiones'!$A$4:$J$77,8,FALSE),IF(J22='Base de comisiones'!$I$3,VLOOKUP('Andres Montaño'!E22,'Base de comisiones'!$A$4:$J$77,9,FALSE),IF(J22='Base de comisiones'!$J$3,VLOOKUP('Andres Montaño'!E22,'Base de comisiones'!$A$4:$J$77,10,FALSE),""))))))</f>
        <v/>
      </c>
    </row>
    <row r="23" spans="2:12" x14ac:dyDescent="0.2">
      <c r="B23" s="53"/>
      <c r="C23" s="54"/>
      <c r="D23" s="53"/>
      <c r="E23" s="84"/>
      <c r="F23" s="23" t="str">
        <f>IFERROR(VLOOKUP(E23,'Base de comisiones'!$A$4:$J$77,2,FALSE),"")</f>
        <v/>
      </c>
      <c r="G23" s="23" t="str">
        <f>IFERROR(VLOOKUP(E23,'Base de comisiones'!$A$4:$J$77,3,FALSE),"")</f>
        <v/>
      </c>
      <c r="H23" s="55" t="str">
        <f>IFERROR(VLOOKUP(E23,'Base de comisiones'!$A$4:$J$53,4,FALSE),"")</f>
        <v/>
      </c>
      <c r="I23" s="53"/>
      <c r="J23" s="53"/>
      <c r="K23" s="24" t="str">
        <f>IF(J23='Base de comisiones'!$E$3,VLOOKUP('Andres Montaño'!E23,'Base de comisiones'!$A$4:$J$77,5,FALSE),IF(J23='Base de comisiones'!$F$3,VLOOKUP('Andres Montaño'!E23,'Base de comisiones'!$A$4:$J$77,6,FALSE),IF(J23='Base de comisiones'!$G$3,VLOOKUP('Andres Montaño'!E23,'Base de comisiones'!$A$4:$J$77,7,FALSE),IF(J23='Base de comisiones'!$H$3,VLOOKUP('Andres Montaño'!E23,'Base de comisiones'!$A$4:$J$77,8,FALSE),IF(J23='Base de comisiones'!$I$3,VLOOKUP('Andres Montaño'!E23,'Base de comisiones'!$A$4:$J$77,9,FALSE),IF(J23='Base de comisiones'!$J$3,VLOOKUP('Andres Montaño'!E23,'Base de comisiones'!$A$4:$J$77,10,FALSE),""))))))</f>
        <v/>
      </c>
      <c r="L23" s="63"/>
    </row>
    <row r="24" spans="2:12" x14ac:dyDescent="0.2">
      <c r="B24" s="27"/>
      <c r="C24" s="29"/>
      <c r="D24" s="27"/>
      <c r="E24" s="84"/>
      <c r="F24" s="23" t="str">
        <f>IFERROR(VLOOKUP(E24,'Base de comisiones'!$A$4:$J$77,2,FALSE),"")</f>
        <v/>
      </c>
      <c r="G24" s="23" t="str">
        <f>IFERROR(VLOOKUP(E24,'Base de comisiones'!$A$4:$J$77,3,FALSE),"")</f>
        <v/>
      </c>
      <c r="H24" s="23" t="str">
        <f>IFERROR(VLOOKUP(E24,'Base de comisiones'!$A$4:$J$53,4,FALSE),"")</f>
        <v/>
      </c>
      <c r="I24" s="36"/>
      <c r="J24" s="28"/>
      <c r="K24" s="24" t="str">
        <f>IF(J24='Base de comisiones'!$E$3,VLOOKUP('Andres Montaño'!E24,'Base de comisiones'!$A$4:$J$77,5,FALSE),IF(J24='Base de comisiones'!$F$3,VLOOKUP('Andres Montaño'!E24,'Base de comisiones'!$A$4:$J$77,6,FALSE),IF(J24='Base de comisiones'!$G$3,VLOOKUP('Andres Montaño'!E24,'Base de comisiones'!$A$4:$J$77,7,FALSE),IF(J24='Base de comisiones'!$H$3,VLOOKUP('Andres Montaño'!E24,'Base de comisiones'!$A$4:$J$77,8,FALSE),IF(J24='Base de comisiones'!$I$3,VLOOKUP('Andres Montaño'!E24,'Base de comisiones'!$A$4:$J$77,9,FALSE),IF(J24='Base de comisiones'!$J$3,VLOOKUP('Andres Montaño'!E24,'Base de comisiones'!$A$4:$J$77,10,FALSE),""))))))</f>
        <v/>
      </c>
    </row>
    <row r="25" spans="2:12" x14ac:dyDescent="0.2">
      <c r="B25" s="53"/>
      <c r="C25" s="54"/>
      <c r="D25" s="53"/>
      <c r="E25" s="53"/>
      <c r="F25" s="23" t="str">
        <f>IFERROR(VLOOKUP(E25,'Base de comisiones'!$A$4:$J$77,2,FALSE),"")</f>
        <v/>
      </c>
      <c r="G25" s="23" t="str">
        <f>IFERROR(VLOOKUP(E25,'Base de comisiones'!$A$4:$J$77,3,FALSE),"")</f>
        <v/>
      </c>
      <c r="H25" s="55" t="str">
        <f>IFERROR(VLOOKUP(E25,'Base de comisiones'!$A$4:$J$53,4,FALSE),"")</f>
        <v/>
      </c>
      <c r="I25" s="53"/>
      <c r="J25" s="53"/>
      <c r="K25" s="24" t="str">
        <f>IF(J25='Base de comisiones'!$E$3,VLOOKUP('Andres Montaño'!E25,'Base de comisiones'!$A$4:$J$77,5,FALSE),IF(J25='Base de comisiones'!$F$3,VLOOKUP('Andres Montaño'!E25,'Base de comisiones'!$A$4:$J$77,6,FALSE),IF(J25='Base de comisiones'!$G$3,VLOOKUP('Andres Montaño'!E25,'Base de comisiones'!$A$4:$J$77,7,FALSE),IF(J25='Base de comisiones'!$H$3,VLOOKUP('Andres Montaño'!E25,'Base de comisiones'!$A$4:$J$77,8,FALSE),IF(J25='Base de comisiones'!$I$3,VLOOKUP('Andres Montaño'!E25,'Base de comisiones'!$A$4:$J$77,9,FALSE),IF(J25='Base de comisiones'!$J$3,VLOOKUP('Andres Montaño'!E25,'Base de comisiones'!$A$4:$J$77,10,FALSE),""))))))</f>
        <v/>
      </c>
    </row>
    <row r="26" spans="2:12" x14ac:dyDescent="0.2">
      <c r="B26" s="147" t="s">
        <v>23</v>
      </c>
      <c r="C26" s="148"/>
      <c r="D26" s="148"/>
      <c r="E26" s="148"/>
      <c r="F26" s="148"/>
      <c r="G26" s="148"/>
      <c r="H26" s="148"/>
      <c r="I26" s="148"/>
      <c r="J26" s="148"/>
      <c r="K26" s="25">
        <f>SUM(K9:K25)</f>
        <v>8508090.4524986874</v>
      </c>
    </row>
    <row r="27" spans="2:12" x14ac:dyDescent="0.2">
      <c r="B27" s="14"/>
      <c r="C27" s="15"/>
      <c r="D27" s="16"/>
      <c r="E27" s="16"/>
      <c r="F27" s="16"/>
      <c r="G27" s="16"/>
      <c r="H27" s="16"/>
      <c r="I27" s="16"/>
      <c r="J27" s="16"/>
      <c r="K27" s="6"/>
    </row>
    <row r="28" spans="2:12" x14ac:dyDescent="0.2">
      <c r="B28" s="14"/>
      <c r="C28" s="15"/>
      <c r="D28" s="16"/>
      <c r="E28" s="16"/>
      <c r="F28" s="16"/>
      <c r="G28" s="16"/>
      <c r="H28" s="16"/>
      <c r="I28" s="16"/>
      <c r="J28" s="16"/>
      <c r="K28" s="6"/>
    </row>
    <row r="29" spans="2:12" x14ac:dyDescent="0.2">
      <c r="B29" s="14"/>
      <c r="C29" s="15"/>
      <c r="D29" s="16"/>
      <c r="E29" s="16"/>
      <c r="F29" s="16"/>
      <c r="G29" s="16"/>
      <c r="H29" s="16"/>
      <c r="I29" s="16"/>
      <c r="J29" s="16"/>
      <c r="K29" s="6"/>
    </row>
    <row r="33" spans="2:11" ht="30" x14ac:dyDescent="0.2">
      <c r="B33" s="9" t="s">
        <v>0</v>
      </c>
      <c r="C33" s="10"/>
      <c r="H33" s="9" t="s">
        <v>24</v>
      </c>
      <c r="I33" s="10"/>
      <c r="J33" s="11"/>
      <c r="K33" s="12"/>
    </row>
    <row r="38" spans="2:11" x14ac:dyDescent="0.2">
      <c r="C38" s="149" t="s">
        <v>50</v>
      </c>
      <c r="D38" s="149"/>
      <c r="E38" s="10"/>
      <c r="F38" s="10"/>
      <c r="G38" s="10"/>
      <c r="H38" s="11"/>
      <c r="I38" s="6"/>
    </row>
  </sheetData>
  <mergeCells count="4">
    <mergeCell ref="B1:K1"/>
    <mergeCell ref="B2:K2"/>
    <mergeCell ref="B26:J26"/>
    <mergeCell ref="C38:D38"/>
  </mergeCells>
  <phoneticPr fontId="72" type="noConversion"/>
  <printOptions horizontalCentered="1"/>
  <pageMargins left="0.19685039370078741" right="0.19685039370078741" top="0.19685039370078741" bottom="0.19685039370078741" header="0.31496062992125984" footer="0.31496062992125984"/>
  <pageSetup scale="60" orientation="landscape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ERROR" error="Seleccione mes de la lista" promptTitle="MES" prompt="Seleccione mes de la lista" xr:uid="{5BD091E5-BFF5-48C3-AFFC-D18634EF2A45}">
          <x14:formula1>
            <xm:f>Listas!$D$1:$D$12</xm:f>
          </x14:formula1>
          <xm:sqref>C6 I9:I25</xm:sqref>
        </x14:dataValidation>
        <x14:dataValidation type="list" allowBlank="1" showInputMessage="1" showErrorMessage="1" xr:uid="{001E20CE-3D41-41FF-852A-F5F740360E38}">
          <x14:formula1>
            <xm:f>Listas!$B$1:$B$2</xm:f>
          </x14:formula1>
          <xm:sqref>C7</xm:sqref>
        </x14:dataValidation>
        <x14:dataValidation type="list" allowBlank="1" showInputMessage="1" showErrorMessage="1" errorTitle="ERROR" error="Seleccione asesor de la lista" promptTitle="ASESOR" prompt="Seleccione asesor de la lista" xr:uid="{4A6556D0-4B6E-4B4E-B6D7-58F74C4B3E19}">
          <x14:formula1>
            <xm:f>Listas!$E$1:$E$37</xm:f>
          </x14:formula1>
          <xm:sqref>C5</xm:sqref>
        </x14:dataValidation>
        <x14:dataValidation type="list" allowBlank="1" showInputMessage="1" showErrorMessage="1" errorTitle="ERROR" error="Seleccione tipo cobro de la lista" promptTitle="TIPO COBRO" prompt="Seleccione tipo cobro de la lista" xr:uid="{B1EA079A-0AC2-4D15-BFCE-38C92354FD06}">
          <x14:formula1>
            <xm:f>Listas!$C$1:$C$6</xm:f>
          </x14:formula1>
          <xm:sqref>J9:J25</xm:sqref>
        </x14:dataValidation>
        <x14:dataValidation type="list" allowBlank="1" showInputMessage="1" showErrorMessage="1" errorTitle="ERROR" error="Seleccione vehiculo de la lista" promptTitle="VEHICULO" prompt="Seleccione vehiculo de la lista" xr:uid="{6EEF8023-55EA-4E10-8DED-71A2C998A806}">
          <x14:formula1>
            <xm:f>'Base de comisiones'!$A$4:$A$53</xm:f>
          </x14:formula1>
          <xm:sqref>E25 E9:E19 E21:E23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D0499-57E1-4668-9948-BE545376291C}">
  <sheetPr>
    <tabColor theme="4" tint="0.59999389629810485"/>
  </sheetPr>
  <dimension ref="B1:L35"/>
  <sheetViews>
    <sheetView showGridLines="0" zoomScale="80" zoomScaleNormal="80" workbookViewId="0">
      <selection activeCell="C28" sqref="C28"/>
    </sheetView>
  </sheetViews>
  <sheetFormatPr baseColWidth="10" defaultColWidth="11.42578125" defaultRowHeight="15" x14ac:dyDescent="0.2"/>
  <cols>
    <col min="1" max="1" width="5.140625" style="1" customWidth="1"/>
    <col min="2" max="2" width="11.85546875" style="1" customWidth="1"/>
    <col min="3" max="3" width="39.28515625" style="1" customWidth="1"/>
    <col min="4" max="4" width="10" style="2" customWidth="1"/>
    <col min="5" max="5" width="22.28515625" style="2" customWidth="1"/>
    <col min="6" max="6" width="26.42578125" style="2" customWidth="1"/>
    <col min="7" max="7" width="18.28515625" style="2" customWidth="1"/>
    <col min="8" max="8" width="12.7109375" style="2" hidden="1" customWidth="1"/>
    <col min="9" max="9" width="12.7109375" style="3" customWidth="1"/>
    <col min="10" max="10" width="19.28515625" style="3" customWidth="1"/>
    <col min="11" max="11" width="21.28515625" style="4" customWidth="1"/>
    <col min="12" max="17" width="11.42578125" style="1" customWidth="1"/>
    <col min="18" max="16384" width="11.42578125" style="1"/>
  </cols>
  <sheetData>
    <row r="1" spans="2:12" ht="21" x14ac:dyDescent="0.2">
      <c r="B1" s="146" t="s">
        <v>2</v>
      </c>
      <c r="C1" s="146"/>
      <c r="D1" s="146"/>
      <c r="E1" s="146"/>
      <c r="F1" s="146"/>
      <c r="G1" s="146"/>
      <c r="H1" s="146"/>
      <c r="I1" s="146"/>
      <c r="J1" s="146"/>
      <c r="K1" s="146"/>
    </row>
    <row r="2" spans="2:12" ht="21" x14ac:dyDescent="0.2">
      <c r="B2" s="146" t="s">
        <v>3</v>
      </c>
      <c r="C2" s="146"/>
      <c r="D2" s="146"/>
      <c r="E2" s="146"/>
      <c r="F2" s="146"/>
      <c r="G2" s="146"/>
      <c r="H2" s="146"/>
      <c r="I2" s="146"/>
      <c r="J2" s="146"/>
      <c r="K2" s="146"/>
    </row>
    <row r="3" spans="2:12" x14ac:dyDescent="0.2">
      <c r="I3" s="2"/>
      <c r="J3" s="2"/>
      <c r="K3" s="5"/>
    </row>
    <row r="4" spans="2:12" ht="15.75" x14ac:dyDescent="0.2">
      <c r="B4" s="13" t="s">
        <v>21</v>
      </c>
      <c r="C4" s="26">
        <f>'Nadia Catacora'!C4</f>
        <v>45818</v>
      </c>
      <c r="I4" s="2"/>
      <c r="J4" s="2"/>
      <c r="K4" s="5"/>
    </row>
    <row r="5" spans="2:12" ht="15.75" x14ac:dyDescent="0.2">
      <c r="B5" s="13" t="s">
        <v>0</v>
      </c>
      <c r="C5" s="39" t="s">
        <v>175</v>
      </c>
      <c r="I5" s="2"/>
      <c r="J5" s="2"/>
      <c r="K5" s="5"/>
    </row>
    <row r="6" spans="2:12" ht="15.75" x14ac:dyDescent="0.2">
      <c r="B6" s="13" t="s">
        <v>4</v>
      </c>
      <c r="C6" s="39" t="str">
        <f>'Nadia Catacora'!C6</f>
        <v>MAYO</v>
      </c>
      <c r="I6" s="2"/>
      <c r="J6" s="2"/>
      <c r="K6" s="5"/>
    </row>
    <row r="7" spans="2:12" ht="15.75" x14ac:dyDescent="0.2">
      <c r="B7" s="13" t="s">
        <v>22</v>
      </c>
      <c r="C7" s="39" t="str">
        <f>'Nadia Catacora'!C7</f>
        <v>PRIMERA</v>
      </c>
      <c r="I7" s="2"/>
      <c r="J7" s="2"/>
      <c r="K7" s="5"/>
    </row>
    <row r="8" spans="2:12" ht="31.5" customHeight="1" x14ac:dyDescent="0.2">
      <c r="B8" s="7" t="s">
        <v>17</v>
      </c>
      <c r="C8" s="7" t="s">
        <v>1</v>
      </c>
      <c r="D8" s="7" t="s">
        <v>26</v>
      </c>
      <c r="E8" s="7" t="s">
        <v>18</v>
      </c>
      <c r="F8" s="7" t="s">
        <v>34</v>
      </c>
      <c r="G8" s="7" t="s">
        <v>49</v>
      </c>
      <c r="H8" s="7" t="s">
        <v>19</v>
      </c>
      <c r="I8" s="8" t="s">
        <v>4</v>
      </c>
      <c r="J8" s="8" t="s">
        <v>25</v>
      </c>
      <c r="K8" s="22" t="s">
        <v>20</v>
      </c>
    </row>
    <row r="9" spans="2:12" x14ac:dyDescent="0.2">
      <c r="B9" s="27" t="s">
        <v>206</v>
      </c>
      <c r="C9" s="27" t="s">
        <v>207</v>
      </c>
      <c r="D9" s="27" t="s">
        <v>208</v>
      </c>
      <c r="E9" s="27" t="s">
        <v>120</v>
      </c>
      <c r="F9" s="42" t="str">
        <f>IFERROR(VLOOKUP(E9,'Base de comisiones'!$A$4:$J$74,2,FALSE),"")</f>
        <v>K3 CROSS</v>
      </c>
      <c r="G9" s="42" t="str">
        <f>IFERROR(VLOOKUP(E9,'Base de comisiones'!$A$4:$J$74,3,FALSE),"")</f>
        <v>VIBRANT</v>
      </c>
      <c r="H9" s="42">
        <f>IFERROR(VLOOKUP(E9,'Base de comisiones'!$A$4:$J$53,4,FALSE),"")</f>
        <v>2026</v>
      </c>
      <c r="I9" s="27" t="s">
        <v>8</v>
      </c>
      <c r="J9" s="27" t="s">
        <v>37</v>
      </c>
      <c r="K9" s="24">
        <f>IF(J9='Base de comisiones'!$E$3,VLOOKUP('ZAPATA BARONA EDUARDO'!E9,'Base de comisiones'!$A$4:$J$74,5,FALSE),IF(J9='Base de comisiones'!$F$3,VLOOKUP('ZAPATA BARONA EDUARDO'!E9,'Base de comisiones'!$A$4:$J$74,6,FALSE),IF(J9='Base de comisiones'!$G$3,VLOOKUP('ZAPATA BARONA EDUARDO'!E9,'Base de comisiones'!$A$4:$J$74,7,FALSE),IF(J9='Base de comisiones'!$H$3,VLOOKUP('ZAPATA BARONA EDUARDO'!E9,'Base de comisiones'!$A$4:$J$74,8,FALSE),IF(J9='Base de comisiones'!$I$3,VLOOKUP('ZAPATA BARONA EDUARDO'!E9,'Base de comisiones'!$A$4:$J$74,9,FALSE),IF(J9='Base de comisiones'!$J$3,VLOOKUP('ZAPATA BARONA EDUARDO'!E9,'Base de comisiones'!$A$4:$J$74,10,FALSE),""))))))</f>
        <v>439516.40419947507</v>
      </c>
      <c r="L9" s="76"/>
    </row>
    <row r="10" spans="2:12" x14ac:dyDescent="0.2">
      <c r="B10" s="27" t="s">
        <v>209</v>
      </c>
      <c r="C10" s="27" t="s">
        <v>210</v>
      </c>
      <c r="D10" s="27" t="s">
        <v>211</v>
      </c>
      <c r="E10" s="27" t="s">
        <v>120</v>
      </c>
      <c r="F10" s="42" t="str">
        <f>IFERROR(VLOOKUP(E10,'Base de comisiones'!$A$4:$J$74,2,FALSE),"")</f>
        <v>K3 CROSS</v>
      </c>
      <c r="G10" s="42" t="str">
        <f>IFERROR(VLOOKUP(E10,'Base de comisiones'!$A$4:$J$74,3,FALSE),"")</f>
        <v>VIBRANT</v>
      </c>
      <c r="H10" s="55"/>
      <c r="I10" s="27" t="s">
        <v>8</v>
      </c>
      <c r="J10" s="27" t="s">
        <v>37</v>
      </c>
      <c r="K10" s="24">
        <f>IF(J10='Base de comisiones'!$E$3,VLOOKUP('ZAPATA BARONA EDUARDO'!E10,'Base de comisiones'!$A$4:$J$74,5,FALSE),IF(J10='Base de comisiones'!$F$3,VLOOKUP('ZAPATA BARONA EDUARDO'!E10,'Base de comisiones'!$A$4:$J$74,6,FALSE),IF(J10='Base de comisiones'!$G$3,VLOOKUP('ZAPATA BARONA EDUARDO'!E10,'Base de comisiones'!$A$4:$J$74,7,FALSE),IF(J10='Base de comisiones'!$H$3,VLOOKUP('ZAPATA BARONA EDUARDO'!E10,'Base de comisiones'!$A$4:$J$74,8,FALSE),IF(J10='Base de comisiones'!$I$3,VLOOKUP('ZAPATA BARONA EDUARDO'!E10,'Base de comisiones'!$A$4:$J$74,9,FALSE),IF(J10='Base de comisiones'!$J$3,VLOOKUP('ZAPATA BARONA EDUARDO'!E10,'Base de comisiones'!$A$4:$J$74,10,FALSE),""))))))</f>
        <v>439516.40419947507</v>
      </c>
    </row>
    <row r="11" spans="2:12" x14ac:dyDescent="0.2">
      <c r="B11" s="27" t="s">
        <v>212</v>
      </c>
      <c r="C11" s="27" t="s">
        <v>213</v>
      </c>
      <c r="D11" s="27" t="s">
        <v>214</v>
      </c>
      <c r="E11" s="27" t="s">
        <v>105</v>
      </c>
      <c r="F11" s="42" t="str">
        <f>IFERROR(VLOOKUP(E11,'Base de comisiones'!$A$4:$J$74,2,FALSE),"")</f>
        <v>SOLUTO</v>
      </c>
      <c r="G11" s="42" t="str">
        <f>IFERROR(VLOOKUP(E11,'Base de comisiones'!$A$4:$J$74,3,FALSE),"")</f>
        <v xml:space="preserve">EMOTION </v>
      </c>
      <c r="H11" s="55"/>
      <c r="I11" s="27" t="s">
        <v>8</v>
      </c>
      <c r="J11" s="27" t="s">
        <v>37</v>
      </c>
      <c r="K11" s="24">
        <f>IF(J11='Base de comisiones'!$E$3,VLOOKUP('ZAPATA BARONA EDUARDO'!E11,'Base de comisiones'!$A$4:$J$74,5,FALSE),IF(J11='Base de comisiones'!$F$3,VLOOKUP('ZAPATA BARONA EDUARDO'!E11,'Base de comisiones'!$A$4:$J$74,6,FALSE),IF(J11='Base de comisiones'!$G$3,VLOOKUP('ZAPATA BARONA EDUARDO'!E11,'Base de comisiones'!$A$4:$J$74,7,FALSE),IF(J11='Base de comisiones'!$H$3,VLOOKUP('ZAPATA BARONA EDUARDO'!E11,'Base de comisiones'!$A$4:$J$74,8,FALSE),IF(J11='Base de comisiones'!$I$3,VLOOKUP('ZAPATA BARONA EDUARDO'!E11,'Base de comisiones'!$A$4:$J$74,9,FALSE),IF(J11='Base de comisiones'!$J$3,VLOOKUP('ZAPATA BARONA EDUARDO'!E11,'Base de comisiones'!$A$4:$J$74,10,FALSE),""))))))</f>
        <v>365800.52600000001</v>
      </c>
    </row>
    <row r="12" spans="2:12" x14ac:dyDescent="0.2">
      <c r="B12" s="27" t="s">
        <v>215</v>
      </c>
      <c r="C12" s="27" t="s">
        <v>216</v>
      </c>
      <c r="D12" s="27" t="s">
        <v>217</v>
      </c>
      <c r="E12" s="27" t="s">
        <v>123</v>
      </c>
      <c r="F12" s="42" t="str">
        <f>IFERROR(VLOOKUP(E12,'Base de comisiones'!$A$4:$J$74,2,FALSE),"")</f>
        <v>STONIC</v>
      </c>
      <c r="G12" s="42" t="str">
        <f>IFERROR(VLOOKUP(E12,'Base de comisiones'!$A$4:$J$74,3,FALSE),"")</f>
        <v>VIBRANT MT</v>
      </c>
      <c r="H12" s="42"/>
      <c r="I12" s="27" t="s">
        <v>8</v>
      </c>
      <c r="J12" s="27" t="s">
        <v>37</v>
      </c>
      <c r="K12" s="24">
        <f>IF(J12='Base de comisiones'!$E$3,VLOOKUP('ZAPATA BARONA EDUARDO'!E12,'Base de comisiones'!$A$4:$J$74,5,FALSE),IF(J12='Base de comisiones'!$F$3,VLOOKUP('ZAPATA BARONA EDUARDO'!E12,'Base de comisiones'!$A$4:$J$74,6,FALSE),IF(J12='Base de comisiones'!$G$3,VLOOKUP('ZAPATA BARONA EDUARDO'!E12,'Base de comisiones'!$A$4:$J$74,7,FALSE),IF(J12='Base de comisiones'!$H$3,VLOOKUP('ZAPATA BARONA EDUARDO'!E12,'Base de comisiones'!$A$4:$J$74,8,FALSE),IF(J12='Base de comisiones'!$I$3,VLOOKUP('ZAPATA BARONA EDUARDO'!E12,'Base de comisiones'!$A$4:$J$74,9,FALSE),IF(J12='Base de comisiones'!$J$3,VLOOKUP('ZAPATA BARONA EDUARDO'!E12,'Base de comisiones'!$A$4:$J$74,10,FALSE),""))))))</f>
        <v>478185.19</v>
      </c>
    </row>
    <row r="13" spans="2:12" x14ac:dyDescent="0.2">
      <c r="B13" s="27" t="s">
        <v>218</v>
      </c>
      <c r="C13" s="27" t="s">
        <v>219</v>
      </c>
      <c r="D13" s="27" t="s">
        <v>220</v>
      </c>
      <c r="E13" s="27" t="s">
        <v>117</v>
      </c>
      <c r="F13" s="42" t="str">
        <f>IFERROR(VLOOKUP(E13,'Base de comisiones'!$A$4:$J$74,2,FALSE),"")</f>
        <v>NEW PICANTO</v>
      </c>
      <c r="G13" s="42" t="str">
        <f>IFERROR(VLOOKUP(E13,'Base de comisiones'!$A$4:$J$74,3,FALSE),"")</f>
        <v>ZENITH</v>
      </c>
      <c r="H13" s="42"/>
      <c r="I13" s="27" t="s">
        <v>8</v>
      </c>
      <c r="J13" s="27" t="s">
        <v>37</v>
      </c>
      <c r="K13" s="24">
        <f>IF(J13='Base de comisiones'!$E$3,VLOOKUP('ZAPATA BARONA EDUARDO'!E13,'Base de comisiones'!$A$4:$J$74,5,FALSE),IF(J13='Base de comisiones'!$F$3,VLOOKUP('ZAPATA BARONA EDUARDO'!E13,'Base de comisiones'!$A$4:$J$74,6,FALSE),IF(J13='Base de comisiones'!$G$3,VLOOKUP('ZAPATA BARONA EDUARDO'!E13,'Base de comisiones'!$A$4:$J$74,7,FALSE),IF(J13='Base de comisiones'!$H$3,VLOOKUP('ZAPATA BARONA EDUARDO'!E13,'Base de comisiones'!$A$4:$J$74,8,FALSE),IF(J13='Base de comisiones'!$I$3,VLOOKUP('ZAPATA BARONA EDUARDO'!E13,'Base de comisiones'!$A$4:$J$74,9,FALSE),IF(J13='Base de comisiones'!$J$3,VLOOKUP('ZAPATA BARONA EDUARDO'!E13,'Base de comisiones'!$A$4:$J$74,10,FALSE),""))))))</f>
        <v>298046.58792650915</v>
      </c>
    </row>
    <row r="14" spans="2:12" x14ac:dyDescent="0.2">
      <c r="B14" s="27"/>
      <c r="C14" s="27"/>
      <c r="D14" s="27"/>
      <c r="E14" s="29"/>
      <c r="F14" s="42" t="str">
        <f>IFERROR(VLOOKUP(E14,'Base de comisiones'!$A$4:$J$74,2,FALSE),"")</f>
        <v/>
      </c>
      <c r="G14" s="42" t="str">
        <f>IFERROR(VLOOKUP(E14,'Base de comisiones'!$A$4:$J$74,3,FALSE),"")</f>
        <v/>
      </c>
      <c r="H14" s="42"/>
      <c r="I14" s="27"/>
      <c r="J14" s="27"/>
      <c r="K14" s="24" t="str">
        <f>IF(J14='Base de comisiones'!$E$3,VLOOKUP('ZAPATA BARONA EDUARDO'!E14,'Base de comisiones'!$A$4:$J$74,5,FALSE),IF(J14='Base de comisiones'!$F$3,VLOOKUP('ZAPATA BARONA EDUARDO'!E14,'Base de comisiones'!$A$4:$J$74,6,FALSE),IF(J14='Base de comisiones'!$G$3,VLOOKUP('ZAPATA BARONA EDUARDO'!E14,'Base de comisiones'!$A$4:$J$74,7,FALSE),IF(J14='Base de comisiones'!$H$3,VLOOKUP('ZAPATA BARONA EDUARDO'!E14,'Base de comisiones'!$A$4:$J$74,8,FALSE),IF(J14='Base de comisiones'!$I$3,VLOOKUP('ZAPATA BARONA EDUARDO'!E14,'Base de comisiones'!$A$4:$J$74,9,FALSE),IF(J14='Base de comisiones'!$J$3,VLOOKUP('ZAPATA BARONA EDUARDO'!E14,'Base de comisiones'!$A$4:$J$74,10,FALSE),""))))))</f>
        <v/>
      </c>
    </row>
    <row r="15" spans="2:12" x14ac:dyDescent="0.2">
      <c r="B15" s="27"/>
      <c r="C15" s="29"/>
      <c r="D15" s="27"/>
      <c r="E15" s="28"/>
      <c r="F15" s="42" t="str">
        <f>IFERROR(VLOOKUP(E15,'Base de comisiones'!$A$4:$J$74,2,FALSE),"")</f>
        <v/>
      </c>
      <c r="G15" s="42" t="str">
        <f>IFERROR(VLOOKUP(E15,'Base de comisiones'!$A$4:$J$74,3,FALSE),"")</f>
        <v/>
      </c>
      <c r="H15" s="42"/>
      <c r="I15" s="27"/>
      <c r="J15" s="27"/>
      <c r="K15" s="24" t="str">
        <f>IF(J15='Base de comisiones'!$E$3,VLOOKUP('ZAPATA BARONA EDUARDO'!E15,'Base de comisiones'!$A$4:$J$74,5,FALSE),IF(J15='Base de comisiones'!$F$3,VLOOKUP('ZAPATA BARONA EDUARDO'!E15,'Base de comisiones'!$A$4:$J$74,6,FALSE),IF(J15='Base de comisiones'!$G$3,VLOOKUP('ZAPATA BARONA EDUARDO'!E15,'Base de comisiones'!$A$4:$J$74,7,FALSE),IF(J15='Base de comisiones'!$H$3,VLOOKUP('ZAPATA BARONA EDUARDO'!E15,'Base de comisiones'!$A$4:$J$74,8,FALSE),IF(J15='Base de comisiones'!$I$3,VLOOKUP('ZAPATA BARONA EDUARDO'!E15,'Base de comisiones'!$A$4:$J$74,9,FALSE),IF(J15='Base de comisiones'!$J$3,VLOOKUP('ZAPATA BARONA EDUARDO'!E15,'Base de comisiones'!$A$4:$J$74,10,FALSE),""))))))</f>
        <v/>
      </c>
    </row>
    <row r="16" spans="2:12" x14ac:dyDescent="0.2">
      <c r="B16" s="27"/>
      <c r="C16" s="29"/>
      <c r="D16" s="27"/>
      <c r="E16" s="28"/>
      <c r="F16" s="42" t="str">
        <f>IFERROR(VLOOKUP(E16,'Base de comisiones'!$A$4:$J$74,2,FALSE),"")</f>
        <v/>
      </c>
      <c r="G16" s="42" t="str">
        <f>IFERROR(VLOOKUP(E16,'Base de comisiones'!$A$4:$J$74,3,FALSE),"")</f>
        <v/>
      </c>
      <c r="H16" s="42" t="str">
        <f>IFERROR(VLOOKUP(E16,'Base de comisiones'!$A$4:$J$53,4,FALSE),"")</f>
        <v/>
      </c>
      <c r="I16" s="27"/>
      <c r="J16" s="27"/>
      <c r="K16" s="24" t="str">
        <f>IF(J16='Base de comisiones'!$E$3,VLOOKUP('ZAPATA BARONA EDUARDO'!E16,'Base de comisiones'!$A$4:$J$74,5,FALSE),IF(J16='Base de comisiones'!$F$3,VLOOKUP('ZAPATA BARONA EDUARDO'!E16,'Base de comisiones'!$A$4:$J$74,6,FALSE),IF(J16='Base de comisiones'!$G$3,VLOOKUP('ZAPATA BARONA EDUARDO'!E16,'Base de comisiones'!$A$4:$J$74,7,FALSE),IF(J16='Base de comisiones'!$H$3,VLOOKUP('ZAPATA BARONA EDUARDO'!E16,'Base de comisiones'!$A$4:$J$74,8,FALSE),IF(J16='Base de comisiones'!$I$3,VLOOKUP('ZAPATA BARONA EDUARDO'!E16,'Base de comisiones'!$A$4:$J$74,9,FALSE),IF(J16='Base de comisiones'!$J$3,VLOOKUP('ZAPATA BARONA EDUARDO'!E16,'Base de comisiones'!$A$4:$J$74,10,FALSE),""))))))</f>
        <v/>
      </c>
    </row>
    <row r="17" spans="2:11" x14ac:dyDescent="0.2">
      <c r="B17" s="27"/>
      <c r="C17" s="29"/>
      <c r="D17" s="27"/>
      <c r="E17" s="28"/>
      <c r="F17" s="42" t="str">
        <f>IFERROR(VLOOKUP(E17,'Base de comisiones'!$A$4:$J$74,2,FALSE),"")</f>
        <v/>
      </c>
      <c r="G17" s="42" t="str">
        <f>IFERROR(VLOOKUP(E17,'Base de comisiones'!$A$4:$J$74,3,FALSE),"")</f>
        <v/>
      </c>
      <c r="H17" s="23" t="str">
        <f>IFERROR(VLOOKUP(E17,'Base de comisiones'!$A$4:$J$53,4,FALSE),"")</f>
        <v/>
      </c>
      <c r="I17" s="28"/>
      <c r="J17" s="28"/>
      <c r="K17" s="24" t="str">
        <f>IF(J17='Base de comisiones'!$E$3,VLOOKUP('ZAPATA BARONA EDUARDO'!E17,'Base de comisiones'!$A$4:$J$74,5,FALSE),IF(J17='Base de comisiones'!$F$3,VLOOKUP('ZAPATA BARONA EDUARDO'!E17,'Base de comisiones'!$A$4:$J$74,6,FALSE),IF(J17='Base de comisiones'!$G$3,VLOOKUP('ZAPATA BARONA EDUARDO'!E17,'Base de comisiones'!$A$4:$J$74,7,FALSE),IF(J17='Base de comisiones'!$H$3,VLOOKUP('ZAPATA BARONA EDUARDO'!E17,'Base de comisiones'!$A$4:$J$74,8,FALSE),IF(J17='Base de comisiones'!$I$3,VLOOKUP('ZAPATA BARONA EDUARDO'!E17,'Base de comisiones'!$A$4:$J$74,9,FALSE),IF(J17='Base de comisiones'!$J$3,VLOOKUP('ZAPATA BARONA EDUARDO'!E17,'Base de comisiones'!$A$4:$J$74,10,FALSE),""))))))</f>
        <v/>
      </c>
    </row>
    <row r="18" spans="2:11" x14ac:dyDescent="0.2">
      <c r="B18" s="27"/>
      <c r="C18" s="29"/>
      <c r="D18" s="27"/>
      <c r="E18" s="28"/>
      <c r="F18" s="42" t="str">
        <f>IFERROR(VLOOKUP(E18,'Base de comisiones'!$A$4:$J$74,2,FALSE),"")</f>
        <v/>
      </c>
      <c r="G18" s="42" t="str">
        <f>IFERROR(VLOOKUP(E18,'Base de comisiones'!$A$4:$J$74,3,FALSE),"")</f>
        <v/>
      </c>
      <c r="H18" s="23" t="str">
        <f>IFERROR(VLOOKUP(E18,'Base de comisiones'!$A$4:$J$53,4,FALSE),"")</f>
        <v/>
      </c>
      <c r="I18" s="28"/>
      <c r="J18" s="28"/>
      <c r="K18" s="24" t="str">
        <f>IF(J18='Base de comisiones'!$E$3,VLOOKUP('ZAPATA BARONA EDUARDO'!E18,'Base de comisiones'!$A$4:$J$74,5,FALSE),IF(J18='Base de comisiones'!$F$3,VLOOKUP('ZAPATA BARONA EDUARDO'!E18,'Base de comisiones'!$A$4:$J$74,6,FALSE),IF(J18='Base de comisiones'!$G$3,VLOOKUP('ZAPATA BARONA EDUARDO'!E18,'Base de comisiones'!$A$4:$J$74,7,FALSE),IF(J18='Base de comisiones'!$H$3,VLOOKUP('ZAPATA BARONA EDUARDO'!E18,'Base de comisiones'!$A$4:$J$74,8,FALSE),IF(J18='Base de comisiones'!$I$3,VLOOKUP('ZAPATA BARONA EDUARDO'!E18,'Base de comisiones'!$A$4:$J$74,9,FALSE),IF(J18='Base de comisiones'!$J$3,VLOOKUP('ZAPATA BARONA EDUARDO'!E18,'Base de comisiones'!$A$4:$J$74,10,FALSE),""))))))</f>
        <v/>
      </c>
    </row>
    <row r="19" spans="2:11" x14ac:dyDescent="0.2">
      <c r="B19" s="27"/>
      <c r="C19" s="29"/>
      <c r="D19" s="27"/>
      <c r="E19" s="28"/>
      <c r="F19" s="42" t="str">
        <f>IFERROR(VLOOKUP(E19,'Base de comisiones'!$A$4:$J$74,2,FALSE),"")</f>
        <v/>
      </c>
      <c r="G19" s="42" t="str">
        <f>IFERROR(VLOOKUP(E19,'Base de comisiones'!$A$4:$J$74,3,FALSE),"")</f>
        <v/>
      </c>
      <c r="H19" s="23" t="str">
        <f>IFERROR(VLOOKUP(E19,'Base de comisiones'!$A$4:$J$53,4,FALSE),"")</f>
        <v/>
      </c>
      <c r="I19" s="28"/>
      <c r="J19" s="28"/>
      <c r="K19" s="24" t="str">
        <f>IF(J19='Base de comisiones'!$E$3,VLOOKUP('ZAPATA BARONA EDUARDO'!E19,'Base de comisiones'!$A$4:$J$74,5,FALSE),IF(J19='Base de comisiones'!$F$3,VLOOKUP('ZAPATA BARONA EDUARDO'!E19,'Base de comisiones'!$A$4:$J$74,6,FALSE),IF(J19='Base de comisiones'!$G$3,VLOOKUP('ZAPATA BARONA EDUARDO'!E19,'Base de comisiones'!$A$4:$J$74,7,FALSE),IF(J19='Base de comisiones'!$H$3,VLOOKUP('ZAPATA BARONA EDUARDO'!E19,'Base de comisiones'!$A$4:$J$74,8,FALSE),IF(J19='Base de comisiones'!$I$3,VLOOKUP('ZAPATA BARONA EDUARDO'!E19,'Base de comisiones'!$A$4:$J$74,9,FALSE),IF(J19='Base de comisiones'!$J$3,VLOOKUP('ZAPATA BARONA EDUARDO'!E19,'Base de comisiones'!$A$4:$J$74,10,FALSE),""))))))</f>
        <v/>
      </c>
    </row>
    <row r="20" spans="2:11" x14ac:dyDescent="0.2">
      <c r="B20" s="27"/>
      <c r="C20" s="29"/>
      <c r="D20" s="27"/>
      <c r="E20" s="28"/>
      <c r="F20" s="42" t="str">
        <f>IFERROR(VLOOKUP(E20,'Base de comisiones'!$A$4:$J$74,2,FALSE),"")</f>
        <v/>
      </c>
      <c r="G20" s="42" t="str">
        <f>IFERROR(VLOOKUP(E20,'Base de comisiones'!$A$4:$J$74,3,FALSE),"")</f>
        <v/>
      </c>
      <c r="H20" s="23" t="str">
        <f>IFERROR(VLOOKUP(E20,'Base de comisiones'!$A$4:$J$53,4,FALSE),"")</f>
        <v/>
      </c>
      <c r="I20" s="28"/>
      <c r="J20" s="28"/>
      <c r="K20" s="24" t="str">
        <f>IF(J20='Base de comisiones'!$E$3,VLOOKUP('ZAPATA BARONA EDUARDO'!E20,'Base de comisiones'!$A$4:$J$74,5,FALSE),IF(J20='Base de comisiones'!$F$3,VLOOKUP('ZAPATA BARONA EDUARDO'!E20,'Base de comisiones'!$A$4:$J$74,6,FALSE),IF(J20='Base de comisiones'!$G$3,VLOOKUP('ZAPATA BARONA EDUARDO'!E20,'Base de comisiones'!$A$4:$J$74,7,FALSE),IF(J20='Base de comisiones'!$H$3,VLOOKUP('ZAPATA BARONA EDUARDO'!E20,'Base de comisiones'!$A$4:$J$74,8,FALSE),IF(J20='Base de comisiones'!$I$3,VLOOKUP('ZAPATA BARONA EDUARDO'!E20,'Base de comisiones'!$A$4:$J$74,9,FALSE),IF(J20='Base de comisiones'!$J$3,VLOOKUP('ZAPATA BARONA EDUARDO'!E20,'Base de comisiones'!$A$4:$J$74,10,FALSE),""))))))</f>
        <v/>
      </c>
    </row>
    <row r="21" spans="2:11" x14ac:dyDescent="0.2">
      <c r="B21" s="27"/>
      <c r="C21" s="29"/>
      <c r="D21" s="27"/>
      <c r="E21" s="28"/>
      <c r="F21" s="42" t="str">
        <f>IFERROR(VLOOKUP(E21,'Base de comisiones'!$A$4:$J$74,2,FALSE),"")</f>
        <v/>
      </c>
      <c r="G21" s="42" t="str">
        <f>IFERROR(VLOOKUP(E21,'Base de comisiones'!$A$4:$J$74,3,FALSE),"")</f>
        <v/>
      </c>
      <c r="H21" s="23" t="str">
        <f>IFERROR(VLOOKUP(E21,'Base de comisiones'!$A$4:$J$53,4,FALSE),"")</f>
        <v/>
      </c>
      <c r="I21" s="28"/>
      <c r="J21" s="28"/>
      <c r="K21" s="24" t="str">
        <f>IF(J21='Base de comisiones'!$E$3,VLOOKUP('ZAPATA BARONA EDUARDO'!E21,'Base de comisiones'!$A$4:$J$74,5,FALSE),IF(J21='Base de comisiones'!$F$3,VLOOKUP('ZAPATA BARONA EDUARDO'!E21,'Base de comisiones'!$A$4:$J$74,6,FALSE),IF(J21='Base de comisiones'!$G$3,VLOOKUP('ZAPATA BARONA EDUARDO'!E21,'Base de comisiones'!$A$4:$J$74,7,FALSE),IF(J21='Base de comisiones'!$H$3,VLOOKUP('ZAPATA BARONA EDUARDO'!E21,'Base de comisiones'!$A$4:$J$74,8,FALSE),IF(J21='Base de comisiones'!$I$3,VLOOKUP('ZAPATA BARONA EDUARDO'!E21,'Base de comisiones'!$A$4:$J$74,9,FALSE),IF(J21='Base de comisiones'!$J$3,VLOOKUP('ZAPATA BARONA EDUARDO'!E21,'Base de comisiones'!$A$4:$J$74,10,FALSE),""))))))</f>
        <v/>
      </c>
    </row>
    <row r="22" spans="2:11" x14ac:dyDescent="0.2">
      <c r="B22" s="27"/>
      <c r="C22" s="29"/>
      <c r="D22" s="27"/>
      <c r="E22" s="28"/>
      <c r="F22" s="42" t="str">
        <f>IFERROR(VLOOKUP(E22,'Base de comisiones'!$A$4:$J$74,2,FALSE),"")</f>
        <v/>
      </c>
      <c r="G22" s="42" t="str">
        <f>IFERROR(VLOOKUP(E22,'Base de comisiones'!$A$4:$J$74,3,FALSE),"")</f>
        <v/>
      </c>
      <c r="H22" s="23" t="str">
        <f>IFERROR(VLOOKUP(E22,'Base de comisiones'!$A$4:$J$53,4,FALSE),"")</f>
        <v/>
      </c>
      <c r="I22" s="28"/>
      <c r="J22" s="28"/>
      <c r="K22" s="24" t="str">
        <f>IF(J22='Base de comisiones'!$E$3,VLOOKUP('ZAPATA BARONA EDUARDO'!E22,'Base de comisiones'!$A$4:$J$74,5,FALSE),IF(J22='Base de comisiones'!$F$3,VLOOKUP('ZAPATA BARONA EDUARDO'!E22,'Base de comisiones'!$A$4:$J$74,6,FALSE),IF(J22='Base de comisiones'!$G$3,VLOOKUP('ZAPATA BARONA EDUARDO'!E22,'Base de comisiones'!$A$4:$J$74,7,FALSE),IF(J22='Base de comisiones'!$H$3,VLOOKUP('ZAPATA BARONA EDUARDO'!E22,'Base de comisiones'!$A$4:$J$74,8,FALSE),IF(J22='Base de comisiones'!$I$3,VLOOKUP('ZAPATA BARONA EDUARDO'!E22,'Base de comisiones'!$A$4:$J$74,9,FALSE),IF(J22='Base de comisiones'!$J$3,VLOOKUP('ZAPATA BARONA EDUARDO'!E22,'Base de comisiones'!$A$4:$J$74,10,FALSE),""))))))</f>
        <v/>
      </c>
    </row>
    <row r="23" spans="2:11" x14ac:dyDescent="0.2">
      <c r="B23" s="147" t="s">
        <v>23</v>
      </c>
      <c r="C23" s="148"/>
      <c r="D23" s="148"/>
      <c r="E23" s="148"/>
      <c r="F23" s="148"/>
      <c r="G23" s="148"/>
      <c r="H23" s="148"/>
      <c r="I23" s="148"/>
      <c r="J23" s="148"/>
      <c r="K23" s="25">
        <f>SUM(K9:K22)</f>
        <v>2021065.1123254593</v>
      </c>
    </row>
    <row r="24" spans="2:11" x14ac:dyDescent="0.2">
      <c r="B24" s="14"/>
      <c r="C24" s="15"/>
      <c r="D24" s="16"/>
      <c r="E24" s="16"/>
      <c r="F24" s="16"/>
      <c r="G24" s="16"/>
      <c r="H24" s="16"/>
      <c r="I24" s="16"/>
      <c r="J24" s="16"/>
      <c r="K24" s="6"/>
    </row>
    <row r="25" spans="2:11" x14ac:dyDescent="0.2">
      <c r="B25" s="14"/>
      <c r="C25" s="15"/>
      <c r="D25" s="16"/>
      <c r="E25" s="16"/>
      <c r="F25" s="16"/>
      <c r="G25" s="16"/>
      <c r="H25" s="16"/>
      <c r="I25" s="16"/>
      <c r="J25" s="16"/>
      <c r="K25" s="6"/>
    </row>
    <row r="26" spans="2:11" x14ac:dyDescent="0.2">
      <c r="B26" s="14"/>
      <c r="C26" s="15"/>
      <c r="D26" s="16"/>
      <c r="E26" s="16"/>
      <c r="F26" s="16"/>
      <c r="G26" s="16"/>
      <c r="H26" s="16"/>
      <c r="I26" s="16"/>
      <c r="J26" s="16"/>
      <c r="K26" s="6"/>
    </row>
    <row r="30" spans="2:11" ht="30" x14ac:dyDescent="0.2">
      <c r="B30" s="9" t="s">
        <v>0</v>
      </c>
      <c r="C30" s="10"/>
      <c r="H30" s="9" t="s">
        <v>24</v>
      </c>
      <c r="I30" s="10"/>
      <c r="J30" s="11"/>
      <c r="K30" s="12"/>
    </row>
    <row r="35" spans="3:9" x14ac:dyDescent="0.2">
      <c r="C35" s="149" t="s">
        <v>50</v>
      </c>
      <c r="D35" s="149"/>
      <c r="E35" s="10"/>
      <c r="F35" s="10"/>
      <c r="G35" s="10"/>
      <c r="H35" s="11"/>
      <c r="I35" s="6"/>
    </row>
  </sheetData>
  <mergeCells count="4">
    <mergeCell ref="B1:K1"/>
    <mergeCell ref="B2:K2"/>
    <mergeCell ref="B23:J23"/>
    <mergeCell ref="C35:D35"/>
  </mergeCells>
  <printOptions horizontalCentered="1"/>
  <pageMargins left="0.19685039370078741" right="0.19685039370078741" top="0.19685039370078741" bottom="0.19685039370078741" header="0.31496062992125984" footer="0.31496062992125984"/>
  <pageSetup scale="60" orientation="landscape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ERROR" error="Seleccione mes de la lista" promptTitle="MES" prompt="Seleccione mes de la lista" xr:uid="{1C1177FE-FCEC-4883-84DE-76273AF04781}">
          <x14:formula1>
            <xm:f>Listas!$D$1:$D$12</xm:f>
          </x14:formula1>
          <xm:sqref>C6 I9:I22</xm:sqref>
        </x14:dataValidation>
        <x14:dataValidation type="list" allowBlank="1" showInputMessage="1" showErrorMessage="1" xr:uid="{9932ADA8-75DA-4E89-A7F9-BB88000A960A}">
          <x14:formula1>
            <xm:f>Listas!$B$1:$B$2</xm:f>
          </x14:formula1>
          <xm:sqref>C7</xm:sqref>
        </x14:dataValidation>
        <x14:dataValidation type="list" allowBlank="1" showInputMessage="1" showErrorMessage="1" errorTitle="ERROR" error="Seleccione asesor de la lista" promptTitle="ASESOR" prompt="Seleccione asesor de la lista" xr:uid="{94ED75B3-028F-4DD0-A2BA-41A1FC8A6414}">
          <x14:formula1>
            <xm:f>Listas!$E$1:$E$37</xm:f>
          </x14:formula1>
          <xm:sqref>C5</xm:sqref>
        </x14:dataValidation>
        <x14:dataValidation type="list" allowBlank="1" showInputMessage="1" showErrorMessage="1" errorTitle="ERROR" error="Seleccione tipo cobro de la lista" promptTitle="TIPO COBRO" prompt="Seleccione tipo cobro de la lista" xr:uid="{9E221848-10C4-46A5-8D84-8194547EBABA}">
          <x14:formula1>
            <xm:f>Listas!$C$1:$C$6</xm:f>
          </x14:formula1>
          <xm:sqref>J9:J22</xm:sqref>
        </x14:dataValidation>
        <x14:dataValidation type="list" allowBlank="1" showInputMessage="1" showErrorMessage="1" errorTitle="ERROR" error="Seleccione vehiculo de la lista" promptTitle="VEHICULO" prompt="Seleccione vehiculo de la lista" xr:uid="{6BE016E5-8FFC-4A2B-B3E3-DD3E7F8CE3A2}">
          <x14:formula1>
            <xm:f>'Base de comisiones'!$A$4:$A$53</xm:f>
          </x14:formula1>
          <xm:sqref>E9:E22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D9032-6D10-4AFB-B1A6-F04D58A80272}">
  <sheetPr>
    <tabColor theme="4" tint="0.59999389629810485"/>
  </sheetPr>
  <dimension ref="B1:L36"/>
  <sheetViews>
    <sheetView showGridLines="0" zoomScale="80" zoomScaleNormal="80" workbookViewId="0">
      <selection activeCell="I5" sqref="I5"/>
    </sheetView>
  </sheetViews>
  <sheetFormatPr baseColWidth="10" defaultColWidth="11.42578125" defaultRowHeight="15" x14ac:dyDescent="0.2"/>
  <cols>
    <col min="1" max="1" width="5.140625" style="1" customWidth="1"/>
    <col min="2" max="2" width="11.85546875" style="1" customWidth="1"/>
    <col min="3" max="3" width="53.140625" style="1" customWidth="1"/>
    <col min="4" max="4" width="10" style="2" customWidth="1"/>
    <col min="5" max="5" width="22.28515625" style="2" customWidth="1"/>
    <col min="6" max="6" width="26.42578125" style="2" customWidth="1"/>
    <col min="7" max="7" width="18.28515625" style="2" customWidth="1"/>
    <col min="8" max="8" width="12.7109375" style="2" hidden="1" customWidth="1"/>
    <col min="9" max="9" width="14" style="3" customWidth="1"/>
    <col min="10" max="10" width="19.42578125" style="3" customWidth="1"/>
    <col min="11" max="11" width="19.140625" style="4" customWidth="1"/>
    <col min="12" max="12" width="18.5703125" style="1" customWidth="1"/>
    <col min="13" max="17" width="11.42578125" style="1" customWidth="1"/>
    <col min="18" max="16384" width="11.42578125" style="1"/>
  </cols>
  <sheetData>
    <row r="1" spans="2:12" ht="21" x14ac:dyDescent="0.2">
      <c r="B1" s="146" t="s">
        <v>2</v>
      </c>
      <c r="C1" s="146"/>
      <c r="D1" s="146"/>
      <c r="E1" s="146"/>
      <c r="F1" s="146"/>
      <c r="G1" s="146"/>
      <c r="H1" s="146"/>
      <c r="I1" s="146"/>
      <c r="J1" s="146"/>
      <c r="K1" s="146"/>
    </row>
    <row r="2" spans="2:12" ht="21" x14ac:dyDescent="0.2">
      <c r="B2" s="146" t="s">
        <v>3</v>
      </c>
      <c r="C2" s="146"/>
      <c r="D2" s="146"/>
      <c r="E2" s="146"/>
      <c r="F2" s="146"/>
      <c r="G2" s="146"/>
      <c r="H2" s="146"/>
      <c r="I2" s="146"/>
      <c r="J2" s="146"/>
      <c r="K2" s="146"/>
    </row>
    <row r="3" spans="2:12" x14ac:dyDescent="0.2">
      <c r="I3" s="2"/>
      <c r="J3" s="2"/>
      <c r="K3" s="5"/>
    </row>
    <row r="4" spans="2:12" ht="15.75" x14ac:dyDescent="0.2">
      <c r="B4" s="13" t="s">
        <v>21</v>
      </c>
      <c r="C4" s="26">
        <f>'Nadia Catacora'!C4</f>
        <v>45818</v>
      </c>
      <c r="I4" s="2"/>
      <c r="J4" s="2"/>
      <c r="K4" s="5"/>
    </row>
    <row r="5" spans="2:12" ht="15.75" x14ac:dyDescent="0.2">
      <c r="B5" s="13" t="s">
        <v>0</v>
      </c>
      <c r="C5" s="114" t="s">
        <v>178</v>
      </c>
      <c r="I5" s="2"/>
      <c r="J5" s="2"/>
      <c r="K5" s="5"/>
    </row>
    <row r="6" spans="2:12" ht="15.75" x14ac:dyDescent="0.2">
      <c r="B6" s="13" t="s">
        <v>4</v>
      </c>
      <c r="C6" s="39" t="str">
        <f>'Nadia Catacora'!C6</f>
        <v>MAYO</v>
      </c>
      <c r="I6" s="2"/>
      <c r="J6" s="2"/>
      <c r="K6" s="5"/>
    </row>
    <row r="7" spans="2:12" ht="15.75" x14ac:dyDescent="0.2">
      <c r="B7" s="13" t="s">
        <v>22</v>
      </c>
      <c r="C7" s="39" t="str">
        <f>'Nadia Catacora'!C7</f>
        <v>PRIMERA</v>
      </c>
      <c r="I7" s="2"/>
      <c r="J7" s="2"/>
      <c r="K7" s="5"/>
    </row>
    <row r="8" spans="2:12" ht="31.5" x14ac:dyDescent="0.2">
      <c r="B8" s="7" t="s">
        <v>17</v>
      </c>
      <c r="C8" s="7" t="s">
        <v>1</v>
      </c>
      <c r="D8" s="7" t="s">
        <v>26</v>
      </c>
      <c r="E8" s="7" t="s">
        <v>18</v>
      </c>
      <c r="F8" s="7" t="s">
        <v>34</v>
      </c>
      <c r="G8" s="7" t="s">
        <v>49</v>
      </c>
      <c r="H8" s="7" t="s">
        <v>19</v>
      </c>
      <c r="I8" s="8" t="s">
        <v>4</v>
      </c>
      <c r="J8" s="8" t="s">
        <v>25</v>
      </c>
      <c r="K8" s="22" t="s">
        <v>20</v>
      </c>
    </row>
    <row r="9" spans="2:12" x14ac:dyDescent="0.2">
      <c r="B9" s="27" t="s">
        <v>556</v>
      </c>
      <c r="C9" s="27" t="s">
        <v>557</v>
      </c>
      <c r="D9" s="27" t="s">
        <v>558</v>
      </c>
      <c r="E9" s="27" t="s">
        <v>229</v>
      </c>
      <c r="F9" s="23" t="str">
        <f>IFERROR(VLOOKUP(E9,'Base de comisiones'!$A$4:$J$77,2,FALSE),"")</f>
        <v>K3 CROSS</v>
      </c>
      <c r="G9" s="23" t="str">
        <f>IFERROR(VLOOKUP(E9,'Base de comisiones'!$A$4:$J$77,3,FALSE),"")</f>
        <v>DESIRE</v>
      </c>
      <c r="H9" s="23">
        <f>IFERROR(VLOOKUP(E9,'Base de comisiones'!$A$4:$J$53,4,FALSE),"")</f>
        <v>2026</v>
      </c>
      <c r="I9" s="115" t="s">
        <v>9</v>
      </c>
      <c r="J9" s="85" t="s">
        <v>38</v>
      </c>
      <c r="K9" s="69">
        <f>IF(J9='Base de comisiones'!$E$3,VLOOKUP('MARIN QUINTERO LORENA'!E9,'Base de comisiones'!$A$4:$J$77,5,FALSE),IF(J9='Base de comisiones'!$F$3,VLOOKUP('MARIN QUINTERO LORENA'!E9,'Base de comisiones'!$A$4:$J$77,6,FALSE),IF(J9='Base de comisiones'!$G$3,VLOOKUP('MARIN QUINTERO LORENA'!E9,'Base de comisiones'!$A$4:$J$77,7,FALSE),IF(J9='Base de comisiones'!$H$3,VLOOKUP('MARIN QUINTERO LORENA'!E9,'Base de comisiones'!$A$4:$J$77,8,FALSE),IF(J9='Base de comisiones'!$I$3,VLOOKUP('MARIN QUINTERO LORENA'!E9,'Base de comisiones'!$A$4:$J$77,9,FALSE),IF(J9='Base de comisiones'!$J$3,VLOOKUP('MARIN QUINTERO LORENA'!E9,'Base de comisiones'!$A$4:$J$77,10,FALSE),""))))))</f>
        <v>478233.07199999999</v>
      </c>
      <c r="L9" s="76"/>
    </row>
    <row r="10" spans="2:12" x14ac:dyDescent="0.2">
      <c r="B10" s="27" t="s">
        <v>559</v>
      </c>
      <c r="C10" s="27" t="s">
        <v>560</v>
      </c>
      <c r="D10" s="27" t="s">
        <v>561</v>
      </c>
      <c r="E10" s="27" t="s">
        <v>117</v>
      </c>
      <c r="F10" s="23" t="str">
        <f>IFERROR(VLOOKUP(E10,'Base de comisiones'!$A$4:$J$77,2,FALSE),"")</f>
        <v>NEW PICANTO</v>
      </c>
      <c r="G10" s="23" t="str">
        <f>IFERROR(VLOOKUP(E10,'Base de comisiones'!$A$4:$J$77,3,FALSE),"")</f>
        <v>ZENITH</v>
      </c>
      <c r="H10" s="23"/>
      <c r="I10" s="115" t="s">
        <v>9</v>
      </c>
      <c r="J10" s="85" t="s">
        <v>38</v>
      </c>
      <c r="K10" s="69">
        <f>IF(J10='Base de comisiones'!$E$3,VLOOKUP('MARIN QUINTERO LORENA'!E10,'Base de comisiones'!$A$4:$J$77,5,FALSE),IF(J10='Base de comisiones'!$F$3,VLOOKUP('MARIN QUINTERO LORENA'!E10,'Base de comisiones'!$A$4:$J$77,6,FALSE),IF(J10='Base de comisiones'!$G$3,VLOOKUP('MARIN QUINTERO LORENA'!E10,'Base de comisiones'!$A$4:$J$77,7,FALSE),IF(J10='Base de comisiones'!$H$3,VLOOKUP('MARIN QUINTERO LORENA'!E10,'Base de comisiones'!$A$4:$J$77,8,FALSE),IF(J10='Base de comisiones'!$I$3,VLOOKUP('MARIN QUINTERO LORENA'!E10,'Base de comisiones'!$A$4:$J$77,9,FALSE),IF(J10='Base de comisiones'!$J$3,VLOOKUP('MARIN QUINTERO LORENA'!E10,'Base de comisiones'!$A$4:$J$77,10,FALSE),""))))))</f>
        <v>340624.67191601044</v>
      </c>
      <c r="L10" s="76"/>
    </row>
    <row r="11" spans="2:12" s="66" customFormat="1" x14ac:dyDescent="0.2">
      <c r="B11" s="27" t="s">
        <v>562</v>
      </c>
      <c r="C11" s="27" t="s">
        <v>563</v>
      </c>
      <c r="D11" s="27" t="s">
        <v>564</v>
      </c>
      <c r="E11" s="27" t="s">
        <v>117</v>
      </c>
      <c r="F11" s="23" t="str">
        <f>IFERROR(VLOOKUP(E11,'Base de comisiones'!$A$4:$J$77,2,FALSE),"")</f>
        <v>NEW PICANTO</v>
      </c>
      <c r="G11" s="23" t="str">
        <f>IFERROR(VLOOKUP(E11,'Base de comisiones'!$A$4:$J$77,3,FALSE),"")</f>
        <v>ZENITH</v>
      </c>
      <c r="H11" s="68">
        <f>IFERROR(VLOOKUP(E11,'Base de comisiones'!$A$4:$J$53,4,FALSE),"")</f>
        <v>2026</v>
      </c>
      <c r="I11" s="115" t="s">
        <v>9</v>
      </c>
      <c r="J11" s="85" t="s">
        <v>38</v>
      </c>
      <c r="K11" s="69">
        <f>IF(J11='Base de comisiones'!$E$3,VLOOKUP('MARIN QUINTERO LORENA'!E11,'Base de comisiones'!$A$4:$J$77,5,FALSE),IF(J11='Base de comisiones'!$F$3,VLOOKUP('MARIN QUINTERO LORENA'!E11,'Base de comisiones'!$A$4:$J$77,6,FALSE),IF(J11='Base de comisiones'!$G$3,VLOOKUP('MARIN QUINTERO LORENA'!E11,'Base de comisiones'!$A$4:$J$77,7,FALSE),IF(J11='Base de comisiones'!$H$3,VLOOKUP('MARIN QUINTERO LORENA'!E11,'Base de comisiones'!$A$4:$J$77,8,FALSE),IF(J11='Base de comisiones'!$I$3,VLOOKUP('MARIN QUINTERO LORENA'!E11,'Base de comisiones'!$A$4:$J$77,9,FALSE),IF(J11='Base de comisiones'!$J$3,VLOOKUP('MARIN QUINTERO LORENA'!E11,'Base de comisiones'!$A$4:$J$77,10,FALSE),""))))))</f>
        <v>340624.67191601044</v>
      </c>
    </row>
    <row r="12" spans="2:12" x14ac:dyDescent="0.2">
      <c r="B12" s="27" t="s">
        <v>565</v>
      </c>
      <c r="C12" s="27" t="s">
        <v>566</v>
      </c>
      <c r="D12" s="27" t="s">
        <v>567</v>
      </c>
      <c r="E12" s="27" t="s">
        <v>118</v>
      </c>
      <c r="F12" s="23" t="str">
        <f>IFERROR(VLOOKUP(E12,'Base de comisiones'!$A$4:$J$77,2,FALSE),"")</f>
        <v>NEW PICANTO</v>
      </c>
      <c r="G12" s="23" t="str">
        <f>IFERROR(VLOOKUP(E12,'Base de comisiones'!$A$4:$J$77,3,FALSE),"")</f>
        <v>ZENITH</v>
      </c>
      <c r="H12" s="68">
        <f>IFERROR(VLOOKUP(E12,'Base de comisiones'!$A$4:$J$53,4,FALSE),"")</f>
        <v>2026</v>
      </c>
      <c r="I12" s="115" t="s">
        <v>9</v>
      </c>
      <c r="J12" s="85" t="s">
        <v>38</v>
      </c>
      <c r="K12" s="69">
        <f>IF(J12='Base de comisiones'!$E$3,VLOOKUP('MARIN QUINTERO LORENA'!E12,'Base de comisiones'!$A$4:$J$77,5,FALSE),IF(J12='Base de comisiones'!$F$3,VLOOKUP('MARIN QUINTERO LORENA'!E12,'Base de comisiones'!$A$4:$J$77,6,FALSE),IF(J12='Base de comisiones'!$G$3,VLOOKUP('MARIN QUINTERO LORENA'!E12,'Base de comisiones'!$A$4:$J$77,7,FALSE),IF(J12='Base de comisiones'!$H$3,VLOOKUP('MARIN QUINTERO LORENA'!E12,'Base de comisiones'!$A$4:$J$77,8,FALSE),IF(J12='Base de comisiones'!$I$3,VLOOKUP('MARIN QUINTERO LORENA'!E12,'Base de comisiones'!$A$4:$J$77,9,FALSE),IF(J12='Base de comisiones'!$J$3,VLOOKUP('MARIN QUINTERO LORENA'!E12,'Base de comisiones'!$A$4:$J$77,10,FALSE),""))))))</f>
        <v>369496.06299212592</v>
      </c>
    </row>
    <row r="13" spans="2:12" x14ac:dyDescent="0.2">
      <c r="B13" s="27" t="s">
        <v>568</v>
      </c>
      <c r="C13" s="27" t="s">
        <v>569</v>
      </c>
      <c r="D13" s="27" t="s">
        <v>570</v>
      </c>
      <c r="E13" s="27" t="s">
        <v>171</v>
      </c>
      <c r="F13" s="23" t="str">
        <f>IFERROR(VLOOKUP(E13,'Base de comisiones'!$A$4:$J$77,2,FALSE),"")</f>
        <v>SONET (QY)</v>
      </c>
      <c r="G13" s="23" t="str">
        <f>IFERROR(VLOOKUP(E13,'Base de comisiones'!$A$4:$J$77,3,FALSE),"")</f>
        <v>VIBRANT MT</v>
      </c>
      <c r="H13" s="68"/>
      <c r="I13" s="115" t="s">
        <v>9</v>
      </c>
      <c r="J13" s="85" t="s">
        <v>38</v>
      </c>
      <c r="K13" s="69">
        <f>IF(J13='Base de comisiones'!$E$3,VLOOKUP('MARIN QUINTERO LORENA'!E13,'Base de comisiones'!$A$4:$J$77,5,FALSE),IF(J13='Base de comisiones'!$F$3,VLOOKUP('MARIN QUINTERO LORENA'!E13,'Base de comisiones'!$A$4:$J$77,6,FALSE),IF(J13='Base de comisiones'!$G$3,VLOOKUP('MARIN QUINTERO LORENA'!E13,'Base de comisiones'!$A$4:$J$77,7,FALSE),IF(J13='Base de comisiones'!$H$3,VLOOKUP('MARIN QUINTERO LORENA'!E13,'Base de comisiones'!$A$4:$J$77,8,FALSE),IF(J13='Base de comisiones'!$I$3,VLOOKUP('MARIN QUINTERO LORENA'!E13,'Base de comisiones'!$A$4:$J$77,9,FALSE),IF(J13='Base de comisiones'!$J$3,VLOOKUP('MARIN QUINTERO LORENA'!E13,'Base de comisiones'!$A$4:$J$77,10,FALSE),""))))))</f>
        <v>519627.29600000003</v>
      </c>
    </row>
    <row r="14" spans="2:12" x14ac:dyDescent="0.2">
      <c r="B14" s="27" t="s">
        <v>571</v>
      </c>
      <c r="C14" s="27" t="s">
        <v>572</v>
      </c>
      <c r="D14" s="27" t="s">
        <v>573</v>
      </c>
      <c r="E14" s="27" t="s">
        <v>160</v>
      </c>
      <c r="F14" s="23" t="str">
        <f>IFERROR(VLOOKUP(E14,'Base de comisiones'!$A$4:$J$77,2,FALSE),"")</f>
        <v>SONET (QY)</v>
      </c>
      <c r="G14" s="23" t="str">
        <f>IFERROR(VLOOKUP(E14,'Base de comisiones'!$A$4:$J$77,3,FALSE),"")</f>
        <v>VIBRANT MT</v>
      </c>
      <c r="H14" s="68"/>
      <c r="I14" s="115" t="s">
        <v>9</v>
      </c>
      <c r="J14" s="85" t="s">
        <v>38</v>
      </c>
      <c r="K14" s="69">
        <f>IF(J14='Base de comisiones'!$E$3,VLOOKUP('MARIN QUINTERO LORENA'!E14,'Base de comisiones'!$A$4:$J$77,5,FALSE),IF(J14='Base de comisiones'!$F$3,VLOOKUP('MARIN QUINTERO LORENA'!E14,'Base de comisiones'!$A$4:$J$77,6,FALSE),IF(J14='Base de comisiones'!$G$3,VLOOKUP('MARIN QUINTERO LORENA'!E14,'Base de comisiones'!$A$4:$J$77,7,FALSE),IF(J14='Base de comisiones'!$H$3,VLOOKUP('MARIN QUINTERO LORENA'!E14,'Base de comisiones'!$A$4:$J$77,8,FALSE),IF(J14='Base de comisiones'!$I$3,VLOOKUP('MARIN QUINTERO LORENA'!E14,'Base de comisiones'!$A$4:$J$77,9,FALSE),IF(J14='Base de comisiones'!$J$3,VLOOKUP('MARIN QUINTERO LORENA'!E14,'Base de comisiones'!$A$4:$J$77,10,FALSE),""))))))</f>
        <v>554272.96799999999</v>
      </c>
    </row>
    <row r="15" spans="2:12" x14ac:dyDescent="0.2">
      <c r="B15" s="27" t="s">
        <v>574</v>
      </c>
      <c r="C15" s="27" t="s">
        <v>575</v>
      </c>
      <c r="D15" s="27" t="s">
        <v>576</v>
      </c>
      <c r="E15" s="27" t="s">
        <v>108</v>
      </c>
      <c r="F15" s="23" t="str">
        <f>IFERROR(VLOOKUP(E15,'Base de comisiones'!$A$4:$J$77,2,FALSE),"")</f>
        <v>K3 SEDÁN</v>
      </c>
      <c r="G15" s="23" t="str">
        <f>IFERROR(VLOOKUP(E15,'Base de comisiones'!$A$4:$J$77,3,FALSE),"")</f>
        <v>VIBRANT</v>
      </c>
      <c r="H15" s="55">
        <f>IFERROR(VLOOKUP(E15,'Base de comisiones'!$A$4:$J$53,4,FALSE),"")</f>
        <v>2026</v>
      </c>
      <c r="I15" s="115" t="s">
        <v>9</v>
      </c>
      <c r="J15" s="85" t="s">
        <v>38</v>
      </c>
      <c r="K15" s="69">
        <f>IF(J15='Base de comisiones'!$E$3,VLOOKUP('MARIN QUINTERO LORENA'!E15,'Base de comisiones'!$A$4:$J$77,5,FALSE),IF(J15='Base de comisiones'!$F$3,VLOOKUP('MARIN QUINTERO LORENA'!E15,'Base de comisiones'!$A$4:$J$77,6,FALSE),IF(J15='Base de comisiones'!$G$3,VLOOKUP('MARIN QUINTERO LORENA'!E15,'Base de comisiones'!$A$4:$J$77,7,FALSE),IF(J15='Base de comisiones'!$H$3,VLOOKUP('MARIN QUINTERO LORENA'!E15,'Base de comisiones'!$A$4:$J$77,8,FALSE),IF(J15='Base de comisiones'!$I$3,VLOOKUP('MARIN QUINTERO LORENA'!E15,'Base de comisiones'!$A$4:$J$77,9,FALSE),IF(J15='Base de comisiones'!$J$3,VLOOKUP('MARIN QUINTERO LORENA'!E15,'Base de comisiones'!$A$4:$J$77,10,FALSE),""))))))</f>
        <v>490755.90551181103</v>
      </c>
    </row>
    <row r="16" spans="2:12" x14ac:dyDescent="0.2">
      <c r="B16" s="27"/>
      <c r="C16" s="29"/>
      <c r="D16" s="27"/>
      <c r="E16" s="28"/>
      <c r="F16" s="23" t="str">
        <f>IFERROR(VLOOKUP(E16,'Base de comisiones'!$A$4:$J$53,2,FALSE),"")</f>
        <v/>
      </c>
      <c r="G16" s="23" t="str">
        <f>IFERROR(VLOOKUP(E16,'Base de comisiones'!$A$4:$J$53,3,FALSE),"")</f>
        <v/>
      </c>
      <c r="H16" s="23" t="str">
        <f>IFERROR(VLOOKUP(E16,'Base de comisiones'!$A$4:$J$53,4,FALSE),"")</f>
        <v/>
      </c>
      <c r="I16" s="35"/>
      <c r="J16" s="28"/>
      <c r="K16" s="69" t="str">
        <f>IF(J16='Base de comisiones'!$E$3,VLOOKUP('MARIN QUINTERO LORENA'!E16,'Base de comisiones'!$A$4:$J$77,5,FALSE),IF(J16='Base de comisiones'!$F$3,VLOOKUP('MARIN QUINTERO LORENA'!E16,'Base de comisiones'!$A$4:$J$77,6,FALSE),IF(J16='Base de comisiones'!$G$3,VLOOKUP('MARIN QUINTERO LORENA'!E16,'Base de comisiones'!$A$4:$J$77,7,FALSE),IF(J16='Base de comisiones'!$H$3,VLOOKUP('MARIN QUINTERO LORENA'!E16,'Base de comisiones'!$A$4:$J$77,8,FALSE),IF(J16='Base de comisiones'!$I$3,VLOOKUP('MARIN QUINTERO LORENA'!E16,'Base de comisiones'!$A$4:$J$77,9,FALSE),IF(J16='Base de comisiones'!$J$3,VLOOKUP('MARIN QUINTERO LORENA'!E16,'Base de comisiones'!$A$4:$J$77,10,FALSE),""))))))</f>
        <v/>
      </c>
    </row>
    <row r="17" spans="2:11" x14ac:dyDescent="0.2">
      <c r="B17" s="27"/>
      <c r="C17" s="29"/>
      <c r="D17" s="27"/>
      <c r="E17" s="28"/>
      <c r="F17" s="23" t="str">
        <f>IFERROR(VLOOKUP(E17,'Base de comisiones'!$A$4:$J$53,2,FALSE),"")</f>
        <v/>
      </c>
      <c r="G17" s="23" t="str">
        <f>IFERROR(VLOOKUP(E17,'Base de comisiones'!$A$4:$J$53,3,FALSE),"")</f>
        <v/>
      </c>
      <c r="H17" s="23" t="str">
        <f>IFERROR(VLOOKUP(E17,'Base de comisiones'!$A$4:$J$53,4,FALSE),"")</f>
        <v/>
      </c>
      <c r="I17" s="28"/>
      <c r="J17" s="28"/>
      <c r="K17" s="69" t="str">
        <f>IF(J17='Base de comisiones'!$E$3,VLOOKUP('MARIN QUINTERO LORENA'!E17,'Base de comisiones'!$A$4:$J$77,5,FALSE),IF(J17='Base de comisiones'!$F$3,VLOOKUP('MARIN QUINTERO LORENA'!E17,'Base de comisiones'!$A$4:$J$77,6,FALSE),IF(J17='Base de comisiones'!$G$3,VLOOKUP('MARIN QUINTERO LORENA'!E17,'Base de comisiones'!$A$4:$J$77,7,FALSE),IF(J17='Base de comisiones'!$H$3,VLOOKUP('MARIN QUINTERO LORENA'!E17,'Base de comisiones'!$A$4:$J$77,8,FALSE),IF(J17='Base de comisiones'!$I$3,VLOOKUP('MARIN QUINTERO LORENA'!E17,'Base de comisiones'!$A$4:$J$77,9,FALSE),IF(J17='Base de comisiones'!$J$3,VLOOKUP('MARIN QUINTERO LORENA'!E17,'Base de comisiones'!$A$4:$J$77,10,FALSE),""))))))</f>
        <v/>
      </c>
    </row>
    <row r="18" spans="2:11" x14ac:dyDescent="0.2">
      <c r="B18" s="27"/>
      <c r="C18" s="29"/>
      <c r="D18" s="27"/>
      <c r="E18" s="28"/>
      <c r="F18" s="23" t="str">
        <f>IFERROR(VLOOKUP(E18,'Base de comisiones'!$A$4:$J$53,2,FALSE),"")</f>
        <v/>
      </c>
      <c r="G18" s="23" t="str">
        <f>IFERROR(VLOOKUP(E18,'Base de comisiones'!$A$4:$J$53,3,FALSE),"")</f>
        <v/>
      </c>
      <c r="H18" s="23" t="str">
        <f>IFERROR(VLOOKUP(E18,'Base de comisiones'!$A$4:$J$53,4,FALSE),"")</f>
        <v/>
      </c>
      <c r="I18" s="28"/>
      <c r="J18" s="28"/>
      <c r="K18" s="69" t="str">
        <f>IF(J18='Base de comisiones'!$E$3,VLOOKUP('MARIN QUINTERO LORENA'!E18,'Base de comisiones'!$A$4:$J$77,5,FALSE),IF(J18='Base de comisiones'!$F$3,VLOOKUP('MARIN QUINTERO LORENA'!E18,'Base de comisiones'!$A$4:$J$77,6,FALSE),IF(J18='Base de comisiones'!$G$3,VLOOKUP('MARIN QUINTERO LORENA'!E18,'Base de comisiones'!$A$4:$J$77,7,FALSE),IF(J18='Base de comisiones'!$H$3,VLOOKUP('MARIN QUINTERO LORENA'!E18,'Base de comisiones'!$A$4:$J$77,8,FALSE),IF(J18='Base de comisiones'!$I$3,VLOOKUP('MARIN QUINTERO LORENA'!E18,'Base de comisiones'!$A$4:$J$77,9,FALSE),IF(J18='Base de comisiones'!$J$3,VLOOKUP('MARIN QUINTERO LORENA'!E18,'Base de comisiones'!$A$4:$J$77,10,FALSE),""))))))</f>
        <v/>
      </c>
    </row>
    <row r="19" spans="2:11" x14ac:dyDescent="0.2">
      <c r="B19" s="27"/>
      <c r="C19" s="29"/>
      <c r="D19" s="27"/>
      <c r="E19" s="28"/>
      <c r="F19" s="23" t="str">
        <f>IFERROR(VLOOKUP(E19,'Base de comisiones'!$A$4:$J$53,2,FALSE),"")</f>
        <v/>
      </c>
      <c r="G19" s="23" t="str">
        <f>IFERROR(VLOOKUP(E19,'Base de comisiones'!$A$4:$J$53,3,FALSE),"")</f>
        <v/>
      </c>
      <c r="H19" s="23" t="str">
        <f>IFERROR(VLOOKUP(E19,'Base de comisiones'!$A$4:$J$53,4,FALSE),"")</f>
        <v/>
      </c>
      <c r="I19" s="28"/>
      <c r="J19" s="28"/>
      <c r="K19" s="69" t="str">
        <f>IF(J19='Base de comisiones'!$E$3,VLOOKUP('MARIN QUINTERO LORENA'!E19,'Base de comisiones'!$A$4:$J$77,5,FALSE),IF(J19='Base de comisiones'!$F$3,VLOOKUP('MARIN QUINTERO LORENA'!E19,'Base de comisiones'!$A$4:$J$77,6,FALSE),IF(J19='Base de comisiones'!$G$3,VLOOKUP('MARIN QUINTERO LORENA'!E19,'Base de comisiones'!$A$4:$J$77,7,FALSE),IF(J19='Base de comisiones'!$H$3,VLOOKUP('MARIN QUINTERO LORENA'!E19,'Base de comisiones'!$A$4:$J$77,8,FALSE),IF(J19='Base de comisiones'!$I$3,VLOOKUP('MARIN QUINTERO LORENA'!E19,'Base de comisiones'!$A$4:$J$77,9,FALSE),IF(J19='Base de comisiones'!$J$3,VLOOKUP('MARIN QUINTERO LORENA'!E19,'Base de comisiones'!$A$4:$J$77,10,FALSE),""))))))</f>
        <v/>
      </c>
    </row>
    <row r="20" spans="2:11" x14ac:dyDescent="0.2">
      <c r="B20" s="27"/>
      <c r="C20" s="29"/>
      <c r="D20" s="27"/>
      <c r="E20" s="28"/>
      <c r="F20" s="23" t="str">
        <f>IFERROR(VLOOKUP(E20,'Base de comisiones'!$A$4:$J$53,2,FALSE),"")</f>
        <v/>
      </c>
      <c r="G20" s="23" t="str">
        <f>IFERROR(VLOOKUP(E20,'Base de comisiones'!$A$4:$J$53,3,FALSE),"")</f>
        <v/>
      </c>
      <c r="H20" s="23" t="str">
        <f>IFERROR(VLOOKUP(E20,'Base de comisiones'!$A$4:$J$53,4,FALSE),"")</f>
        <v/>
      </c>
      <c r="I20" s="28"/>
      <c r="J20" s="28"/>
      <c r="K20" s="69" t="str">
        <f>IF(J20='Base de comisiones'!$E$3,VLOOKUP('MARIN QUINTERO LORENA'!E20,'Base de comisiones'!$A$4:$J$77,5,FALSE),IF(J20='Base de comisiones'!$F$3,VLOOKUP('MARIN QUINTERO LORENA'!E20,'Base de comisiones'!$A$4:$J$77,6,FALSE),IF(J20='Base de comisiones'!$G$3,VLOOKUP('MARIN QUINTERO LORENA'!E20,'Base de comisiones'!$A$4:$J$77,7,FALSE),IF(J20='Base de comisiones'!$H$3,VLOOKUP('MARIN QUINTERO LORENA'!E20,'Base de comisiones'!$A$4:$J$77,8,FALSE),IF(J20='Base de comisiones'!$I$3,VLOOKUP('MARIN QUINTERO LORENA'!E20,'Base de comisiones'!$A$4:$J$77,9,FALSE),IF(J20='Base de comisiones'!$J$3,VLOOKUP('MARIN QUINTERO LORENA'!E20,'Base de comisiones'!$A$4:$J$77,10,FALSE),""))))))</f>
        <v/>
      </c>
    </row>
    <row r="21" spans="2:11" x14ac:dyDescent="0.2">
      <c r="B21" s="27"/>
      <c r="C21" s="29"/>
      <c r="D21" s="27"/>
      <c r="E21" s="28"/>
      <c r="F21" s="23" t="str">
        <f>IFERROR(VLOOKUP(E21,'Base de comisiones'!$A$4:$J$53,2,FALSE),"")</f>
        <v/>
      </c>
      <c r="G21" s="23" t="str">
        <f>IFERROR(VLOOKUP(E21,'Base de comisiones'!$A$4:$J$53,3,FALSE),"")</f>
        <v/>
      </c>
      <c r="H21" s="23" t="str">
        <f>IFERROR(VLOOKUP(E21,'Base de comisiones'!$A$4:$J$53,4,FALSE),"")</f>
        <v/>
      </c>
      <c r="I21" s="28"/>
      <c r="J21" s="28"/>
      <c r="K21" s="69" t="str">
        <f>IF(J21='Base de comisiones'!$E$3,VLOOKUP('MARIN QUINTERO LORENA'!E21,'Base de comisiones'!$A$4:$J$77,5,FALSE),IF(J21='Base de comisiones'!$F$3,VLOOKUP('MARIN QUINTERO LORENA'!E21,'Base de comisiones'!$A$4:$J$77,6,FALSE),IF(J21='Base de comisiones'!$G$3,VLOOKUP('MARIN QUINTERO LORENA'!E21,'Base de comisiones'!$A$4:$J$77,7,FALSE),IF(J21='Base de comisiones'!$H$3,VLOOKUP('MARIN QUINTERO LORENA'!E21,'Base de comisiones'!$A$4:$J$77,8,FALSE),IF(J21='Base de comisiones'!$I$3,VLOOKUP('MARIN QUINTERO LORENA'!E21,'Base de comisiones'!$A$4:$J$77,9,FALSE),IF(J21='Base de comisiones'!$J$3,VLOOKUP('MARIN QUINTERO LORENA'!E21,'Base de comisiones'!$A$4:$J$77,10,FALSE),""))))))</f>
        <v/>
      </c>
    </row>
    <row r="22" spans="2:11" x14ac:dyDescent="0.2">
      <c r="B22" s="27"/>
      <c r="C22" s="29"/>
      <c r="D22" s="27"/>
      <c r="E22" s="28"/>
      <c r="F22" s="23" t="str">
        <f>IFERROR(VLOOKUP(E22,'Base de comisiones'!$A$4:$J$53,2,FALSE),"")</f>
        <v/>
      </c>
      <c r="G22" s="23" t="str">
        <f>IFERROR(VLOOKUP(E22,'Base de comisiones'!$A$4:$J$53,3,FALSE),"")</f>
        <v/>
      </c>
      <c r="H22" s="23" t="str">
        <f>IFERROR(VLOOKUP(E22,'Base de comisiones'!$A$4:$J$53,4,FALSE),"")</f>
        <v/>
      </c>
      <c r="I22" s="28"/>
      <c r="J22" s="28"/>
      <c r="K22" s="69" t="str">
        <f>IF(J22='Base de comisiones'!$E$3,VLOOKUP('MARIN QUINTERO LORENA'!E22,'Base de comisiones'!$A$4:$J$77,5,FALSE),IF(J22='Base de comisiones'!$F$3,VLOOKUP('MARIN QUINTERO LORENA'!E22,'Base de comisiones'!$A$4:$J$77,6,FALSE),IF(J22='Base de comisiones'!$G$3,VLOOKUP('MARIN QUINTERO LORENA'!E22,'Base de comisiones'!$A$4:$J$77,7,FALSE),IF(J22='Base de comisiones'!$H$3,VLOOKUP('MARIN QUINTERO LORENA'!E22,'Base de comisiones'!$A$4:$J$77,8,FALSE),IF(J22='Base de comisiones'!$I$3,VLOOKUP('MARIN QUINTERO LORENA'!E22,'Base de comisiones'!$A$4:$J$77,9,FALSE),IF(J22='Base de comisiones'!$J$3,VLOOKUP('MARIN QUINTERO LORENA'!E22,'Base de comisiones'!$A$4:$J$77,10,FALSE),""))))))</f>
        <v/>
      </c>
    </row>
    <row r="23" spans="2:11" x14ac:dyDescent="0.2">
      <c r="B23" s="27"/>
      <c r="C23" s="29"/>
      <c r="D23" s="27"/>
      <c r="E23" s="28"/>
      <c r="F23" s="23" t="str">
        <f>IFERROR(VLOOKUP(E23,'Base de comisiones'!$A$4:$J$53,2,FALSE),"")</f>
        <v/>
      </c>
      <c r="G23" s="23" t="str">
        <f>IFERROR(VLOOKUP(E23,'Base de comisiones'!$A$4:$J$53,3,FALSE),"")</f>
        <v/>
      </c>
      <c r="H23" s="23" t="str">
        <f>IFERROR(VLOOKUP(E23,'Base de comisiones'!$A$4:$J$53,4,FALSE),"")</f>
        <v/>
      </c>
      <c r="I23" s="28"/>
      <c r="J23" s="28"/>
      <c r="K23" s="69" t="str">
        <f>IF(J23='Base de comisiones'!$E$3,VLOOKUP('MARIN QUINTERO LORENA'!E23,'Base de comisiones'!$A$4:$J$77,5,FALSE),IF(J23='Base de comisiones'!$F$3,VLOOKUP('MARIN QUINTERO LORENA'!E23,'Base de comisiones'!$A$4:$J$77,6,FALSE),IF(J23='Base de comisiones'!$G$3,VLOOKUP('MARIN QUINTERO LORENA'!E23,'Base de comisiones'!$A$4:$J$77,7,FALSE),IF(J23='Base de comisiones'!$H$3,VLOOKUP('MARIN QUINTERO LORENA'!E23,'Base de comisiones'!$A$4:$J$77,8,FALSE),IF(J23='Base de comisiones'!$I$3,VLOOKUP('MARIN QUINTERO LORENA'!E23,'Base de comisiones'!$A$4:$J$77,9,FALSE),IF(J23='Base de comisiones'!$J$3,VLOOKUP('MARIN QUINTERO LORENA'!E23,'Base de comisiones'!$A$4:$J$77,10,FALSE),""))))))</f>
        <v/>
      </c>
    </row>
    <row r="24" spans="2:11" x14ac:dyDescent="0.2">
      <c r="B24" s="147" t="s">
        <v>23</v>
      </c>
      <c r="C24" s="148"/>
      <c r="D24" s="148"/>
      <c r="E24" s="148"/>
      <c r="F24" s="148"/>
      <c r="G24" s="148"/>
      <c r="H24" s="148"/>
      <c r="I24" s="148"/>
      <c r="J24" s="148"/>
      <c r="K24" s="25">
        <f>SUM(K9:K23)</f>
        <v>3093634.6483359579</v>
      </c>
    </row>
    <row r="25" spans="2:11" x14ac:dyDescent="0.2">
      <c r="B25" s="14"/>
      <c r="C25" s="15"/>
      <c r="D25" s="16"/>
      <c r="E25" s="16"/>
      <c r="F25" s="16"/>
      <c r="G25" s="16"/>
      <c r="H25" s="16"/>
      <c r="I25" s="16"/>
      <c r="J25" s="16"/>
      <c r="K25" s="6"/>
    </row>
    <row r="26" spans="2:11" x14ac:dyDescent="0.2">
      <c r="B26" s="14"/>
      <c r="C26" s="15"/>
      <c r="D26" s="16"/>
      <c r="E26" s="16"/>
      <c r="F26" s="16"/>
      <c r="G26" s="16"/>
      <c r="H26" s="16"/>
      <c r="I26" s="16"/>
      <c r="J26" s="16"/>
      <c r="K26" s="6"/>
    </row>
    <row r="27" spans="2:11" x14ac:dyDescent="0.2">
      <c r="B27" s="14"/>
      <c r="C27" s="15"/>
      <c r="D27" s="16"/>
      <c r="E27" s="16"/>
      <c r="F27" s="16"/>
      <c r="G27" s="16"/>
      <c r="H27" s="16"/>
      <c r="I27" s="16"/>
      <c r="J27" s="16"/>
      <c r="K27" s="6"/>
    </row>
    <row r="31" spans="2:11" ht="30" x14ac:dyDescent="0.2">
      <c r="B31" s="9" t="s">
        <v>0</v>
      </c>
      <c r="C31" s="10"/>
      <c r="H31" s="9" t="s">
        <v>24</v>
      </c>
      <c r="I31" s="10"/>
      <c r="J31" s="11"/>
      <c r="K31" s="12"/>
    </row>
    <row r="36" spans="3:9" x14ac:dyDescent="0.2">
      <c r="C36" s="149" t="s">
        <v>50</v>
      </c>
      <c r="D36" s="149"/>
      <c r="E36" s="10"/>
      <c r="F36" s="10"/>
      <c r="G36" s="10"/>
      <c r="H36" s="11"/>
      <c r="I36" s="6"/>
    </row>
  </sheetData>
  <mergeCells count="4">
    <mergeCell ref="B1:K1"/>
    <mergeCell ref="B2:K2"/>
    <mergeCell ref="B24:J24"/>
    <mergeCell ref="C36:D36"/>
  </mergeCells>
  <phoneticPr fontId="72" type="noConversion"/>
  <printOptions horizontalCentered="1"/>
  <pageMargins left="0.19685039370078741" right="0.19685039370078741" top="0.19685039370078741" bottom="0.19685039370078741" header="0.31496062992125984" footer="0.31496062992125984"/>
  <pageSetup scale="60" orientation="landscape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ERROR" error="Seleccione mes de la lista" promptTitle="MES" prompt="Seleccione mes de la lista" xr:uid="{EC2EB504-CC0C-4CA2-80CA-4D710C8E3729}">
          <x14:formula1>
            <xm:f>Listas!$D$1:$D$12</xm:f>
          </x14:formula1>
          <xm:sqref>C6 I9:I23</xm:sqref>
        </x14:dataValidation>
        <x14:dataValidation type="list" allowBlank="1" showInputMessage="1" showErrorMessage="1" xr:uid="{B251E20B-95F9-4A93-B328-344E44BB2053}">
          <x14:formula1>
            <xm:f>Listas!$B$1:$B$2</xm:f>
          </x14:formula1>
          <xm:sqref>C7</xm:sqref>
        </x14:dataValidation>
        <x14:dataValidation type="list" allowBlank="1" showInputMessage="1" showErrorMessage="1" errorTitle="ERROR" error="Seleccione asesor de la lista" promptTitle="ASESOR" prompt="Seleccione asesor de la lista" xr:uid="{279A5F8C-30D1-4F19-AAEE-0A3767001520}">
          <x14:formula1>
            <xm:f>Listas!$E$1:$E$37</xm:f>
          </x14:formula1>
          <xm:sqref>C5</xm:sqref>
        </x14:dataValidation>
        <x14:dataValidation type="list" allowBlank="1" showInputMessage="1" showErrorMessage="1" errorTitle="ERROR" error="Seleccione tipo cobro de la lista" promptTitle="TIPO COBRO" prompt="Seleccione tipo cobro de la lista" xr:uid="{5B8BF1E8-8BEB-49B1-8C42-3D7E7CF91AB6}">
          <x14:formula1>
            <xm:f>Listas!$C$1:$C$6</xm:f>
          </x14:formula1>
          <xm:sqref>J9:J23</xm:sqref>
        </x14:dataValidation>
        <x14:dataValidation type="list" allowBlank="1" showInputMessage="1" showErrorMessage="1" errorTitle="ERROR" error="Seleccione vehiculo de la lista" promptTitle="VEHICULO" prompt="Seleccione vehiculo de la lista" xr:uid="{EB0E2582-473A-4328-BE42-36D14C6E3E3F}">
          <x14:formula1>
            <xm:f>'Base de comisiones'!$A$4:$A$53</xm:f>
          </x14:formula1>
          <xm:sqref>E9:E23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B41F6-FD6B-43AD-87E7-384760318430}">
  <sheetPr>
    <tabColor theme="4" tint="0.59999389629810485"/>
  </sheetPr>
  <dimension ref="B1:L34"/>
  <sheetViews>
    <sheetView showGridLines="0" zoomScale="70" zoomScaleNormal="70" workbookViewId="0">
      <selection activeCell="I5" sqref="I5"/>
    </sheetView>
  </sheetViews>
  <sheetFormatPr baseColWidth="10" defaultColWidth="11.42578125" defaultRowHeight="15" x14ac:dyDescent="0.2"/>
  <cols>
    <col min="1" max="1" width="5.140625" style="1" customWidth="1"/>
    <col min="2" max="2" width="11.85546875" style="1" customWidth="1"/>
    <col min="3" max="3" width="50.7109375" style="1" customWidth="1"/>
    <col min="4" max="4" width="12.140625" style="2" customWidth="1"/>
    <col min="5" max="5" width="22.28515625" style="2" customWidth="1"/>
    <col min="6" max="6" width="26.42578125" style="2" customWidth="1"/>
    <col min="7" max="7" width="18.28515625" style="2" customWidth="1"/>
    <col min="8" max="8" width="12.7109375" style="2" hidden="1" customWidth="1"/>
    <col min="9" max="9" width="12.5703125" style="3" customWidth="1"/>
    <col min="10" max="10" width="18.7109375" style="3" customWidth="1"/>
    <col min="11" max="11" width="17.140625" style="4" customWidth="1"/>
    <col min="12" max="12" width="20.28515625" style="1" customWidth="1"/>
    <col min="13" max="17" width="11.42578125" style="1" customWidth="1"/>
    <col min="18" max="16384" width="11.42578125" style="1"/>
  </cols>
  <sheetData>
    <row r="1" spans="2:12" ht="21" x14ac:dyDescent="0.2">
      <c r="B1" s="146" t="s">
        <v>2</v>
      </c>
      <c r="C1" s="146"/>
      <c r="D1" s="146"/>
      <c r="E1" s="146"/>
      <c r="F1" s="146"/>
      <c r="G1" s="146"/>
      <c r="H1" s="146"/>
      <c r="I1" s="146"/>
      <c r="J1" s="146"/>
      <c r="K1" s="146"/>
    </row>
    <row r="2" spans="2:12" ht="21" x14ac:dyDescent="0.2">
      <c r="B2" s="146" t="s">
        <v>3</v>
      </c>
      <c r="C2" s="146"/>
      <c r="D2" s="146"/>
      <c r="E2" s="146"/>
      <c r="F2" s="146"/>
      <c r="G2" s="146"/>
      <c r="H2" s="146"/>
      <c r="I2" s="146"/>
      <c r="J2" s="146"/>
      <c r="K2" s="146"/>
    </row>
    <row r="3" spans="2:12" x14ac:dyDescent="0.2">
      <c r="I3" s="2"/>
      <c r="J3" s="2"/>
      <c r="K3" s="5"/>
    </row>
    <row r="4" spans="2:12" ht="15.75" x14ac:dyDescent="0.2">
      <c r="B4" s="13" t="s">
        <v>21</v>
      </c>
      <c r="C4" s="26">
        <f>'Nadia Catacora'!C4</f>
        <v>45818</v>
      </c>
      <c r="I4" s="2"/>
      <c r="J4" s="2"/>
      <c r="K4" s="5"/>
    </row>
    <row r="5" spans="2:12" ht="15.75" x14ac:dyDescent="0.2">
      <c r="B5" s="13" t="s">
        <v>0</v>
      </c>
      <c r="C5" s="112" t="s">
        <v>61</v>
      </c>
      <c r="I5" s="2"/>
      <c r="J5" s="2"/>
      <c r="K5" s="5"/>
    </row>
    <row r="6" spans="2:12" ht="15.75" x14ac:dyDescent="0.2">
      <c r="B6" s="13" t="s">
        <v>4</v>
      </c>
      <c r="C6" s="39" t="str">
        <f>'Nadia Catacora'!C6</f>
        <v>MAYO</v>
      </c>
      <c r="I6" s="2"/>
      <c r="J6" s="2"/>
      <c r="K6" s="5"/>
    </row>
    <row r="7" spans="2:12" ht="15.75" x14ac:dyDescent="0.2">
      <c r="B7" s="13" t="s">
        <v>22</v>
      </c>
      <c r="C7" s="39" t="str">
        <f>'Nadia Catacora'!C7</f>
        <v>PRIMERA</v>
      </c>
      <c r="D7" s="128"/>
      <c r="I7" s="2"/>
      <c r="J7" s="2"/>
      <c r="K7" s="5"/>
    </row>
    <row r="8" spans="2:12" ht="31.5" customHeight="1" x14ac:dyDescent="0.2">
      <c r="B8" s="7" t="s">
        <v>17</v>
      </c>
      <c r="C8" s="7" t="s">
        <v>1</v>
      </c>
      <c r="D8" s="7" t="s">
        <v>26</v>
      </c>
      <c r="E8" s="7" t="s">
        <v>18</v>
      </c>
      <c r="F8" s="7" t="s">
        <v>34</v>
      </c>
      <c r="G8" s="7" t="s">
        <v>49</v>
      </c>
      <c r="H8" s="7" t="s">
        <v>19</v>
      </c>
      <c r="I8" s="8" t="s">
        <v>4</v>
      </c>
      <c r="J8" s="8" t="s">
        <v>25</v>
      </c>
      <c r="K8" s="22" t="s">
        <v>20</v>
      </c>
    </row>
    <row r="9" spans="2:12" x14ac:dyDescent="0.2">
      <c r="B9" s="27" t="s">
        <v>577</v>
      </c>
      <c r="C9" s="27" t="s">
        <v>578</v>
      </c>
      <c r="D9" s="27" t="s">
        <v>579</v>
      </c>
      <c r="E9" s="27" t="s">
        <v>105</v>
      </c>
      <c r="F9" s="23" t="str">
        <f>IFERROR(VLOOKUP(E9,'Base de comisiones'!$A$4:$J$74,2,FALSE),"")</f>
        <v>SOLUTO</v>
      </c>
      <c r="G9" s="23" t="str">
        <f>IFERROR(VLOOKUP(E9,'Base de comisiones'!$A$4:$J$74,3,FALSE),"")</f>
        <v xml:space="preserve">EMOTION </v>
      </c>
      <c r="H9" s="23">
        <f>IFERROR(VLOOKUP(E9,'Base de comisiones'!$A$4:$J$53,4,FALSE),"")</f>
        <v>2026</v>
      </c>
      <c r="I9" s="127" t="s">
        <v>9</v>
      </c>
      <c r="J9" s="83" t="s">
        <v>36</v>
      </c>
      <c r="K9" s="24">
        <f>IF(J9='Base de comisiones'!$E$3,VLOOKUP('Israel Salazar'!E9,'Base de comisiones'!$A$4:$J$74,5,FALSE),IF(J9='Base de comisiones'!$F$3,VLOOKUP('Israel Salazar'!E9,'Base de comisiones'!$A$4:$J$74,6,FALSE),IF(J9='Base de comisiones'!$G$3,VLOOKUP('Israel Salazar'!E9,'Base de comisiones'!$A$4:$J$74,7,FALSE),IF(J9='Base de comisiones'!$H$3,VLOOKUP('Israel Salazar'!E9,'Base de comisiones'!$A$4:$J$74,8,FALSE),IF(J9='Base de comisiones'!$I$3,VLOOKUP('Israel Salazar'!E9,'Base de comisiones'!$A$4:$J$74,9,FALSE),IF(J9='Base de comisiones'!$J$3,VLOOKUP('Israel Salazar'!E9,'Base de comisiones'!$A$4:$J$74,10,FALSE),""))))))</f>
        <v>313543.30800000002</v>
      </c>
      <c r="L9" s="75"/>
    </row>
    <row r="10" spans="2:12" x14ac:dyDescent="0.2">
      <c r="B10" s="27" t="s">
        <v>580</v>
      </c>
      <c r="C10" s="27" t="s">
        <v>581</v>
      </c>
      <c r="D10" s="27" t="s">
        <v>582</v>
      </c>
      <c r="E10" s="27" t="s">
        <v>123</v>
      </c>
      <c r="F10" s="23" t="str">
        <f>IFERROR(VLOOKUP(E10,'Base de comisiones'!$A$4:$J$74,2,FALSE),"")</f>
        <v>STONIC</v>
      </c>
      <c r="G10" s="23" t="str">
        <f>IFERROR(VLOOKUP(E10,'Base de comisiones'!$A$4:$J$74,3,FALSE),"")</f>
        <v>VIBRANT MT</v>
      </c>
      <c r="H10" s="23" t="str">
        <f>IFERROR(VLOOKUP(E10,'Base de comisiones'!$A$4:$J$53,4,FALSE),"")</f>
        <v>2025</v>
      </c>
      <c r="I10" s="127" t="s">
        <v>9</v>
      </c>
      <c r="J10" s="83" t="s">
        <v>36</v>
      </c>
      <c r="K10" s="24">
        <f>IF(J10='Base de comisiones'!$E$3,VLOOKUP('Israel Salazar'!E10,'Base de comisiones'!$A$4:$J$74,5,FALSE),IF(J10='Base de comisiones'!$F$3,VLOOKUP('Israel Salazar'!E10,'Base de comisiones'!$A$4:$J$74,6,FALSE),IF(J10='Base de comisiones'!$G$3,VLOOKUP('Israel Salazar'!E10,'Base de comisiones'!$A$4:$J$74,7,FALSE),IF(J10='Base de comisiones'!$H$3,VLOOKUP('Israel Salazar'!E10,'Base de comisiones'!$A$4:$J$74,8,FALSE),IF(J10='Base de comisiones'!$I$3,VLOOKUP('Israel Salazar'!E10,'Base de comisiones'!$A$4:$J$74,9,FALSE),IF(J10='Base de comisiones'!$J$3,VLOOKUP('Israel Salazar'!E10,'Base de comisiones'!$A$4:$J$74,10,FALSE),""))))))</f>
        <v>409873.02</v>
      </c>
      <c r="L10" s="75"/>
    </row>
    <row r="11" spans="2:12" x14ac:dyDescent="0.2">
      <c r="B11" s="27" t="s">
        <v>583</v>
      </c>
      <c r="C11" s="27" t="s">
        <v>584</v>
      </c>
      <c r="D11" s="27" t="s">
        <v>585</v>
      </c>
      <c r="E11" s="27" t="s">
        <v>120</v>
      </c>
      <c r="F11" s="23" t="str">
        <f>IFERROR(VLOOKUP(E11,'Base de comisiones'!$A$4:$J$74,2,FALSE),"")</f>
        <v>K3 CROSS</v>
      </c>
      <c r="G11" s="23" t="str">
        <f>IFERROR(VLOOKUP(E11,'Base de comisiones'!$A$4:$J$74,3,FALSE),"")</f>
        <v>VIBRANT</v>
      </c>
      <c r="H11" s="23">
        <f>IFERROR(VLOOKUP(E11,'Base de comisiones'!$A$4:$J$53,4,FALSE),"")</f>
        <v>2026</v>
      </c>
      <c r="I11" s="127" t="s">
        <v>9</v>
      </c>
      <c r="J11" s="83" t="s">
        <v>36</v>
      </c>
      <c r="K11" s="24">
        <f>IF(J11='Base de comisiones'!$E$3,VLOOKUP('Israel Salazar'!E11,'Base de comisiones'!$A$4:$J$74,5,FALSE),IF(J11='Base de comisiones'!$F$3,VLOOKUP('Israel Salazar'!E11,'Base de comisiones'!$A$4:$J$74,6,FALSE),IF(J11='Base de comisiones'!$G$3,VLOOKUP('Israel Salazar'!E11,'Base de comisiones'!$A$4:$J$74,7,FALSE),IF(J11='Base de comisiones'!$H$3,VLOOKUP('Israel Salazar'!E11,'Base de comisiones'!$A$4:$J$74,8,FALSE),IF(J11='Base de comisiones'!$I$3,VLOOKUP('Israel Salazar'!E11,'Base de comisiones'!$A$4:$J$74,9,FALSE),IF(J11='Base de comisiones'!$J$3,VLOOKUP('Israel Salazar'!E11,'Base de comisiones'!$A$4:$J$74,10,FALSE),""))))))</f>
        <v>376728.3464566929</v>
      </c>
      <c r="L11" s="75"/>
    </row>
    <row r="12" spans="2:12" x14ac:dyDescent="0.2">
      <c r="B12" s="27"/>
      <c r="C12" s="27"/>
      <c r="D12" s="27"/>
      <c r="E12" s="27"/>
      <c r="F12" s="23" t="str">
        <f>IFERROR(VLOOKUP(E12,'Base de comisiones'!$A$4:$J$74,2,FALSE),"")</f>
        <v/>
      </c>
      <c r="G12" s="23" t="str">
        <f>IFERROR(VLOOKUP(E12,'Base de comisiones'!$A$4:$J$74,3,FALSE),"")</f>
        <v/>
      </c>
      <c r="H12" s="23" t="str">
        <f>IFERROR(VLOOKUP(E12,'Base de comisiones'!$A$4:$J$53,4,FALSE),"")</f>
        <v/>
      </c>
      <c r="I12" s="127"/>
      <c r="J12" s="83"/>
      <c r="K12" s="24" t="str">
        <f>IF(J12='Base de comisiones'!$E$3,VLOOKUP('Israel Salazar'!E12,'Base de comisiones'!$A$4:$J$74,5,FALSE),IF(J12='Base de comisiones'!$F$3,VLOOKUP('Israel Salazar'!E12,'Base de comisiones'!$A$4:$J$74,6,FALSE),IF(J12='Base de comisiones'!$G$3,VLOOKUP('Israel Salazar'!E12,'Base de comisiones'!$A$4:$J$74,7,FALSE),IF(J12='Base de comisiones'!$H$3,VLOOKUP('Israel Salazar'!E12,'Base de comisiones'!$A$4:$J$74,8,FALSE),IF(J12='Base de comisiones'!$I$3,VLOOKUP('Israel Salazar'!E12,'Base de comisiones'!$A$4:$J$74,9,FALSE),IF(J12='Base de comisiones'!$J$3,VLOOKUP('Israel Salazar'!E12,'Base de comisiones'!$A$4:$J$74,10,FALSE),""))))))</f>
        <v/>
      </c>
    </row>
    <row r="13" spans="2:12" x14ac:dyDescent="0.2">
      <c r="B13" s="27"/>
      <c r="C13" s="27"/>
      <c r="D13" s="27"/>
      <c r="E13" s="27"/>
      <c r="F13" s="23" t="str">
        <f>IFERROR(VLOOKUP(E13,'Base de comisiones'!$A$4:$J$74,2,FALSE),"")</f>
        <v/>
      </c>
      <c r="G13" s="23" t="str">
        <f>IFERROR(VLOOKUP(E13,'Base de comisiones'!$A$4:$J$74,3,FALSE),"")</f>
        <v/>
      </c>
      <c r="H13" s="23" t="str">
        <f>IFERROR(VLOOKUP(E13,'Base de comisiones'!$A$4:$J$53,4,FALSE),"")</f>
        <v/>
      </c>
      <c r="I13" s="127"/>
      <c r="J13" s="83"/>
      <c r="K13" s="24" t="str">
        <f>IF(J13='Base de comisiones'!$E$3,VLOOKUP('Israel Salazar'!E13,'Base de comisiones'!$A$4:$J$74,5,FALSE),IF(J13='Base de comisiones'!$F$3,VLOOKUP('Israel Salazar'!E13,'Base de comisiones'!$A$4:$J$74,6,FALSE),IF(J13='Base de comisiones'!$G$3,VLOOKUP('Israel Salazar'!E13,'Base de comisiones'!$A$4:$J$74,7,FALSE),IF(J13='Base de comisiones'!$H$3,VLOOKUP('Israel Salazar'!E13,'Base de comisiones'!$A$4:$J$74,8,FALSE),IF(J13='Base de comisiones'!$I$3,VLOOKUP('Israel Salazar'!E13,'Base de comisiones'!$A$4:$J$74,9,FALSE),IF(J13='Base de comisiones'!$J$3,VLOOKUP('Israel Salazar'!E13,'Base de comisiones'!$A$4:$J$74,10,FALSE),""))))))</f>
        <v/>
      </c>
    </row>
    <row r="14" spans="2:12" x14ac:dyDescent="0.2">
      <c r="B14" s="27"/>
      <c r="C14" s="27"/>
      <c r="D14" s="27"/>
      <c r="E14" s="27"/>
      <c r="F14" s="23" t="str">
        <f>IFERROR(VLOOKUP(E14,'Base de comisiones'!$A$4:$J$74,2,FALSE),"")</f>
        <v/>
      </c>
      <c r="G14" s="23" t="str">
        <f>IFERROR(VLOOKUP(E14,'Base de comisiones'!$A$4:$J$74,3,FALSE),"")</f>
        <v/>
      </c>
      <c r="H14" s="55" t="str">
        <f>IFERROR(VLOOKUP(E14,'Base de comisiones'!$A$4:$J$53,4,FALSE),"")</f>
        <v/>
      </c>
      <c r="I14" s="127"/>
      <c r="J14" s="83"/>
      <c r="K14" s="24" t="str">
        <f>IF(J14='Base de comisiones'!$E$3,VLOOKUP('Israel Salazar'!E14,'Base de comisiones'!$A$4:$J$74,5,FALSE),IF(J14='Base de comisiones'!$F$3,VLOOKUP('Israel Salazar'!E14,'Base de comisiones'!$A$4:$J$74,6,FALSE),IF(J14='Base de comisiones'!$G$3,VLOOKUP('Israel Salazar'!E14,'Base de comisiones'!$A$4:$J$74,7,FALSE),IF(J14='Base de comisiones'!$H$3,VLOOKUP('Israel Salazar'!E14,'Base de comisiones'!$A$4:$J$74,8,FALSE),IF(J14='Base de comisiones'!$I$3,VLOOKUP('Israel Salazar'!E14,'Base de comisiones'!$A$4:$J$74,9,FALSE),IF(J14='Base de comisiones'!$J$3,VLOOKUP('Israel Salazar'!E14,'Base de comisiones'!$A$4:$J$74,10,FALSE),""))))))</f>
        <v/>
      </c>
    </row>
    <row r="15" spans="2:12" x14ac:dyDescent="0.2">
      <c r="B15" s="27"/>
      <c r="C15" s="27"/>
      <c r="D15" s="27"/>
      <c r="E15" s="27"/>
      <c r="F15" s="23" t="str">
        <f>IFERROR(VLOOKUP(E15,'Base de comisiones'!$A$4:$J$74,2,FALSE),"")</f>
        <v/>
      </c>
      <c r="G15" s="23" t="str">
        <f>IFERROR(VLOOKUP(E15,'Base de comisiones'!$A$4:$J$74,3,FALSE),"")</f>
        <v/>
      </c>
      <c r="H15" s="23" t="str">
        <f>IFERROR(VLOOKUP(E15,'Base de comisiones'!$A$4:$J$53,4,FALSE),"")</f>
        <v/>
      </c>
      <c r="I15" s="127"/>
      <c r="J15" s="83"/>
      <c r="K15" s="24" t="str">
        <f>IF(J15='Base de comisiones'!$E$3,VLOOKUP('Israel Salazar'!E15,'Base de comisiones'!$A$4:$J$74,5,FALSE),IF(J15='Base de comisiones'!$F$3,VLOOKUP('Israel Salazar'!E15,'Base de comisiones'!$A$4:$J$74,6,FALSE),IF(J15='Base de comisiones'!$G$3,VLOOKUP('Israel Salazar'!E15,'Base de comisiones'!$A$4:$J$74,7,FALSE),IF(J15='Base de comisiones'!$H$3,VLOOKUP('Israel Salazar'!E15,'Base de comisiones'!$A$4:$J$74,8,FALSE),IF(J15='Base de comisiones'!$I$3,VLOOKUP('Israel Salazar'!E15,'Base de comisiones'!$A$4:$J$74,9,FALSE),IF(J15='Base de comisiones'!$J$3,VLOOKUP('Israel Salazar'!E15,'Base de comisiones'!$A$4:$J$74,10,FALSE),""))))))</f>
        <v/>
      </c>
      <c r="L15" s="5"/>
    </row>
    <row r="16" spans="2:12" x14ac:dyDescent="0.2">
      <c r="B16" s="27"/>
      <c r="C16" s="27"/>
      <c r="D16" s="27"/>
      <c r="E16" s="27"/>
      <c r="F16" s="23" t="str">
        <f>IFERROR(VLOOKUP(E16,'Base de comisiones'!$A$4:$J$74,2,FALSE),"")</f>
        <v/>
      </c>
      <c r="G16" s="23" t="str">
        <f>IFERROR(VLOOKUP(E16,'Base de comisiones'!$A$4:$J$74,3,FALSE),"")</f>
        <v/>
      </c>
      <c r="H16" s="23" t="str">
        <f>IFERROR(VLOOKUP(E16,'Base de comisiones'!$A$4:$J$53,4,FALSE),"")</f>
        <v/>
      </c>
      <c r="I16" s="127"/>
      <c r="J16" s="83"/>
      <c r="K16" s="24" t="str">
        <f>IF(J16='Base de comisiones'!$E$3,VLOOKUP('Israel Salazar'!E16,'Base de comisiones'!$A$4:$J$74,5,FALSE),IF(J16='Base de comisiones'!$F$3,VLOOKUP('Israel Salazar'!E16,'Base de comisiones'!$A$4:$J$74,6,FALSE),IF(J16='Base de comisiones'!$G$3,VLOOKUP('Israel Salazar'!E16,'Base de comisiones'!$A$4:$J$74,7,FALSE),IF(J16='Base de comisiones'!$H$3,VLOOKUP('Israel Salazar'!E16,'Base de comisiones'!$A$4:$J$74,8,FALSE),IF(J16='Base de comisiones'!$I$3,VLOOKUP('Israel Salazar'!E16,'Base de comisiones'!$A$4:$J$74,9,FALSE),IF(J16='Base de comisiones'!$J$3,VLOOKUP('Israel Salazar'!E16,'Base de comisiones'!$A$4:$J$74,10,FALSE),""))))))</f>
        <v/>
      </c>
      <c r="L16" s="5"/>
    </row>
    <row r="17" spans="2:11" x14ac:dyDescent="0.2">
      <c r="B17" s="27"/>
      <c r="C17" s="27"/>
      <c r="D17" s="27"/>
      <c r="E17" s="27"/>
      <c r="F17" s="23" t="str">
        <f>IFERROR(VLOOKUP(E17,'Base de comisiones'!$A$4:$J$74,2,FALSE),"")</f>
        <v/>
      </c>
      <c r="G17" s="23" t="str">
        <f>IFERROR(VLOOKUP(E17,'Base de comisiones'!$A$4:$J$74,3,FALSE),"")</f>
        <v/>
      </c>
      <c r="H17" s="23" t="str">
        <f>IFERROR(VLOOKUP(E17,'Base de comisiones'!$A$4:$J$53,4,FALSE),"")</f>
        <v/>
      </c>
      <c r="I17" s="127"/>
      <c r="J17" s="83"/>
      <c r="K17" s="24" t="str">
        <f>IF(J17='Base de comisiones'!$E$3,VLOOKUP('Israel Salazar'!E17,'Base de comisiones'!$A$4:$J$74,5,FALSE),IF(J17='Base de comisiones'!$F$3,VLOOKUP('Israel Salazar'!E17,'Base de comisiones'!$A$4:$J$74,6,FALSE),IF(J17='Base de comisiones'!$G$3,VLOOKUP('Israel Salazar'!E17,'Base de comisiones'!$A$4:$J$74,7,FALSE),IF(J17='Base de comisiones'!$H$3,VLOOKUP('Israel Salazar'!E17,'Base de comisiones'!$A$4:$J$74,8,FALSE),IF(J17='Base de comisiones'!$I$3,VLOOKUP('Israel Salazar'!E17,'Base de comisiones'!$A$4:$J$74,9,FALSE),IF(J17='Base de comisiones'!$J$3,VLOOKUP('Israel Salazar'!E17,'Base de comisiones'!$A$4:$J$74,10,FALSE),""))))))</f>
        <v/>
      </c>
    </row>
    <row r="18" spans="2:11" x14ac:dyDescent="0.2">
      <c r="B18" s="27"/>
      <c r="C18" s="27"/>
      <c r="D18" s="27"/>
      <c r="E18" s="27"/>
      <c r="F18" s="23" t="str">
        <f>IFERROR(VLOOKUP(E18,'Base de comisiones'!$A$4:$J$74,2,FALSE),"")</f>
        <v/>
      </c>
      <c r="G18" s="23" t="str">
        <f>IFERROR(VLOOKUP(E18,'Base de comisiones'!$A$4:$J$74,3,FALSE),"")</f>
        <v/>
      </c>
      <c r="H18" s="23" t="str">
        <f>IFERROR(VLOOKUP(E18,'Base de comisiones'!$A$4:$J$53,4,FALSE),"")</f>
        <v/>
      </c>
      <c r="I18" s="127"/>
      <c r="J18" s="83"/>
      <c r="K18" s="24" t="str">
        <f>IF(J18='Base de comisiones'!$E$3,VLOOKUP('Israel Salazar'!E18,'Base de comisiones'!$A$4:$J$74,5,FALSE),IF(J18='Base de comisiones'!$F$3,VLOOKUP('Israel Salazar'!E18,'Base de comisiones'!$A$4:$J$74,6,FALSE),IF(J18='Base de comisiones'!$G$3,VLOOKUP('Israel Salazar'!E18,'Base de comisiones'!$A$4:$J$74,7,FALSE),IF(J18='Base de comisiones'!$H$3,VLOOKUP('Israel Salazar'!E18,'Base de comisiones'!$A$4:$J$74,8,FALSE),IF(J18='Base de comisiones'!$I$3,VLOOKUP('Israel Salazar'!E18,'Base de comisiones'!$A$4:$J$74,9,FALSE),IF(J18='Base de comisiones'!$J$3,VLOOKUP('Israel Salazar'!E18,'Base de comisiones'!$A$4:$J$74,10,FALSE),""))))))</f>
        <v/>
      </c>
    </row>
    <row r="19" spans="2:11" x14ac:dyDescent="0.2">
      <c r="B19" s="27"/>
      <c r="C19" s="27"/>
      <c r="D19" s="27"/>
      <c r="E19" s="27"/>
      <c r="F19" s="23" t="str">
        <f>IFERROR(VLOOKUP(E19,'Base de comisiones'!$A$4:$J$74,2,FALSE),"")</f>
        <v/>
      </c>
      <c r="G19" s="23" t="str">
        <f>IFERROR(VLOOKUP(E19,'Base de comisiones'!$A$4:$J$74,3,FALSE),"")</f>
        <v/>
      </c>
      <c r="H19" s="23"/>
      <c r="I19" s="127"/>
      <c r="J19" s="28"/>
      <c r="K19" s="24"/>
    </row>
    <row r="20" spans="2:11" x14ac:dyDescent="0.2">
      <c r="B20" s="27"/>
      <c r="C20" s="29"/>
      <c r="D20" s="27"/>
      <c r="E20" s="27"/>
      <c r="F20" s="23" t="str">
        <f>IFERROR(VLOOKUP(E20,'Base de comisiones'!$A$4:$J$74,2,FALSE),"")</f>
        <v/>
      </c>
      <c r="G20" s="23" t="str">
        <f>IFERROR(VLOOKUP(E20,'Base de comisiones'!$A$4:$J$74,3,FALSE),"")</f>
        <v/>
      </c>
      <c r="H20" s="23"/>
      <c r="I20" s="127"/>
      <c r="J20" s="28"/>
      <c r="K20" s="24"/>
    </row>
    <row r="21" spans="2:11" x14ac:dyDescent="0.2">
      <c r="B21" s="27"/>
      <c r="C21" s="29"/>
      <c r="D21" s="27"/>
      <c r="E21" s="28"/>
      <c r="F21" s="23" t="str">
        <f>IFERROR(VLOOKUP(E21,'Base de comisiones'!$A$4:$J$74,2,FALSE),"")</f>
        <v/>
      </c>
      <c r="G21" s="23" t="str">
        <f>IFERROR(VLOOKUP(E21,'Base de comisiones'!$A$4:$J$74,3,FALSE),"")</f>
        <v/>
      </c>
      <c r="H21" s="23" t="str">
        <f>IFERROR(VLOOKUP(E21,'Base de comisiones'!$A$4:$J$53,4,FALSE),"")</f>
        <v/>
      </c>
      <c r="I21" s="28"/>
      <c r="J21" s="28"/>
      <c r="K21" s="24" t="str">
        <f>IF(J21='Base de comisiones'!$E$3,VLOOKUP('Israel Salazar'!E21,'Base de comisiones'!$A$4:$J$53,5,FALSE),IF(J21='Base de comisiones'!$F$3,VLOOKUP('Israel Salazar'!E21,'Base de comisiones'!$A$4:$J$53,6,FALSE),IF(J21='Base de comisiones'!$G$3,VLOOKUP('Israel Salazar'!E21,'Base de comisiones'!$A$4:$J$53,7,FALSE),IF(J21='Base de comisiones'!$H$3,VLOOKUP('Israel Salazar'!E21,'Base de comisiones'!$A$4:$J$53,8,FALSE),IF(J21='Base de comisiones'!$I$3,VLOOKUP('Israel Salazar'!E21,'Base de comisiones'!$A$4:$J$53,9,FALSE),IF(J21='Base de comisiones'!$J$3,VLOOKUP('Israel Salazar'!E21,'Base de comisiones'!$A$4:$J$53,10,FALSE),""))))))</f>
        <v/>
      </c>
    </row>
    <row r="22" spans="2:11" x14ac:dyDescent="0.2">
      <c r="B22" s="147" t="s">
        <v>23</v>
      </c>
      <c r="C22" s="148"/>
      <c r="D22" s="148"/>
      <c r="E22" s="148"/>
      <c r="F22" s="148"/>
      <c r="G22" s="148"/>
      <c r="H22" s="148"/>
      <c r="I22" s="148"/>
      <c r="J22" s="148"/>
      <c r="K22" s="25">
        <f>SUM(K9:K21)</f>
        <v>1100144.6744566928</v>
      </c>
    </row>
    <row r="23" spans="2:11" x14ac:dyDescent="0.2">
      <c r="B23" s="14"/>
      <c r="C23" s="15"/>
      <c r="D23" s="16"/>
      <c r="E23" s="16"/>
      <c r="F23" s="16"/>
      <c r="G23" s="16"/>
      <c r="H23" s="16"/>
      <c r="I23" s="16"/>
      <c r="J23" s="16"/>
      <c r="K23" s="6"/>
    </row>
    <row r="24" spans="2:11" x14ac:dyDescent="0.2">
      <c r="B24" s="14"/>
      <c r="C24" s="15"/>
      <c r="D24" s="16"/>
      <c r="E24" s="16"/>
      <c r="F24" s="16"/>
      <c r="G24" s="16"/>
      <c r="H24" s="16"/>
      <c r="I24" s="16"/>
      <c r="J24" s="16"/>
      <c r="K24" s="6"/>
    </row>
    <row r="25" spans="2:11" x14ac:dyDescent="0.2">
      <c r="B25" s="14"/>
      <c r="C25" s="15"/>
      <c r="D25" s="16"/>
      <c r="E25" s="16"/>
      <c r="F25" s="16"/>
      <c r="G25" s="16"/>
      <c r="H25" s="16"/>
      <c r="I25" s="16"/>
      <c r="J25" s="16"/>
      <c r="K25" s="6"/>
    </row>
    <row r="29" spans="2:11" ht="30" x14ac:dyDescent="0.2">
      <c r="B29" s="9" t="s">
        <v>0</v>
      </c>
      <c r="C29" s="10"/>
      <c r="H29" s="9" t="s">
        <v>24</v>
      </c>
      <c r="I29" s="10"/>
      <c r="J29" s="11"/>
      <c r="K29" s="12"/>
    </row>
    <row r="34" spans="3:9" x14ac:dyDescent="0.2">
      <c r="C34" s="149" t="s">
        <v>50</v>
      </c>
      <c r="D34" s="149"/>
      <c r="E34" s="10"/>
      <c r="F34" s="10"/>
      <c r="G34" s="10"/>
      <c r="H34" s="11"/>
      <c r="I34" s="6"/>
    </row>
  </sheetData>
  <mergeCells count="4">
    <mergeCell ref="B1:K1"/>
    <mergeCell ref="B2:K2"/>
    <mergeCell ref="B22:J22"/>
    <mergeCell ref="C34:D34"/>
  </mergeCells>
  <printOptions horizontalCentered="1"/>
  <pageMargins left="0.19685039370078741" right="0.19685039370078741" top="0.19685039370078741" bottom="0.19685039370078741" header="0.31496062992125984" footer="0.31496062992125984"/>
  <pageSetup scale="60" orientation="landscape" r:id="rId1"/>
  <extLst>
    <ext xmlns:x14="http://schemas.microsoft.com/office/spreadsheetml/2009/9/main" uri="{CCE6A557-97BC-4b89-ADB6-D9C93CAAB3DF}">
      <x14:dataValidations xmlns:xm="http://schemas.microsoft.com/office/excel/2006/main" xWindow="990" yWindow="480" count="5">
        <x14:dataValidation type="list" allowBlank="1" showInputMessage="1" showErrorMessage="1" xr:uid="{0C7960A1-9016-4DB0-B892-346EC8B9DEEE}">
          <x14:formula1>
            <xm:f>Listas!$B$1:$B$2</xm:f>
          </x14:formula1>
          <xm:sqref>C7</xm:sqref>
        </x14:dataValidation>
        <x14:dataValidation type="list" allowBlank="1" showInputMessage="1" showErrorMessage="1" errorTitle="ERROR" error="Seleccione mes de la lista" promptTitle="MES" prompt="Seleccione mes de la lista" xr:uid="{197D4A37-84EB-453E-950C-89E3C6272D3F}">
          <x14:formula1>
            <xm:f>Listas!$D$1:$D$12</xm:f>
          </x14:formula1>
          <xm:sqref>C6 I9:I21</xm:sqref>
        </x14:dataValidation>
        <x14:dataValidation type="list" allowBlank="1" showInputMessage="1" showErrorMessage="1" errorTitle="ERROR" error="Seleccione asesor de la lista" promptTitle="ASESOR" prompt="Seleccione asesor de la lista" xr:uid="{58D8712C-62B0-4B4B-B343-2EA35A188FCA}">
          <x14:formula1>
            <xm:f>Listas!$E$1:$E$37</xm:f>
          </x14:formula1>
          <xm:sqref>C5</xm:sqref>
        </x14:dataValidation>
        <x14:dataValidation type="list" allowBlank="1" showInputMessage="1" showErrorMessage="1" errorTitle="ERROR" error="Seleccione tipo cobro de la lista" promptTitle="TIPO COBRO" prompt="Seleccione tipo cobro de la lista" xr:uid="{1608BEB9-E07D-440C-9E49-8F95BF494BFA}">
          <x14:formula1>
            <xm:f>Listas!$C$1:$C$6</xm:f>
          </x14:formula1>
          <xm:sqref>J9:J21</xm:sqref>
        </x14:dataValidation>
        <x14:dataValidation type="list" allowBlank="1" showInputMessage="1" showErrorMessage="1" errorTitle="ERROR" error="Seleccione vehiculo de la lista" promptTitle="VEHICULO" prompt="Seleccione vehiculo de la lista" xr:uid="{D4AB36C2-C924-4D61-9CD6-135C4B0E6E8C}">
          <x14:formula1>
            <xm:f>'Base de comisiones'!$A$4:$A$53</xm:f>
          </x14:formula1>
          <xm:sqref>E9:E21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A568B-1C0A-4BCE-ADD0-E44CE0CB8A4A}">
  <sheetPr>
    <tabColor theme="4" tint="0.59999389629810485"/>
  </sheetPr>
  <dimension ref="B1:L41"/>
  <sheetViews>
    <sheetView showGridLines="0" zoomScale="80" zoomScaleNormal="80" workbookViewId="0">
      <selection activeCell="I5" sqref="I5"/>
    </sheetView>
  </sheetViews>
  <sheetFormatPr baseColWidth="10" defaultColWidth="11.42578125" defaultRowHeight="15" x14ac:dyDescent="0.2"/>
  <cols>
    <col min="1" max="1" width="5.140625" style="1" customWidth="1"/>
    <col min="2" max="2" width="11.85546875" style="1" customWidth="1"/>
    <col min="3" max="3" width="41.5703125" style="1" bestFit="1" customWidth="1"/>
    <col min="4" max="4" width="10" style="2" customWidth="1"/>
    <col min="5" max="5" width="22.28515625" style="2" customWidth="1"/>
    <col min="6" max="6" width="26.42578125" style="2" customWidth="1"/>
    <col min="7" max="7" width="18.28515625" style="2" customWidth="1"/>
    <col min="8" max="8" width="12.7109375" style="2" hidden="1" customWidth="1"/>
    <col min="9" max="9" width="14" style="3" customWidth="1"/>
    <col min="10" max="10" width="19.42578125" style="3" customWidth="1"/>
    <col min="11" max="11" width="22.5703125" style="4" customWidth="1"/>
    <col min="12" max="12" width="18.5703125" style="1" customWidth="1"/>
    <col min="13" max="17" width="11.42578125" style="1" customWidth="1"/>
    <col min="18" max="16384" width="11.42578125" style="1"/>
  </cols>
  <sheetData>
    <row r="1" spans="2:12" ht="21" x14ac:dyDescent="0.2">
      <c r="B1" s="146" t="s">
        <v>2</v>
      </c>
      <c r="C1" s="146"/>
      <c r="D1" s="146"/>
      <c r="E1" s="146"/>
      <c r="F1" s="146"/>
      <c r="G1" s="146"/>
      <c r="H1" s="146"/>
      <c r="I1" s="146"/>
      <c r="J1" s="146"/>
      <c r="K1" s="146"/>
    </row>
    <row r="2" spans="2:12" ht="21" x14ac:dyDescent="0.2">
      <c r="B2" s="146" t="s">
        <v>3</v>
      </c>
      <c r="C2" s="146"/>
      <c r="D2" s="146"/>
      <c r="E2" s="146"/>
      <c r="F2" s="146"/>
      <c r="G2" s="146"/>
      <c r="H2" s="146"/>
      <c r="I2" s="146"/>
      <c r="J2" s="146"/>
      <c r="K2" s="146"/>
    </row>
    <row r="3" spans="2:12" x14ac:dyDescent="0.2">
      <c r="I3" s="2"/>
      <c r="J3" s="2"/>
      <c r="K3" s="5"/>
    </row>
    <row r="4" spans="2:12" ht="15.75" x14ac:dyDescent="0.2">
      <c r="B4" s="13" t="s">
        <v>21</v>
      </c>
      <c r="C4" s="26">
        <f>'Nadia Catacora'!C4</f>
        <v>45818</v>
      </c>
      <c r="I4" s="2"/>
      <c r="J4" s="2"/>
      <c r="K4" s="5"/>
    </row>
    <row r="5" spans="2:12" ht="15.75" x14ac:dyDescent="0.2">
      <c r="B5" s="13" t="s">
        <v>0</v>
      </c>
      <c r="C5" s="71" t="s">
        <v>183</v>
      </c>
      <c r="I5" s="2"/>
      <c r="J5" s="2"/>
      <c r="K5" s="5"/>
    </row>
    <row r="6" spans="2:12" ht="15.75" x14ac:dyDescent="0.2">
      <c r="B6" s="13" t="s">
        <v>4</v>
      </c>
      <c r="C6" s="39" t="str">
        <f>'Nadia Catacora'!C6</f>
        <v>MAYO</v>
      </c>
      <c r="I6" s="2"/>
      <c r="J6" s="2"/>
      <c r="K6" s="5"/>
    </row>
    <row r="7" spans="2:12" ht="15.75" x14ac:dyDescent="0.2">
      <c r="B7" s="13" t="s">
        <v>22</v>
      </c>
      <c r="C7" s="39" t="str">
        <f>'Nadia Catacora'!C7</f>
        <v>PRIMERA</v>
      </c>
      <c r="I7" s="2"/>
      <c r="J7" s="2"/>
      <c r="K7" s="5"/>
    </row>
    <row r="8" spans="2:12" ht="31.5" x14ac:dyDescent="0.2">
      <c r="B8" s="7" t="s">
        <v>17</v>
      </c>
      <c r="C8" s="7" t="s">
        <v>1</v>
      </c>
      <c r="D8" s="7" t="s">
        <v>26</v>
      </c>
      <c r="E8" s="7" t="s">
        <v>18</v>
      </c>
      <c r="F8" s="7" t="s">
        <v>34</v>
      </c>
      <c r="G8" s="7" t="s">
        <v>49</v>
      </c>
      <c r="H8" s="7" t="s">
        <v>19</v>
      </c>
      <c r="I8" s="8" t="s">
        <v>4</v>
      </c>
      <c r="J8" s="8" t="s">
        <v>25</v>
      </c>
      <c r="K8" s="22" t="s">
        <v>20</v>
      </c>
    </row>
    <row r="9" spans="2:12" x14ac:dyDescent="0.2">
      <c r="B9" s="27" t="s">
        <v>586</v>
      </c>
      <c r="C9" s="27" t="s">
        <v>587</v>
      </c>
      <c r="D9" s="27" t="s">
        <v>588</v>
      </c>
      <c r="E9" s="27" t="s">
        <v>105</v>
      </c>
      <c r="F9" s="23" t="str">
        <f>IFERROR(VLOOKUP(E9,'Base de comisiones'!$A$4:$J$77,2,FALSE),"")</f>
        <v>SOLUTO</v>
      </c>
      <c r="G9" s="23" t="str">
        <f>IFERROR(VLOOKUP(E9,'Base de comisiones'!$A$4:$J$77,3,FALSE),"")</f>
        <v xml:space="preserve">EMOTION </v>
      </c>
      <c r="H9" s="23">
        <f>IFERROR(VLOOKUP(E9,'Base de comisiones'!$A$4:$J$53,4,FALSE),"")</f>
        <v>2026</v>
      </c>
      <c r="I9" s="115" t="s">
        <v>9</v>
      </c>
      <c r="J9" s="85" t="s">
        <v>37</v>
      </c>
      <c r="K9" s="69">
        <f>IF(J9='Base de comisiones'!$E$3,VLOOKUP(' GIRALDO VARGAS LUIS GABRI'!E9,'Base de comisiones'!$A$4:$J$77,5,FALSE),IF(J9='Base de comisiones'!$F$3,VLOOKUP(' GIRALDO VARGAS LUIS GABRI'!E9,'Base de comisiones'!$A$4:$J$77,6,FALSE),IF(J9='Base de comisiones'!$G$3,VLOOKUP(' GIRALDO VARGAS LUIS GABRI'!E9,'Base de comisiones'!$A$4:$J$77,7,FALSE),IF(J9='Base de comisiones'!$H$3,VLOOKUP(' GIRALDO VARGAS LUIS GABRI'!E9,'Base de comisiones'!$A$4:$J$77,8,FALSE),IF(J9='Base de comisiones'!$I$3,VLOOKUP(' GIRALDO VARGAS LUIS GABRI'!E9,'Base de comisiones'!$A$4:$J$77,9,FALSE),IF(J9='Base de comisiones'!$J$3,VLOOKUP(' GIRALDO VARGAS LUIS GABRI'!E9,'Base de comisiones'!$A$4:$J$77,10,FALSE),""))))))</f>
        <v>365800.52600000001</v>
      </c>
      <c r="L9" s="76"/>
    </row>
    <row r="10" spans="2:12" x14ac:dyDescent="0.2">
      <c r="B10" s="27" t="s">
        <v>589</v>
      </c>
      <c r="C10" s="27" t="s">
        <v>590</v>
      </c>
      <c r="D10" s="27" t="s">
        <v>591</v>
      </c>
      <c r="E10" s="27" t="s">
        <v>108</v>
      </c>
      <c r="F10" s="23" t="str">
        <f>IFERROR(VLOOKUP(E10,'Base de comisiones'!$A$4:$J$77,2,FALSE),"")</f>
        <v>K3 SEDÁN</v>
      </c>
      <c r="G10" s="23" t="str">
        <f>IFERROR(VLOOKUP(E10,'Base de comisiones'!$A$4:$J$77,3,FALSE),"")</f>
        <v>VIBRANT</v>
      </c>
      <c r="H10" s="23"/>
      <c r="I10" s="115" t="s">
        <v>9</v>
      </c>
      <c r="J10" s="85" t="s">
        <v>37</v>
      </c>
      <c r="K10" s="69">
        <f>IF(J10='Base de comisiones'!$E$3,VLOOKUP(' GIRALDO VARGAS LUIS GABRI'!E10,'Base de comisiones'!$A$4:$J$77,5,FALSE),IF(J10='Base de comisiones'!$F$3,VLOOKUP(' GIRALDO VARGAS LUIS GABRI'!E10,'Base de comisiones'!$A$4:$J$77,6,FALSE),IF(J10='Base de comisiones'!$G$3,VLOOKUP(' GIRALDO VARGAS LUIS GABRI'!E10,'Base de comisiones'!$A$4:$J$77,7,FALSE),IF(J10='Base de comisiones'!$H$3,VLOOKUP(' GIRALDO VARGAS LUIS GABRI'!E10,'Base de comisiones'!$A$4:$J$77,8,FALSE),IF(J10='Base de comisiones'!$I$3,VLOOKUP(' GIRALDO VARGAS LUIS GABRI'!E10,'Base de comisiones'!$A$4:$J$77,9,FALSE),IF(J10='Base de comisiones'!$J$3,VLOOKUP(' GIRALDO VARGAS LUIS GABRI'!E10,'Base de comisiones'!$A$4:$J$77,10,FALSE),""))))))</f>
        <v>429411.41732283466</v>
      </c>
      <c r="L10" s="76"/>
    </row>
    <row r="11" spans="2:12" s="66" customFormat="1" x14ac:dyDescent="0.2">
      <c r="B11" s="27" t="s">
        <v>592</v>
      </c>
      <c r="C11" s="27" t="s">
        <v>593</v>
      </c>
      <c r="D11" s="27" t="s">
        <v>594</v>
      </c>
      <c r="E11" s="27" t="s">
        <v>123</v>
      </c>
      <c r="F11" s="23" t="str">
        <f>IFERROR(VLOOKUP(E11,'Base de comisiones'!$A$4:$J$77,2,FALSE),"")</f>
        <v>STONIC</v>
      </c>
      <c r="G11" s="23" t="str">
        <f>IFERROR(VLOOKUP(E11,'Base de comisiones'!$A$4:$J$77,3,FALSE),"")</f>
        <v>VIBRANT MT</v>
      </c>
      <c r="H11" s="68" t="str">
        <f>IFERROR(VLOOKUP(E11,'Base de comisiones'!$A$4:$J$53,4,FALSE),"")</f>
        <v>2025</v>
      </c>
      <c r="I11" s="115" t="s">
        <v>9</v>
      </c>
      <c r="J11" s="85" t="s">
        <v>37</v>
      </c>
      <c r="K11" s="69">
        <f>IF(J11='Base de comisiones'!$E$3,VLOOKUP(' GIRALDO VARGAS LUIS GABRI'!E11,'Base de comisiones'!$A$4:$J$77,5,FALSE),IF(J11='Base de comisiones'!$F$3,VLOOKUP(' GIRALDO VARGAS LUIS GABRI'!E11,'Base de comisiones'!$A$4:$J$77,6,FALSE),IF(J11='Base de comisiones'!$G$3,VLOOKUP(' GIRALDO VARGAS LUIS GABRI'!E11,'Base de comisiones'!$A$4:$J$77,7,FALSE),IF(J11='Base de comisiones'!$H$3,VLOOKUP(' GIRALDO VARGAS LUIS GABRI'!E11,'Base de comisiones'!$A$4:$J$77,8,FALSE),IF(J11='Base de comisiones'!$I$3,VLOOKUP(' GIRALDO VARGAS LUIS GABRI'!E11,'Base de comisiones'!$A$4:$J$77,9,FALSE),IF(J11='Base de comisiones'!$J$3,VLOOKUP(' GIRALDO VARGAS LUIS GABRI'!E11,'Base de comisiones'!$A$4:$J$77,10,FALSE),""))))))</f>
        <v>478185.19</v>
      </c>
    </row>
    <row r="12" spans="2:12" x14ac:dyDescent="0.2">
      <c r="B12" s="27" t="s">
        <v>595</v>
      </c>
      <c r="C12" s="27" t="s">
        <v>596</v>
      </c>
      <c r="D12" s="27" t="s">
        <v>597</v>
      </c>
      <c r="E12" s="27" t="s">
        <v>120</v>
      </c>
      <c r="F12" s="23" t="str">
        <f>IFERROR(VLOOKUP(E12,'Base de comisiones'!$A$4:$J$77,2,FALSE),"")</f>
        <v>K3 CROSS</v>
      </c>
      <c r="G12" s="23" t="str">
        <f>IFERROR(VLOOKUP(E12,'Base de comisiones'!$A$4:$J$77,3,FALSE),"")</f>
        <v>VIBRANT</v>
      </c>
      <c r="H12" s="68">
        <f>IFERROR(VLOOKUP(E12,'Base de comisiones'!$A$4:$J$53,4,FALSE),"")</f>
        <v>2026</v>
      </c>
      <c r="I12" s="115" t="s">
        <v>9</v>
      </c>
      <c r="J12" s="85" t="s">
        <v>37</v>
      </c>
      <c r="K12" s="69">
        <f>IF(J12='Base de comisiones'!$E$3,VLOOKUP(' GIRALDO VARGAS LUIS GABRI'!E12,'Base de comisiones'!$A$4:$J$77,5,FALSE),IF(J12='Base de comisiones'!$F$3,VLOOKUP(' GIRALDO VARGAS LUIS GABRI'!E12,'Base de comisiones'!$A$4:$J$77,6,FALSE),IF(J12='Base de comisiones'!$G$3,VLOOKUP(' GIRALDO VARGAS LUIS GABRI'!E12,'Base de comisiones'!$A$4:$J$77,7,FALSE),IF(J12='Base de comisiones'!$H$3,VLOOKUP(' GIRALDO VARGAS LUIS GABRI'!E12,'Base de comisiones'!$A$4:$J$77,8,FALSE),IF(J12='Base de comisiones'!$I$3,VLOOKUP(' GIRALDO VARGAS LUIS GABRI'!E12,'Base de comisiones'!$A$4:$J$77,9,FALSE),IF(J12='Base de comisiones'!$J$3,VLOOKUP(' GIRALDO VARGAS LUIS GABRI'!E12,'Base de comisiones'!$A$4:$J$77,10,FALSE),""))))))</f>
        <v>439516.40419947507</v>
      </c>
    </row>
    <row r="13" spans="2:12" x14ac:dyDescent="0.2">
      <c r="B13" s="27" t="s">
        <v>598</v>
      </c>
      <c r="C13" s="27" t="s">
        <v>599</v>
      </c>
      <c r="D13" s="27" t="s">
        <v>600</v>
      </c>
      <c r="E13" s="27" t="s">
        <v>120</v>
      </c>
      <c r="F13" s="23" t="str">
        <f>IFERROR(VLOOKUP(E13,'Base de comisiones'!$A$4:$J$77,2,FALSE),"")</f>
        <v>K3 CROSS</v>
      </c>
      <c r="G13" s="23" t="str">
        <f>IFERROR(VLOOKUP(E13,'Base de comisiones'!$A$4:$J$77,3,FALSE),"")</f>
        <v>VIBRANT</v>
      </c>
      <c r="H13" s="68"/>
      <c r="I13" s="115" t="s">
        <v>9</v>
      </c>
      <c r="J13" s="85" t="s">
        <v>37</v>
      </c>
      <c r="K13" s="69">
        <f>IF(J13='Base de comisiones'!$E$3,VLOOKUP(' GIRALDO VARGAS LUIS GABRI'!E13,'Base de comisiones'!$A$4:$J$77,5,FALSE),IF(J13='Base de comisiones'!$F$3,VLOOKUP(' GIRALDO VARGAS LUIS GABRI'!E13,'Base de comisiones'!$A$4:$J$77,6,FALSE),IF(J13='Base de comisiones'!$G$3,VLOOKUP(' GIRALDO VARGAS LUIS GABRI'!E13,'Base de comisiones'!$A$4:$J$77,7,FALSE),IF(J13='Base de comisiones'!$H$3,VLOOKUP(' GIRALDO VARGAS LUIS GABRI'!E13,'Base de comisiones'!$A$4:$J$77,8,FALSE),IF(J13='Base de comisiones'!$I$3,VLOOKUP(' GIRALDO VARGAS LUIS GABRI'!E13,'Base de comisiones'!$A$4:$J$77,9,FALSE),IF(J13='Base de comisiones'!$J$3,VLOOKUP(' GIRALDO VARGAS LUIS GABRI'!E13,'Base de comisiones'!$A$4:$J$77,10,FALSE),""))))))</f>
        <v>439516.40419947507</v>
      </c>
    </row>
    <row r="14" spans="2:12" x14ac:dyDescent="0.2">
      <c r="B14" s="27"/>
      <c r="C14" s="29"/>
      <c r="D14" s="27"/>
      <c r="E14" s="117"/>
      <c r="F14" s="23" t="str">
        <f>IFERROR(VLOOKUP(E14,'Base de comisiones'!$A$4:$J$77,2,FALSE),"")</f>
        <v/>
      </c>
      <c r="G14" s="68"/>
      <c r="H14" s="68"/>
      <c r="I14" s="85"/>
      <c r="J14" s="85"/>
      <c r="K14" s="69" t="str">
        <f>IF(J14='Base de comisiones'!$E$3,VLOOKUP(' GIRALDO VARGAS LUIS GABRI'!E14,'Base de comisiones'!$A$4:$J$77,5,FALSE),IF(J14='Base de comisiones'!$F$3,VLOOKUP(' GIRALDO VARGAS LUIS GABRI'!E14,'Base de comisiones'!$A$4:$J$77,6,FALSE),IF(J14='Base de comisiones'!$G$3,VLOOKUP(' GIRALDO VARGAS LUIS GABRI'!E14,'Base de comisiones'!$A$4:$J$77,7,FALSE),IF(J14='Base de comisiones'!$H$3,VLOOKUP(' GIRALDO VARGAS LUIS GABRI'!E14,'Base de comisiones'!$A$4:$J$77,8,FALSE),IF(J14='Base de comisiones'!$I$3,VLOOKUP(' GIRALDO VARGAS LUIS GABRI'!E14,'Base de comisiones'!$A$4:$J$77,9,FALSE),IF(J14='Base de comisiones'!$J$3,VLOOKUP(' GIRALDO VARGAS LUIS GABRI'!E14,'Base de comisiones'!$A$4:$J$77,10,FALSE),""))))))</f>
        <v/>
      </c>
    </row>
    <row r="15" spans="2:12" x14ac:dyDescent="0.2">
      <c r="B15" s="53"/>
      <c r="C15" s="54"/>
      <c r="D15" s="53"/>
      <c r="E15" s="53"/>
      <c r="F15" s="23" t="str">
        <f>IFERROR(VLOOKUP(E15,'Base de comisiones'!$A$4:$J$77,2,FALSE),"")</f>
        <v/>
      </c>
      <c r="G15" s="55" t="str">
        <f>IFERROR(VLOOKUP(E15,'Base de comisiones'!$A$4:$J$53,3,FALSE),"")</f>
        <v/>
      </c>
      <c r="H15" s="55" t="str">
        <f>IFERROR(VLOOKUP(E15,'Base de comisiones'!$A$4:$J$53,4,FALSE),"")</f>
        <v/>
      </c>
      <c r="I15" s="53"/>
      <c r="J15" s="53"/>
      <c r="K15" s="69" t="str">
        <f>IF(J15='Base de comisiones'!$E$3,VLOOKUP(' GIRALDO VARGAS LUIS GABRI'!E15,'Base de comisiones'!$A$4:$J$77,5,FALSE),IF(J15='Base de comisiones'!$F$3,VLOOKUP(' GIRALDO VARGAS LUIS GABRI'!E15,'Base de comisiones'!$A$4:$J$77,6,FALSE),IF(J15='Base de comisiones'!$G$3,VLOOKUP(' GIRALDO VARGAS LUIS GABRI'!E15,'Base de comisiones'!$A$4:$J$77,7,FALSE),IF(J15='Base de comisiones'!$H$3,VLOOKUP(' GIRALDO VARGAS LUIS GABRI'!E15,'Base de comisiones'!$A$4:$J$77,8,FALSE),IF(J15='Base de comisiones'!$I$3,VLOOKUP(' GIRALDO VARGAS LUIS GABRI'!E15,'Base de comisiones'!$A$4:$J$77,9,FALSE),IF(J15='Base de comisiones'!$J$3,VLOOKUP(' GIRALDO VARGAS LUIS GABRI'!E15,'Base de comisiones'!$A$4:$J$77,10,FALSE),""))))))</f>
        <v/>
      </c>
    </row>
    <row r="16" spans="2:12" x14ac:dyDescent="0.2">
      <c r="B16" s="27"/>
      <c r="C16" s="29"/>
      <c r="D16" s="27"/>
      <c r="E16" s="28"/>
      <c r="F16" s="23" t="str">
        <f>IFERROR(VLOOKUP(E16,'Base de comisiones'!$A$4:$J$77,2,FALSE),"")</f>
        <v/>
      </c>
      <c r="G16" s="23" t="str">
        <f>IFERROR(VLOOKUP(E16,'Base de comisiones'!$A$4:$J$53,3,FALSE),"")</f>
        <v/>
      </c>
      <c r="H16" s="23" t="str">
        <f>IFERROR(VLOOKUP(E16,'Base de comisiones'!$A$4:$J$53,4,FALSE),"")</f>
        <v/>
      </c>
      <c r="I16" s="35"/>
      <c r="J16" s="28"/>
      <c r="K16" s="69" t="str">
        <f>IF(J16='Base de comisiones'!$E$3,VLOOKUP(' GIRALDO VARGAS LUIS GABRI'!E16,'Base de comisiones'!$A$4:$J$77,5,FALSE),IF(J16='Base de comisiones'!$F$3,VLOOKUP(' GIRALDO VARGAS LUIS GABRI'!E16,'Base de comisiones'!$A$4:$J$77,6,FALSE),IF(J16='Base de comisiones'!$G$3,VLOOKUP(' GIRALDO VARGAS LUIS GABRI'!E16,'Base de comisiones'!$A$4:$J$77,7,FALSE),IF(J16='Base de comisiones'!$H$3,VLOOKUP(' GIRALDO VARGAS LUIS GABRI'!E16,'Base de comisiones'!$A$4:$J$77,8,FALSE),IF(J16='Base de comisiones'!$I$3,VLOOKUP(' GIRALDO VARGAS LUIS GABRI'!E16,'Base de comisiones'!$A$4:$J$77,9,FALSE),IF(J16='Base de comisiones'!$J$3,VLOOKUP(' GIRALDO VARGAS LUIS GABRI'!E16,'Base de comisiones'!$A$4:$J$77,10,FALSE),""))))))</f>
        <v/>
      </c>
    </row>
    <row r="17" spans="2:11" x14ac:dyDescent="0.2">
      <c r="B17" s="27"/>
      <c r="C17" s="29"/>
      <c r="D17" s="27"/>
      <c r="E17" s="28"/>
      <c r="F17" s="23" t="str">
        <f>IFERROR(VLOOKUP(E17,'Base de comisiones'!$A$4:$J$53,2,FALSE),"")</f>
        <v/>
      </c>
      <c r="G17" s="23" t="str">
        <f>IFERROR(VLOOKUP(E17,'Base de comisiones'!$A$4:$J$53,3,FALSE),"")</f>
        <v/>
      </c>
      <c r="H17" s="23" t="str">
        <f>IFERROR(VLOOKUP(E17,'Base de comisiones'!$A$4:$J$53,4,FALSE),"")</f>
        <v/>
      </c>
      <c r="I17" s="28"/>
      <c r="J17" s="28"/>
      <c r="K17" s="69" t="str">
        <f>IF(J17='Base de comisiones'!$E$3,VLOOKUP(' GIRALDO VARGAS LUIS GABRI'!E17,'Base de comisiones'!$A$4:$J$77,5,FALSE),IF(J17='Base de comisiones'!$F$3,VLOOKUP(' GIRALDO VARGAS LUIS GABRI'!E17,'Base de comisiones'!$A$4:$J$77,6,FALSE),IF(J17='Base de comisiones'!$G$3,VLOOKUP(' GIRALDO VARGAS LUIS GABRI'!E17,'Base de comisiones'!$A$4:$J$77,7,FALSE),IF(J17='Base de comisiones'!$H$3,VLOOKUP(' GIRALDO VARGAS LUIS GABRI'!E17,'Base de comisiones'!$A$4:$J$77,8,FALSE),IF(J17='Base de comisiones'!$I$3,VLOOKUP(' GIRALDO VARGAS LUIS GABRI'!E17,'Base de comisiones'!$A$4:$J$77,9,FALSE),IF(J17='Base de comisiones'!$J$3,VLOOKUP(' GIRALDO VARGAS LUIS GABRI'!E17,'Base de comisiones'!$A$4:$J$77,10,FALSE),""))))))</f>
        <v/>
      </c>
    </row>
    <row r="18" spans="2:11" x14ac:dyDescent="0.2">
      <c r="B18" s="27"/>
      <c r="C18" s="29"/>
      <c r="D18" s="27"/>
      <c r="E18" s="28"/>
      <c r="F18" s="23" t="str">
        <f>IFERROR(VLOOKUP(E18,'Base de comisiones'!$A$4:$J$53,2,FALSE),"")</f>
        <v/>
      </c>
      <c r="G18" s="23" t="str">
        <f>IFERROR(VLOOKUP(E18,'Base de comisiones'!$A$4:$J$53,3,FALSE),"")</f>
        <v/>
      </c>
      <c r="H18" s="23" t="str">
        <f>IFERROR(VLOOKUP(E18,'Base de comisiones'!$A$4:$J$53,4,FALSE),"")</f>
        <v/>
      </c>
      <c r="I18" s="28"/>
      <c r="J18" s="28"/>
      <c r="K18" s="69" t="str">
        <f>IF(J18='Base de comisiones'!$E$3,VLOOKUP(' GIRALDO VARGAS LUIS GABRI'!E18,'Base de comisiones'!$A$4:$J$77,5,FALSE),IF(J18='Base de comisiones'!$F$3,VLOOKUP(' GIRALDO VARGAS LUIS GABRI'!E18,'Base de comisiones'!$A$4:$J$77,6,FALSE),IF(J18='Base de comisiones'!$G$3,VLOOKUP(' GIRALDO VARGAS LUIS GABRI'!E18,'Base de comisiones'!$A$4:$J$77,7,FALSE),IF(J18='Base de comisiones'!$H$3,VLOOKUP(' GIRALDO VARGAS LUIS GABRI'!E18,'Base de comisiones'!$A$4:$J$77,8,FALSE),IF(J18='Base de comisiones'!$I$3,VLOOKUP(' GIRALDO VARGAS LUIS GABRI'!E18,'Base de comisiones'!$A$4:$J$77,9,FALSE),IF(J18='Base de comisiones'!$J$3,VLOOKUP(' GIRALDO VARGAS LUIS GABRI'!E18,'Base de comisiones'!$A$4:$J$77,10,FALSE),""))))))</f>
        <v/>
      </c>
    </row>
    <row r="19" spans="2:11" x14ac:dyDescent="0.2">
      <c r="B19" s="27"/>
      <c r="C19" s="29"/>
      <c r="D19" s="27"/>
      <c r="E19" s="28"/>
      <c r="F19" s="23" t="str">
        <f>IFERROR(VLOOKUP(E19,'Base de comisiones'!$A$4:$J$53,2,FALSE),"")</f>
        <v/>
      </c>
      <c r="G19" s="23" t="str">
        <f>IFERROR(VLOOKUP(E19,'Base de comisiones'!$A$4:$J$53,3,FALSE),"")</f>
        <v/>
      </c>
      <c r="H19" s="23" t="str">
        <f>IFERROR(VLOOKUP(E19,'Base de comisiones'!$A$4:$J$53,4,FALSE),"")</f>
        <v/>
      </c>
      <c r="I19" s="28"/>
      <c r="J19" s="28"/>
      <c r="K19" s="69" t="str">
        <f>IF(J19='Base de comisiones'!$E$3,VLOOKUP(' GIRALDO VARGAS LUIS GABRI'!E19,'Base de comisiones'!$A$4:$J$77,5,FALSE),IF(J19='Base de comisiones'!$F$3,VLOOKUP(' GIRALDO VARGAS LUIS GABRI'!E19,'Base de comisiones'!$A$4:$J$77,6,FALSE),IF(J19='Base de comisiones'!$G$3,VLOOKUP(' GIRALDO VARGAS LUIS GABRI'!E19,'Base de comisiones'!$A$4:$J$77,7,FALSE),IF(J19='Base de comisiones'!$H$3,VLOOKUP(' GIRALDO VARGAS LUIS GABRI'!E19,'Base de comisiones'!$A$4:$J$77,8,FALSE),IF(J19='Base de comisiones'!$I$3,VLOOKUP(' GIRALDO VARGAS LUIS GABRI'!E19,'Base de comisiones'!$A$4:$J$77,9,FALSE),IF(J19='Base de comisiones'!$J$3,VLOOKUP(' GIRALDO VARGAS LUIS GABRI'!E19,'Base de comisiones'!$A$4:$J$77,10,FALSE),""))))))</f>
        <v/>
      </c>
    </row>
    <row r="20" spans="2:11" x14ac:dyDescent="0.2">
      <c r="B20" s="27"/>
      <c r="C20" s="29"/>
      <c r="D20" s="27"/>
      <c r="E20" s="28"/>
      <c r="F20" s="23" t="str">
        <f>IFERROR(VLOOKUP(E20,'Base de comisiones'!$A$4:$J$53,2,FALSE),"")</f>
        <v/>
      </c>
      <c r="G20" s="23" t="str">
        <f>IFERROR(VLOOKUP(E20,'Base de comisiones'!$A$4:$J$53,3,FALSE),"")</f>
        <v/>
      </c>
      <c r="H20" s="23" t="str">
        <f>IFERROR(VLOOKUP(E20,'Base de comisiones'!$A$4:$J$53,4,FALSE),"")</f>
        <v/>
      </c>
      <c r="I20" s="28"/>
      <c r="J20" s="28"/>
      <c r="K20" s="69" t="str">
        <f>IF(J20='Base de comisiones'!$E$3,VLOOKUP(' GIRALDO VARGAS LUIS GABRI'!E20,'Base de comisiones'!$A$4:$J$77,5,FALSE),IF(J20='Base de comisiones'!$F$3,VLOOKUP(' GIRALDO VARGAS LUIS GABRI'!E20,'Base de comisiones'!$A$4:$J$77,6,FALSE),IF(J20='Base de comisiones'!$G$3,VLOOKUP(' GIRALDO VARGAS LUIS GABRI'!E20,'Base de comisiones'!$A$4:$J$77,7,FALSE),IF(J20='Base de comisiones'!$H$3,VLOOKUP(' GIRALDO VARGAS LUIS GABRI'!E20,'Base de comisiones'!$A$4:$J$77,8,FALSE),IF(J20='Base de comisiones'!$I$3,VLOOKUP(' GIRALDO VARGAS LUIS GABRI'!E20,'Base de comisiones'!$A$4:$J$77,9,FALSE),IF(J20='Base de comisiones'!$J$3,VLOOKUP(' GIRALDO VARGAS LUIS GABRI'!E20,'Base de comisiones'!$A$4:$J$77,10,FALSE),""))))))</f>
        <v/>
      </c>
    </row>
    <row r="21" spans="2:11" x14ac:dyDescent="0.2">
      <c r="B21" s="27"/>
      <c r="C21" s="29"/>
      <c r="D21" s="27"/>
      <c r="E21" s="28"/>
      <c r="F21" s="23" t="str">
        <f>IFERROR(VLOOKUP(E21,'Base de comisiones'!$A$4:$J$53,2,FALSE),"")</f>
        <v/>
      </c>
      <c r="G21" s="23" t="str">
        <f>IFERROR(VLOOKUP(E21,'Base de comisiones'!$A$4:$J$53,3,FALSE),"")</f>
        <v/>
      </c>
      <c r="H21" s="23" t="str">
        <f>IFERROR(VLOOKUP(E21,'Base de comisiones'!$A$4:$J$53,4,FALSE),"")</f>
        <v/>
      </c>
      <c r="I21" s="28"/>
      <c r="J21" s="28"/>
      <c r="K21" s="69" t="str">
        <f>IF(J21='Base de comisiones'!$E$3,VLOOKUP(' GIRALDO VARGAS LUIS GABRI'!E21,'Base de comisiones'!$A$4:$J$77,5,FALSE),IF(J21='Base de comisiones'!$F$3,VLOOKUP(' GIRALDO VARGAS LUIS GABRI'!E21,'Base de comisiones'!$A$4:$J$77,6,FALSE),IF(J21='Base de comisiones'!$G$3,VLOOKUP(' GIRALDO VARGAS LUIS GABRI'!E21,'Base de comisiones'!$A$4:$J$77,7,FALSE),IF(J21='Base de comisiones'!$H$3,VLOOKUP(' GIRALDO VARGAS LUIS GABRI'!E21,'Base de comisiones'!$A$4:$J$77,8,FALSE),IF(J21='Base de comisiones'!$I$3,VLOOKUP(' GIRALDO VARGAS LUIS GABRI'!E21,'Base de comisiones'!$A$4:$J$77,9,FALSE),IF(J21='Base de comisiones'!$J$3,VLOOKUP(' GIRALDO VARGAS LUIS GABRI'!E21,'Base de comisiones'!$A$4:$J$77,10,FALSE),""))))))</f>
        <v/>
      </c>
    </row>
    <row r="22" spans="2:11" x14ac:dyDescent="0.2">
      <c r="B22" s="27"/>
      <c r="C22" s="29"/>
      <c r="D22" s="27"/>
      <c r="E22" s="28"/>
      <c r="F22" s="23" t="str">
        <f>IFERROR(VLOOKUP(E22,'Base de comisiones'!$A$4:$J$53,2,FALSE),"")</f>
        <v/>
      </c>
      <c r="G22" s="23" t="str">
        <f>IFERROR(VLOOKUP(E22,'Base de comisiones'!$A$4:$J$53,3,FALSE),"")</f>
        <v/>
      </c>
      <c r="H22" s="23" t="str">
        <f>IFERROR(VLOOKUP(E22,'Base de comisiones'!$A$4:$J$53,4,FALSE),"")</f>
        <v/>
      </c>
      <c r="I22" s="28"/>
      <c r="J22" s="28"/>
      <c r="K22" s="69" t="str">
        <f>IF(J22='Base de comisiones'!$E$3,VLOOKUP(' GIRALDO VARGAS LUIS GABRI'!E22,'Base de comisiones'!$A$4:$J$77,5,FALSE),IF(J22='Base de comisiones'!$F$3,VLOOKUP(' GIRALDO VARGAS LUIS GABRI'!E22,'Base de comisiones'!$A$4:$J$77,6,FALSE),IF(J22='Base de comisiones'!$G$3,VLOOKUP(' GIRALDO VARGAS LUIS GABRI'!E22,'Base de comisiones'!$A$4:$J$77,7,FALSE),IF(J22='Base de comisiones'!$H$3,VLOOKUP(' GIRALDO VARGAS LUIS GABRI'!E22,'Base de comisiones'!$A$4:$J$77,8,FALSE),IF(J22='Base de comisiones'!$I$3,VLOOKUP(' GIRALDO VARGAS LUIS GABRI'!E22,'Base de comisiones'!$A$4:$J$77,9,FALSE),IF(J22='Base de comisiones'!$J$3,VLOOKUP(' GIRALDO VARGAS LUIS GABRI'!E22,'Base de comisiones'!$A$4:$J$77,10,FALSE),""))))))</f>
        <v/>
      </c>
    </row>
    <row r="23" spans="2:11" x14ac:dyDescent="0.2">
      <c r="B23" s="27"/>
      <c r="C23" s="29"/>
      <c r="D23" s="27"/>
      <c r="E23" s="28"/>
      <c r="F23" s="23" t="str">
        <f>IFERROR(VLOOKUP(E23,'Base de comisiones'!$A$4:$J$53,2,FALSE),"")</f>
        <v/>
      </c>
      <c r="G23" s="23" t="str">
        <f>IFERROR(VLOOKUP(E23,'Base de comisiones'!$A$4:$J$53,3,FALSE),"")</f>
        <v/>
      </c>
      <c r="H23" s="23" t="str">
        <f>IFERROR(VLOOKUP(E23,'Base de comisiones'!$A$4:$J$53,4,FALSE),"")</f>
        <v/>
      </c>
      <c r="I23" s="28"/>
      <c r="J23" s="28"/>
      <c r="K23" s="69" t="str">
        <f>IF(J23='Base de comisiones'!$E$3,VLOOKUP(' GIRALDO VARGAS LUIS GABRI'!E23,'Base de comisiones'!$A$4:$J$77,5,FALSE),IF(J23='Base de comisiones'!$F$3,VLOOKUP(' GIRALDO VARGAS LUIS GABRI'!E23,'Base de comisiones'!$A$4:$J$77,6,FALSE),IF(J23='Base de comisiones'!$G$3,VLOOKUP(' GIRALDO VARGAS LUIS GABRI'!E23,'Base de comisiones'!$A$4:$J$77,7,FALSE),IF(J23='Base de comisiones'!$H$3,VLOOKUP(' GIRALDO VARGAS LUIS GABRI'!E23,'Base de comisiones'!$A$4:$J$77,8,FALSE),IF(J23='Base de comisiones'!$I$3,VLOOKUP(' GIRALDO VARGAS LUIS GABRI'!E23,'Base de comisiones'!$A$4:$J$77,9,FALSE),IF(J23='Base de comisiones'!$J$3,VLOOKUP(' GIRALDO VARGAS LUIS GABRI'!E23,'Base de comisiones'!$A$4:$J$77,10,FALSE),""))))))</f>
        <v/>
      </c>
    </row>
    <row r="24" spans="2:11" x14ac:dyDescent="0.2">
      <c r="B24" s="27"/>
      <c r="C24" s="29"/>
      <c r="D24" s="27"/>
      <c r="E24" s="28"/>
      <c r="F24" s="23" t="str">
        <f>IFERROR(VLOOKUP(E24,'Base de comisiones'!$A$4:$J$53,2,FALSE),"")</f>
        <v/>
      </c>
      <c r="G24" s="23" t="str">
        <f>IFERROR(VLOOKUP(E24,'Base de comisiones'!$A$4:$J$53,3,FALSE),"")</f>
        <v/>
      </c>
      <c r="H24" s="23" t="str">
        <f>IFERROR(VLOOKUP(E24,'Base de comisiones'!$A$4:$J$53,4,FALSE),"")</f>
        <v/>
      </c>
      <c r="I24" s="28"/>
      <c r="J24" s="28"/>
      <c r="K24" s="69" t="str">
        <f>IF(J24='Base de comisiones'!$E$3,VLOOKUP(' GIRALDO VARGAS LUIS GABRI'!E24,'Base de comisiones'!$A$4:$J$77,5,FALSE),IF(J24='Base de comisiones'!$F$3,VLOOKUP(' GIRALDO VARGAS LUIS GABRI'!E24,'Base de comisiones'!$A$4:$J$77,6,FALSE),IF(J24='Base de comisiones'!$G$3,VLOOKUP(' GIRALDO VARGAS LUIS GABRI'!E24,'Base de comisiones'!$A$4:$J$77,7,FALSE),IF(J24='Base de comisiones'!$H$3,VLOOKUP(' GIRALDO VARGAS LUIS GABRI'!E24,'Base de comisiones'!$A$4:$J$77,8,FALSE),IF(J24='Base de comisiones'!$I$3,VLOOKUP(' GIRALDO VARGAS LUIS GABRI'!E24,'Base de comisiones'!$A$4:$J$77,9,FALSE),IF(J24='Base de comisiones'!$J$3,VLOOKUP(' GIRALDO VARGAS LUIS GABRI'!E24,'Base de comisiones'!$A$4:$J$77,10,FALSE),""))))))</f>
        <v/>
      </c>
    </row>
    <row r="25" spans="2:11" x14ac:dyDescent="0.2">
      <c r="B25" s="27"/>
      <c r="C25" s="29"/>
      <c r="D25" s="27"/>
      <c r="E25" s="28"/>
      <c r="F25" s="23" t="str">
        <f>IFERROR(VLOOKUP(E25,'Base de comisiones'!$A$4:$J$53,2,FALSE),"")</f>
        <v/>
      </c>
      <c r="G25" s="23" t="str">
        <f>IFERROR(VLOOKUP(E25,'Base de comisiones'!$A$4:$J$53,3,FALSE),"")</f>
        <v/>
      </c>
      <c r="H25" s="23" t="str">
        <f>IFERROR(VLOOKUP(E25,'Base de comisiones'!$A$4:$J$53,4,FALSE),"")</f>
        <v/>
      </c>
      <c r="I25" s="28"/>
      <c r="J25" s="28"/>
      <c r="K25" s="69" t="str">
        <f>IF(J25='Base de comisiones'!$E$3,VLOOKUP(' GIRALDO VARGAS LUIS GABRI'!E25,'Base de comisiones'!$A$4:$J$77,5,FALSE),IF(J25='Base de comisiones'!$F$3,VLOOKUP(' GIRALDO VARGAS LUIS GABRI'!E25,'Base de comisiones'!$A$4:$J$77,6,FALSE),IF(J25='Base de comisiones'!$G$3,VLOOKUP(' GIRALDO VARGAS LUIS GABRI'!E25,'Base de comisiones'!$A$4:$J$77,7,FALSE),IF(J25='Base de comisiones'!$H$3,VLOOKUP(' GIRALDO VARGAS LUIS GABRI'!E25,'Base de comisiones'!$A$4:$J$77,8,FALSE),IF(J25='Base de comisiones'!$I$3,VLOOKUP(' GIRALDO VARGAS LUIS GABRI'!E25,'Base de comisiones'!$A$4:$J$77,9,FALSE),IF(J25='Base de comisiones'!$J$3,VLOOKUP(' GIRALDO VARGAS LUIS GABRI'!E25,'Base de comisiones'!$A$4:$J$77,10,FALSE),""))))))</f>
        <v/>
      </c>
    </row>
    <row r="26" spans="2:11" x14ac:dyDescent="0.2">
      <c r="B26" s="27"/>
      <c r="C26" s="29"/>
      <c r="D26" s="27"/>
      <c r="E26" s="28"/>
      <c r="F26" s="23" t="str">
        <f>IFERROR(VLOOKUP(E26,'Base de comisiones'!$A$4:$J$53,2,FALSE),"")</f>
        <v/>
      </c>
      <c r="G26" s="23" t="str">
        <f>IFERROR(VLOOKUP(E26,'Base de comisiones'!$A$4:$J$53,3,FALSE),"")</f>
        <v/>
      </c>
      <c r="H26" s="23" t="str">
        <f>IFERROR(VLOOKUP(E26,'Base de comisiones'!$A$4:$J$53,4,FALSE),"")</f>
        <v/>
      </c>
      <c r="I26" s="28"/>
      <c r="J26" s="28"/>
      <c r="K26" s="69" t="str">
        <f>IF(J26='Base de comisiones'!$E$3,VLOOKUP(' GIRALDO VARGAS LUIS GABRI'!E26,'Base de comisiones'!$A$4:$J$77,5,FALSE),IF(J26='Base de comisiones'!$F$3,VLOOKUP(' GIRALDO VARGAS LUIS GABRI'!E26,'Base de comisiones'!$A$4:$J$77,6,FALSE),IF(J26='Base de comisiones'!$G$3,VLOOKUP(' GIRALDO VARGAS LUIS GABRI'!E26,'Base de comisiones'!$A$4:$J$77,7,FALSE),IF(J26='Base de comisiones'!$H$3,VLOOKUP(' GIRALDO VARGAS LUIS GABRI'!E26,'Base de comisiones'!$A$4:$J$77,8,FALSE),IF(J26='Base de comisiones'!$I$3,VLOOKUP(' GIRALDO VARGAS LUIS GABRI'!E26,'Base de comisiones'!$A$4:$J$77,9,FALSE),IF(J26='Base de comisiones'!$J$3,VLOOKUP(' GIRALDO VARGAS LUIS GABRI'!E26,'Base de comisiones'!$A$4:$J$77,10,FALSE),""))))))</f>
        <v/>
      </c>
    </row>
    <row r="27" spans="2:11" x14ac:dyDescent="0.2">
      <c r="B27" s="27"/>
      <c r="C27" s="29"/>
      <c r="D27" s="27"/>
      <c r="E27" s="28"/>
      <c r="F27" s="23" t="str">
        <f>IFERROR(VLOOKUP(E27,'Base de comisiones'!$A$4:$J$53,2,FALSE),"")</f>
        <v/>
      </c>
      <c r="G27" s="23" t="str">
        <f>IFERROR(VLOOKUP(E27,'Base de comisiones'!$A$4:$J$53,3,FALSE),"")</f>
        <v/>
      </c>
      <c r="H27" s="23" t="str">
        <f>IFERROR(VLOOKUP(E27,'Base de comisiones'!$A$4:$J$53,4,FALSE),"")</f>
        <v/>
      </c>
      <c r="I27" s="28"/>
      <c r="J27" s="28"/>
      <c r="K27" s="69" t="str">
        <f>IF(J27='Base de comisiones'!$E$3,VLOOKUP(' GIRALDO VARGAS LUIS GABRI'!E27,'Base de comisiones'!$A$4:$J$77,5,FALSE),IF(J27='Base de comisiones'!$F$3,VLOOKUP(' GIRALDO VARGAS LUIS GABRI'!E27,'Base de comisiones'!$A$4:$J$77,6,FALSE),IF(J27='Base de comisiones'!$G$3,VLOOKUP(' GIRALDO VARGAS LUIS GABRI'!E27,'Base de comisiones'!$A$4:$J$77,7,FALSE),IF(J27='Base de comisiones'!$H$3,VLOOKUP(' GIRALDO VARGAS LUIS GABRI'!E27,'Base de comisiones'!$A$4:$J$77,8,FALSE),IF(J27='Base de comisiones'!$I$3,VLOOKUP(' GIRALDO VARGAS LUIS GABRI'!E27,'Base de comisiones'!$A$4:$J$77,9,FALSE),IF(J27='Base de comisiones'!$J$3,VLOOKUP(' GIRALDO VARGAS LUIS GABRI'!E27,'Base de comisiones'!$A$4:$J$77,10,FALSE),""))))))</f>
        <v/>
      </c>
    </row>
    <row r="28" spans="2:11" x14ac:dyDescent="0.2">
      <c r="B28" s="27"/>
      <c r="C28" s="29"/>
      <c r="D28" s="27"/>
      <c r="E28" s="28"/>
      <c r="F28" s="23" t="str">
        <f>IFERROR(VLOOKUP(E28,'Base de comisiones'!$A$4:$J$53,2,FALSE),"")</f>
        <v/>
      </c>
      <c r="G28" s="23" t="str">
        <f>IFERROR(VLOOKUP(E28,'Base de comisiones'!$A$4:$J$53,3,FALSE),"")</f>
        <v/>
      </c>
      <c r="H28" s="23" t="str">
        <f>IFERROR(VLOOKUP(E28,'Base de comisiones'!$A$4:$J$53,4,FALSE),"")</f>
        <v/>
      </c>
      <c r="I28" s="28"/>
      <c r="J28" s="28"/>
      <c r="K28" s="69" t="str">
        <f>IF(J28='Base de comisiones'!$E$3,VLOOKUP(' GIRALDO VARGAS LUIS GABRI'!E28,'Base de comisiones'!$A$4:$J$77,5,FALSE),IF(J28='Base de comisiones'!$F$3,VLOOKUP(' GIRALDO VARGAS LUIS GABRI'!E28,'Base de comisiones'!$A$4:$J$77,6,FALSE),IF(J28='Base de comisiones'!$G$3,VLOOKUP(' GIRALDO VARGAS LUIS GABRI'!E28,'Base de comisiones'!$A$4:$J$77,7,FALSE),IF(J28='Base de comisiones'!$H$3,VLOOKUP(' GIRALDO VARGAS LUIS GABRI'!E28,'Base de comisiones'!$A$4:$J$77,8,FALSE),IF(J28='Base de comisiones'!$I$3,VLOOKUP(' GIRALDO VARGAS LUIS GABRI'!E28,'Base de comisiones'!$A$4:$J$77,9,FALSE),IF(J28='Base de comisiones'!$J$3,VLOOKUP(' GIRALDO VARGAS LUIS GABRI'!E28,'Base de comisiones'!$A$4:$J$77,10,FALSE),""))))))</f>
        <v/>
      </c>
    </row>
    <row r="29" spans="2:11" x14ac:dyDescent="0.2">
      <c r="B29" s="147" t="s">
        <v>23</v>
      </c>
      <c r="C29" s="148"/>
      <c r="D29" s="148"/>
      <c r="E29" s="148"/>
      <c r="F29" s="148"/>
      <c r="G29" s="148"/>
      <c r="H29" s="148"/>
      <c r="I29" s="148"/>
      <c r="J29" s="148"/>
      <c r="K29" s="25">
        <f>SUM(K9:K28)</f>
        <v>2152429.9417217849</v>
      </c>
    </row>
    <row r="30" spans="2:11" x14ac:dyDescent="0.2">
      <c r="B30" s="14"/>
      <c r="C30" s="15"/>
      <c r="D30" s="16"/>
      <c r="E30" s="16"/>
      <c r="F30" s="16"/>
      <c r="G30" s="16"/>
      <c r="H30" s="16"/>
      <c r="I30" s="16"/>
      <c r="J30" s="16"/>
      <c r="K30" s="6"/>
    </row>
    <row r="31" spans="2:11" x14ac:dyDescent="0.2">
      <c r="B31" s="14"/>
      <c r="C31" s="15"/>
      <c r="D31" s="16"/>
      <c r="E31" s="16"/>
      <c r="F31" s="16"/>
      <c r="G31" s="16"/>
      <c r="H31" s="16"/>
      <c r="I31" s="16"/>
      <c r="J31" s="16"/>
      <c r="K31" s="6"/>
    </row>
    <row r="32" spans="2:11" x14ac:dyDescent="0.2">
      <c r="B32" s="14"/>
      <c r="C32" s="15"/>
      <c r="D32" s="16"/>
      <c r="E32" s="16"/>
      <c r="F32" s="16"/>
      <c r="G32" s="16"/>
      <c r="H32" s="16"/>
      <c r="I32" s="16"/>
      <c r="J32" s="16"/>
      <c r="K32" s="6"/>
    </row>
    <row r="36" spans="2:11" ht="30" x14ac:dyDescent="0.2">
      <c r="B36" s="9" t="s">
        <v>0</v>
      </c>
      <c r="C36" s="10"/>
      <c r="H36" s="9" t="s">
        <v>24</v>
      </c>
      <c r="I36" s="10"/>
      <c r="J36" s="11"/>
      <c r="K36" s="12"/>
    </row>
    <row r="41" spans="2:11" x14ac:dyDescent="0.2">
      <c r="C41" s="149" t="s">
        <v>50</v>
      </c>
      <c r="D41" s="149"/>
      <c r="E41" s="10"/>
      <c r="F41" s="10"/>
      <c r="G41" s="10"/>
      <c r="H41" s="11"/>
      <c r="I41" s="6"/>
    </row>
  </sheetData>
  <mergeCells count="4">
    <mergeCell ref="B1:K1"/>
    <mergeCell ref="B2:K2"/>
    <mergeCell ref="B29:J29"/>
    <mergeCell ref="C41:D41"/>
  </mergeCells>
  <printOptions horizontalCentered="1"/>
  <pageMargins left="0.19685039370078741" right="0.19685039370078741" top="0.19685039370078741" bottom="0.19685039370078741" header="0.31496062992125984" footer="0.31496062992125984"/>
  <pageSetup scale="60" orientation="landscape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ERROR" error="Seleccione asesor de la lista" promptTitle="ASESOR" prompt="Seleccione asesor de la lista" xr:uid="{756F0F0C-97F0-4FE9-A161-103C06B1B4D8}">
          <x14:formula1>
            <xm:f>Listas!$E$1:$E$37</xm:f>
          </x14:formula1>
          <xm:sqref>C5</xm:sqref>
        </x14:dataValidation>
        <x14:dataValidation type="list" allowBlank="1" showInputMessage="1" showErrorMessage="1" xr:uid="{DB5319A8-3DC4-4F88-9FFA-E71587457D43}">
          <x14:formula1>
            <xm:f>Listas!$B$1:$B$2</xm:f>
          </x14:formula1>
          <xm:sqref>C7</xm:sqref>
        </x14:dataValidation>
        <x14:dataValidation type="list" allowBlank="1" showInputMessage="1" showErrorMessage="1" errorTitle="ERROR" error="Seleccione mes de la lista" promptTitle="MES" prompt="Seleccione mes de la lista" xr:uid="{607348BF-BD25-4EB4-960B-03591CC5D176}">
          <x14:formula1>
            <xm:f>Listas!$D$1:$D$12</xm:f>
          </x14:formula1>
          <xm:sqref>C6 I9:I28</xm:sqref>
        </x14:dataValidation>
        <x14:dataValidation type="list" allowBlank="1" showInputMessage="1" showErrorMessage="1" errorTitle="ERROR" error="Seleccione tipo cobro de la lista" promptTitle="TIPO COBRO" prompt="Seleccione tipo cobro de la lista" xr:uid="{EABEB12C-51FE-4D30-B9AC-8A8436B02044}">
          <x14:formula1>
            <xm:f>Listas!$C$1:$C$6</xm:f>
          </x14:formula1>
          <xm:sqref>J9:J28</xm:sqref>
        </x14:dataValidation>
        <x14:dataValidation type="list" allowBlank="1" showInputMessage="1" showErrorMessage="1" errorTitle="ERROR" error="Seleccione vehiculo de la lista" promptTitle="VEHICULO" prompt="Seleccione vehiculo de la lista" xr:uid="{793467EC-EC99-4FF9-9034-F4B8691E56A0}">
          <x14:formula1>
            <xm:f>'Base de comisiones'!$A$4:$A$53</xm:f>
          </x14:formula1>
          <xm:sqref>E9:E28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158E8-EC81-4FEE-B486-92460C719018}">
  <sheetPr>
    <tabColor theme="4" tint="0.59999389629810485"/>
  </sheetPr>
  <dimension ref="B1:L36"/>
  <sheetViews>
    <sheetView showGridLines="0" zoomScale="80" zoomScaleNormal="80" workbookViewId="0">
      <selection activeCell="I5" sqref="I5"/>
    </sheetView>
  </sheetViews>
  <sheetFormatPr baseColWidth="10" defaultColWidth="11.42578125" defaultRowHeight="15" x14ac:dyDescent="0.2"/>
  <cols>
    <col min="1" max="1" width="5.140625" style="1" customWidth="1"/>
    <col min="2" max="2" width="11.85546875" style="1" customWidth="1"/>
    <col min="3" max="3" width="39.28515625" style="1" customWidth="1"/>
    <col min="4" max="4" width="12.5703125" style="2" customWidth="1"/>
    <col min="5" max="5" width="22.28515625" style="2" customWidth="1"/>
    <col min="6" max="6" width="26.42578125" style="2" customWidth="1"/>
    <col min="7" max="7" width="18.28515625" style="2" customWidth="1"/>
    <col min="8" max="8" width="12.7109375" style="2" hidden="1" customWidth="1"/>
    <col min="9" max="9" width="12.85546875" style="3" customWidth="1"/>
    <col min="10" max="10" width="19.28515625" style="3" customWidth="1"/>
    <col min="11" max="11" width="17.85546875" style="4" bestFit="1" customWidth="1"/>
    <col min="12" max="17" width="11.42578125" style="1" customWidth="1"/>
    <col min="18" max="16384" width="11.42578125" style="1"/>
  </cols>
  <sheetData>
    <row r="1" spans="2:12" ht="21" x14ac:dyDescent="0.2">
      <c r="B1" s="146" t="s">
        <v>2</v>
      </c>
      <c r="C1" s="146"/>
      <c r="D1" s="146"/>
      <c r="E1" s="146"/>
      <c r="F1" s="146"/>
      <c r="G1" s="146"/>
      <c r="H1" s="146"/>
      <c r="I1" s="146"/>
      <c r="J1" s="146"/>
      <c r="K1" s="146"/>
    </row>
    <row r="2" spans="2:12" ht="21" x14ac:dyDescent="0.2">
      <c r="B2" s="146" t="s">
        <v>3</v>
      </c>
      <c r="C2" s="146"/>
      <c r="D2" s="146"/>
      <c r="E2" s="146"/>
      <c r="F2" s="146"/>
      <c r="G2" s="146"/>
      <c r="H2" s="146"/>
      <c r="I2" s="146"/>
      <c r="J2" s="146"/>
      <c r="K2" s="146"/>
    </row>
    <row r="3" spans="2:12" x14ac:dyDescent="0.2">
      <c r="I3" s="2"/>
      <c r="J3" s="2"/>
      <c r="K3" s="5"/>
    </row>
    <row r="4" spans="2:12" ht="15.75" x14ac:dyDescent="0.2">
      <c r="B4" s="13" t="s">
        <v>21</v>
      </c>
      <c r="C4" s="26">
        <f>'Nadia Catacora'!C4</f>
        <v>45818</v>
      </c>
      <c r="I4" s="2"/>
      <c r="J4" s="2"/>
      <c r="K4" s="5"/>
    </row>
    <row r="5" spans="2:12" ht="15.75" x14ac:dyDescent="0.2">
      <c r="B5" s="13" t="s">
        <v>0</v>
      </c>
      <c r="C5" s="71" t="s">
        <v>182</v>
      </c>
      <c r="I5" s="2"/>
      <c r="J5" s="2"/>
      <c r="K5" s="5"/>
    </row>
    <row r="6" spans="2:12" ht="15.75" x14ac:dyDescent="0.2">
      <c r="B6" s="13" t="s">
        <v>4</v>
      </c>
      <c r="C6" s="39" t="str">
        <f>'Nadia Catacora'!C6</f>
        <v>MAYO</v>
      </c>
      <c r="I6" s="2"/>
      <c r="J6" s="2"/>
      <c r="K6" s="5"/>
    </row>
    <row r="7" spans="2:12" ht="15.75" x14ac:dyDescent="0.2">
      <c r="B7" s="13" t="s">
        <v>22</v>
      </c>
      <c r="C7" s="39" t="str">
        <f>'Nadia Catacora'!C7</f>
        <v>PRIMERA</v>
      </c>
      <c r="I7" s="2"/>
      <c r="J7" s="2"/>
      <c r="K7" s="5"/>
    </row>
    <row r="8" spans="2:12" ht="31.5" customHeight="1" x14ac:dyDescent="0.2">
      <c r="B8" s="7" t="s">
        <v>17</v>
      </c>
      <c r="C8" s="7" t="s">
        <v>1</v>
      </c>
      <c r="D8" s="7" t="s">
        <v>26</v>
      </c>
      <c r="E8" s="7" t="s">
        <v>18</v>
      </c>
      <c r="F8" s="7" t="s">
        <v>34</v>
      </c>
      <c r="G8" s="7" t="s">
        <v>49</v>
      </c>
      <c r="H8" s="7" t="s">
        <v>19</v>
      </c>
      <c r="I8" s="8" t="s">
        <v>4</v>
      </c>
      <c r="J8" s="8" t="s">
        <v>25</v>
      </c>
      <c r="K8" s="22" t="s">
        <v>20</v>
      </c>
    </row>
    <row r="9" spans="2:12" x14ac:dyDescent="0.2">
      <c r="B9" s="27" t="s">
        <v>601</v>
      </c>
      <c r="C9" s="27" t="s">
        <v>602</v>
      </c>
      <c r="D9" s="27" t="s">
        <v>603</v>
      </c>
      <c r="E9" s="27" t="s">
        <v>122</v>
      </c>
      <c r="F9" s="23" t="str">
        <f>IFERROR(VLOOKUP(E9,'Base de comisiones'!$A$4:$J$93,2,FALSE),"")</f>
        <v>K3 CROSS</v>
      </c>
      <c r="G9" s="23" t="str">
        <f>IFERROR(VLOOKUP(E9,'Base de comisiones'!$A$4:$J$99,3,FALSE),"")</f>
        <v>GT LINE</v>
      </c>
      <c r="H9" s="23">
        <f>IFERROR(VLOOKUP(E9,'Base de comisiones'!$A$4:$J$53,4,FALSE),"")</f>
        <v>2026</v>
      </c>
      <c r="I9" s="127" t="s">
        <v>9</v>
      </c>
      <c r="J9" s="27" t="s">
        <v>36</v>
      </c>
      <c r="K9" s="24">
        <f>IF(J9='Base de comisiones'!$E$3,VLOOKUP('HURTADO OREJUELA SEBASTIA'!E9,'Base de comisiones'!$A$4:$J$75,5,FALSE),IF(J9='Base de comisiones'!$F$3,VLOOKUP('HURTADO OREJUELA SEBASTIA'!E9,'Base de comisiones'!$A$4:$J$75,6,FALSE),IF(J9='Base de comisiones'!$G$3,VLOOKUP('HURTADO OREJUELA SEBASTIA'!E9,'Base de comisiones'!$A$4:$J$75,7,FALSE),IF(J9='Base de comisiones'!$H$3,VLOOKUP('HURTADO OREJUELA SEBASTIA'!E9,'Base de comisiones'!$A$4:$J$75,8,FALSE),IF(J9='Base de comisiones'!$I$3,VLOOKUP('HURTADO OREJUELA SEBASTIA'!E9,'Base de comisiones'!$A$4:$J$75,9,FALSE),IF(J9='Base de comisiones'!$J$3,VLOOKUP('HURTADO OREJUELA SEBASTIA'!E9,'Base de comisiones'!$A$4:$J$75,10,FALSE),""))))))</f>
        <v>441688.97637795273</v>
      </c>
      <c r="L9" s="76"/>
    </row>
    <row r="10" spans="2:12" x14ac:dyDescent="0.2">
      <c r="B10" s="27" t="s">
        <v>604</v>
      </c>
      <c r="C10" s="27" t="s">
        <v>605</v>
      </c>
      <c r="D10" s="27" t="s">
        <v>606</v>
      </c>
      <c r="E10" s="27" t="s">
        <v>105</v>
      </c>
      <c r="F10" s="23" t="str">
        <f>IFERROR(VLOOKUP(E10,'Base de comisiones'!$A$4:$J$93,2,FALSE),"")</f>
        <v>SOLUTO</v>
      </c>
      <c r="G10" s="23" t="str">
        <f>IFERROR(VLOOKUP(E10,'Base de comisiones'!$A$4:$J$99,3,FALSE),"")</f>
        <v xml:space="preserve">EMOTION </v>
      </c>
      <c r="H10" s="23">
        <f>IFERROR(VLOOKUP(E10,'Base de comisiones'!$A$4:$J$53,4,FALSE),"")</f>
        <v>2026</v>
      </c>
      <c r="I10" s="127" t="s">
        <v>9</v>
      </c>
      <c r="J10" s="27" t="s">
        <v>36</v>
      </c>
      <c r="K10" s="24">
        <f>IF(J10='Base de comisiones'!$E$3,VLOOKUP('HURTADO OREJUELA SEBASTIA'!E10,'Base de comisiones'!$A$4:$J$75,5,FALSE),IF(J10='Base de comisiones'!$F$3,VLOOKUP('HURTADO OREJUELA SEBASTIA'!E10,'Base de comisiones'!$A$4:$J$75,6,FALSE),IF(J10='Base de comisiones'!$G$3,VLOOKUP('HURTADO OREJUELA SEBASTIA'!E10,'Base de comisiones'!$A$4:$J$75,7,FALSE),IF(J10='Base de comisiones'!$H$3,VLOOKUP('HURTADO OREJUELA SEBASTIA'!E10,'Base de comisiones'!$A$4:$J$75,8,FALSE),IF(J10='Base de comisiones'!$I$3,VLOOKUP('HURTADO OREJUELA SEBASTIA'!E10,'Base de comisiones'!$A$4:$J$75,9,FALSE),IF(J10='Base de comisiones'!$J$3,VLOOKUP('HURTADO OREJUELA SEBASTIA'!E10,'Base de comisiones'!$A$4:$J$75,10,FALSE),""))))))</f>
        <v>313543.30800000002</v>
      </c>
    </row>
    <row r="11" spans="2:12" x14ac:dyDescent="0.2">
      <c r="B11" s="27" t="s">
        <v>607</v>
      </c>
      <c r="C11" s="27" t="s">
        <v>608</v>
      </c>
      <c r="D11" s="27" t="s">
        <v>609</v>
      </c>
      <c r="E11" s="27" t="s">
        <v>610</v>
      </c>
      <c r="F11" s="23" t="str">
        <f>IFERROR(VLOOKUP(E11,'Base de comisiones'!$A$4:$J$93,2,FALSE),"")</f>
        <v xml:space="preserve"> EV5</v>
      </c>
      <c r="G11" s="23" t="str">
        <f>IFERROR(VLOOKUP(E11,'Base de comisiones'!$A$4:$J$99,3,FALSE),"")</f>
        <v xml:space="preserve"> LIGHT </v>
      </c>
      <c r="H11" s="23"/>
      <c r="I11" s="127" t="s">
        <v>9</v>
      </c>
      <c r="J11" s="27" t="s">
        <v>36</v>
      </c>
      <c r="K11" s="24">
        <f>IF(J11='Base de comisiones'!$E$3,VLOOKUP('HURTADO OREJUELA SEBASTIA'!E11,'Base de comisiones'!$A$4:$J$75,5,FALSE),IF(J11='Base de comisiones'!$F$3,VLOOKUP('HURTADO OREJUELA SEBASTIA'!E11,'Base de comisiones'!$A$4:$J$75,6,FALSE),IF(J11='Base de comisiones'!$G$3,VLOOKUP('HURTADO OREJUELA SEBASTIA'!E11,'Base de comisiones'!$A$4:$J$75,7,FALSE),IF(J11='Base de comisiones'!$H$3,VLOOKUP('HURTADO OREJUELA SEBASTIA'!E11,'Base de comisiones'!$A$4:$J$75,8,FALSE),IF(J11='Base de comisiones'!$I$3,VLOOKUP('HURTADO OREJUELA SEBASTIA'!E11,'Base de comisiones'!$A$4:$J$75,9,FALSE),IF(J11='Base de comisiones'!$J$3,VLOOKUP('HURTADO OREJUELA SEBASTIA'!E11,'Base de comisiones'!$A$4:$J$75,10,FALSE),""))))))</f>
        <v>890423.80799999996</v>
      </c>
    </row>
    <row r="12" spans="2:12" x14ac:dyDescent="0.2">
      <c r="B12" s="27"/>
      <c r="C12" s="27"/>
      <c r="D12" s="27"/>
      <c r="E12" s="27"/>
      <c r="F12" s="23" t="str">
        <f>IFERROR(VLOOKUP(E12,'Base de comisiones'!$A$4:$J$53,2,FALSE),"")</f>
        <v/>
      </c>
      <c r="G12" s="23" t="str">
        <f>IFERROR(VLOOKUP(E12,'Base de comisiones'!$A$4:$J$53,3,FALSE),"")</f>
        <v/>
      </c>
      <c r="H12" s="23"/>
      <c r="I12" s="127"/>
      <c r="J12" s="27"/>
      <c r="K12" s="24" t="str">
        <f>IF(J12='Base de comisiones'!$E$3,VLOOKUP('HURTADO OREJUELA SEBASTIA'!E12,'Base de comisiones'!$A$4:$J$75,5,FALSE),IF(J12='Base de comisiones'!$F$3,VLOOKUP('HURTADO OREJUELA SEBASTIA'!E12,'Base de comisiones'!$A$4:$J$75,6,FALSE),IF(J12='Base de comisiones'!$G$3,VLOOKUP('HURTADO OREJUELA SEBASTIA'!E12,'Base de comisiones'!$A$4:$J$75,7,FALSE),IF(J12='Base de comisiones'!$H$3,VLOOKUP('HURTADO OREJUELA SEBASTIA'!E12,'Base de comisiones'!$A$4:$J$75,8,FALSE),IF(J12='Base de comisiones'!$I$3,VLOOKUP('HURTADO OREJUELA SEBASTIA'!E12,'Base de comisiones'!$A$4:$J$75,9,FALSE),IF(J12='Base de comisiones'!$J$3,VLOOKUP('HURTADO OREJUELA SEBASTIA'!E12,'Base de comisiones'!$A$4:$J$75,10,FALSE),""))))))</f>
        <v/>
      </c>
    </row>
    <row r="13" spans="2:12" x14ac:dyDescent="0.2">
      <c r="B13" s="27"/>
      <c r="C13" s="27"/>
      <c r="D13" s="27"/>
      <c r="E13" s="27"/>
      <c r="F13" s="23" t="str">
        <f>IFERROR(VLOOKUP(E13,'Base de comisiones'!$A$4:$J$53,2,FALSE),"")</f>
        <v/>
      </c>
      <c r="G13" s="23" t="str">
        <f>IFERROR(VLOOKUP(E13,'Base de comisiones'!$A$4:$J$53,3,FALSE),"")</f>
        <v/>
      </c>
      <c r="H13" s="23"/>
      <c r="I13" s="127"/>
      <c r="J13" s="27"/>
      <c r="K13" s="24" t="str">
        <f>IF(J13='Base de comisiones'!$E$3,VLOOKUP('HURTADO OREJUELA SEBASTIA'!E13,'Base de comisiones'!$A$4:$J$75,5,FALSE),IF(J13='Base de comisiones'!$F$3,VLOOKUP('HURTADO OREJUELA SEBASTIA'!E13,'Base de comisiones'!$A$4:$J$75,6,FALSE),IF(J13='Base de comisiones'!$G$3,VLOOKUP('HURTADO OREJUELA SEBASTIA'!E13,'Base de comisiones'!$A$4:$J$75,7,FALSE),IF(J13='Base de comisiones'!$H$3,VLOOKUP('HURTADO OREJUELA SEBASTIA'!E13,'Base de comisiones'!$A$4:$J$75,8,FALSE),IF(J13='Base de comisiones'!$I$3,VLOOKUP('HURTADO OREJUELA SEBASTIA'!E13,'Base de comisiones'!$A$4:$J$75,9,FALSE),IF(J13='Base de comisiones'!$J$3,VLOOKUP('HURTADO OREJUELA SEBASTIA'!E13,'Base de comisiones'!$A$4:$J$75,10,FALSE),""))))))</f>
        <v/>
      </c>
    </row>
    <row r="14" spans="2:12" x14ac:dyDescent="0.2">
      <c r="B14" s="27"/>
      <c r="C14" s="29"/>
      <c r="D14" s="27"/>
      <c r="E14" s="27"/>
      <c r="F14" s="23" t="str">
        <f>IFERROR(VLOOKUP(E14,'Base de comisiones'!$A$4:$J$53,2,FALSE),"")</f>
        <v/>
      </c>
      <c r="G14" s="23" t="str">
        <f>IFERROR(VLOOKUP(E14,'Base de comisiones'!$A$4:$J$53,3,FALSE),"")</f>
        <v/>
      </c>
      <c r="H14" s="23"/>
      <c r="I14" s="127"/>
      <c r="J14" s="27"/>
      <c r="K14" s="24" t="str">
        <f>IF(J14='Base de comisiones'!$E$3,VLOOKUP('HURTADO OREJUELA SEBASTIA'!E14,'Base de comisiones'!$A$4:$J$75,5,FALSE),IF(J14='Base de comisiones'!$F$3,VLOOKUP('HURTADO OREJUELA SEBASTIA'!E14,'Base de comisiones'!$A$4:$J$75,6,FALSE),IF(J14='Base de comisiones'!$G$3,VLOOKUP('HURTADO OREJUELA SEBASTIA'!E14,'Base de comisiones'!$A$4:$J$75,7,FALSE),IF(J14='Base de comisiones'!$H$3,VLOOKUP('HURTADO OREJUELA SEBASTIA'!E14,'Base de comisiones'!$A$4:$J$75,8,FALSE),IF(J14='Base de comisiones'!$I$3,VLOOKUP('HURTADO OREJUELA SEBASTIA'!E14,'Base de comisiones'!$A$4:$J$75,9,FALSE),IF(J14='Base de comisiones'!$J$3,VLOOKUP('HURTADO OREJUELA SEBASTIA'!E14,'Base de comisiones'!$A$4:$J$75,10,FALSE),""))))))</f>
        <v/>
      </c>
    </row>
    <row r="15" spans="2:12" x14ac:dyDescent="0.2">
      <c r="B15" s="27"/>
      <c r="C15" s="29"/>
      <c r="D15" s="27"/>
      <c r="E15" s="27"/>
      <c r="F15" s="23"/>
      <c r="G15" s="23" t="str">
        <f>IFERROR(VLOOKUP(E15,'Base de comisiones'!$A$4:$J$53,3,FALSE),"")</f>
        <v/>
      </c>
      <c r="H15" s="23"/>
      <c r="I15" s="31"/>
      <c r="J15" s="28"/>
      <c r="K15" s="24" t="str">
        <f>IF(J15='Base de comisiones'!$E$3,VLOOKUP('HURTADO OREJUELA SEBASTIA'!E15,'Base de comisiones'!$A$4:$J$75,5,FALSE),IF(J15='Base de comisiones'!$F$3,VLOOKUP('HURTADO OREJUELA SEBASTIA'!E15,'Base de comisiones'!$A$4:$J$75,6,FALSE),IF(J15='Base de comisiones'!$G$3,VLOOKUP('HURTADO OREJUELA SEBASTIA'!E15,'Base de comisiones'!$A$4:$J$75,7,FALSE),IF(J15='Base de comisiones'!$H$3,VLOOKUP('HURTADO OREJUELA SEBASTIA'!E15,'Base de comisiones'!$A$4:$J$75,8,FALSE),IF(J15='Base de comisiones'!$I$3,VLOOKUP('HURTADO OREJUELA SEBASTIA'!E15,'Base de comisiones'!$A$4:$J$75,9,FALSE),IF(J15='Base de comisiones'!$J$3,VLOOKUP('HURTADO OREJUELA SEBASTIA'!E15,'Base de comisiones'!$A$4:$J$75,10,FALSE),""))))))</f>
        <v/>
      </c>
    </row>
    <row r="16" spans="2:12" x14ac:dyDescent="0.2">
      <c r="B16" s="27"/>
      <c r="C16" s="29"/>
      <c r="D16" s="27"/>
      <c r="E16" s="28"/>
      <c r="F16" s="23" t="str">
        <f>IFERROR(VLOOKUP(E16,'Base de comisiones'!$A$4:$J$53,2,FALSE),"")</f>
        <v/>
      </c>
      <c r="G16" s="23" t="str">
        <f>IFERROR(VLOOKUP(E16,'Base de comisiones'!$A$4:$J$53,3,FALSE),"")</f>
        <v/>
      </c>
      <c r="H16" s="23" t="str">
        <f>IFERROR(VLOOKUP(E16,'Base de comisiones'!$A$4:$J$53,4,FALSE),"")</f>
        <v/>
      </c>
      <c r="I16" s="28"/>
      <c r="J16" s="28"/>
      <c r="K16" s="24" t="str">
        <f>IF(J16='Base de comisiones'!$E$3,VLOOKUP('HURTADO OREJUELA SEBASTIA'!E16,'Base de comisiones'!$A$4:$J$75,5,FALSE),IF(J16='Base de comisiones'!$F$3,VLOOKUP('HURTADO OREJUELA SEBASTIA'!E16,'Base de comisiones'!$A$4:$J$75,6,FALSE),IF(J16='Base de comisiones'!$G$3,VLOOKUP('HURTADO OREJUELA SEBASTIA'!E16,'Base de comisiones'!$A$4:$J$75,7,FALSE),IF(J16='Base de comisiones'!$H$3,VLOOKUP('HURTADO OREJUELA SEBASTIA'!E16,'Base de comisiones'!$A$4:$J$75,8,FALSE),IF(J16='Base de comisiones'!$I$3,VLOOKUP('HURTADO OREJUELA SEBASTIA'!E16,'Base de comisiones'!$A$4:$J$75,9,FALSE),IF(J16='Base de comisiones'!$J$3,VLOOKUP('HURTADO OREJUELA SEBASTIA'!E16,'Base de comisiones'!$A$4:$J$75,10,FALSE),""))))))</f>
        <v/>
      </c>
    </row>
    <row r="17" spans="2:11" x14ac:dyDescent="0.2">
      <c r="B17" s="27"/>
      <c r="C17" s="29"/>
      <c r="D17" s="27"/>
      <c r="E17" s="28"/>
      <c r="F17" s="23" t="str">
        <f>IFERROR(VLOOKUP(E17,'Base de comisiones'!$A$4:$J$53,2,FALSE),"")</f>
        <v/>
      </c>
      <c r="G17" s="23" t="str">
        <f>IFERROR(VLOOKUP(E17,'Base de comisiones'!$A$4:$J$53,3,FALSE),"")</f>
        <v/>
      </c>
      <c r="H17" s="23" t="str">
        <f>IFERROR(VLOOKUP(E17,'Base de comisiones'!$A$4:$J$53,4,FALSE),"")</f>
        <v/>
      </c>
      <c r="I17" s="28"/>
      <c r="J17" s="28"/>
      <c r="K17" s="24" t="str">
        <f>IF(J17='Base de comisiones'!$E$3,VLOOKUP('HURTADO OREJUELA SEBASTIA'!E17,'Base de comisiones'!$A$4:$J$75,5,FALSE),IF(J17='Base de comisiones'!$F$3,VLOOKUP('HURTADO OREJUELA SEBASTIA'!E17,'Base de comisiones'!$A$4:$J$75,6,FALSE),IF(J17='Base de comisiones'!$G$3,VLOOKUP('HURTADO OREJUELA SEBASTIA'!E17,'Base de comisiones'!$A$4:$J$75,7,FALSE),IF(J17='Base de comisiones'!$H$3,VLOOKUP('HURTADO OREJUELA SEBASTIA'!E17,'Base de comisiones'!$A$4:$J$75,8,FALSE),IF(J17='Base de comisiones'!$I$3,VLOOKUP('HURTADO OREJUELA SEBASTIA'!E17,'Base de comisiones'!$A$4:$J$75,9,FALSE),IF(J17='Base de comisiones'!$J$3,VLOOKUP('HURTADO OREJUELA SEBASTIA'!E17,'Base de comisiones'!$A$4:$J$75,10,FALSE),""))))))</f>
        <v/>
      </c>
    </row>
    <row r="18" spans="2:11" x14ac:dyDescent="0.2">
      <c r="B18" s="27"/>
      <c r="C18" s="29"/>
      <c r="D18" s="27"/>
      <c r="E18" s="28"/>
      <c r="F18" s="23" t="str">
        <f>IFERROR(VLOOKUP(E18,'Base de comisiones'!$A$4:$J$53,2,FALSE),"")</f>
        <v/>
      </c>
      <c r="G18" s="23" t="str">
        <f>IFERROR(VLOOKUP(E18,'Base de comisiones'!$A$4:$J$53,3,FALSE),"")</f>
        <v/>
      </c>
      <c r="H18" s="23" t="str">
        <f>IFERROR(VLOOKUP(E18,'Base de comisiones'!$A$4:$J$53,4,FALSE),"")</f>
        <v/>
      </c>
      <c r="I18" s="28"/>
      <c r="J18" s="28"/>
      <c r="K18" s="24" t="str">
        <f>IF(J18='Base de comisiones'!$E$3,VLOOKUP('HURTADO OREJUELA SEBASTIA'!E18,'Base de comisiones'!$A$4:$J$75,5,FALSE),IF(J18='Base de comisiones'!$F$3,VLOOKUP('HURTADO OREJUELA SEBASTIA'!E18,'Base de comisiones'!$A$4:$J$75,6,FALSE),IF(J18='Base de comisiones'!$G$3,VLOOKUP('HURTADO OREJUELA SEBASTIA'!E18,'Base de comisiones'!$A$4:$J$75,7,FALSE),IF(J18='Base de comisiones'!$H$3,VLOOKUP('HURTADO OREJUELA SEBASTIA'!E18,'Base de comisiones'!$A$4:$J$75,8,FALSE),IF(J18='Base de comisiones'!$I$3,VLOOKUP('HURTADO OREJUELA SEBASTIA'!E18,'Base de comisiones'!$A$4:$J$75,9,FALSE),IF(J18='Base de comisiones'!$J$3,VLOOKUP('HURTADO OREJUELA SEBASTIA'!E18,'Base de comisiones'!$A$4:$J$75,10,FALSE),""))))))</f>
        <v/>
      </c>
    </row>
    <row r="19" spans="2:11" x14ac:dyDescent="0.2">
      <c r="B19" s="27"/>
      <c r="C19" s="29"/>
      <c r="D19" s="27"/>
      <c r="E19" s="28"/>
      <c r="F19" s="23" t="str">
        <f>IFERROR(VLOOKUP(E19,'Base de comisiones'!$A$4:$J$53,2,FALSE),"")</f>
        <v/>
      </c>
      <c r="G19" s="23" t="str">
        <f>IFERROR(VLOOKUP(E19,'Base de comisiones'!$A$4:$J$53,3,FALSE),"")</f>
        <v/>
      </c>
      <c r="H19" s="23" t="str">
        <f>IFERROR(VLOOKUP(E19,'Base de comisiones'!$A$4:$J$53,4,FALSE),"")</f>
        <v/>
      </c>
      <c r="I19" s="28"/>
      <c r="J19" s="28"/>
      <c r="K19" s="24" t="str">
        <f>IF(J19='Base de comisiones'!$E$3,VLOOKUP('HURTADO OREJUELA SEBASTIA'!E19,'Base de comisiones'!$A$4:$J$75,5,FALSE),IF(J19='Base de comisiones'!$F$3,VLOOKUP('HURTADO OREJUELA SEBASTIA'!E19,'Base de comisiones'!$A$4:$J$75,6,FALSE),IF(J19='Base de comisiones'!$G$3,VLOOKUP('HURTADO OREJUELA SEBASTIA'!E19,'Base de comisiones'!$A$4:$J$75,7,FALSE),IF(J19='Base de comisiones'!$H$3,VLOOKUP('HURTADO OREJUELA SEBASTIA'!E19,'Base de comisiones'!$A$4:$J$75,8,FALSE),IF(J19='Base de comisiones'!$I$3,VLOOKUP('HURTADO OREJUELA SEBASTIA'!E19,'Base de comisiones'!$A$4:$J$75,9,FALSE),IF(J19='Base de comisiones'!$J$3,VLOOKUP('HURTADO OREJUELA SEBASTIA'!E19,'Base de comisiones'!$A$4:$J$75,10,FALSE),""))))))</f>
        <v/>
      </c>
    </row>
    <row r="20" spans="2:11" x14ac:dyDescent="0.2">
      <c r="B20" s="27"/>
      <c r="C20" s="29"/>
      <c r="D20" s="27"/>
      <c r="E20" s="28"/>
      <c r="F20" s="23" t="str">
        <f>IFERROR(VLOOKUP(E20,'Base de comisiones'!$A$4:$J$53,2,FALSE),"")</f>
        <v/>
      </c>
      <c r="G20" s="23" t="str">
        <f>IFERROR(VLOOKUP(E20,'Base de comisiones'!$A$4:$J$53,3,FALSE),"")</f>
        <v/>
      </c>
      <c r="H20" s="23" t="str">
        <f>IFERROR(VLOOKUP(E20,'Base de comisiones'!$A$4:$J$53,4,FALSE),"")</f>
        <v/>
      </c>
      <c r="I20" s="28"/>
      <c r="J20" s="28"/>
      <c r="K20" s="24" t="str">
        <f>IF(J20='Base de comisiones'!$E$3,VLOOKUP('HURTADO OREJUELA SEBASTIA'!E20,'Base de comisiones'!$A$4:$J$75,5,FALSE),IF(J20='Base de comisiones'!$F$3,VLOOKUP('HURTADO OREJUELA SEBASTIA'!E20,'Base de comisiones'!$A$4:$J$75,6,FALSE),IF(J20='Base de comisiones'!$G$3,VLOOKUP('HURTADO OREJUELA SEBASTIA'!E20,'Base de comisiones'!$A$4:$J$75,7,FALSE),IF(J20='Base de comisiones'!$H$3,VLOOKUP('HURTADO OREJUELA SEBASTIA'!E20,'Base de comisiones'!$A$4:$J$75,8,FALSE),IF(J20='Base de comisiones'!$I$3,VLOOKUP('HURTADO OREJUELA SEBASTIA'!E20,'Base de comisiones'!$A$4:$J$75,9,FALSE),IF(J20='Base de comisiones'!$J$3,VLOOKUP('HURTADO OREJUELA SEBASTIA'!E20,'Base de comisiones'!$A$4:$J$75,10,FALSE),""))))))</f>
        <v/>
      </c>
    </row>
    <row r="21" spans="2:11" x14ac:dyDescent="0.2">
      <c r="B21" s="27"/>
      <c r="C21" s="29"/>
      <c r="D21" s="27"/>
      <c r="E21" s="28"/>
      <c r="F21" s="23" t="str">
        <f>IFERROR(VLOOKUP(E21,'Base de comisiones'!$A$4:$J$53,2,FALSE),"")</f>
        <v/>
      </c>
      <c r="G21" s="23" t="str">
        <f>IFERROR(VLOOKUP(E21,'Base de comisiones'!$A$4:$J$53,3,FALSE),"")</f>
        <v/>
      </c>
      <c r="H21" s="23" t="str">
        <f>IFERROR(VLOOKUP(E21,'Base de comisiones'!$A$4:$J$53,4,FALSE),"")</f>
        <v/>
      </c>
      <c r="I21" s="28"/>
      <c r="J21" s="28"/>
      <c r="K21" s="24" t="str">
        <f>IF(J21='Base de comisiones'!$E$3,VLOOKUP('HURTADO OREJUELA SEBASTIA'!E21,'Base de comisiones'!$A$4:$J$75,5,FALSE),IF(J21='Base de comisiones'!$F$3,VLOOKUP('HURTADO OREJUELA SEBASTIA'!E21,'Base de comisiones'!$A$4:$J$75,6,FALSE),IF(J21='Base de comisiones'!$G$3,VLOOKUP('HURTADO OREJUELA SEBASTIA'!E21,'Base de comisiones'!$A$4:$J$75,7,FALSE),IF(J21='Base de comisiones'!$H$3,VLOOKUP('HURTADO OREJUELA SEBASTIA'!E21,'Base de comisiones'!$A$4:$J$75,8,FALSE),IF(J21='Base de comisiones'!$I$3,VLOOKUP('HURTADO OREJUELA SEBASTIA'!E21,'Base de comisiones'!$A$4:$J$75,9,FALSE),IF(J21='Base de comisiones'!$J$3,VLOOKUP('HURTADO OREJUELA SEBASTIA'!E21,'Base de comisiones'!$A$4:$J$75,10,FALSE),""))))))</f>
        <v/>
      </c>
    </row>
    <row r="22" spans="2:11" x14ac:dyDescent="0.2">
      <c r="B22" s="27"/>
      <c r="C22" s="29"/>
      <c r="D22" s="27"/>
      <c r="E22" s="28"/>
      <c r="F22" s="23" t="str">
        <f>IFERROR(VLOOKUP(E22,'Base de comisiones'!$A$4:$J$53,2,FALSE),"")</f>
        <v/>
      </c>
      <c r="G22" s="23" t="str">
        <f>IFERROR(VLOOKUP(E22,'Base de comisiones'!$A$4:$J$53,3,FALSE),"")</f>
        <v/>
      </c>
      <c r="H22" s="23" t="str">
        <f>IFERROR(VLOOKUP(E22,'Base de comisiones'!$A$4:$J$53,4,FALSE),"")</f>
        <v/>
      </c>
      <c r="I22" s="28"/>
      <c r="J22" s="28"/>
      <c r="K22" s="24" t="str">
        <f>IF(J22='Base de comisiones'!$E$3,VLOOKUP('HURTADO OREJUELA SEBASTIA'!E22,'Base de comisiones'!$A$4:$J$53,5,FALSE),IF(J22='Base de comisiones'!$F$3,VLOOKUP('HURTADO OREJUELA SEBASTIA'!E22,'Base de comisiones'!$A$4:$J$53,6,FALSE),IF(J22='Base de comisiones'!$G$3,VLOOKUP('HURTADO OREJUELA SEBASTIA'!E22,'Base de comisiones'!$A$4:$J$53,7,FALSE),IF(J22='Base de comisiones'!$H$3,VLOOKUP('HURTADO OREJUELA SEBASTIA'!E22,'Base de comisiones'!$A$4:$J$53,8,FALSE),IF(J22='Base de comisiones'!$I$3,VLOOKUP('HURTADO OREJUELA SEBASTIA'!E22,'Base de comisiones'!$A$4:$J$53,9,FALSE),IF(J22='Base de comisiones'!$J$3,VLOOKUP('HURTADO OREJUELA SEBASTIA'!E22,'Base de comisiones'!$A$4:$J$53,10,FALSE),""))))))</f>
        <v/>
      </c>
    </row>
    <row r="23" spans="2:11" x14ac:dyDescent="0.2">
      <c r="B23" s="27"/>
      <c r="C23" s="29"/>
      <c r="D23" s="27"/>
      <c r="E23" s="28"/>
      <c r="F23" s="23" t="str">
        <f>IFERROR(VLOOKUP(E23,'Base de comisiones'!$A$4:$J$53,2,FALSE),"")</f>
        <v/>
      </c>
      <c r="G23" s="23" t="str">
        <f>IFERROR(VLOOKUP(E23,'Base de comisiones'!$A$4:$J$53,3,FALSE),"")</f>
        <v/>
      </c>
      <c r="H23" s="23" t="str">
        <f>IFERROR(VLOOKUP(E23,'Base de comisiones'!$A$4:$J$53,4,FALSE),"")</f>
        <v/>
      </c>
      <c r="I23" s="28"/>
      <c r="J23" s="28"/>
      <c r="K23" s="24" t="str">
        <f>IF(J23='Base de comisiones'!$E$3,VLOOKUP('HURTADO OREJUELA SEBASTIA'!E23,'Base de comisiones'!$A$4:$J$53,5,FALSE),IF(J23='Base de comisiones'!$F$3,VLOOKUP('HURTADO OREJUELA SEBASTIA'!E23,'Base de comisiones'!$A$4:$J$53,6,FALSE),IF(J23='Base de comisiones'!$G$3,VLOOKUP('HURTADO OREJUELA SEBASTIA'!E23,'Base de comisiones'!$A$4:$J$53,7,FALSE),IF(J23='Base de comisiones'!$H$3,VLOOKUP('HURTADO OREJUELA SEBASTIA'!E23,'Base de comisiones'!$A$4:$J$53,8,FALSE),IF(J23='Base de comisiones'!$I$3,VLOOKUP('HURTADO OREJUELA SEBASTIA'!E23,'Base de comisiones'!$A$4:$J$53,9,FALSE),IF(J23='Base de comisiones'!$J$3,VLOOKUP('HURTADO OREJUELA SEBASTIA'!E23,'Base de comisiones'!$A$4:$J$53,10,FALSE),""))))))</f>
        <v/>
      </c>
    </row>
    <row r="24" spans="2:11" x14ac:dyDescent="0.2">
      <c r="B24" s="147" t="s">
        <v>23</v>
      </c>
      <c r="C24" s="148"/>
      <c r="D24" s="148"/>
      <c r="E24" s="148"/>
      <c r="F24" s="148"/>
      <c r="G24" s="148"/>
      <c r="H24" s="148"/>
      <c r="I24" s="148"/>
      <c r="J24" s="148"/>
      <c r="K24" s="25">
        <f>SUM(K9:K23)</f>
        <v>1645656.0923779528</v>
      </c>
    </row>
    <row r="25" spans="2:11" x14ac:dyDescent="0.2">
      <c r="B25" s="14"/>
      <c r="C25" s="15"/>
      <c r="D25" s="16"/>
      <c r="E25" s="16"/>
      <c r="F25" s="16"/>
      <c r="G25" s="16"/>
      <c r="H25" s="16"/>
      <c r="I25" s="16"/>
      <c r="J25" s="16"/>
      <c r="K25" s="6"/>
    </row>
    <row r="26" spans="2:11" x14ac:dyDescent="0.2">
      <c r="B26" s="14"/>
      <c r="C26" s="15"/>
      <c r="D26" s="16"/>
      <c r="E26" s="16"/>
      <c r="F26" s="16"/>
      <c r="G26" s="16"/>
      <c r="H26" s="16"/>
      <c r="I26" s="16"/>
      <c r="J26" s="16"/>
      <c r="K26" s="6"/>
    </row>
    <row r="27" spans="2:11" x14ac:dyDescent="0.2">
      <c r="B27" s="14"/>
      <c r="C27" s="15"/>
      <c r="D27" s="16"/>
      <c r="E27" s="16"/>
      <c r="F27" s="16"/>
      <c r="G27" s="16"/>
      <c r="H27" s="16"/>
      <c r="I27" s="16"/>
      <c r="J27" s="16"/>
      <c r="K27" s="6"/>
    </row>
    <row r="31" spans="2:11" ht="30" x14ac:dyDescent="0.2">
      <c r="B31" s="9" t="s">
        <v>0</v>
      </c>
      <c r="C31" s="10"/>
      <c r="H31" s="9" t="s">
        <v>24</v>
      </c>
      <c r="I31" s="10"/>
      <c r="J31" s="11"/>
      <c r="K31" s="12"/>
    </row>
    <row r="36" spans="3:9" x14ac:dyDescent="0.2">
      <c r="C36" s="149" t="s">
        <v>50</v>
      </c>
      <c r="D36" s="149"/>
      <c r="E36" s="10"/>
      <c r="F36" s="10"/>
      <c r="G36" s="10"/>
      <c r="H36" s="11"/>
      <c r="I36" s="6"/>
    </row>
  </sheetData>
  <mergeCells count="4">
    <mergeCell ref="B1:K1"/>
    <mergeCell ref="B2:K2"/>
    <mergeCell ref="B24:J24"/>
    <mergeCell ref="C36:D36"/>
  </mergeCells>
  <printOptions horizontalCentered="1"/>
  <pageMargins left="0.19685039370078741" right="0.19685039370078741" top="0.19685039370078741" bottom="0.19685039370078741" header="0.31496062992125984" footer="0.31496062992125984"/>
  <pageSetup scale="60" orientation="landscape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ERROR" error="Seleccione asesor de la lista" promptTitle="ASESOR" prompt="Seleccione asesor de la lista" xr:uid="{282FA166-BF08-479E-B8E9-AECF826F2A8E}">
          <x14:formula1>
            <xm:f>Listas!$E$1:$E$37</xm:f>
          </x14:formula1>
          <xm:sqref>C5</xm:sqref>
        </x14:dataValidation>
        <x14:dataValidation type="list" allowBlank="1" showInputMessage="1" showErrorMessage="1" xr:uid="{A37BF870-1663-4A7E-866C-083E109FD315}">
          <x14:formula1>
            <xm:f>Listas!$B$1:$B$2</xm:f>
          </x14:formula1>
          <xm:sqref>C7</xm:sqref>
        </x14:dataValidation>
        <x14:dataValidation type="list" allowBlank="1" showInputMessage="1" showErrorMessage="1" errorTitle="ERROR" error="Seleccione mes de la lista" promptTitle="MES" prompt="Seleccione mes de la lista" xr:uid="{DB1B6112-D6C9-4EBF-B7E9-C771504B5D7D}">
          <x14:formula1>
            <xm:f>Listas!$D$1:$D$12</xm:f>
          </x14:formula1>
          <xm:sqref>C6 I9:I23</xm:sqref>
        </x14:dataValidation>
        <x14:dataValidation type="list" allowBlank="1" showInputMessage="1" showErrorMessage="1" errorTitle="ERROR" error="Seleccione tipo cobro de la lista" promptTitle="TIPO COBRO" prompt="Seleccione tipo cobro de la lista" xr:uid="{9364FAA3-8DD3-414D-B1C0-E4D435514F7A}">
          <x14:formula1>
            <xm:f>Listas!$C$1:$C$6</xm:f>
          </x14:formula1>
          <xm:sqref>J9:J23</xm:sqref>
        </x14:dataValidation>
        <x14:dataValidation type="list" allowBlank="1" showInputMessage="1" showErrorMessage="1" errorTitle="ERROR" error="Seleccione vehiculo de la lista" promptTitle="VEHICULO" prompt="Seleccione vehiculo de la lista" xr:uid="{23CBA762-BC3E-4CF9-991F-487364FAD28D}">
          <x14:formula1>
            <xm:f>'Base de comisiones'!$A$4:$A$53</xm:f>
          </x14:formula1>
          <xm:sqref>E9:E10 E12:E23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EED9D-0A7E-4D11-B4E4-3451B4FD9AA9}">
  <sheetPr>
    <tabColor rgb="FFFFFF00"/>
  </sheetPr>
  <dimension ref="B1:L37"/>
  <sheetViews>
    <sheetView showGridLines="0" zoomScale="70" zoomScaleNormal="70" workbookViewId="0">
      <selection activeCell="I5" sqref="I5"/>
    </sheetView>
  </sheetViews>
  <sheetFormatPr baseColWidth="10" defaultColWidth="11.42578125" defaultRowHeight="15" x14ac:dyDescent="0.2"/>
  <cols>
    <col min="1" max="1" width="5.140625" style="1" customWidth="1"/>
    <col min="2" max="2" width="11.85546875" style="1" customWidth="1"/>
    <col min="3" max="3" width="46.85546875" style="1" customWidth="1"/>
    <col min="4" max="4" width="10" style="2" customWidth="1"/>
    <col min="5" max="5" width="20.85546875" style="2" customWidth="1"/>
    <col min="6" max="6" width="26.42578125" style="2" customWidth="1"/>
    <col min="7" max="7" width="18.28515625" style="2" customWidth="1"/>
    <col min="8" max="8" width="12.7109375" style="2" hidden="1" customWidth="1"/>
    <col min="9" max="9" width="12.85546875" style="3" customWidth="1"/>
    <col min="10" max="10" width="19.42578125" style="3" customWidth="1"/>
    <col min="11" max="11" width="19.42578125" style="4" customWidth="1"/>
    <col min="12" max="17" width="11.42578125" style="1" customWidth="1"/>
    <col min="18" max="16384" width="11.42578125" style="1"/>
  </cols>
  <sheetData>
    <row r="1" spans="2:12" ht="21" x14ac:dyDescent="0.2">
      <c r="B1" s="146" t="s">
        <v>2</v>
      </c>
      <c r="C1" s="146"/>
      <c r="D1" s="146"/>
      <c r="E1" s="146"/>
      <c r="F1" s="146"/>
      <c r="G1" s="146"/>
      <c r="H1" s="146"/>
      <c r="I1" s="146"/>
      <c r="J1" s="146"/>
      <c r="K1" s="146"/>
    </row>
    <row r="2" spans="2:12" ht="21" x14ac:dyDescent="0.2">
      <c r="B2" s="146" t="s">
        <v>3</v>
      </c>
      <c r="C2" s="146"/>
      <c r="D2" s="146"/>
      <c r="E2" s="146"/>
      <c r="F2" s="146"/>
      <c r="G2" s="146"/>
      <c r="H2" s="146"/>
      <c r="I2" s="146"/>
      <c r="J2" s="146"/>
      <c r="K2" s="146"/>
    </row>
    <row r="3" spans="2:12" x14ac:dyDescent="0.2">
      <c r="I3" s="2"/>
      <c r="J3" s="2"/>
      <c r="K3" s="5"/>
    </row>
    <row r="4" spans="2:12" ht="15.75" x14ac:dyDescent="0.2">
      <c r="B4" s="13" t="s">
        <v>21</v>
      </c>
      <c r="C4" s="26">
        <f>'Nadia Catacora'!C4</f>
        <v>45818</v>
      </c>
      <c r="I4" s="2"/>
      <c r="J4" s="2"/>
      <c r="K4" s="5"/>
    </row>
    <row r="5" spans="2:12" ht="15.75" x14ac:dyDescent="0.2">
      <c r="B5" s="13" t="s">
        <v>0</v>
      </c>
      <c r="C5" s="39" t="s">
        <v>104</v>
      </c>
      <c r="I5" s="2"/>
      <c r="J5" s="2"/>
      <c r="K5" s="5"/>
    </row>
    <row r="6" spans="2:12" ht="15.75" x14ac:dyDescent="0.2">
      <c r="B6" s="13" t="s">
        <v>4</v>
      </c>
      <c r="C6" s="39" t="str">
        <f>'Nadia Catacora'!C6</f>
        <v>MAYO</v>
      </c>
      <c r="I6" s="2"/>
      <c r="J6" s="2"/>
      <c r="K6" s="5"/>
    </row>
    <row r="7" spans="2:12" ht="15.75" x14ac:dyDescent="0.2">
      <c r="B7" s="13" t="s">
        <v>22</v>
      </c>
      <c r="C7" s="39" t="str">
        <f>'Nadia Catacora'!C7</f>
        <v>PRIMERA</v>
      </c>
      <c r="I7" s="2"/>
      <c r="J7" s="2"/>
      <c r="K7" s="5"/>
    </row>
    <row r="8" spans="2:12" ht="31.5" x14ac:dyDescent="0.2">
      <c r="B8" s="7" t="s">
        <v>17</v>
      </c>
      <c r="C8" s="7" t="s">
        <v>1</v>
      </c>
      <c r="D8" s="7" t="s">
        <v>26</v>
      </c>
      <c r="E8" s="7" t="s">
        <v>18</v>
      </c>
      <c r="F8" s="7" t="s">
        <v>34</v>
      </c>
      <c r="G8" s="7" t="s">
        <v>49</v>
      </c>
      <c r="H8" s="7" t="s">
        <v>19</v>
      </c>
      <c r="I8" s="8" t="s">
        <v>4</v>
      </c>
      <c r="J8" s="8" t="s">
        <v>25</v>
      </c>
      <c r="K8" s="22" t="s">
        <v>20</v>
      </c>
    </row>
    <row r="9" spans="2:12" x14ac:dyDescent="0.2">
      <c r="B9" s="27" t="s">
        <v>650</v>
      </c>
      <c r="C9" s="27" t="s">
        <v>651</v>
      </c>
      <c r="D9" s="27" t="s">
        <v>652</v>
      </c>
      <c r="E9" s="27" t="s">
        <v>123</v>
      </c>
      <c r="F9" s="23" t="str">
        <f>IFERROR(VLOOKUP(E9,'Base de comisiones'!$A$4:$J$75,2,FALSE),"")</f>
        <v>STONIC</v>
      </c>
      <c r="G9" s="23" t="str">
        <f>IFERROR(VLOOKUP(E9,'Base de comisiones'!$A$4:$J$75,3,FALSE),"")</f>
        <v>VIBRANT MT</v>
      </c>
      <c r="H9" s="23" t="str">
        <f>IFERROR(VLOOKUP(E9,'Base de comisiones'!$A$4:$J$53,4,FALSE),"")</f>
        <v>2025</v>
      </c>
      <c r="I9" s="127" t="s">
        <v>9</v>
      </c>
      <c r="J9" s="109" t="s">
        <v>38</v>
      </c>
      <c r="K9" s="24">
        <f>IF(J9='Base de comisiones'!$E$3,VLOOKUP('Lizando Cabrera'!E9,'Base de comisiones'!$A$4:$J$75,5,FALSE),IF(J9='Base de comisiones'!$F$3,VLOOKUP('Lizando Cabrera'!E9,'Base de comisiones'!$A$4:$J$75,6,FALSE),IF(J9='Base de comisiones'!$G$3,VLOOKUP('Lizando Cabrera'!E9,'Base de comisiones'!$A$4:$J$75,7,FALSE),IF(J9='Base de comisiones'!$H$3,VLOOKUP('Lizando Cabrera'!E9,'Base de comisiones'!$A$4:$J$75,8,FALSE),IF(J9='Base de comisiones'!$I$3,VLOOKUP('Lizando Cabrera'!E9,'Base de comisiones'!$A$4:$J$75,9,FALSE),IF(J9='Base de comisiones'!$J$3,VLOOKUP('Lizando Cabrera'!E9,'Base de comisiones'!$A$4:$J$75,10,FALSE),""))))))</f>
        <v>546497.36</v>
      </c>
      <c r="L9" s="76"/>
    </row>
    <row r="10" spans="2:12" ht="16.149999999999999" customHeight="1" x14ac:dyDescent="0.2">
      <c r="B10" s="27" t="s">
        <v>653</v>
      </c>
      <c r="C10" s="27" t="s">
        <v>654</v>
      </c>
      <c r="D10" s="27" t="s">
        <v>655</v>
      </c>
      <c r="E10" s="27" t="s">
        <v>102</v>
      </c>
      <c r="F10" s="23" t="str">
        <f>IFERROR(VLOOKUP(E10,'Base de comisiones'!$A$4:$J$75,2,FALSE),"")</f>
        <v>SOLUTO</v>
      </c>
      <c r="G10" s="23" t="str">
        <f>IFERROR(VLOOKUP(E10,'Base de comisiones'!$A$4:$J$75,3,FALSE),"")</f>
        <v xml:space="preserve">EMOTION </v>
      </c>
      <c r="H10" s="23">
        <f>IFERROR(VLOOKUP(E10,'Base de comisiones'!$A$4:$J$53,4,FALSE),"")</f>
        <v>2026</v>
      </c>
      <c r="I10" s="127" t="s">
        <v>9</v>
      </c>
      <c r="J10" s="109" t="s">
        <v>38</v>
      </c>
      <c r="K10" s="24">
        <f>IF(J10='Base de comisiones'!$E$3,VLOOKUP('Lizando Cabrera'!E10,'Base de comisiones'!$A$4:$J$75,5,FALSE),IF(J10='Base de comisiones'!$F$3,VLOOKUP('Lizando Cabrera'!E10,'Base de comisiones'!$A$4:$J$75,6,FALSE),IF(J10='Base de comisiones'!$G$3,VLOOKUP('Lizando Cabrera'!E10,'Base de comisiones'!$A$4:$J$75,7,FALSE),IF(J10='Base de comisiones'!$H$3,VLOOKUP('Lizando Cabrera'!E10,'Base de comisiones'!$A$4:$J$75,8,FALSE),IF(J10='Base de comisiones'!$I$3,VLOOKUP('Lizando Cabrera'!E10,'Base de comisiones'!$A$4:$J$75,9,FALSE),IF(J10='Base de comisiones'!$J$3,VLOOKUP('Lizando Cabrera'!E10,'Base de comisiones'!$A$4:$J$75,10,FALSE),""))))))</f>
        <v>456110.24</v>
      </c>
    </row>
    <row r="11" spans="2:12" x14ac:dyDescent="0.2">
      <c r="B11" s="27" t="s">
        <v>656</v>
      </c>
      <c r="C11" s="27" t="s">
        <v>657</v>
      </c>
      <c r="D11" s="27" t="s">
        <v>658</v>
      </c>
      <c r="E11" s="27" t="s">
        <v>123</v>
      </c>
      <c r="F11" s="23" t="str">
        <f>IFERROR(VLOOKUP(E11,'Base de comisiones'!$A$4:$J$75,2,FALSE),"")</f>
        <v>STONIC</v>
      </c>
      <c r="G11" s="23" t="str">
        <f>IFERROR(VLOOKUP(E11,'Base de comisiones'!$A$4:$J$75,3,FALSE),"")</f>
        <v>VIBRANT MT</v>
      </c>
      <c r="H11" s="23" t="str">
        <f>IFERROR(VLOOKUP(E11,'Base de comisiones'!$A$4:$J$53,4,FALSE),"")</f>
        <v>2025</v>
      </c>
      <c r="I11" s="127" t="s">
        <v>9</v>
      </c>
      <c r="J11" s="109" t="s">
        <v>38</v>
      </c>
      <c r="K11" s="24">
        <f>IF(J11='Base de comisiones'!$E$3,VLOOKUP('Lizando Cabrera'!E11,'Base de comisiones'!$A$4:$J$75,5,FALSE),IF(J11='Base de comisiones'!$F$3,VLOOKUP('Lizando Cabrera'!E11,'Base de comisiones'!$A$4:$J$75,6,FALSE),IF(J11='Base de comisiones'!$G$3,VLOOKUP('Lizando Cabrera'!E11,'Base de comisiones'!$A$4:$J$75,7,FALSE),IF(J11='Base de comisiones'!$H$3,VLOOKUP('Lizando Cabrera'!E11,'Base de comisiones'!$A$4:$J$75,8,FALSE),IF(J11='Base de comisiones'!$I$3,VLOOKUP('Lizando Cabrera'!E11,'Base de comisiones'!$A$4:$J$75,9,FALSE),IF(J11='Base de comisiones'!$J$3,VLOOKUP('Lizando Cabrera'!E11,'Base de comisiones'!$A$4:$J$75,10,FALSE),""))))))</f>
        <v>546497.36</v>
      </c>
    </row>
    <row r="12" spans="2:12" x14ac:dyDescent="0.2">
      <c r="B12" s="27" t="s">
        <v>659</v>
      </c>
      <c r="C12" s="27" t="s">
        <v>660</v>
      </c>
      <c r="D12" s="27" t="s">
        <v>661</v>
      </c>
      <c r="E12" s="27" t="s">
        <v>105</v>
      </c>
      <c r="F12" s="23" t="str">
        <f>IFERROR(VLOOKUP(E12,'Base de comisiones'!$A$4:$J$75,2,FALSE),"")</f>
        <v>SOLUTO</v>
      </c>
      <c r="G12" s="23" t="str">
        <f>IFERROR(VLOOKUP(E12,'Base de comisiones'!$A$4:$J$75,3,FALSE),"")</f>
        <v xml:space="preserve">EMOTION </v>
      </c>
      <c r="H12" s="23">
        <f>IFERROR(VLOOKUP(E12,'Base de comisiones'!$A$4:$J$53,4,FALSE),"")</f>
        <v>2026</v>
      </c>
      <c r="I12" s="127" t="s">
        <v>9</v>
      </c>
      <c r="J12" s="109" t="s">
        <v>38</v>
      </c>
      <c r="K12" s="24">
        <f>IF(J12='Base de comisiones'!$E$3,VLOOKUP('Lizando Cabrera'!E12,'Base de comisiones'!$A$4:$J$75,5,FALSE),IF(J12='Base de comisiones'!$F$3,VLOOKUP('Lizando Cabrera'!E12,'Base de comisiones'!$A$4:$J$75,6,FALSE),IF(J12='Base de comisiones'!$G$3,VLOOKUP('Lizando Cabrera'!E12,'Base de comisiones'!$A$4:$J$75,7,FALSE),IF(J12='Base de comisiones'!$H$3,VLOOKUP('Lizando Cabrera'!E12,'Base de comisiones'!$A$4:$J$75,8,FALSE),IF(J12='Base de comisiones'!$I$3,VLOOKUP('Lizando Cabrera'!E12,'Base de comisiones'!$A$4:$J$75,9,FALSE),IF(J12='Base de comisiones'!$J$3,VLOOKUP('Lizando Cabrera'!E12,'Base de comisiones'!$A$4:$J$75,10,FALSE),""))))))</f>
        <v>418057.74400000001</v>
      </c>
    </row>
    <row r="13" spans="2:12" x14ac:dyDescent="0.2">
      <c r="B13" s="27" t="s">
        <v>662</v>
      </c>
      <c r="C13" s="27" t="s">
        <v>663</v>
      </c>
      <c r="D13" s="27" t="s">
        <v>664</v>
      </c>
      <c r="E13" s="27" t="s">
        <v>121</v>
      </c>
      <c r="F13" s="23" t="str">
        <f>IFERROR(VLOOKUP(E13,'Base de comisiones'!$A$4:$J$75,2,FALSE),"")</f>
        <v>K3 CROSS</v>
      </c>
      <c r="G13" s="23" t="str">
        <f>IFERROR(VLOOKUP(E13,'Base de comisiones'!$A$4:$J$75,3,FALSE),"")</f>
        <v>ZENITH</v>
      </c>
      <c r="H13" s="23">
        <f>IFERROR(VLOOKUP(E13,'Base de comisiones'!$A$4:$J$53,4,FALSE),"")</f>
        <v>2026</v>
      </c>
      <c r="I13" s="127" t="s">
        <v>9</v>
      </c>
      <c r="J13" s="109" t="s">
        <v>38</v>
      </c>
      <c r="K13" s="24">
        <f>IF(J13='Base de comisiones'!$E$3,VLOOKUP('Lizando Cabrera'!E13,'Base de comisiones'!$A$4:$J$75,5,FALSE),IF(J13='Base de comisiones'!$F$3,VLOOKUP('Lizando Cabrera'!E13,'Base de comisiones'!$A$4:$J$75,6,FALSE),IF(J13='Base de comisiones'!$G$3,VLOOKUP('Lizando Cabrera'!E13,'Base de comisiones'!$A$4:$J$75,7,FALSE),IF(J13='Base de comisiones'!$H$3,VLOOKUP('Lizando Cabrera'!E13,'Base de comisiones'!$A$4:$J$75,8,FALSE),IF(J13='Base de comisiones'!$I$3,VLOOKUP('Lizando Cabrera'!E13,'Base de comisiones'!$A$4:$J$75,9,FALSE),IF(J13='Base de comisiones'!$J$3,VLOOKUP('Lizando Cabrera'!E13,'Base de comisiones'!$A$4:$J$75,10,FALSE),""))))))</f>
        <v>548498.68766404199</v>
      </c>
    </row>
    <row r="14" spans="2:12" x14ac:dyDescent="0.2">
      <c r="B14" s="27" t="s">
        <v>665</v>
      </c>
      <c r="C14" s="27" t="s">
        <v>666</v>
      </c>
      <c r="D14" s="27" t="s">
        <v>667</v>
      </c>
      <c r="E14" s="27" t="s">
        <v>105</v>
      </c>
      <c r="F14" s="23" t="str">
        <f>IFERROR(VLOOKUP(E14,'Base de comisiones'!$A$4:$J$75,2,FALSE),"")</f>
        <v>SOLUTO</v>
      </c>
      <c r="G14" s="23" t="str">
        <f>IFERROR(VLOOKUP(E14,'Base de comisiones'!$A$4:$J$75,3,FALSE),"")</f>
        <v xml:space="preserve">EMOTION </v>
      </c>
      <c r="H14" s="55">
        <f>IFERROR(VLOOKUP(E14,'Base de comisiones'!$A$4:$J$53,4,FALSE),"")</f>
        <v>2026</v>
      </c>
      <c r="I14" s="127" t="s">
        <v>9</v>
      </c>
      <c r="J14" s="109" t="s">
        <v>38</v>
      </c>
      <c r="K14" s="24">
        <f>IF(J14='Base de comisiones'!$E$3,VLOOKUP('Lizando Cabrera'!E14,'Base de comisiones'!$A$4:$J$75,5,FALSE),IF(J14='Base de comisiones'!$F$3,VLOOKUP('Lizando Cabrera'!E14,'Base de comisiones'!$A$4:$J$75,6,FALSE),IF(J14='Base de comisiones'!$G$3,VLOOKUP('Lizando Cabrera'!E14,'Base de comisiones'!$A$4:$J$75,7,FALSE),IF(J14='Base de comisiones'!$H$3,VLOOKUP('Lizando Cabrera'!E14,'Base de comisiones'!$A$4:$J$75,8,FALSE),IF(J14='Base de comisiones'!$I$3,VLOOKUP('Lizando Cabrera'!E14,'Base de comisiones'!$A$4:$J$75,9,FALSE),IF(J14='Base de comisiones'!$J$3,VLOOKUP('Lizando Cabrera'!E14,'Base de comisiones'!$A$4:$J$75,10,FALSE),""))))))</f>
        <v>418057.74400000001</v>
      </c>
    </row>
    <row r="15" spans="2:12" x14ac:dyDescent="0.2">
      <c r="B15" s="27" t="s">
        <v>668</v>
      </c>
      <c r="C15" s="27" t="s">
        <v>669</v>
      </c>
      <c r="D15" s="27" t="s">
        <v>670</v>
      </c>
      <c r="E15" s="27" t="s">
        <v>109</v>
      </c>
      <c r="F15" s="23" t="str">
        <f>IFERROR(VLOOKUP(E15,'Base de comisiones'!$A$4:$J$75,2,FALSE),"")</f>
        <v>K3 SEDÁN</v>
      </c>
      <c r="G15" s="23" t="str">
        <f>IFERROR(VLOOKUP(E15,'Base de comisiones'!$A$4:$J$75,3,FALSE),"")</f>
        <v>ZENITH</v>
      </c>
      <c r="H15" s="23">
        <f>IFERROR(VLOOKUP(E15,'Base de comisiones'!$A$4:$J$53,4,FALSE),"")</f>
        <v>2026</v>
      </c>
      <c r="I15" s="127" t="s">
        <v>9</v>
      </c>
      <c r="J15" s="109" t="s">
        <v>38</v>
      </c>
      <c r="K15" s="24">
        <f>IF(J15='Base de comisiones'!$E$3,VLOOKUP('Lizando Cabrera'!E15,'Base de comisiones'!$A$4:$J$75,5,FALSE),IF(J15='Base de comisiones'!$F$3,VLOOKUP('Lizando Cabrera'!E15,'Base de comisiones'!$A$4:$J$75,6,FALSE),IF(J15='Base de comisiones'!$G$3,VLOOKUP('Lizando Cabrera'!E15,'Base de comisiones'!$A$4:$J$75,7,FALSE),IF(J15='Base de comisiones'!$H$3,VLOOKUP('Lizando Cabrera'!E15,'Base de comisiones'!$A$4:$J$75,8,FALSE),IF(J15='Base de comisiones'!$I$3,VLOOKUP('Lizando Cabrera'!E15,'Base de comisiones'!$A$4:$J$75,9,FALSE),IF(J15='Base de comisiones'!$J$3,VLOOKUP('Lizando Cabrera'!E15,'Base de comisiones'!$A$4:$J$75,10,FALSE),""))))))</f>
        <v>536950.13123359578</v>
      </c>
    </row>
    <row r="16" spans="2:12" x14ac:dyDescent="0.2">
      <c r="B16" s="27" t="s">
        <v>671</v>
      </c>
      <c r="C16" s="27" t="s">
        <v>672</v>
      </c>
      <c r="D16" s="27" t="s">
        <v>673</v>
      </c>
      <c r="E16" s="27" t="s">
        <v>229</v>
      </c>
      <c r="F16" s="23" t="str">
        <f>IFERROR(VLOOKUP(E16,'Base de comisiones'!$A$4:$J$75,2,FALSE),"")</f>
        <v>K3 CROSS</v>
      </c>
      <c r="G16" s="23" t="str">
        <f>IFERROR(VLOOKUP(E16,'Base de comisiones'!$A$4:$J$75,3,FALSE),"")</f>
        <v>DESIRE</v>
      </c>
      <c r="H16" s="23">
        <f>IFERROR(VLOOKUP(E16,'Base de comisiones'!$A$4:$J$53,4,FALSE),"")</f>
        <v>2026</v>
      </c>
      <c r="I16" s="127" t="s">
        <v>9</v>
      </c>
      <c r="J16" s="109" t="s">
        <v>38</v>
      </c>
      <c r="K16" s="24">
        <f>IF(J16='Base de comisiones'!$E$3,VLOOKUP('Lizando Cabrera'!E16,'Base de comisiones'!$A$4:$J$75,5,FALSE),IF(J16='Base de comisiones'!$F$3,VLOOKUP('Lizando Cabrera'!E16,'Base de comisiones'!$A$4:$J$75,6,FALSE),IF(J16='Base de comisiones'!$G$3,VLOOKUP('Lizando Cabrera'!E16,'Base de comisiones'!$A$4:$J$75,7,FALSE),IF(J16='Base de comisiones'!$H$3,VLOOKUP('Lizando Cabrera'!E16,'Base de comisiones'!$A$4:$J$75,8,FALSE),IF(J16='Base de comisiones'!$I$3,VLOOKUP('Lizando Cabrera'!E16,'Base de comisiones'!$A$4:$J$75,9,FALSE),IF(J16='Base de comisiones'!$J$3,VLOOKUP('Lizando Cabrera'!E16,'Base de comisiones'!$A$4:$J$75,10,FALSE),""))))))</f>
        <v>478233.07199999999</v>
      </c>
    </row>
    <row r="17" spans="2:11" x14ac:dyDescent="0.2">
      <c r="B17" s="27" t="s">
        <v>674</v>
      </c>
      <c r="C17" s="27" t="s">
        <v>675</v>
      </c>
      <c r="D17" s="27" t="s">
        <v>676</v>
      </c>
      <c r="E17" s="27" t="s">
        <v>105</v>
      </c>
      <c r="F17" s="23" t="str">
        <f>IFERROR(VLOOKUP(E17,'Base de comisiones'!$A$4:$J$75,2,FALSE),"")</f>
        <v>SOLUTO</v>
      </c>
      <c r="G17" s="23" t="str">
        <f>IFERROR(VLOOKUP(E17,'Base de comisiones'!$A$4:$J$75,3,FALSE),"")</f>
        <v xml:space="preserve">EMOTION </v>
      </c>
      <c r="H17" s="23">
        <f>IFERROR(VLOOKUP(E17,'Base de comisiones'!$A$4:$J$53,4,FALSE),"")</f>
        <v>2026</v>
      </c>
      <c r="I17" s="127" t="s">
        <v>9</v>
      </c>
      <c r="J17" s="109" t="s">
        <v>38</v>
      </c>
      <c r="K17" s="24">
        <f>IF(J17='Base de comisiones'!$E$3,VLOOKUP('Lizando Cabrera'!E17,'Base de comisiones'!$A$4:$J$75,5,FALSE),IF(J17='Base de comisiones'!$F$3,VLOOKUP('Lizando Cabrera'!E17,'Base de comisiones'!$A$4:$J$75,6,FALSE),IF(J17='Base de comisiones'!$G$3,VLOOKUP('Lizando Cabrera'!E17,'Base de comisiones'!$A$4:$J$75,7,FALSE),IF(J17='Base de comisiones'!$H$3,VLOOKUP('Lizando Cabrera'!E17,'Base de comisiones'!$A$4:$J$75,8,FALSE),IF(J17='Base de comisiones'!$I$3,VLOOKUP('Lizando Cabrera'!E17,'Base de comisiones'!$A$4:$J$75,9,FALSE),IF(J17='Base de comisiones'!$J$3,VLOOKUP('Lizando Cabrera'!E17,'Base de comisiones'!$A$4:$J$75,10,FALSE),""))))))</f>
        <v>418057.74400000001</v>
      </c>
    </row>
    <row r="18" spans="2:11" x14ac:dyDescent="0.2">
      <c r="B18" s="27"/>
      <c r="C18" s="27"/>
      <c r="D18" s="27"/>
      <c r="E18" s="27"/>
      <c r="F18" s="23" t="str">
        <f>IFERROR(VLOOKUP(E18,'Base de comisiones'!$A$4:$J$75,2,FALSE),"")</f>
        <v/>
      </c>
      <c r="G18" s="23" t="str">
        <f>IFERROR(VLOOKUP(E18,'Base de comisiones'!$A$4:$J$75,3,FALSE),"")</f>
        <v/>
      </c>
      <c r="H18" s="23" t="str">
        <f>IFERROR(VLOOKUP(E18,'Base de comisiones'!$A$4:$J$53,4,FALSE),"")</f>
        <v/>
      </c>
      <c r="I18" s="127"/>
      <c r="J18" s="109"/>
      <c r="K18" s="24" t="str">
        <f>IF(J18='Base de comisiones'!$E$3,VLOOKUP('Lizando Cabrera'!E18,'Base de comisiones'!$A$4:$J$75,5,FALSE),IF(J18='Base de comisiones'!$F$3,VLOOKUP('Lizando Cabrera'!E18,'Base de comisiones'!$A$4:$J$75,6,FALSE),IF(J18='Base de comisiones'!$G$3,VLOOKUP('Lizando Cabrera'!E18,'Base de comisiones'!$A$4:$J$75,7,FALSE),IF(J18='Base de comisiones'!$H$3,VLOOKUP('Lizando Cabrera'!E18,'Base de comisiones'!$A$4:$J$75,8,FALSE),IF(J18='Base de comisiones'!$I$3,VLOOKUP('Lizando Cabrera'!E18,'Base de comisiones'!$A$4:$J$75,9,FALSE),IF(J18='Base de comisiones'!$J$3,VLOOKUP('Lizando Cabrera'!E18,'Base de comisiones'!$A$4:$J$75,10,FALSE),""))))))</f>
        <v/>
      </c>
    </row>
    <row r="19" spans="2:11" x14ac:dyDescent="0.2">
      <c r="B19" s="27"/>
      <c r="C19" s="27"/>
      <c r="D19" s="27"/>
      <c r="E19" s="27"/>
      <c r="F19" s="23" t="str">
        <f>IFERROR(VLOOKUP(E19,'Base de comisiones'!$A$4:$J$75,2,FALSE),"")</f>
        <v/>
      </c>
      <c r="G19" s="23" t="str">
        <f>IFERROR(VLOOKUP(E19,'Base de comisiones'!$A$4:$J$75,3,FALSE),"")</f>
        <v/>
      </c>
      <c r="H19" s="23" t="str">
        <f>IFERROR(VLOOKUP(E19,'Base de comisiones'!$A$4:$J$53,4,FALSE),"")</f>
        <v/>
      </c>
      <c r="I19" s="127"/>
      <c r="J19" s="109"/>
      <c r="K19" s="24" t="str">
        <f>IF(J19='Base de comisiones'!$E$3,VLOOKUP('Lizando Cabrera'!E19,'Base de comisiones'!$A$4:$J$75,5,FALSE),IF(J19='Base de comisiones'!$F$3,VLOOKUP('Lizando Cabrera'!E19,'Base de comisiones'!$A$4:$J$75,6,FALSE),IF(J19='Base de comisiones'!$G$3,VLOOKUP('Lizando Cabrera'!E19,'Base de comisiones'!$A$4:$J$75,7,FALSE),IF(J19='Base de comisiones'!$H$3,VLOOKUP('Lizando Cabrera'!E19,'Base de comisiones'!$A$4:$J$75,8,FALSE),IF(J19='Base de comisiones'!$I$3,VLOOKUP('Lizando Cabrera'!E19,'Base de comisiones'!$A$4:$J$75,9,FALSE),IF(J19='Base de comisiones'!$J$3,VLOOKUP('Lizando Cabrera'!E19,'Base de comisiones'!$A$4:$J$75,10,FALSE),""))))))</f>
        <v/>
      </c>
    </row>
    <row r="20" spans="2:11" ht="30" x14ac:dyDescent="0.2">
      <c r="B20" s="27"/>
      <c r="C20" s="27" t="s">
        <v>697</v>
      </c>
      <c r="D20" s="27" t="s">
        <v>691</v>
      </c>
      <c r="E20" s="27"/>
      <c r="F20" s="23" t="str">
        <f>IFERROR(VLOOKUP(E20,'Base de comisiones'!$A$4:$J$75,2,FALSE),"")</f>
        <v/>
      </c>
      <c r="G20" s="23" t="str">
        <f>IFERROR(VLOOKUP(E20,'Base de comisiones'!$A$4:$J$75,3,FALSE),"")</f>
        <v/>
      </c>
      <c r="H20" s="23" t="str">
        <f>IFERROR(VLOOKUP(E20,'Base de comisiones'!$A$4:$J$53,4,FALSE),"")</f>
        <v/>
      </c>
      <c r="I20" s="127"/>
      <c r="J20" s="109"/>
      <c r="K20" s="24">
        <v>-966744</v>
      </c>
    </row>
    <row r="21" spans="2:11" x14ac:dyDescent="0.2">
      <c r="B21" s="27"/>
      <c r="C21" s="29"/>
      <c r="D21" s="27"/>
      <c r="E21" s="28"/>
      <c r="F21" s="23" t="str">
        <f>IFERROR(VLOOKUP(E21,'Base de comisiones'!$A$4:$J$75,2,FALSE),"")</f>
        <v/>
      </c>
      <c r="G21" s="23" t="str">
        <f>IFERROR(VLOOKUP(E21,'Base de comisiones'!$A$4:$J$75,3,FALSE),"")</f>
        <v/>
      </c>
      <c r="H21" s="23" t="str">
        <f>IFERROR(VLOOKUP(E21,'Base de comisiones'!$A$4:$J$53,4,FALSE),"")</f>
        <v/>
      </c>
      <c r="I21" s="28"/>
      <c r="J21" s="28"/>
      <c r="K21" s="24" t="str">
        <f>IF(J21='Base de comisiones'!$E$3,VLOOKUP('Lizando Cabrera'!E21,'Base de comisiones'!$A$4:$J$75,5,FALSE),IF(J21='Base de comisiones'!$F$3,VLOOKUP('Lizando Cabrera'!E21,'Base de comisiones'!$A$4:$J$75,6,FALSE),IF(J21='Base de comisiones'!$G$3,VLOOKUP('Lizando Cabrera'!E21,'Base de comisiones'!$A$4:$J$75,7,FALSE),IF(J21='Base de comisiones'!$H$3,VLOOKUP('Lizando Cabrera'!E21,'Base de comisiones'!$A$4:$J$75,8,FALSE),IF(J21='Base de comisiones'!$I$3,VLOOKUP('Lizando Cabrera'!E21,'Base de comisiones'!$A$4:$J$75,9,FALSE),IF(J21='Base de comisiones'!$J$3,VLOOKUP('Lizando Cabrera'!E21,'Base de comisiones'!$A$4:$J$75,10,FALSE),""))))))</f>
        <v/>
      </c>
    </row>
    <row r="22" spans="2:11" x14ac:dyDescent="0.2">
      <c r="B22" s="27"/>
      <c r="C22" s="29"/>
      <c r="D22" s="27"/>
      <c r="E22" s="28"/>
      <c r="F22" s="23" t="str">
        <f>IFERROR(VLOOKUP(E22,'Base de comisiones'!$A$4:$J$75,2,FALSE),"")</f>
        <v/>
      </c>
      <c r="G22" s="23" t="str">
        <f>IFERROR(VLOOKUP(E22,'Base de comisiones'!$A$4:$J$75,3,FALSE),"")</f>
        <v/>
      </c>
      <c r="H22" s="23" t="str">
        <f>IFERROR(VLOOKUP(E22,'Base de comisiones'!$A$4:$J$53,4,FALSE),"")</f>
        <v/>
      </c>
      <c r="I22" s="28"/>
      <c r="J22" s="28"/>
      <c r="K22" s="24" t="str">
        <f>IF(J22='Base de comisiones'!$E$3,VLOOKUP('Lizando Cabrera'!E22,'Base de comisiones'!$A$4:$J$75,5,FALSE),IF(J22='Base de comisiones'!$F$3,VLOOKUP('Lizando Cabrera'!E22,'Base de comisiones'!$A$4:$J$75,6,FALSE),IF(J22='Base de comisiones'!$G$3,VLOOKUP('Lizando Cabrera'!E22,'Base de comisiones'!$A$4:$J$75,7,FALSE),IF(J22='Base de comisiones'!$H$3,VLOOKUP('Lizando Cabrera'!E22,'Base de comisiones'!$A$4:$J$75,8,FALSE),IF(J22='Base de comisiones'!$I$3,VLOOKUP('Lizando Cabrera'!E22,'Base de comisiones'!$A$4:$J$75,9,FALSE),IF(J22='Base de comisiones'!$J$3,VLOOKUP('Lizando Cabrera'!E22,'Base de comisiones'!$A$4:$J$75,10,FALSE),""))))))</f>
        <v/>
      </c>
    </row>
    <row r="23" spans="2:11" x14ac:dyDescent="0.2">
      <c r="B23" s="27"/>
      <c r="C23" s="29"/>
      <c r="D23" s="27"/>
      <c r="E23" s="28"/>
      <c r="F23" s="23" t="str">
        <f>IFERROR(VLOOKUP(E23,'Base de comisiones'!$A$4:$J$75,2,FALSE),"")</f>
        <v/>
      </c>
      <c r="G23" s="23" t="str">
        <f>IFERROR(VLOOKUP(E23,'Base de comisiones'!$A$4:$J$75,3,FALSE),"")</f>
        <v/>
      </c>
      <c r="H23" s="23" t="str">
        <f>IFERROR(VLOOKUP(E23,'Base de comisiones'!$A$4:$J$53,4,FALSE),"")</f>
        <v/>
      </c>
      <c r="I23" s="28"/>
      <c r="J23" s="28"/>
      <c r="K23" s="24" t="str">
        <f>IF(J23='Base de comisiones'!$E$3,VLOOKUP('Lizando Cabrera'!E23,'Base de comisiones'!$A$4:$J$75,5,FALSE),IF(J23='Base de comisiones'!$F$3,VLOOKUP('Lizando Cabrera'!E23,'Base de comisiones'!$A$4:$J$75,6,FALSE),IF(J23='Base de comisiones'!$G$3,VLOOKUP('Lizando Cabrera'!E23,'Base de comisiones'!$A$4:$J$75,7,FALSE),IF(J23='Base de comisiones'!$H$3,VLOOKUP('Lizando Cabrera'!E23,'Base de comisiones'!$A$4:$J$75,8,FALSE),IF(J23='Base de comisiones'!$I$3,VLOOKUP('Lizando Cabrera'!E23,'Base de comisiones'!$A$4:$J$75,9,FALSE),IF(J23='Base de comisiones'!$J$3,VLOOKUP('Lizando Cabrera'!E23,'Base de comisiones'!$A$4:$J$75,10,FALSE),""))))))</f>
        <v/>
      </c>
    </row>
    <row r="24" spans="2:11" x14ac:dyDescent="0.2">
      <c r="B24" s="27"/>
      <c r="C24" s="29"/>
      <c r="D24" s="27"/>
      <c r="E24" s="28"/>
      <c r="F24" s="23" t="str">
        <f>IFERROR(VLOOKUP(E24,'Base de comisiones'!$A$4:$J$75,2,FALSE),"")</f>
        <v/>
      </c>
      <c r="G24" s="23" t="str">
        <f>IFERROR(VLOOKUP(E24,'Base de comisiones'!$A$4:$J$75,3,FALSE),"")</f>
        <v/>
      </c>
      <c r="H24" s="23" t="str">
        <f>IFERROR(VLOOKUP(E24,'Base de comisiones'!$A$4:$J$53,4,FALSE),"")</f>
        <v/>
      </c>
      <c r="I24" s="28"/>
      <c r="J24" s="28"/>
      <c r="K24" s="24" t="str">
        <f>IF(J24='Base de comisiones'!$E$3,VLOOKUP('Lizando Cabrera'!E24,'Base de comisiones'!$A$4:$J$75,5,FALSE),IF(J24='Base de comisiones'!$F$3,VLOOKUP('Lizando Cabrera'!E24,'Base de comisiones'!$A$4:$J$75,6,FALSE),IF(J24='Base de comisiones'!$G$3,VLOOKUP('Lizando Cabrera'!E24,'Base de comisiones'!$A$4:$J$75,7,FALSE),IF(J24='Base de comisiones'!$H$3,VLOOKUP('Lizando Cabrera'!E24,'Base de comisiones'!$A$4:$J$75,8,FALSE),IF(J24='Base de comisiones'!$I$3,VLOOKUP('Lizando Cabrera'!E24,'Base de comisiones'!$A$4:$J$75,9,FALSE),IF(J24='Base de comisiones'!$J$3,VLOOKUP('Lizando Cabrera'!E24,'Base de comisiones'!$A$4:$J$75,10,FALSE),""))))))</f>
        <v/>
      </c>
    </row>
    <row r="25" spans="2:11" x14ac:dyDescent="0.2">
      <c r="B25" s="147" t="s">
        <v>23</v>
      </c>
      <c r="C25" s="148"/>
      <c r="D25" s="148"/>
      <c r="E25" s="148"/>
      <c r="F25" s="148"/>
      <c r="G25" s="148"/>
      <c r="H25" s="148"/>
      <c r="I25" s="148"/>
      <c r="J25" s="148"/>
      <c r="K25" s="25">
        <f>SUM(K9:K24)</f>
        <v>3400216.082897638</v>
      </c>
    </row>
    <row r="26" spans="2:11" x14ac:dyDescent="0.2">
      <c r="B26" s="14"/>
      <c r="C26" s="15"/>
      <c r="D26" s="16"/>
      <c r="E26" s="16"/>
      <c r="F26" s="16"/>
      <c r="G26" s="16"/>
      <c r="H26" s="16"/>
      <c r="I26" s="16"/>
      <c r="J26" s="16"/>
      <c r="K26" s="6"/>
    </row>
    <row r="27" spans="2:11" x14ac:dyDescent="0.2">
      <c r="B27" s="14"/>
      <c r="C27" s="15"/>
      <c r="D27" s="16"/>
      <c r="E27" s="16"/>
      <c r="F27" s="16"/>
      <c r="G27" s="16"/>
      <c r="H27" s="16"/>
      <c r="I27" s="16"/>
      <c r="J27" s="16"/>
      <c r="K27" s="6"/>
    </row>
    <row r="28" spans="2:11" x14ac:dyDescent="0.2">
      <c r="B28" s="14"/>
      <c r="C28" s="15"/>
      <c r="D28" s="16"/>
      <c r="E28" s="16"/>
      <c r="F28" s="16"/>
      <c r="G28" s="16"/>
      <c r="H28" s="16"/>
      <c r="I28" s="16"/>
      <c r="J28" s="16"/>
      <c r="K28" s="6"/>
    </row>
    <row r="32" spans="2:11" ht="30" x14ac:dyDescent="0.2">
      <c r="B32" s="9" t="s">
        <v>0</v>
      </c>
      <c r="C32" s="10"/>
      <c r="H32" s="9" t="s">
        <v>24</v>
      </c>
      <c r="I32" s="10"/>
      <c r="J32" s="11"/>
      <c r="K32" s="12"/>
    </row>
    <row r="37" spans="3:9" x14ac:dyDescent="0.2">
      <c r="C37" s="149" t="s">
        <v>50</v>
      </c>
      <c r="D37" s="149"/>
      <c r="E37" s="10"/>
      <c r="F37" s="10"/>
      <c r="G37" s="10"/>
      <c r="H37" s="11"/>
      <c r="I37" s="6"/>
    </row>
  </sheetData>
  <mergeCells count="4">
    <mergeCell ref="B1:K1"/>
    <mergeCell ref="B2:K2"/>
    <mergeCell ref="B25:J25"/>
    <mergeCell ref="C37:D37"/>
  </mergeCells>
  <printOptions horizontalCentered="1"/>
  <pageMargins left="0.19685039370078741" right="0.19685039370078741" top="0.19685039370078741" bottom="0.19685039370078741" header="0.31496062992125984" footer="0.31496062992125984"/>
  <pageSetup scale="60" orientation="landscape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ERROR" error="Seleccione mes de la lista" promptTitle="MES" prompt="Seleccione mes de la lista" xr:uid="{2B5BDEBF-AC54-47F9-A11B-901C529BF51B}">
          <x14:formula1>
            <xm:f>Listas!$D$1:$D$12</xm:f>
          </x14:formula1>
          <xm:sqref>C6 I9:I24</xm:sqref>
        </x14:dataValidation>
        <x14:dataValidation type="list" allowBlank="1" showInputMessage="1" showErrorMessage="1" xr:uid="{05DEA0F6-FC1B-4AB0-AF06-212354B0A1F6}">
          <x14:formula1>
            <xm:f>Listas!$B$1:$B$2</xm:f>
          </x14:formula1>
          <xm:sqref>C7</xm:sqref>
        </x14:dataValidation>
        <x14:dataValidation type="list" allowBlank="1" showInputMessage="1" showErrorMessage="1" errorTitle="ERROR" error="Seleccione asesor de la lista" promptTitle="ASESOR" prompt="Seleccione asesor de la lista" xr:uid="{624F3694-3599-4101-A644-16118CEB5CF5}">
          <x14:formula1>
            <xm:f>Listas!$E$1:$E$37</xm:f>
          </x14:formula1>
          <xm:sqref>C5</xm:sqref>
        </x14:dataValidation>
        <x14:dataValidation type="list" allowBlank="1" showInputMessage="1" showErrorMessage="1" errorTitle="ERROR" error="Seleccione tipo cobro de la lista" promptTitle="TIPO COBRO" prompt="Seleccione tipo cobro de la lista" xr:uid="{D61687C0-1F58-4920-87D2-CDA4A79E74CB}">
          <x14:formula1>
            <xm:f>Listas!$C$1:$C$6</xm:f>
          </x14:formula1>
          <xm:sqref>J9:J24</xm:sqref>
        </x14:dataValidation>
        <x14:dataValidation type="list" allowBlank="1" showInputMessage="1" showErrorMessage="1" errorTitle="ERROR" error="Seleccione vehiculo de la lista" promptTitle="VEHICULO" prompt="Seleccione vehiculo de la lista" xr:uid="{FEAAE96F-E6DC-4A8B-AC9B-D2BE48096305}">
          <x14:formula1>
            <xm:f>'Base de comisiones'!$A$4:$A$53</xm:f>
          </x14:formula1>
          <xm:sqref>E9 E11:E13 E15:E24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3D804-B877-4002-A63B-D4C237AB4038}">
  <sheetPr>
    <tabColor rgb="FFFFFF00"/>
  </sheetPr>
  <dimension ref="B1:L38"/>
  <sheetViews>
    <sheetView showGridLines="0" zoomScale="70" zoomScaleNormal="70" workbookViewId="0">
      <selection activeCell="I5" sqref="I5"/>
    </sheetView>
  </sheetViews>
  <sheetFormatPr baseColWidth="10" defaultColWidth="11.42578125" defaultRowHeight="15" x14ac:dyDescent="0.2"/>
  <cols>
    <col min="1" max="1" width="5.140625" style="1" customWidth="1"/>
    <col min="2" max="2" width="11.85546875" style="1" customWidth="1"/>
    <col min="3" max="3" width="41.5703125" style="1" bestFit="1" customWidth="1"/>
    <col min="4" max="4" width="10" style="2" customWidth="1"/>
    <col min="5" max="5" width="22.28515625" style="2" customWidth="1"/>
    <col min="6" max="6" width="26.42578125" style="2" customWidth="1"/>
    <col min="7" max="7" width="18.28515625" style="2" customWidth="1"/>
    <col min="8" max="8" width="12.7109375" style="2" hidden="1" customWidth="1"/>
    <col min="9" max="9" width="14" style="3" customWidth="1"/>
    <col min="10" max="10" width="19.42578125" style="3" customWidth="1"/>
    <col min="11" max="11" width="17.7109375" style="4" bestFit="1" customWidth="1"/>
    <col min="12" max="12" width="19.28515625" style="1" customWidth="1"/>
    <col min="13" max="17" width="11.42578125" style="1" customWidth="1"/>
    <col min="18" max="16384" width="11.42578125" style="1"/>
  </cols>
  <sheetData>
    <row r="1" spans="2:12" ht="21" x14ac:dyDescent="0.2">
      <c r="B1" s="146" t="s">
        <v>2</v>
      </c>
      <c r="C1" s="146"/>
      <c r="D1" s="146"/>
      <c r="E1" s="146"/>
      <c r="F1" s="146"/>
      <c r="G1" s="146"/>
      <c r="H1" s="146"/>
      <c r="I1" s="146"/>
      <c r="J1" s="146"/>
      <c r="K1" s="146"/>
    </row>
    <row r="2" spans="2:12" ht="21" x14ac:dyDescent="0.2">
      <c r="B2" s="146" t="s">
        <v>3</v>
      </c>
      <c r="C2" s="146"/>
      <c r="D2" s="146"/>
      <c r="E2" s="146"/>
      <c r="F2" s="146"/>
      <c r="G2" s="146"/>
      <c r="H2" s="146"/>
      <c r="I2" s="146"/>
      <c r="J2" s="146"/>
      <c r="K2" s="146"/>
    </row>
    <row r="3" spans="2:12" x14ac:dyDescent="0.2">
      <c r="I3" s="2"/>
      <c r="J3" s="2"/>
      <c r="K3" s="5"/>
    </row>
    <row r="4" spans="2:12" ht="15.75" x14ac:dyDescent="0.2">
      <c r="B4" s="13" t="s">
        <v>21</v>
      </c>
      <c r="C4" s="26">
        <f>'Nadia Catacora'!C4</f>
        <v>45818</v>
      </c>
      <c r="I4" s="2"/>
      <c r="J4" s="2"/>
      <c r="K4" s="5"/>
    </row>
    <row r="5" spans="2:12" ht="15.75" x14ac:dyDescent="0.2">
      <c r="B5" s="13" t="s">
        <v>0</v>
      </c>
      <c r="C5" s="114" t="s">
        <v>64</v>
      </c>
      <c r="I5" s="2"/>
      <c r="J5" s="2"/>
      <c r="K5" s="5"/>
    </row>
    <row r="6" spans="2:12" ht="15.75" x14ac:dyDescent="0.2">
      <c r="B6" s="13" t="s">
        <v>4</v>
      </c>
      <c r="C6" s="39" t="str">
        <f>'Nadia Catacora'!C6</f>
        <v>MAYO</v>
      </c>
      <c r="I6" s="2"/>
      <c r="J6" s="2"/>
      <c r="K6" s="5"/>
    </row>
    <row r="7" spans="2:12" ht="15.75" x14ac:dyDescent="0.2">
      <c r="B7" s="13" t="s">
        <v>22</v>
      </c>
      <c r="C7" s="39" t="str">
        <f>'Nadia Catacora'!C7</f>
        <v>PRIMERA</v>
      </c>
      <c r="I7" s="2"/>
      <c r="J7" s="2"/>
      <c r="K7" s="5"/>
    </row>
    <row r="8" spans="2:12" ht="31.5" x14ac:dyDescent="0.2">
      <c r="B8" s="7" t="s">
        <v>17</v>
      </c>
      <c r="C8" s="7" t="s">
        <v>1</v>
      </c>
      <c r="D8" s="7" t="s">
        <v>26</v>
      </c>
      <c r="E8" s="7" t="s">
        <v>18</v>
      </c>
      <c r="F8" s="7" t="s">
        <v>34</v>
      </c>
      <c r="G8" s="7" t="s">
        <v>49</v>
      </c>
      <c r="H8" s="7" t="s">
        <v>19</v>
      </c>
      <c r="I8" s="8" t="s">
        <v>4</v>
      </c>
      <c r="J8" s="8" t="s">
        <v>25</v>
      </c>
      <c r="K8" s="22" t="s">
        <v>20</v>
      </c>
    </row>
    <row r="9" spans="2:12" x14ac:dyDescent="0.2">
      <c r="B9" s="27" t="s">
        <v>466</v>
      </c>
      <c r="C9" s="27" t="s">
        <v>467</v>
      </c>
      <c r="D9" s="27" t="s">
        <v>468</v>
      </c>
      <c r="E9" s="27" t="s">
        <v>108</v>
      </c>
      <c r="F9" s="42" t="str">
        <f>IFERROR(VLOOKUP(E9,'Base de comisiones'!$A$4:$J$75,2,FALSE),"")</f>
        <v>K3 SEDÁN</v>
      </c>
      <c r="G9" s="42" t="str">
        <f>IFERROR(VLOOKUP(E9,'Base de comisiones'!$A$4:$J$75,3,FALSE),"")</f>
        <v>VIBRANT</v>
      </c>
      <c r="H9" s="42">
        <f>IFERROR(VLOOKUP(E9,'Base de comisiones'!$A$4:$J$53,4,FALSE),"")</f>
        <v>2026</v>
      </c>
      <c r="I9" s="127" t="s">
        <v>9</v>
      </c>
      <c r="J9" s="85" t="s">
        <v>38</v>
      </c>
      <c r="K9" s="41">
        <f>IF(J9='Base de comisiones'!$E$3,VLOOKUP('Jorge Mario Gomez'!E9,'Base de comisiones'!$A$4:$J$75,5,FALSE),IF(J9='Base de comisiones'!$F$3,VLOOKUP('Jorge Mario Gomez'!E9,'Base de comisiones'!$A$4:$J$75,6,FALSE),IF(J9='Base de comisiones'!$G$3,VLOOKUP('Jorge Mario Gomez'!E9,'Base de comisiones'!$A$4:$J$75,7,FALSE),IF(J9='Base de comisiones'!$H$3,VLOOKUP('Jorge Mario Gomez'!E9,'Base de comisiones'!$A$4:$J$75,8,FALSE),IF(J9='Base de comisiones'!$I$3,VLOOKUP('Jorge Mario Gomez'!E9,'Base de comisiones'!$A$4:$J$75,9,FALSE),IF(J9='Base de comisiones'!$J$3,VLOOKUP('Jorge Mario Gomez'!E9,'Base de comisiones'!$A$4:$J$75,10,FALSE),""))))))</f>
        <v>490755.90551181103</v>
      </c>
      <c r="L9" s="76"/>
    </row>
    <row r="10" spans="2:12" x14ac:dyDescent="0.2">
      <c r="B10" s="27" t="s">
        <v>469</v>
      </c>
      <c r="C10" s="27" t="s">
        <v>470</v>
      </c>
      <c r="D10" s="27" t="s">
        <v>471</v>
      </c>
      <c r="E10" s="27" t="s">
        <v>120</v>
      </c>
      <c r="F10" s="42" t="str">
        <f>IFERROR(VLOOKUP(E10,'Base de comisiones'!$A$4:$J$75,2,FALSE),"")</f>
        <v>K3 CROSS</v>
      </c>
      <c r="G10" s="42" t="str">
        <f>IFERROR(VLOOKUP(E10,'Base de comisiones'!$A$4:$J$53,3,FALSE),"")</f>
        <v>VIBRANT</v>
      </c>
      <c r="H10" s="42">
        <f>IFERROR(VLOOKUP(E10,'Base de comisiones'!$A$4:$J$53,4,FALSE),"")</f>
        <v>2026</v>
      </c>
      <c r="I10" s="127" t="s">
        <v>9</v>
      </c>
      <c r="J10" s="85" t="s">
        <v>38</v>
      </c>
      <c r="K10" s="41">
        <f>IF(J10='Base de comisiones'!$E$3,VLOOKUP('Jorge Mario Gomez'!E10,'Base de comisiones'!$A$4:$J$75,5,FALSE),IF(J10='Base de comisiones'!$F$3,VLOOKUP('Jorge Mario Gomez'!E10,'Base de comisiones'!$A$4:$J$75,6,FALSE),IF(J10='Base de comisiones'!$G$3,VLOOKUP('Jorge Mario Gomez'!E10,'Base de comisiones'!$A$4:$J$75,7,FALSE),IF(J10='Base de comisiones'!$H$3,VLOOKUP('Jorge Mario Gomez'!E10,'Base de comisiones'!$A$4:$J$75,8,FALSE),IF(J10='Base de comisiones'!$I$3,VLOOKUP('Jorge Mario Gomez'!E10,'Base de comisiones'!$A$4:$J$75,9,FALSE),IF(J10='Base de comisiones'!$J$3,VLOOKUP('Jorge Mario Gomez'!E10,'Base de comisiones'!$A$4:$J$75,10,FALSE),""))))))</f>
        <v>502304.46194225724</v>
      </c>
      <c r="L10" s="65"/>
    </row>
    <row r="11" spans="2:12" x14ac:dyDescent="0.2">
      <c r="B11" s="27" t="s">
        <v>472</v>
      </c>
      <c r="C11" s="27" t="s">
        <v>473</v>
      </c>
      <c r="D11" s="27" t="s">
        <v>474</v>
      </c>
      <c r="E11" s="27" t="s">
        <v>121</v>
      </c>
      <c r="F11" s="42" t="str">
        <f>IFERROR(VLOOKUP(E11,'Base de comisiones'!$A$4:$J$75,2,FALSE),"")</f>
        <v>K3 CROSS</v>
      </c>
      <c r="G11" s="42" t="str">
        <f>IFERROR(VLOOKUP(E11,'Base de comisiones'!$A$4:$J$53,3,FALSE),"")</f>
        <v>ZENITH</v>
      </c>
      <c r="H11" s="42"/>
      <c r="I11" s="127" t="s">
        <v>9</v>
      </c>
      <c r="J11" s="85" t="s">
        <v>38</v>
      </c>
      <c r="K11" s="41">
        <f>IF(J11='Base de comisiones'!$E$3,VLOOKUP('Jorge Mario Gomez'!E11,'Base de comisiones'!$A$4:$J$75,5,FALSE),IF(J11='Base de comisiones'!$F$3,VLOOKUP('Jorge Mario Gomez'!E11,'Base de comisiones'!$A$4:$J$75,6,FALSE),IF(J11='Base de comisiones'!$G$3,VLOOKUP('Jorge Mario Gomez'!E11,'Base de comisiones'!$A$4:$J$75,7,FALSE),IF(J11='Base de comisiones'!$H$3,VLOOKUP('Jorge Mario Gomez'!E11,'Base de comisiones'!$A$4:$J$75,8,FALSE),IF(J11='Base de comisiones'!$I$3,VLOOKUP('Jorge Mario Gomez'!E11,'Base de comisiones'!$A$4:$J$75,9,FALSE),IF(J11='Base de comisiones'!$J$3,VLOOKUP('Jorge Mario Gomez'!E11,'Base de comisiones'!$A$4:$J$75,10,FALSE),""))))))</f>
        <v>548498.68766404199</v>
      </c>
      <c r="L11" s="65"/>
    </row>
    <row r="12" spans="2:12" s="66" customFormat="1" x14ac:dyDescent="0.2">
      <c r="B12" s="27" t="s">
        <v>475</v>
      </c>
      <c r="C12" s="27" t="s">
        <v>476</v>
      </c>
      <c r="D12" s="27" t="s">
        <v>477</v>
      </c>
      <c r="E12" s="27" t="s">
        <v>142</v>
      </c>
      <c r="F12" s="42" t="str">
        <f>IFERROR(VLOOKUP(E12,'Base de comisiones'!$A$4:$J$75,2,FALSE),"")</f>
        <v>SPORTAGE NQ5e</v>
      </c>
      <c r="G12" s="42" t="str">
        <f>IFERROR(VLOOKUP(E12,'Base de comisiones'!$A$4:$J$53,3,FALSE),"")</f>
        <v>VIBRANT PLUS AT</v>
      </c>
      <c r="H12" s="68"/>
      <c r="I12" s="127" t="s">
        <v>9</v>
      </c>
      <c r="J12" s="85" t="s">
        <v>38</v>
      </c>
      <c r="K12" s="41">
        <f>IF(J12='Base de comisiones'!$E$3,VLOOKUP('Jorge Mario Gomez'!E12,'Base de comisiones'!$A$4:$J$75,5,FALSE),IF(J12='Base de comisiones'!$F$3,VLOOKUP('Jorge Mario Gomez'!E12,'Base de comisiones'!$A$4:$J$75,6,FALSE),IF(J12='Base de comisiones'!$G$3,VLOOKUP('Jorge Mario Gomez'!E12,'Base de comisiones'!$A$4:$J$75,7,FALSE),IF(J12='Base de comisiones'!$H$3,VLOOKUP('Jorge Mario Gomez'!E12,'Base de comisiones'!$A$4:$J$75,8,FALSE),IF(J12='Base de comisiones'!$I$3,VLOOKUP('Jorge Mario Gomez'!E12,'Base de comisiones'!$A$4:$J$75,9,FALSE),IF(J12='Base de comisiones'!$J$3,VLOOKUP('Jorge Mario Gomez'!E12,'Base de comisiones'!$A$4:$J$75,10,FALSE),""))))))</f>
        <v>931117.32283464563</v>
      </c>
    </row>
    <row r="13" spans="2:12" x14ac:dyDescent="0.2">
      <c r="B13" s="27" t="s">
        <v>478</v>
      </c>
      <c r="C13" s="27" t="s">
        <v>479</v>
      </c>
      <c r="D13" s="27" t="s">
        <v>480</v>
      </c>
      <c r="E13" s="27" t="s">
        <v>160</v>
      </c>
      <c r="F13" s="42" t="str">
        <f>IFERROR(VLOOKUP(E13,'Base de comisiones'!$A$4:$J$75,2,FALSE),"")</f>
        <v>SONET (QY)</v>
      </c>
      <c r="G13" s="42" t="str">
        <f>IFERROR(VLOOKUP(E13,'Base de comisiones'!$A$4:$J$53,3,FALSE),"")</f>
        <v>VIBRANT MT</v>
      </c>
      <c r="H13" s="55">
        <f>IFERROR(VLOOKUP(E13,'Base de comisiones'!$A$4:$J$53,4,FALSE),"")</f>
        <v>2026</v>
      </c>
      <c r="I13" s="127" t="s">
        <v>9</v>
      </c>
      <c r="J13" s="85" t="s">
        <v>38</v>
      </c>
      <c r="K13" s="41">
        <f>IF(J13='Base de comisiones'!$E$3,VLOOKUP('Jorge Mario Gomez'!E13,'Base de comisiones'!$A$4:$J$75,5,FALSE),IF(J13='Base de comisiones'!$F$3,VLOOKUP('Jorge Mario Gomez'!E13,'Base de comisiones'!$A$4:$J$75,6,FALSE),IF(J13='Base de comisiones'!$G$3,VLOOKUP('Jorge Mario Gomez'!E13,'Base de comisiones'!$A$4:$J$75,7,FALSE),IF(J13='Base de comisiones'!$H$3,VLOOKUP('Jorge Mario Gomez'!E13,'Base de comisiones'!$A$4:$J$75,8,FALSE),IF(J13='Base de comisiones'!$I$3,VLOOKUP('Jorge Mario Gomez'!E13,'Base de comisiones'!$A$4:$J$75,9,FALSE),IF(J13='Base de comisiones'!$J$3,VLOOKUP('Jorge Mario Gomez'!E13,'Base de comisiones'!$A$4:$J$75,10,FALSE),""))))))</f>
        <v>554272.96799999999</v>
      </c>
      <c r="L13" s="63"/>
    </row>
    <row r="14" spans="2:12" x14ac:dyDescent="0.2">
      <c r="B14" s="27" t="s">
        <v>481</v>
      </c>
      <c r="C14" s="27" t="s">
        <v>482</v>
      </c>
      <c r="D14" s="27" t="s">
        <v>483</v>
      </c>
      <c r="E14" s="27" t="s">
        <v>121</v>
      </c>
      <c r="F14" s="42" t="str">
        <f>IFERROR(VLOOKUP(E14,'Base de comisiones'!$A$4:$J$75,2,FALSE),"")</f>
        <v>K3 CROSS</v>
      </c>
      <c r="G14" s="23" t="str">
        <f>IFERROR(VLOOKUP(E14,'Base de comisiones'!$A$4:$J$53,3,FALSE),"")</f>
        <v>ZENITH</v>
      </c>
      <c r="H14" s="23">
        <f>IFERROR(VLOOKUP(E14,'Base de comisiones'!$A$4:$J$53,4,FALSE),"")</f>
        <v>2026</v>
      </c>
      <c r="I14" s="127" t="s">
        <v>9</v>
      </c>
      <c r="J14" s="85" t="s">
        <v>38</v>
      </c>
      <c r="K14" s="41">
        <f>IF(J14='Base de comisiones'!$E$3,VLOOKUP('Jorge Mario Gomez'!E14,'Base de comisiones'!$A$4:$J$75,5,FALSE),IF(J14='Base de comisiones'!$F$3,VLOOKUP('Jorge Mario Gomez'!E14,'Base de comisiones'!$A$4:$J$75,6,FALSE),IF(J14='Base de comisiones'!$G$3,VLOOKUP('Jorge Mario Gomez'!E14,'Base de comisiones'!$A$4:$J$75,7,FALSE),IF(J14='Base de comisiones'!$H$3,VLOOKUP('Jorge Mario Gomez'!E14,'Base de comisiones'!$A$4:$J$75,8,FALSE),IF(J14='Base de comisiones'!$I$3,VLOOKUP('Jorge Mario Gomez'!E14,'Base de comisiones'!$A$4:$J$75,9,FALSE),IF(J14='Base de comisiones'!$J$3,VLOOKUP('Jorge Mario Gomez'!E14,'Base de comisiones'!$A$4:$J$75,10,FALSE),""))))))</f>
        <v>548498.68766404199</v>
      </c>
    </row>
    <row r="15" spans="2:12" x14ac:dyDescent="0.2">
      <c r="B15" s="27" t="s">
        <v>484</v>
      </c>
      <c r="C15" s="27" t="s">
        <v>485</v>
      </c>
      <c r="D15" s="27" t="s">
        <v>486</v>
      </c>
      <c r="E15" s="27" t="s">
        <v>121</v>
      </c>
      <c r="F15" s="23" t="str">
        <f>IFERROR(VLOOKUP(E15,'Base de comisiones'!$A$4:$J$53,2,FALSE),"")</f>
        <v>K3 CROSS</v>
      </c>
      <c r="G15" s="23" t="str">
        <f>IFERROR(VLOOKUP(E15,'Base de comisiones'!$A$4:$J$53,3,FALSE),"")</f>
        <v>ZENITH</v>
      </c>
      <c r="H15" s="23">
        <f>IFERROR(VLOOKUP(E15,'Base de comisiones'!$A$4:$J$53,4,FALSE),"")</f>
        <v>2026</v>
      </c>
      <c r="I15" s="127" t="s">
        <v>9</v>
      </c>
      <c r="J15" s="85" t="s">
        <v>38</v>
      </c>
      <c r="K15" s="41">
        <f>IF(J15='Base de comisiones'!$E$3,VLOOKUP('Jorge Mario Gomez'!E15,'Base de comisiones'!$A$4:$J$75,5,FALSE),IF(J15='Base de comisiones'!$F$3,VLOOKUP('Jorge Mario Gomez'!E15,'Base de comisiones'!$A$4:$J$75,6,FALSE),IF(J15='Base de comisiones'!$G$3,VLOOKUP('Jorge Mario Gomez'!E15,'Base de comisiones'!$A$4:$J$75,7,FALSE),IF(J15='Base de comisiones'!$H$3,VLOOKUP('Jorge Mario Gomez'!E15,'Base de comisiones'!$A$4:$J$75,8,FALSE),IF(J15='Base de comisiones'!$I$3,VLOOKUP('Jorge Mario Gomez'!E15,'Base de comisiones'!$A$4:$J$75,9,FALSE),IF(J15='Base de comisiones'!$J$3,VLOOKUP('Jorge Mario Gomez'!E15,'Base de comisiones'!$A$4:$J$75,10,FALSE),""))))))</f>
        <v>548498.68766404199</v>
      </c>
    </row>
    <row r="16" spans="2:12" x14ac:dyDescent="0.2">
      <c r="B16" s="27"/>
      <c r="C16" s="29"/>
      <c r="D16" s="27"/>
      <c r="E16" s="28"/>
      <c r="F16" s="23" t="str">
        <f>IFERROR(VLOOKUP(E16,'Base de comisiones'!$A$4:$J$53,2,FALSE),"")</f>
        <v/>
      </c>
      <c r="G16" s="23" t="str">
        <f>IFERROR(VLOOKUP(E16,'Base de comisiones'!$A$4:$J$53,3,FALSE),"")</f>
        <v/>
      </c>
      <c r="H16" s="23" t="str">
        <f>IFERROR(VLOOKUP(E16,'Base de comisiones'!$A$4:$J$53,4,FALSE),"")</f>
        <v/>
      </c>
      <c r="I16" s="28"/>
      <c r="J16" s="28"/>
      <c r="K16" s="41" t="str">
        <f>IF(J16='Base de comisiones'!$E$3,VLOOKUP('Jorge Mario Gomez'!E16,'Base de comisiones'!$A$4:$J$75,5,FALSE),IF(J16='Base de comisiones'!$F$3,VLOOKUP('Jorge Mario Gomez'!E16,'Base de comisiones'!$A$4:$J$75,6,FALSE),IF(J16='Base de comisiones'!$G$3,VLOOKUP('Jorge Mario Gomez'!E16,'Base de comisiones'!$A$4:$J$75,7,FALSE),IF(J16='Base de comisiones'!$H$3,VLOOKUP('Jorge Mario Gomez'!E16,'Base de comisiones'!$A$4:$J$75,8,FALSE),IF(J16='Base de comisiones'!$I$3,VLOOKUP('Jorge Mario Gomez'!E16,'Base de comisiones'!$A$4:$J$75,9,FALSE),IF(J16='Base de comisiones'!$J$3,VLOOKUP('Jorge Mario Gomez'!E16,'Base de comisiones'!$A$4:$J$75,10,FALSE),""))))))</f>
        <v/>
      </c>
    </row>
    <row r="17" spans="2:11" x14ac:dyDescent="0.2">
      <c r="B17" s="27"/>
      <c r="C17" s="29"/>
      <c r="D17" s="27"/>
      <c r="E17" s="28"/>
      <c r="F17" s="23" t="str">
        <f>IFERROR(VLOOKUP(E17,'Base de comisiones'!$A$4:$J$53,2,FALSE),"")</f>
        <v/>
      </c>
      <c r="G17" s="23" t="str">
        <f>IFERROR(VLOOKUP(E17,'Base de comisiones'!$A$4:$J$53,3,FALSE),"")</f>
        <v/>
      </c>
      <c r="H17" s="23" t="str">
        <f>IFERROR(VLOOKUP(E17,'Base de comisiones'!$A$4:$J$53,4,FALSE),"")</f>
        <v/>
      </c>
      <c r="I17" s="28"/>
      <c r="J17" s="28"/>
      <c r="K17" s="41" t="str">
        <f>IF(J17='Base de comisiones'!$E$3,VLOOKUP('Jorge Mario Gomez'!E17,'Base de comisiones'!$A$4:$J$75,5,FALSE),IF(J17='Base de comisiones'!$F$3,VLOOKUP('Jorge Mario Gomez'!E17,'Base de comisiones'!$A$4:$J$75,6,FALSE),IF(J17='Base de comisiones'!$G$3,VLOOKUP('Jorge Mario Gomez'!E17,'Base de comisiones'!$A$4:$J$75,7,FALSE),IF(J17='Base de comisiones'!$H$3,VLOOKUP('Jorge Mario Gomez'!E17,'Base de comisiones'!$A$4:$J$75,8,FALSE),IF(J17='Base de comisiones'!$I$3,VLOOKUP('Jorge Mario Gomez'!E17,'Base de comisiones'!$A$4:$J$75,9,FALSE),IF(J17='Base de comisiones'!$J$3,VLOOKUP('Jorge Mario Gomez'!E17,'Base de comisiones'!$A$4:$J$75,10,FALSE),""))))))</f>
        <v/>
      </c>
    </row>
    <row r="18" spans="2:11" x14ac:dyDescent="0.2">
      <c r="B18" s="27"/>
      <c r="C18" s="29"/>
      <c r="D18" s="27"/>
      <c r="E18" s="28"/>
      <c r="F18" s="23" t="str">
        <f>IFERROR(VLOOKUP(E18,'Base de comisiones'!$A$4:$J$53,2,FALSE),"")</f>
        <v/>
      </c>
      <c r="G18" s="23" t="str">
        <f>IFERROR(VLOOKUP(E18,'Base de comisiones'!$A$4:$J$53,3,FALSE),"")</f>
        <v/>
      </c>
      <c r="H18" s="23" t="str">
        <f>IFERROR(VLOOKUP(E18,'Base de comisiones'!$A$4:$J$53,4,FALSE),"")</f>
        <v/>
      </c>
      <c r="I18" s="28"/>
      <c r="J18" s="28"/>
      <c r="K18" s="41" t="str">
        <f>IF(J18='Base de comisiones'!$E$3,VLOOKUP('Jorge Mario Gomez'!E18,'Base de comisiones'!$A$4:$J$75,5,FALSE),IF(J18='Base de comisiones'!$F$3,VLOOKUP('Jorge Mario Gomez'!E18,'Base de comisiones'!$A$4:$J$75,6,FALSE),IF(J18='Base de comisiones'!$G$3,VLOOKUP('Jorge Mario Gomez'!E18,'Base de comisiones'!$A$4:$J$75,7,FALSE),IF(J18='Base de comisiones'!$H$3,VLOOKUP('Jorge Mario Gomez'!E18,'Base de comisiones'!$A$4:$J$75,8,FALSE),IF(J18='Base de comisiones'!$I$3,VLOOKUP('Jorge Mario Gomez'!E18,'Base de comisiones'!$A$4:$J$75,9,FALSE),IF(J18='Base de comisiones'!$J$3,VLOOKUP('Jorge Mario Gomez'!E18,'Base de comisiones'!$A$4:$J$75,10,FALSE),""))))))</f>
        <v/>
      </c>
    </row>
    <row r="19" spans="2:11" x14ac:dyDescent="0.2">
      <c r="B19" s="27"/>
      <c r="C19" s="29" t="s">
        <v>692</v>
      </c>
      <c r="D19" s="27" t="s">
        <v>468</v>
      </c>
      <c r="E19" s="28"/>
      <c r="F19" s="23" t="str">
        <f>IFERROR(VLOOKUP(E19,'Base de comisiones'!$A$4:$J$53,2,FALSE),"")</f>
        <v/>
      </c>
      <c r="G19" s="23" t="str">
        <f>IFERROR(VLOOKUP(E19,'Base de comisiones'!$A$4:$J$53,3,FALSE),"")</f>
        <v/>
      </c>
      <c r="H19" s="23" t="str">
        <f>IFERROR(VLOOKUP(E19,'Base de comisiones'!$A$4:$J$53,4,FALSE),"")</f>
        <v/>
      </c>
      <c r="I19" s="28"/>
      <c r="J19" s="28"/>
      <c r="K19" s="41">
        <v>-4527</v>
      </c>
    </row>
    <row r="20" spans="2:11" x14ac:dyDescent="0.2">
      <c r="B20" s="27"/>
      <c r="C20" s="29"/>
      <c r="D20" s="27"/>
      <c r="E20" s="28"/>
      <c r="F20" s="23" t="str">
        <f>IFERROR(VLOOKUP(E20,'Base de comisiones'!$A$4:$J$53,2,FALSE),"")</f>
        <v/>
      </c>
      <c r="G20" s="23" t="str">
        <f>IFERROR(VLOOKUP(E20,'Base de comisiones'!$A$4:$J$53,3,FALSE),"")</f>
        <v/>
      </c>
      <c r="H20" s="23" t="str">
        <f>IFERROR(VLOOKUP(E20,'Base de comisiones'!$A$4:$J$53,4,FALSE),"")</f>
        <v/>
      </c>
      <c r="I20" s="28"/>
      <c r="J20" s="28"/>
      <c r="K20" s="41" t="str">
        <f>IF(J20='Base de comisiones'!$E$3,VLOOKUP('Jorge Mario Gomez'!E20,'Base de comisiones'!$A$4:$J$75,5,FALSE),IF(J20='Base de comisiones'!$F$3,VLOOKUP('Jorge Mario Gomez'!E20,'Base de comisiones'!$A$4:$J$75,6,FALSE),IF(J20='Base de comisiones'!$G$3,VLOOKUP('Jorge Mario Gomez'!E20,'Base de comisiones'!$A$4:$J$75,7,FALSE),IF(J20='Base de comisiones'!$H$3,VLOOKUP('Jorge Mario Gomez'!E20,'Base de comisiones'!$A$4:$J$75,8,FALSE),IF(J20='Base de comisiones'!$I$3,VLOOKUP('Jorge Mario Gomez'!E20,'Base de comisiones'!$A$4:$J$75,9,FALSE),IF(J20='Base de comisiones'!$J$3,VLOOKUP('Jorge Mario Gomez'!E20,'Base de comisiones'!$A$4:$J$75,10,FALSE),""))))))</f>
        <v/>
      </c>
    </row>
    <row r="21" spans="2:11" x14ac:dyDescent="0.2">
      <c r="B21" s="27"/>
      <c r="C21" s="29"/>
      <c r="D21" s="27"/>
      <c r="E21" s="28"/>
      <c r="F21" s="23" t="str">
        <f>IFERROR(VLOOKUP(E21,'Base de comisiones'!$A$4:$J$53,2,FALSE),"")</f>
        <v/>
      </c>
      <c r="G21" s="23" t="str">
        <f>IFERROR(VLOOKUP(E21,'Base de comisiones'!$A$4:$J$53,3,FALSE),"")</f>
        <v/>
      </c>
      <c r="H21" s="23" t="str">
        <f>IFERROR(VLOOKUP(E21,'Base de comisiones'!$A$4:$J$53,4,FALSE),"")</f>
        <v/>
      </c>
      <c r="I21" s="28"/>
      <c r="J21" s="28"/>
      <c r="K21" s="41" t="str">
        <f>IF(J21='Base de comisiones'!$E$3,VLOOKUP('Jorge Mario Gomez'!E21,'Base de comisiones'!$A$4:$J$75,5,FALSE),IF(J21='Base de comisiones'!$F$3,VLOOKUP('Jorge Mario Gomez'!E21,'Base de comisiones'!$A$4:$J$75,6,FALSE),IF(J21='Base de comisiones'!$G$3,VLOOKUP('Jorge Mario Gomez'!E21,'Base de comisiones'!$A$4:$J$75,7,FALSE),IF(J21='Base de comisiones'!$H$3,VLOOKUP('Jorge Mario Gomez'!E21,'Base de comisiones'!$A$4:$J$75,8,FALSE),IF(J21='Base de comisiones'!$I$3,VLOOKUP('Jorge Mario Gomez'!E21,'Base de comisiones'!$A$4:$J$75,9,FALSE),IF(J21='Base de comisiones'!$J$3,VLOOKUP('Jorge Mario Gomez'!E21,'Base de comisiones'!$A$4:$J$75,10,FALSE),""))))))</f>
        <v/>
      </c>
    </row>
    <row r="22" spans="2:11" x14ac:dyDescent="0.2">
      <c r="B22" s="27"/>
      <c r="C22" s="29"/>
      <c r="D22" s="27"/>
      <c r="E22" s="28"/>
      <c r="F22" s="23" t="str">
        <f>IFERROR(VLOOKUP(E22,'Base de comisiones'!$A$4:$J$53,2,FALSE),"")</f>
        <v/>
      </c>
      <c r="G22" s="23" t="str">
        <f>IFERROR(VLOOKUP(E22,'Base de comisiones'!$A$4:$J$53,3,FALSE),"")</f>
        <v/>
      </c>
      <c r="H22" s="23" t="str">
        <f>IFERROR(VLOOKUP(E22,'Base de comisiones'!$A$4:$J$53,4,FALSE),"")</f>
        <v/>
      </c>
      <c r="I22" s="28"/>
      <c r="J22" s="28"/>
      <c r="K22" s="41" t="str">
        <f>IF(J22='Base de comisiones'!$E$3,VLOOKUP('Jorge Mario Gomez'!E22,'Base de comisiones'!$A$4:$J$75,5,FALSE),IF(J22='Base de comisiones'!$F$3,VLOOKUP('Jorge Mario Gomez'!E22,'Base de comisiones'!$A$4:$J$75,6,FALSE),IF(J22='Base de comisiones'!$G$3,VLOOKUP('Jorge Mario Gomez'!E22,'Base de comisiones'!$A$4:$J$75,7,FALSE),IF(J22='Base de comisiones'!$H$3,VLOOKUP('Jorge Mario Gomez'!E22,'Base de comisiones'!$A$4:$J$75,8,FALSE),IF(J22='Base de comisiones'!$I$3,VLOOKUP('Jorge Mario Gomez'!E22,'Base de comisiones'!$A$4:$J$75,9,FALSE),IF(J22='Base de comisiones'!$J$3,VLOOKUP('Jorge Mario Gomez'!E22,'Base de comisiones'!$A$4:$J$75,10,FALSE),""))))))</f>
        <v/>
      </c>
    </row>
    <row r="23" spans="2:11" x14ac:dyDescent="0.2">
      <c r="B23" s="27"/>
      <c r="C23" s="29"/>
      <c r="D23" s="27"/>
      <c r="E23" s="28"/>
      <c r="F23" s="23" t="str">
        <f>IFERROR(VLOOKUP(E23,'Base de comisiones'!$A$4:$J$53,2,FALSE),"")</f>
        <v/>
      </c>
      <c r="G23" s="23" t="str">
        <f>IFERROR(VLOOKUP(E23,'Base de comisiones'!$A$4:$J$53,3,FALSE),"")</f>
        <v/>
      </c>
      <c r="H23" s="23" t="str">
        <f>IFERROR(VLOOKUP(E23,'Base de comisiones'!$A$4:$J$53,4,FALSE),"")</f>
        <v/>
      </c>
      <c r="I23" s="28"/>
      <c r="J23" s="28"/>
      <c r="K23" s="41" t="str">
        <f>IF(J23='Base de comisiones'!$E$3,VLOOKUP('Jorge Mario Gomez'!E23,'Base de comisiones'!$A$4:$J$75,5,FALSE),IF(J23='Base de comisiones'!$F$3,VLOOKUP('Jorge Mario Gomez'!E23,'Base de comisiones'!$A$4:$J$75,6,FALSE),IF(J23='Base de comisiones'!$G$3,VLOOKUP('Jorge Mario Gomez'!E23,'Base de comisiones'!$A$4:$J$75,7,FALSE),IF(J23='Base de comisiones'!$H$3,VLOOKUP('Jorge Mario Gomez'!E23,'Base de comisiones'!$A$4:$J$75,8,FALSE),IF(J23='Base de comisiones'!$I$3,VLOOKUP('Jorge Mario Gomez'!E23,'Base de comisiones'!$A$4:$J$75,9,FALSE),IF(J23='Base de comisiones'!$J$3,VLOOKUP('Jorge Mario Gomez'!E23,'Base de comisiones'!$A$4:$J$75,10,FALSE),""))))))</f>
        <v/>
      </c>
    </row>
    <row r="24" spans="2:11" x14ac:dyDescent="0.2">
      <c r="B24" s="27"/>
      <c r="C24" s="29"/>
      <c r="D24" s="27"/>
      <c r="E24" s="28"/>
      <c r="F24" s="23" t="str">
        <f>IFERROR(VLOOKUP(E24,'Base de comisiones'!$A$4:$J$53,2,FALSE),"")</f>
        <v/>
      </c>
      <c r="G24" s="23" t="str">
        <f>IFERROR(VLOOKUP(E24,'Base de comisiones'!$A$4:$J$53,3,FALSE),"")</f>
        <v/>
      </c>
      <c r="H24" s="23" t="str">
        <f>IFERROR(VLOOKUP(E24,'Base de comisiones'!$A$4:$J$53,4,FALSE),"")</f>
        <v/>
      </c>
      <c r="I24" s="28"/>
      <c r="J24" s="28"/>
      <c r="K24" s="41" t="str">
        <f>IF(J24='Base de comisiones'!$E$3,VLOOKUP('Jorge Mario Gomez'!E24,'Base de comisiones'!$A$4:$J$75,5,FALSE),IF(J24='Base de comisiones'!$F$3,VLOOKUP('Jorge Mario Gomez'!E24,'Base de comisiones'!$A$4:$J$75,6,FALSE),IF(J24='Base de comisiones'!$G$3,VLOOKUP('Jorge Mario Gomez'!E24,'Base de comisiones'!$A$4:$J$75,7,FALSE),IF(J24='Base de comisiones'!$H$3,VLOOKUP('Jorge Mario Gomez'!E24,'Base de comisiones'!$A$4:$J$75,8,FALSE),IF(J24='Base de comisiones'!$I$3,VLOOKUP('Jorge Mario Gomez'!E24,'Base de comisiones'!$A$4:$J$75,9,FALSE),IF(J24='Base de comisiones'!$J$3,VLOOKUP('Jorge Mario Gomez'!E24,'Base de comisiones'!$A$4:$J$75,10,FALSE),""))))))</f>
        <v/>
      </c>
    </row>
    <row r="25" spans="2:11" x14ac:dyDescent="0.2">
      <c r="B25" s="27"/>
      <c r="C25" s="29"/>
      <c r="D25" s="27"/>
      <c r="E25" s="28"/>
      <c r="F25" s="23" t="str">
        <f>IFERROR(VLOOKUP(E25,'Base de comisiones'!$A$4:$J$53,2,FALSE),"")</f>
        <v/>
      </c>
      <c r="G25" s="23" t="str">
        <f>IFERROR(VLOOKUP(E25,'Base de comisiones'!$A$4:$J$53,3,FALSE),"")</f>
        <v/>
      </c>
      <c r="H25" s="23" t="str">
        <f>IFERROR(VLOOKUP(E25,'Base de comisiones'!$A$4:$J$53,4,FALSE),"")</f>
        <v/>
      </c>
      <c r="I25" s="28"/>
      <c r="J25" s="28"/>
      <c r="K25" s="41" t="str">
        <f>IF(J25='Base de comisiones'!$E$3,VLOOKUP('Jorge Mario Gomez'!E25,'Base de comisiones'!$A$4:$J$75,5,FALSE),IF(J25='Base de comisiones'!$F$3,VLOOKUP('Jorge Mario Gomez'!E25,'Base de comisiones'!$A$4:$J$75,6,FALSE),IF(J25='Base de comisiones'!$G$3,VLOOKUP('Jorge Mario Gomez'!E25,'Base de comisiones'!$A$4:$J$75,7,FALSE),IF(J25='Base de comisiones'!$H$3,VLOOKUP('Jorge Mario Gomez'!E25,'Base de comisiones'!$A$4:$J$75,8,FALSE),IF(J25='Base de comisiones'!$I$3,VLOOKUP('Jorge Mario Gomez'!E25,'Base de comisiones'!$A$4:$J$75,9,FALSE),IF(J25='Base de comisiones'!$J$3,VLOOKUP('Jorge Mario Gomez'!E25,'Base de comisiones'!$A$4:$J$75,10,FALSE),""))))))</f>
        <v/>
      </c>
    </row>
    <row r="26" spans="2:11" x14ac:dyDescent="0.2">
      <c r="B26" s="147" t="s">
        <v>23</v>
      </c>
      <c r="C26" s="148"/>
      <c r="D26" s="148"/>
      <c r="E26" s="148"/>
      <c r="F26" s="148"/>
      <c r="G26" s="148"/>
      <c r="H26" s="148"/>
      <c r="I26" s="148"/>
      <c r="J26" s="148"/>
      <c r="K26" s="25">
        <f>SUM(K9:K25)</f>
        <v>4119419.7212808402</v>
      </c>
    </row>
    <row r="27" spans="2:11" x14ac:dyDescent="0.2">
      <c r="B27" s="14"/>
      <c r="C27" s="15"/>
      <c r="D27" s="16"/>
      <c r="E27" s="16"/>
      <c r="F27" s="16"/>
      <c r="G27" s="16"/>
      <c r="H27" s="16"/>
      <c r="I27" s="16"/>
      <c r="J27" s="16"/>
      <c r="K27" s="6"/>
    </row>
    <row r="28" spans="2:11" x14ac:dyDescent="0.2">
      <c r="B28" s="14"/>
      <c r="C28" s="15"/>
      <c r="D28" s="16"/>
      <c r="E28" s="16"/>
      <c r="F28" s="16"/>
      <c r="G28" s="16"/>
      <c r="H28" s="16"/>
      <c r="I28" s="16"/>
      <c r="J28" s="16"/>
      <c r="K28" s="6"/>
    </row>
    <row r="29" spans="2:11" x14ac:dyDescent="0.2">
      <c r="B29" s="14"/>
      <c r="C29" s="15"/>
      <c r="D29" s="16"/>
      <c r="E29" s="16"/>
      <c r="F29" s="16"/>
      <c r="G29" s="16"/>
      <c r="H29" s="16"/>
      <c r="I29" s="16"/>
      <c r="J29" s="16"/>
      <c r="K29" s="6"/>
    </row>
    <row r="33" spans="2:11" ht="30" x14ac:dyDescent="0.2">
      <c r="B33" s="9" t="s">
        <v>0</v>
      </c>
      <c r="C33" s="10"/>
      <c r="H33" s="9" t="s">
        <v>24</v>
      </c>
      <c r="I33" s="10"/>
      <c r="J33" s="11"/>
      <c r="K33" s="12"/>
    </row>
    <row r="38" spans="2:11" x14ac:dyDescent="0.2">
      <c r="C38" s="149" t="s">
        <v>50</v>
      </c>
      <c r="D38" s="149"/>
      <c r="E38" s="10"/>
      <c r="F38" s="10"/>
      <c r="G38" s="10"/>
      <c r="H38" s="11"/>
      <c r="I38" s="6"/>
    </row>
  </sheetData>
  <mergeCells count="4">
    <mergeCell ref="B1:K1"/>
    <mergeCell ref="B2:K2"/>
    <mergeCell ref="B26:J26"/>
    <mergeCell ref="C38:D38"/>
  </mergeCells>
  <phoneticPr fontId="72" type="noConversion"/>
  <printOptions horizontalCentered="1"/>
  <pageMargins left="0.73685039370078742" right="0.19685039370078741" top="0.19685039370078741" bottom="0.19685039370078741" header="0.31496062992125984" footer="0.31496062992125984"/>
  <pageSetup paperSize="9" scale="57" orientation="landscape" r:id="rId1"/>
  <extLst>
    <ext xmlns:x14="http://schemas.microsoft.com/office/spreadsheetml/2009/9/main" uri="{CCE6A557-97BC-4b89-ADB6-D9C93CAAB3DF}">
      <x14:dataValidations xmlns:xm="http://schemas.microsoft.com/office/excel/2006/main" xWindow="468" yWindow="306" count="5">
        <x14:dataValidation type="list" allowBlank="1" showInputMessage="1" showErrorMessage="1" xr:uid="{F474C337-6A3E-4923-A2D8-E2BDB8F3E58E}">
          <x14:formula1>
            <xm:f>Listas!$B$1:$B$2</xm:f>
          </x14:formula1>
          <xm:sqref>C7</xm:sqref>
        </x14:dataValidation>
        <x14:dataValidation type="list" allowBlank="1" showInputMessage="1" showErrorMessage="1" errorTitle="ERROR" error="Seleccione mes de la lista" promptTitle="MES" prompt="Seleccione mes de la lista" xr:uid="{3E3F4DBA-73A8-47F0-9BF0-2BA57EEF22A7}">
          <x14:formula1>
            <xm:f>Listas!$D$1:$D$12</xm:f>
          </x14:formula1>
          <xm:sqref>C6 I9:I25</xm:sqref>
        </x14:dataValidation>
        <x14:dataValidation type="list" allowBlank="1" showInputMessage="1" showErrorMessage="1" errorTitle="ERROR" error="Seleccione asesor de la lista" promptTitle="ASESOR" prompt="Seleccione asesor de la lista" xr:uid="{1CBA96E1-F4C0-4E3E-9B0B-B606A092FB97}">
          <x14:formula1>
            <xm:f>Listas!$E$1:$E$37</xm:f>
          </x14:formula1>
          <xm:sqref>C5</xm:sqref>
        </x14:dataValidation>
        <x14:dataValidation type="list" allowBlank="1" showInputMessage="1" showErrorMessage="1" errorTitle="ERROR" error="Seleccione tipo cobro de la lista" promptTitle="TIPO COBRO" prompt="Seleccione tipo cobro de la lista" xr:uid="{9905C8BB-7E56-4745-9F76-6F49F2498394}">
          <x14:formula1>
            <xm:f>Listas!$C$1:$C$6</xm:f>
          </x14:formula1>
          <xm:sqref>J9:J25</xm:sqref>
        </x14:dataValidation>
        <x14:dataValidation type="list" allowBlank="1" showInputMessage="1" showErrorMessage="1" errorTitle="ERROR" error="Seleccione vehiculo de la lista" promptTitle="VEHICULO" prompt="Seleccione vehiculo de la lista" xr:uid="{5AFB9BEC-126B-489B-B7DA-48000A0454E0}">
          <x14:formula1>
            <xm:f>'Base de comisiones'!$A$4:$A$53</xm:f>
          </x14:formula1>
          <xm:sqref>E9:E25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9D26A-E2F4-4DC8-8C0E-380554BD184C}">
  <sheetPr>
    <tabColor rgb="FFFFFF00"/>
  </sheetPr>
  <dimension ref="B1:L35"/>
  <sheetViews>
    <sheetView showGridLines="0" zoomScale="85" zoomScaleNormal="85" workbookViewId="0">
      <selection activeCell="C9" sqref="C9"/>
    </sheetView>
  </sheetViews>
  <sheetFormatPr baseColWidth="10" defaultColWidth="11.42578125" defaultRowHeight="15" x14ac:dyDescent="0.2"/>
  <cols>
    <col min="1" max="1" width="5.140625" style="1" customWidth="1"/>
    <col min="2" max="2" width="11.85546875" style="1" customWidth="1"/>
    <col min="3" max="3" width="39.28515625" style="1" customWidth="1"/>
    <col min="4" max="4" width="10" style="2" customWidth="1"/>
    <col min="5" max="5" width="22.28515625" style="2" customWidth="1"/>
    <col min="6" max="6" width="26.42578125" style="2" customWidth="1"/>
    <col min="7" max="7" width="18.28515625" style="2" customWidth="1"/>
    <col min="8" max="8" width="12.7109375" style="2" hidden="1" customWidth="1"/>
    <col min="9" max="9" width="12.85546875" style="3" customWidth="1"/>
    <col min="10" max="10" width="19.42578125" style="3" customWidth="1"/>
    <col min="11" max="11" width="13.7109375" style="4" customWidth="1"/>
    <col min="12" max="17" width="11.42578125" style="1" customWidth="1"/>
    <col min="18" max="16384" width="11.42578125" style="1"/>
  </cols>
  <sheetData>
    <row r="1" spans="2:12" ht="21" x14ac:dyDescent="0.2">
      <c r="B1" s="146" t="s">
        <v>2</v>
      </c>
      <c r="C1" s="146"/>
      <c r="D1" s="146"/>
      <c r="E1" s="146"/>
      <c r="F1" s="146"/>
      <c r="G1" s="146"/>
      <c r="H1" s="146"/>
      <c r="I1" s="146"/>
      <c r="J1" s="146"/>
      <c r="K1" s="146"/>
    </row>
    <row r="2" spans="2:12" ht="21" x14ac:dyDescent="0.2">
      <c r="B2" s="146" t="s">
        <v>3</v>
      </c>
      <c r="C2" s="146"/>
      <c r="D2" s="146"/>
      <c r="E2" s="146"/>
      <c r="F2" s="146"/>
      <c r="G2" s="146"/>
      <c r="H2" s="146"/>
      <c r="I2" s="146"/>
      <c r="J2" s="146"/>
      <c r="K2" s="146"/>
    </row>
    <row r="3" spans="2:12" x14ac:dyDescent="0.2">
      <c r="I3" s="2"/>
      <c r="J3" s="2"/>
      <c r="K3" s="5"/>
    </row>
    <row r="4" spans="2:12" ht="15.75" x14ac:dyDescent="0.2">
      <c r="B4" s="13" t="s">
        <v>21</v>
      </c>
      <c r="C4" s="26">
        <f>'Nadia Catacora'!C4</f>
        <v>45818</v>
      </c>
      <c r="I4" s="2"/>
      <c r="J4" s="2"/>
      <c r="K4" s="5"/>
    </row>
    <row r="5" spans="2:12" ht="15.75" x14ac:dyDescent="0.2">
      <c r="B5" s="13" t="s">
        <v>0</v>
      </c>
      <c r="C5" s="61" t="s">
        <v>163</v>
      </c>
      <c r="I5" s="2"/>
      <c r="J5" s="2"/>
      <c r="K5" s="5"/>
    </row>
    <row r="6" spans="2:12" ht="15.75" x14ac:dyDescent="0.2">
      <c r="B6" s="13" t="s">
        <v>4</v>
      </c>
      <c r="C6" s="39" t="str">
        <f>'Nadia Catacora'!C6</f>
        <v>MAYO</v>
      </c>
      <c r="I6" s="2"/>
      <c r="J6" s="2"/>
      <c r="K6" s="5"/>
    </row>
    <row r="7" spans="2:12" ht="15.75" x14ac:dyDescent="0.2">
      <c r="B7" s="13" t="s">
        <v>22</v>
      </c>
      <c r="C7" s="39" t="str">
        <f>'Nadia Catacora'!C7</f>
        <v>PRIMERA</v>
      </c>
      <c r="I7" s="2"/>
      <c r="J7" s="2"/>
      <c r="K7" s="5"/>
    </row>
    <row r="8" spans="2:12" ht="31.5" x14ac:dyDescent="0.2">
      <c r="B8" s="7" t="s">
        <v>17</v>
      </c>
      <c r="C8" s="7" t="s">
        <v>1</v>
      </c>
      <c r="D8" s="7" t="s">
        <v>26</v>
      </c>
      <c r="E8" s="7" t="s">
        <v>18</v>
      </c>
      <c r="F8" s="7" t="s">
        <v>34</v>
      </c>
      <c r="G8" s="7" t="s">
        <v>49</v>
      </c>
      <c r="H8" s="7" t="s">
        <v>19</v>
      </c>
      <c r="I8" s="8" t="s">
        <v>4</v>
      </c>
      <c r="J8" s="8" t="s">
        <v>25</v>
      </c>
      <c r="K8" s="22" t="s">
        <v>20</v>
      </c>
    </row>
    <row r="9" spans="2:12" x14ac:dyDescent="0.2">
      <c r="B9" s="27" t="s">
        <v>487</v>
      </c>
      <c r="C9" s="27" t="s">
        <v>488</v>
      </c>
      <c r="D9" s="27" t="s">
        <v>489</v>
      </c>
      <c r="E9" s="27" t="s">
        <v>109</v>
      </c>
      <c r="F9" s="23" t="str">
        <f>IFERROR(VLOOKUP(E9,'Base de comisiones'!$A$4:$J$774,2,FALSE),"")</f>
        <v>K3 SEDÁN</v>
      </c>
      <c r="G9" s="23" t="str">
        <f>IFERROR(VLOOKUP(E9,'Base de comisiones'!$A$4:$J$74,3,FALSE),"")</f>
        <v>ZENITH</v>
      </c>
      <c r="H9" s="23">
        <f>IFERROR(VLOOKUP(E9,'Base de comisiones'!$A$4:$J$53,4,FALSE),"")</f>
        <v>2026</v>
      </c>
      <c r="I9" s="127" t="s">
        <v>9</v>
      </c>
      <c r="J9" s="77" t="s">
        <v>36</v>
      </c>
      <c r="K9" s="24">
        <f>IF(J9='Base de comisiones'!$E$3,VLOOKUP('Jonathan Velasquez '!E9,'Base de comisiones'!$A$4:$J$74,5,FALSE),IF(J9='Base de comisiones'!$F$3,VLOOKUP('Jonathan Velasquez '!E9,'Base de comisiones'!$A$4:$J$74,6,FALSE),IF(J9='Base de comisiones'!$G$3,VLOOKUP('Jonathan Velasquez '!E9,'Base de comisiones'!$A$4:$J$74,7,FALSE),IF(J9='Base de comisiones'!$H$3,VLOOKUP('Jonathan Velasquez '!E9,'Base de comisiones'!$A$4:$J$74,8,FALSE),IF(J9='Base de comisiones'!$I$3,VLOOKUP('Jonathan Velasquez '!E9,'Base de comisiones'!$A$4:$J$74,9,FALSE),IF(J9='Base de comisiones'!$J$3,VLOOKUP('Jonathan Velasquez '!E9,'Base de comisiones'!$A$4:$J$74,10,FALSE),""))))))</f>
        <v>402712.59842519683</v>
      </c>
      <c r="L9" s="76"/>
    </row>
    <row r="10" spans="2:12" x14ac:dyDescent="0.2">
      <c r="B10" s="27" t="s">
        <v>490</v>
      </c>
      <c r="C10" s="27" t="s">
        <v>491</v>
      </c>
      <c r="D10" s="27" t="s">
        <v>492</v>
      </c>
      <c r="E10" s="27" t="s">
        <v>117</v>
      </c>
      <c r="F10" s="23" t="str">
        <f>IFERROR(VLOOKUP(E10,'Base de comisiones'!$A$4:$J$774,2,FALSE),"")</f>
        <v>NEW PICANTO</v>
      </c>
      <c r="G10" s="23" t="str">
        <f>IFERROR(VLOOKUP(E10,'Base de comisiones'!$A$4:$J$74,3,FALSE),"")</f>
        <v>ZENITH</v>
      </c>
      <c r="H10" s="23">
        <f>IFERROR(VLOOKUP(E10,'Base de comisiones'!$A$4:$J$53,4,FALSE),"")</f>
        <v>2026</v>
      </c>
      <c r="I10" s="127" t="s">
        <v>9</v>
      </c>
      <c r="J10" s="77" t="s">
        <v>36</v>
      </c>
      <c r="K10" s="24">
        <f>IF(J10='Base de comisiones'!$E$3,VLOOKUP('Jonathan Velasquez '!E10,'Base de comisiones'!$A$4:$J$53,5,FALSE),IF(J10='Base de comisiones'!$F$3,VLOOKUP('Jonathan Velasquez '!E10,'Base de comisiones'!$A$4:$J$53,6,FALSE),IF(J10='Base de comisiones'!$G$3,VLOOKUP('Jonathan Velasquez '!E10,'Base de comisiones'!$A$4:$J$53,7,FALSE),IF(J10='Base de comisiones'!$H$3,VLOOKUP('Jonathan Velasquez '!E10,'Base de comisiones'!$A$4:$J$53,8,FALSE),IF(J10='Base de comisiones'!$I$3,VLOOKUP('Jonathan Velasquez '!E10,'Base de comisiones'!$A$4:$J$53,9,FALSE),IF(J10='Base de comisiones'!$J$3,VLOOKUP('Jonathan Velasquez '!E10,'Base de comisiones'!$A$4:$J$53,10,FALSE),""))))))</f>
        <v>255468.50393700783</v>
      </c>
    </row>
    <row r="11" spans="2:12" x14ac:dyDescent="0.2">
      <c r="B11" s="27" t="s">
        <v>493</v>
      </c>
      <c r="C11" s="27" t="s">
        <v>494</v>
      </c>
      <c r="D11" s="27" t="s">
        <v>495</v>
      </c>
      <c r="E11" s="27" t="s">
        <v>109</v>
      </c>
      <c r="F11" s="23" t="str">
        <f>IFERROR(VLOOKUP(E11,'Base de comisiones'!$A$4:$J$774,2,FALSE),"")</f>
        <v>K3 SEDÁN</v>
      </c>
      <c r="G11" s="23" t="str">
        <f>IFERROR(VLOOKUP(E11,'Base de comisiones'!$A$4:$J$74,3,FALSE),"")</f>
        <v>ZENITH</v>
      </c>
      <c r="H11" s="23">
        <f>IFERROR(VLOOKUP(E11,'Base de comisiones'!$A$4:$J$53,4,FALSE),"")</f>
        <v>2026</v>
      </c>
      <c r="I11" s="127" t="s">
        <v>9</v>
      </c>
      <c r="J11" s="77" t="s">
        <v>36</v>
      </c>
      <c r="K11" s="24">
        <f>IF(J11='Base de comisiones'!$E$3,VLOOKUP('Jonathan Velasquez '!E11,'Base de comisiones'!$A$4:$J$53,5,FALSE),IF(J11='Base de comisiones'!$F$3,VLOOKUP('Jonathan Velasquez '!E11,'Base de comisiones'!$A$4:$J$53,6,FALSE),IF(J11='Base de comisiones'!$G$3,VLOOKUP('Jonathan Velasquez '!E11,'Base de comisiones'!$A$4:$J$53,7,FALSE),IF(J11='Base de comisiones'!$H$3,VLOOKUP('Jonathan Velasquez '!E11,'Base de comisiones'!$A$4:$J$53,8,FALSE),IF(J11='Base de comisiones'!$I$3,VLOOKUP('Jonathan Velasquez '!E11,'Base de comisiones'!$A$4:$J$53,9,FALSE),IF(J11='Base de comisiones'!$J$3,VLOOKUP('Jonathan Velasquez '!E11,'Base de comisiones'!$A$4:$J$53,10,FALSE),""))))))</f>
        <v>402712.59842519683</v>
      </c>
    </row>
    <row r="12" spans="2:12" x14ac:dyDescent="0.2">
      <c r="B12" s="27"/>
      <c r="C12" s="27"/>
      <c r="D12" s="27"/>
      <c r="E12" s="27"/>
      <c r="F12" s="23" t="str">
        <f>IFERROR(VLOOKUP(E12,'Base de comisiones'!$A$4:$J$774,2,FALSE),"")</f>
        <v/>
      </c>
      <c r="G12" s="23" t="str">
        <f>IFERROR(VLOOKUP(E12,'Base de comisiones'!$A$4:$J$74,3,FALSE),"")</f>
        <v/>
      </c>
      <c r="H12" s="23" t="str">
        <f>IFERROR(VLOOKUP(E12,'Base de comisiones'!$A$4:$J$53,4,FALSE),"")</f>
        <v/>
      </c>
      <c r="I12" s="127"/>
      <c r="J12" s="77"/>
      <c r="K12" s="24" t="str">
        <f>IF(J12='Base de comisiones'!$E$3,VLOOKUP('Jonathan Velasquez '!E12,'Base de comisiones'!$A$4:$J$53,5,FALSE),IF(J12='Base de comisiones'!$F$3,VLOOKUP('Jonathan Velasquez '!E12,'Base de comisiones'!$A$4:$J$53,6,FALSE),IF(J12='Base de comisiones'!$G$3,VLOOKUP('Jonathan Velasquez '!E12,'Base de comisiones'!$A$4:$J$53,7,FALSE),IF(J12='Base de comisiones'!$H$3,VLOOKUP('Jonathan Velasquez '!E12,'Base de comisiones'!$A$4:$J$53,8,FALSE),IF(J12='Base de comisiones'!$I$3,VLOOKUP('Jonathan Velasquez '!E12,'Base de comisiones'!$A$4:$J$53,9,FALSE),IF(J12='Base de comisiones'!$J$3,VLOOKUP('Jonathan Velasquez '!E12,'Base de comisiones'!$A$4:$J$53,10,FALSE),""))))))</f>
        <v/>
      </c>
    </row>
    <row r="13" spans="2:12" x14ac:dyDescent="0.2">
      <c r="B13" s="27"/>
      <c r="C13" s="27"/>
      <c r="D13" s="27"/>
      <c r="E13" s="27"/>
      <c r="F13" s="23" t="str">
        <f>IFERROR(VLOOKUP(E13,'Base de comisiones'!$A$4:$J$774,2,FALSE),"")</f>
        <v/>
      </c>
      <c r="G13" s="23" t="str">
        <f>IFERROR(VLOOKUP(E13,'Base de comisiones'!$A$4:$J$74,3,FALSE),"")</f>
        <v/>
      </c>
      <c r="H13" s="23" t="str">
        <f>IFERROR(VLOOKUP(E13,'Base de comisiones'!$A$4:$J$53,4,FALSE),"")</f>
        <v/>
      </c>
      <c r="I13" s="127"/>
      <c r="J13" s="77"/>
      <c r="K13" s="24" t="str">
        <f>IF(J13='Base de comisiones'!$E$3,VLOOKUP('Jonathan Velasquez '!E13,'Base de comisiones'!$A$4:$J$53,5,FALSE),IF(J13='Base de comisiones'!$F$3,VLOOKUP('Jonathan Velasquez '!E13,'Base de comisiones'!$A$4:$J$53,6,FALSE),IF(J13='Base de comisiones'!$G$3,VLOOKUP('Jonathan Velasquez '!E13,'Base de comisiones'!$A$4:$J$53,7,FALSE),IF(J13='Base de comisiones'!$H$3,VLOOKUP('Jonathan Velasquez '!E13,'Base de comisiones'!$A$4:$J$53,8,FALSE),IF(J13='Base de comisiones'!$I$3,VLOOKUP('Jonathan Velasquez '!E13,'Base de comisiones'!$A$4:$J$53,9,FALSE),IF(J13='Base de comisiones'!$J$3,VLOOKUP('Jonathan Velasquez '!E13,'Base de comisiones'!$A$4:$J$53,10,FALSE),""))))))</f>
        <v/>
      </c>
    </row>
    <row r="14" spans="2:12" x14ac:dyDescent="0.2">
      <c r="B14" s="27"/>
      <c r="C14" s="27"/>
      <c r="D14" s="27"/>
      <c r="E14" s="27"/>
      <c r="F14" s="23" t="str">
        <f>IFERROR(VLOOKUP(E14,'Base de comisiones'!$A$4:$J$774,2,FALSE),"")</f>
        <v/>
      </c>
      <c r="G14" s="23" t="str">
        <f>IFERROR(VLOOKUP(E14,'Base de comisiones'!$A$4:$J$74,3,FALSE),"")</f>
        <v/>
      </c>
      <c r="H14" s="23" t="str">
        <f>IFERROR(VLOOKUP(E14,'Base de comisiones'!$A$4:$J$53,4,FALSE),"")</f>
        <v/>
      </c>
      <c r="I14" s="127"/>
      <c r="J14" s="77"/>
      <c r="K14" s="24" t="str">
        <f>IF(J14='Base de comisiones'!$E$3,VLOOKUP('Jonathan Velasquez '!E14,'Base de comisiones'!$A$4:$J$53,5,FALSE),IF(J14='Base de comisiones'!$F$3,VLOOKUP('Jonathan Velasquez '!E14,'Base de comisiones'!$A$4:$J$53,6,FALSE),IF(J14='Base de comisiones'!$G$3,VLOOKUP('Jonathan Velasquez '!E14,'Base de comisiones'!$A$4:$J$53,7,FALSE),IF(J14='Base de comisiones'!$H$3,VLOOKUP('Jonathan Velasquez '!E14,'Base de comisiones'!$A$4:$J$53,8,FALSE),IF(J14='Base de comisiones'!$I$3,VLOOKUP('Jonathan Velasquez '!E14,'Base de comisiones'!$A$4:$J$53,9,FALSE),IF(J14='Base de comisiones'!$J$3,VLOOKUP('Jonathan Velasquez '!E14,'Base de comisiones'!$A$4:$J$53,10,FALSE),""))))))</f>
        <v/>
      </c>
    </row>
    <row r="15" spans="2:12" x14ac:dyDescent="0.2">
      <c r="B15" s="27"/>
      <c r="C15" s="27" t="s">
        <v>698</v>
      </c>
      <c r="D15" s="27" t="s">
        <v>489</v>
      </c>
      <c r="E15" s="27"/>
      <c r="F15" s="23" t="str">
        <f>IFERROR(VLOOKUP(E15,'Base de comisiones'!$A$4:$J$774,2,FALSE),"")</f>
        <v/>
      </c>
      <c r="G15" s="23" t="str">
        <f>IFERROR(VLOOKUP(E15,'Base de comisiones'!$A$4:$J$74,3,FALSE),"")</f>
        <v/>
      </c>
      <c r="H15" s="23" t="str">
        <f>IFERROR(VLOOKUP(E15,'Base de comisiones'!$A$4:$J$53,4,FALSE),"")</f>
        <v/>
      </c>
      <c r="I15" s="127"/>
      <c r="J15" s="77"/>
      <c r="K15" s="24">
        <v>-355370</v>
      </c>
    </row>
    <row r="16" spans="2:12" x14ac:dyDescent="0.2">
      <c r="B16" s="27"/>
      <c r="C16" s="29"/>
      <c r="D16" s="27"/>
      <c r="E16" s="28"/>
      <c r="F16" s="23" t="str">
        <f>IFERROR(VLOOKUP(E16,'Base de comisiones'!$A$4:$J$774,2,FALSE),"")</f>
        <v/>
      </c>
      <c r="G16" s="23" t="str">
        <f>IFERROR(VLOOKUP(E16,'Base de comisiones'!$A$4:$J$74,3,FALSE),"")</f>
        <v/>
      </c>
      <c r="H16" s="23" t="str">
        <f>IFERROR(VLOOKUP(E16,'Base de comisiones'!$A$4:$J$53,4,FALSE),"")</f>
        <v/>
      </c>
      <c r="I16" s="28"/>
      <c r="J16" s="28"/>
      <c r="K16" s="24" t="str">
        <f>IF(J16='Base de comisiones'!$E$3,VLOOKUP('Jonathan Velasquez '!E16,'Base de comisiones'!$A$4:$J$53,5,FALSE),IF(J16='Base de comisiones'!$F$3,VLOOKUP('Jonathan Velasquez '!E16,'Base de comisiones'!$A$4:$J$53,6,FALSE),IF(J16='Base de comisiones'!$G$3,VLOOKUP('Jonathan Velasquez '!E16,'Base de comisiones'!$A$4:$J$53,7,FALSE),IF(J16='Base de comisiones'!$H$3,VLOOKUP('Jonathan Velasquez '!E16,'Base de comisiones'!$A$4:$J$53,8,FALSE),IF(J16='Base de comisiones'!$I$3,VLOOKUP('Jonathan Velasquez '!E16,'Base de comisiones'!$A$4:$J$53,9,FALSE),IF(J16='Base de comisiones'!$J$3,VLOOKUP('Jonathan Velasquez '!E16,'Base de comisiones'!$A$4:$J$53,10,FALSE),""))))))</f>
        <v/>
      </c>
    </row>
    <row r="17" spans="2:11" x14ac:dyDescent="0.2">
      <c r="B17" s="27"/>
      <c r="C17" s="29"/>
      <c r="D17" s="27"/>
      <c r="E17" s="28"/>
      <c r="F17" s="23" t="str">
        <f>IFERROR(VLOOKUP(E17,'Base de comisiones'!$A$4:$J$774,2,FALSE),"")</f>
        <v/>
      </c>
      <c r="G17" s="23" t="str">
        <f>IFERROR(VLOOKUP(E17,'Base de comisiones'!$A$4:$J$74,3,FALSE),"")</f>
        <v/>
      </c>
      <c r="H17" s="23" t="str">
        <f>IFERROR(VLOOKUP(E17,'Base de comisiones'!$A$4:$J$53,4,FALSE),"")</f>
        <v/>
      </c>
      <c r="I17" s="28"/>
      <c r="J17" s="28"/>
      <c r="K17" s="24" t="str">
        <f>IF(J17='Base de comisiones'!$E$3,VLOOKUP('Jonathan Velasquez '!E17,'Base de comisiones'!$A$4:$J$53,5,FALSE),IF(J17='Base de comisiones'!$F$3,VLOOKUP('Jonathan Velasquez '!E17,'Base de comisiones'!$A$4:$J$53,6,FALSE),IF(J17='Base de comisiones'!$G$3,VLOOKUP('Jonathan Velasquez '!E17,'Base de comisiones'!$A$4:$J$53,7,FALSE),IF(J17='Base de comisiones'!$H$3,VLOOKUP('Jonathan Velasquez '!E17,'Base de comisiones'!$A$4:$J$53,8,FALSE),IF(J17='Base de comisiones'!$I$3,VLOOKUP('Jonathan Velasquez '!E17,'Base de comisiones'!$A$4:$J$53,9,FALSE),IF(J17='Base de comisiones'!$J$3,VLOOKUP('Jonathan Velasquez '!E17,'Base de comisiones'!$A$4:$J$53,10,FALSE),""))))))</f>
        <v/>
      </c>
    </row>
    <row r="18" spans="2:11" x14ac:dyDescent="0.2">
      <c r="B18" s="27"/>
      <c r="C18" s="29"/>
      <c r="D18" s="27"/>
      <c r="E18" s="28"/>
      <c r="F18" s="23" t="str">
        <f>IFERROR(VLOOKUP(E18,'Base de comisiones'!$A$4:$J$774,2,FALSE),"")</f>
        <v/>
      </c>
      <c r="G18" s="23" t="str">
        <f>IFERROR(VLOOKUP(E18,'Base de comisiones'!$A$4:$J$74,3,FALSE),"")</f>
        <v/>
      </c>
      <c r="H18" s="23" t="str">
        <f>IFERROR(VLOOKUP(E18,'Base de comisiones'!$A$4:$J$53,4,FALSE),"")</f>
        <v/>
      </c>
      <c r="I18" s="28"/>
      <c r="J18" s="28"/>
      <c r="K18" s="24" t="str">
        <f>IF(J18='Base de comisiones'!$E$3,VLOOKUP('Jonathan Velasquez '!E18,'Base de comisiones'!$A$4:$J$53,5,FALSE),IF(J18='Base de comisiones'!$F$3,VLOOKUP('Jonathan Velasquez '!E18,'Base de comisiones'!$A$4:$J$53,6,FALSE),IF(J18='Base de comisiones'!$G$3,VLOOKUP('Jonathan Velasquez '!E18,'Base de comisiones'!$A$4:$J$53,7,FALSE),IF(J18='Base de comisiones'!$H$3,VLOOKUP('Jonathan Velasquez '!E18,'Base de comisiones'!$A$4:$J$53,8,FALSE),IF(J18='Base de comisiones'!$I$3,VLOOKUP('Jonathan Velasquez '!E18,'Base de comisiones'!$A$4:$J$53,9,FALSE),IF(J18='Base de comisiones'!$J$3,VLOOKUP('Jonathan Velasquez '!E18,'Base de comisiones'!$A$4:$J$53,10,FALSE),""))))))</f>
        <v/>
      </c>
    </row>
    <row r="19" spans="2:11" x14ac:dyDescent="0.2">
      <c r="B19" s="27"/>
      <c r="C19" s="29"/>
      <c r="D19" s="27"/>
      <c r="E19" s="28"/>
      <c r="F19" s="23" t="str">
        <f>IFERROR(VLOOKUP(E19,'Base de comisiones'!$A$4:$J$774,2,FALSE),"")</f>
        <v/>
      </c>
      <c r="G19" s="23" t="str">
        <f>IFERROR(VLOOKUP(E19,'Base de comisiones'!$A$4:$J$74,3,FALSE),"")</f>
        <v/>
      </c>
      <c r="H19" s="23" t="str">
        <f>IFERROR(VLOOKUP(E19,'Base de comisiones'!$A$4:$J$53,4,FALSE),"")</f>
        <v/>
      </c>
      <c r="I19" s="28"/>
      <c r="J19" s="28"/>
      <c r="K19" s="24" t="str">
        <f>IF(J19='Base de comisiones'!$E$3,VLOOKUP('Jonathan Velasquez '!E19,'Base de comisiones'!$A$4:$J$53,5,FALSE),IF(J19='Base de comisiones'!$F$3,VLOOKUP('Jonathan Velasquez '!E19,'Base de comisiones'!$A$4:$J$53,6,FALSE),IF(J19='Base de comisiones'!$G$3,VLOOKUP('Jonathan Velasquez '!E19,'Base de comisiones'!$A$4:$J$53,7,FALSE),IF(J19='Base de comisiones'!$H$3,VLOOKUP('Jonathan Velasquez '!E19,'Base de comisiones'!$A$4:$J$53,8,FALSE),IF(J19='Base de comisiones'!$I$3,VLOOKUP('Jonathan Velasquez '!E19,'Base de comisiones'!$A$4:$J$53,9,FALSE),IF(J19='Base de comisiones'!$J$3,VLOOKUP('Jonathan Velasquez '!E19,'Base de comisiones'!$A$4:$J$53,10,FALSE),""))))))</f>
        <v/>
      </c>
    </row>
    <row r="20" spans="2:11" x14ac:dyDescent="0.2">
      <c r="B20" s="27"/>
      <c r="C20" s="29"/>
      <c r="D20" s="27"/>
      <c r="E20" s="28"/>
      <c r="F20" s="23" t="str">
        <f>IFERROR(VLOOKUP(E20,'Base de comisiones'!$A$4:$J$774,2,FALSE),"")</f>
        <v/>
      </c>
      <c r="G20" s="23" t="str">
        <f>IFERROR(VLOOKUP(E20,'Base de comisiones'!$A$4:$J$74,3,FALSE),"")</f>
        <v/>
      </c>
      <c r="H20" s="23" t="str">
        <f>IFERROR(VLOOKUP(E20,'Base de comisiones'!$A$4:$J$53,4,FALSE),"")</f>
        <v/>
      </c>
      <c r="I20" s="28"/>
      <c r="J20" s="28"/>
      <c r="K20" s="24" t="str">
        <f>IF(J20='Base de comisiones'!$E$3,VLOOKUP('Jonathan Velasquez '!E20,'Base de comisiones'!$A$4:$J$53,5,FALSE),IF(J20='Base de comisiones'!$F$3,VLOOKUP('Jonathan Velasquez '!E20,'Base de comisiones'!$A$4:$J$53,6,FALSE),IF(J20='Base de comisiones'!$G$3,VLOOKUP('Jonathan Velasquez '!E20,'Base de comisiones'!$A$4:$J$53,7,FALSE),IF(J20='Base de comisiones'!$H$3,VLOOKUP('Jonathan Velasquez '!E20,'Base de comisiones'!$A$4:$J$53,8,FALSE),IF(J20='Base de comisiones'!$I$3,VLOOKUP('Jonathan Velasquez '!E20,'Base de comisiones'!$A$4:$J$53,9,FALSE),IF(J20='Base de comisiones'!$J$3,VLOOKUP('Jonathan Velasquez '!E20,'Base de comisiones'!$A$4:$J$53,10,FALSE),""))))))</f>
        <v/>
      </c>
    </row>
    <row r="21" spans="2:11" x14ac:dyDescent="0.2">
      <c r="B21" s="27"/>
      <c r="C21" s="29"/>
      <c r="D21" s="27"/>
      <c r="E21" s="28"/>
      <c r="F21" s="23" t="str">
        <f>IFERROR(VLOOKUP(E21,'Base de comisiones'!$A$4:$J$774,2,FALSE),"")</f>
        <v/>
      </c>
      <c r="G21" s="23" t="str">
        <f>IFERROR(VLOOKUP(E21,'Base de comisiones'!$A$4:$J$74,3,FALSE),"")</f>
        <v/>
      </c>
      <c r="H21" s="23" t="str">
        <f>IFERROR(VLOOKUP(E21,'Base de comisiones'!$A$4:$J$53,4,FALSE),"")</f>
        <v/>
      </c>
      <c r="I21" s="28"/>
      <c r="J21" s="28"/>
      <c r="K21" s="24" t="str">
        <f>IF(J21='Base de comisiones'!$E$3,VLOOKUP('Jonathan Velasquez '!E21,'Base de comisiones'!$A$4:$J$53,5,FALSE),IF(J21='Base de comisiones'!$F$3,VLOOKUP('Jonathan Velasquez '!E21,'Base de comisiones'!$A$4:$J$53,6,FALSE),IF(J21='Base de comisiones'!$G$3,VLOOKUP('Jonathan Velasquez '!E21,'Base de comisiones'!$A$4:$J$53,7,FALSE),IF(J21='Base de comisiones'!$H$3,VLOOKUP('Jonathan Velasquez '!E21,'Base de comisiones'!$A$4:$J$53,8,FALSE),IF(J21='Base de comisiones'!$I$3,VLOOKUP('Jonathan Velasquez '!E21,'Base de comisiones'!$A$4:$J$53,9,FALSE),IF(J21='Base de comisiones'!$J$3,VLOOKUP('Jonathan Velasquez '!E21,'Base de comisiones'!$A$4:$J$53,10,FALSE),""))))))</f>
        <v/>
      </c>
    </row>
    <row r="22" spans="2:11" x14ac:dyDescent="0.2">
      <c r="B22" s="27"/>
      <c r="C22" s="29"/>
      <c r="D22" s="27"/>
      <c r="E22" s="28"/>
      <c r="F22" s="23" t="str">
        <f>IFERROR(VLOOKUP(E22,'Base de comisiones'!$A$4:$J$774,2,FALSE),"")</f>
        <v/>
      </c>
      <c r="G22" s="23" t="str">
        <f>IFERROR(VLOOKUP(E22,'Base de comisiones'!$A$4:$J$74,3,FALSE),"")</f>
        <v/>
      </c>
      <c r="H22" s="23" t="str">
        <f>IFERROR(VLOOKUP(E22,'Base de comisiones'!$A$4:$J$53,4,FALSE),"")</f>
        <v/>
      </c>
      <c r="I22" s="28"/>
      <c r="J22" s="28"/>
      <c r="K22" s="24" t="str">
        <f>IF(J22='Base de comisiones'!$E$3,VLOOKUP('Jonathan Velasquez '!E22,'Base de comisiones'!$A$4:$J$53,5,FALSE),IF(J22='Base de comisiones'!$F$3,VLOOKUP('Jonathan Velasquez '!E22,'Base de comisiones'!$A$4:$J$53,6,FALSE),IF(J22='Base de comisiones'!$G$3,VLOOKUP('Jonathan Velasquez '!E22,'Base de comisiones'!$A$4:$J$53,7,FALSE),IF(J22='Base de comisiones'!$H$3,VLOOKUP('Jonathan Velasquez '!E22,'Base de comisiones'!$A$4:$J$53,8,FALSE),IF(J22='Base de comisiones'!$I$3,VLOOKUP('Jonathan Velasquez '!E22,'Base de comisiones'!$A$4:$J$53,9,FALSE),IF(J22='Base de comisiones'!$J$3,VLOOKUP('Jonathan Velasquez '!E22,'Base de comisiones'!$A$4:$J$53,10,FALSE),""))))))</f>
        <v/>
      </c>
    </row>
    <row r="23" spans="2:11" x14ac:dyDescent="0.2">
      <c r="B23" s="147" t="s">
        <v>23</v>
      </c>
      <c r="C23" s="148"/>
      <c r="D23" s="148"/>
      <c r="E23" s="148"/>
      <c r="F23" s="148"/>
      <c r="G23" s="148"/>
      <c r="H23" s="148"/>
      <c r="I23" s="148"/>
      <c r="J23" s="148"/>
      <c r="K23" s="25">
        <f>SUM(K9:K22)</f>
        <v>705523.70078740153</v>
      </c>
    </row>
    <row r="24" spans="2:11" x14ac:dyDescent="0.2">
      <c r="B24" s="14"/>
      <c r="C24" s="15"/>
      <c r="D24" s="16"/>
      <c r="E24" s="16"/>
      <c r="F24" s="16"/>
      <c r="G24" s="16"/>
      <c r="H24" s="16"/>
      <c r="I24" s="16"/>
      <c r="J24" s="16"/>
      <c r="K24" s="6"/>
    </row>
    <row r="25" spans="2:11" x14ac:dyDescent="0.2">
      <c r="B25" s="14"/>
      <c r="C25" s="15"/>
      <c r="D25" s="16"/>
      <c r="E25" s="16"/>
      <c r="F25" s="16"/>
      <c r="G25" s="16"/>
      <c r="H25" s="16"/>
      <c r="I25" s="16"/>
      <c r="J25" s="16"/>
      <c r="K25" s="6"/>
    </row>
    <row r="26" spans="2:11" x14ac:dyDescent="0.2">
      <c r="B26" s="14"/>
      <c r="C26" s="15"/>
      <c r="D26" s="16"/>
      <c r="E26" s="16"/>
      <c r="F26" s="16"/>
      <c r="G26" s="16"/>
      <c r="H26" s="16"/>
      <c r="I26" s="16"/>
      <c r="J26" s="16"/>
      <c r="K26" s="6"/>
    </row>
    <row r="30" spans="2:11" ht="30" x14ac:dyDescent="0.2">
      <c r="B30" s="9" t="s">
        <v>0</v>
      </c>
      <c r="C30" s="10"/>
      <c r="H30" s="9" t="s">
        <v>24</v>
      </c>
      <c r="I30" s="10"/>
      <c r="J30" s="11"/>
      <c r="K30" s="12"/>
    </row>
    <row r="35" spans="3:9" x14ac:dyDescent="0.2">
      <c r="C35" s="149" t="s">
        <v>50</v>
      </c>
      <c r="D35" s="149"/>
      <c r="E35" s="10"/>
      <c r="F35" s="10"/>
      <c r="G35" s="10"/>
      <c r="H35" s="11"/>
      <c r="I35" s="6"/>
    </row>
  </sheetData>
  <mergeCells count="4">
    <mergeCell ref="B1:K1"/>
    <mergeCell ref="B2:K2"/>
    <mergeCell ref="B23:J23"/>
    <mergeCell ref="C35:D35"/>
  </mergeCells>
  <printOptions horizontalCentered="1"/>
  <pageMargins left="0.19685039370078741" right="0.19685039370078741" top="0.19685039370078741" bottom="0.19685039370078741" header="0.31496062992125984" footer="0.31496062992125984"/>
  <pageSetup scale="60" orientation="landscape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1380BE4-8D07-4A65-887D-ADB8A485CCC5}">
          <x14:formula1>
            <xm:f>Listas!$B$1:$B$2</xm:f>
          </x14:formula1>
          <xm:sqref>C7</xm:sqref>
        </x14:dataValidation>
        <x14:dataValidation type="list" allowBlank="1" showInputMessage="1" showErrorMessage="1" errorTitle="ERROR" error="Seleccione mes de la lista" promptTitle="MES" prompt="Seleccione mes de la lista" xr:uid="{11C76273-1758-41BF-9D20-8236143E83CC}">
          <x14:formula1>
            <xm:f>Listas!$D$1:$D$12</xm:f>
          </x14:formula1>
          <xm:sqref>C6 I9:I22</xm:sqref>
        </x14:dataValidation>
        <x14:dataValidation type="list" allowBlank="1" showInputMessage="1" showErrorMessage="1" errorTitle="ERROR" error="Seleccione asesor de la lista" promptTitle="ASESOR" prompt="Seleccione asesor de la lista" xr:uid="{611CA35B-27BA-46A8-A7B4-FB84628D17FA}">
          <x14:formula1>
            <xm:f>Listas!$E$1:$E$37</xm:f>
          </x14:formula1>
          <xm:sqref>C5</xm:sqref>
        </x14:dataValidation>
        <x14:dataValidation type="list" allowBlank="1" showInputMessage="1" showErrorMessage="1" errorTitle="ERROR" error="Seleccione tipo cobro de la lista" promptTitle="TIPO COBRO" prompt="Seleccione tipo cobro de la lista" xr:uid="{F522CE91-2630-4615-BA19-6D0378AEEC28}">
          <x14:formula1>
            <xm:f>Listas!$C$1:$C$6</xm:f>
          </x14:formula1>
          <xm:sqref>J9:J22</xm:sqref>
        </x14:dataValidation>
        <x14:dataValidation type="list" allowBlank="1" showInputMessage="1" showErrorMessage="1" errorTitle="ERROR" error="Seleccione vehiculo de la lista" promptTitle="VEHICULO" prompt="Seleccione vehiculo de la lista" xr:uid="{D2F300D3-CA3B-4EC9-8D17-0C8E10FA7824}">
          <x14:formula1>
            <xm:f>'Base de comisiones'!$A$4:$A$53</xm:f>
          </x14:formula1>
          <xm:sqref>E9:E22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AB176-77B4-43DD-8CEB-CD343C81CABE}">
  <sheetPr>
    <tabColor rgb="FFFFFF00"/>
  </sheetPr>
  <dimension ref="B1:K31"/>
  <sheetViews>
    <sheetView showGridLines="0" zoomScale="85" zoomScaleNormal="85" workbookViewId="0">
      <selection activeCell="I5" sqref="I5"/>
    </sheetView>
  </sheetViews>
  <sheetFormatPr baseColWidth="10" defaultColWidth="11.42578125" defaultRowHeight="15" x14ac:dyDescent="0.2"/>
  <cols>
    <col min="1" max="1" width="5.140625" style="1" customWidth="1"/>
    <col min="2" max="2" width="11.85546875" style="1" customWidth="1"/>
    <col min="3" max="3" width="51.28515625" style="1" customWidth="1"/>
    <col min="4" max="4" width="10" style="2" customWidth="1"/>
    <col min="5" max="5" width="29.28515625" style="2" customWidth="1"/>
    <col min="6" max="6" width="23" style="2" customWidth="1"/>
    <col min="7" max="7" width="12.7109375" style="2" customWidth="1"/>
    <col min="8" max="8" width="12.7109375" style="2" hidden="1" customWidth="1"/>
    <col min="9" max="9" width="12.85546875" style="3" customWidth="1"/>
    <col min="10" max="10" width="12.140625" style="3" customWidth="1"/>
    <col min="11" max="11" width="17.85546875" style="4" bestFit="1" customWidth="1"/>
    <col min="12" max="17" width="11.42578125" style="1" customWidth="1"/>
    <col min="18" max="16384" width="11.42578125" style="1"/>
  </cols>
  <sheetData>
    <row r="1" spans="2:11" ht="21" x14ac:dyDescent="0.2">
      <c r="B1" s="146" t="s">
        <v>2</v>
      </c>
      <c r="C1" s="146"/>
      <c r="D1" s="146"/>
      <c r="E1" s="146"/>
      <c r="F1" s="146"/>
      <c r="G1" s="146"/>
      <c r="H1" s="146"/>
      <c r="I1" s="146"/>
      <c r="J1" s="146"/>
      <c r="K1" s="146"/>
    </row>
    <row r="2" spans="2:11" ht="21" x14ac:dyDescent="0.2">
      <c r="B2" s="146" t="s">
        <v>3</v>
      </c>
      <c r="C2" s="146"/>
      <c r="D2" s="146"/>
      <c r="E2" s="146"/>
      <c r="F2" s="146"/>
      <c r="G2" s="146"/>
      <c r="H2" s="146"/>
      <c r="I2" s="146"/>
      <c r="J2" s="146"/>
      <c r="K2" s="146"/>
    </row>
    <row r="3" spans="2:11" x14ac:dyDescent="0.2">
      <c r="I3" s="2"/>
      <c r="J3" s="2"/>
      <c r="K3" s="5"/>
    </row>
    <row r="4" spans="2:11" ht="15.75" x14ac:dyDescent="0.2">
      <c r="B4" s="13" t="s">
        <v>21</v>
      </c>
      <c r="C4" s="26">
        <f>'Nadia Catacora'!C4</f>
        <v>45818</v>
      </c>
      <c r="I4" s="2"/>
      <c r="J4" s="2"/>
      <c r="K4" s="5"/>
    </row>
    <row r="5" spans="2:11" ht="15.75" x14ac:dyDescent="0.2">
      <c r="B5" s="13" t="s">
        <v>0</v>
      </c>
      <c r="C5" s="71" t="s">
        <v>103</v>
      </c>
      <c r="I5" s="2"/>
      <c r="J5" s="2"/>
      <c r="K5" s="5"/>
    </row>
    <row r="6" spans="2:11" ht="15.75" x14ac:dyDescent="0.2">
      <c r="B6" s="13" t="s">
        <v>4</v>
      </c>
      <c r="C6" s="39" t="str">
        <f>'Nadia Catacora'!C6</f>
        <v>MAYO</v>
      </c>
      <c r="I6" s="2"/>
      <c r="J6" s="2"/>
      <c r="K6" s="5"/>
    </row>
    <row r="7" spans="2:11" ht="15.75" x14ac:dyDescent="0.2">
      <c r="B7" s="13" t="s">
        <v>22</v>
      </c>
      <c r="C7" s="39" t="str">
        <f>'Nadia Catacora'!C7</f>
        <v>PRIMERA</v>
      </c>
      <c r="I7" s="2"/>
      <c r="J7" s="2"/>
      <c r="K7" s="5"/>
    </row>
    <row r="8" spans="2:11" ht="31.5" x14ac:dyDescent="0.2">
      <c r="B8" s="7" t="s">
        <v>17</v>
      </c>
      <c r="C8" s="7" t="s">
        <v>1</v>
      </c>
      <c r="D8" s="7" t="s">
        <v>26</v>
      </c>
      <c r="E8" s="7" t="s">
        <v>18</v>
      </c>
      <c r="F8" s="7" t="s">
        <v>34</v>
      </c>
      <c r="G8" s="7" t="s">
        <v>49</v>
      </c>
      <c r="H8" s="7" t="s">
        <v>19</v>
      </c>
      <c r="I8" s="8" t="s">
        <v>4</v>
      </c>
      <c r="J8" s="8" t="s">
        <v>25</v>
      </c>
      <c r="K8" s="22" t="s">
        <v>20</v>
      </c>
    </row>
    <row r="9" spans="2:11" x14ac:dyDescent="0.2">
      <c r="B9" s="27" t="s">
        <v>544</v>
      </c>
      <c r="C9" s="27" t="s">
        <v>545</v>
      </c>
      <c r="D9" s="27" t="s">
        <v>546</v>
      </c>
      <c r="E9" s="27" t="s">
        <v>154</v>
      </c>
      <c r="F9" s="23" t="str">
        <f>IFERROR(VLOOKUP(E9,'Base de comisiones'!$A$4:$J$62,2,FALSE),"")</f>
        <v>NEW GRAND EKOTAXI</v>
      </c>
      <c r="G9" s="23" t="str">
        <f>IFERROR(VLOOKUP(E9,'Base de comisiones'!$A$4:$J$64,3,FALSE),"")</f>
        <v>SX</v>
      </c>
      <c r="H9" s="23" t="str">
        <f>IFERROR(VLOOKUP(E9,'Base de comisiones'!$A$4:$J$53,4,FALSE),"")</f>
        <v/>
      </c>
      <c r="I9" s="127" t="s">
        <v>9</v>
      </c>
      <c r="J9" s="109" t="s">
        <v>36</v>
      </c>
      <c r="K9" s="24">
        <f>IF(J9='Base de comisiones'!$E$3,VLOOKUP('Gloria Moreno'!E9,'Base de comisiones'!$A$4:$J$62,5,FALSE),IF(J9='Base de comisiones'!$F$3,VLOOKUP('Gloria Moreno'!E9,'Base de comisiones'!$A$4:$J$62,6,FALSE),IF(J9='Base de comisiones'!$G$3,VLOOKUP('Gloria Moreno'!E9,'Base de comisiones'!$A$4:$J$62,7,FALSE),IF(J9='Base de comisiones'!$H$3,VLOOKUP('Gloria Moreno'!E9,'Base de comisiones'!$A$4:$J$62,8,FALSE),IF(J9='Base de comisiones'!$I$3,VLOOKUP('Gloria Moreno'!E9,'Base de comisiones'!$A$4:$J$62,9,FALSE),IF(J9='Base de comisiones'!$J$3,VLOOKUP('Gloria Moreno'!E9,'Base de comisiones'!$A$4:$J$62,10,FALSE),""))))))</f>
        <v>375352.94117647066</v>
      </c>
    </row>
    <row r="10" spans="2:11" x14ac:dyDescent="0.2">
      <c r="B10" s="27" t="s">
        <v>547</v>
      </c>
      <c r="C10" s="27" t="s">
        <v>548</v>
      </c>
      <c r="D10" s="27" t="s">
        <v>549</v>
      </c>
      <c r="E10" s="27" t="s">
        <v>154</v>
      </c>
      <c r="F10" s="23" t="str">
        <f>IFERROR(VLOOKUP(E10,'Base de comisiones'!$A$4:$J$62,2,FALSE),"")</f>
        <v>NEW GRAND EKOTAXI</v>
      </c>
      <c r="G10" s="23" t="str">
        <f>IFERROR(VLOOKUP(E10,'Base de comisiones'!$A$4:$J$64,3,FALSE),"")</f>
        <v>SX</v>
      </c>
      <c r="H10" s="23" t="str">
        <f>IFERROR(VLOOKUP(E10,'Base de comisiones'!$A$4:$J$53,4,FALSE),"")</f>
        <v/>
      </c>
      <c r="I10" s="127" t="s">
        <v>9</v>
      </c>
      <c r="J10" s="109" t="s">
        <v>36</v>
      </c>
      <c r="K10" s="24">
        <f>IF(J10='Base de comisiones'!$E$3,VLOOKUP('Gloria Moreno'!E10,'Base de comisiones'!$A$4:$J$62,5,FALSE),IF(J10='Base de comisiones'!$F$3,VLOOKUP('Gloria Moreno'!E10,'Base de comisiones'!$A$4:$J$62,6,FALSE),IF(J10='Base de comisiones'!$G$3,VLOOKUP('Gloria Moreno'!E10,'Base de comisiones'!$A$4:$J$62,7,FALSE),IF(J10='Base de comisiones'!$H$3,VLOOKUP('Gloria Moreno'!E10,'Base de comisiones'!$A$4:$J$62,8,FALSE),IF(J10='Base de comisiones'!$I$3,VLOOKUP('Gloria Moreno'!E10,'Base de comisiones'!$A$4:$J$62,9,FALSE),IF(J10='Base de comisiones'!$J$3,VLOOKUP('Gloria Moreno'!E10,'Base de comisiones'!$A$4:$J$62,10,FALSE),""))))))</f>
        <v>375352.94117647066</v>
      </c>
    </row>
    <row r="11" spans="2:11" ht="15" customHeight="1" x14ac:dyDescent="0.2">
      <c r="B11" s="27" t="s">
        <v>550</v>
      </c>
      <c r="C11" s="27" t="s">
        <v>551</v>
      </c>
      <c r="D11" s="27" t="s">
        <v>552</v>
      </c>
      <c r="E11" s="27" t="s">
        <v>122</v>
      </c>
      <c r="F11" s="23" t="str">
        <f>IFERROR(VLOOKUP(E11,'Base de comisiones'!$A$4:$J$62,2,FALSE),"")</f>
        <v>K3 CROSS</v>
      </c>
      <c r="G11" s="23" t="str">
        <f>IFERROR(VLOOKUP(E11,'Base de comisiones'!$A$4:$J$64,3,FALSE),"")</f>
        <v>GT LINE</v>
      </c>
      <c r="H11" s="23">
        <f>IFERROR(VLOOKUP(E11,'Base de comisiones'!$A$4:$J$53,4,FALSE),"")</f>
        <v>2026</v>
      </c>
      <c r="I11" s="127" t="s">
        <v>9</v>
      </c>
      <c r="J11" s="109" t="s">
        <v>36</v>
      </c>
      <c r="K11" s="24">
        <f>IF(J11='Base de comisiones'!$E$3,VLOOKUP('Gloria Moreno'!E11,'Base de comisiones'!$A$4:$J$62,5,FALSE),IF(J11='Base de comisiones'!$F$3,VLOOKUP('Gloria Moreno'!E11,'Base de comisiones'!$A$4:$J$62,6,FALSE),IF(J11='Base de comisiones'!$G$3,VLOOKUP('Gloria Moreno'!E11,'Base de comisiones'!$A$4:$J$62,7,FALSE),IF(J11='Base de comisiones'!$H$3,VLOOKUP('Gloria Moreno'!E11,'Base de comisiones'!$A$4:$J$62,8,FALSE),IF(J11='Base de comisiones'!$I$3,VLOOKUP('Gloria Moreno'!E11,'Base de comisiones'!$A$4:$J$62,9,FALSE),IF(J11='Base de comisiones'!$J$3,VLOOKUP('Gloria Moreno'!E11,'Base de comisiones'!$A$4:$J$62,10,FALSE),""))))))</f>
        <v>441688.97637795273</v>
      </c>
    </row>
    <row r="12" spans="2:11" ht="16.899999999999999" customHeight="1" x14ac:dyDescent="0.2">
      <c r="B12" s="27" t="s">
        <v>553</v>
      </c>
      <c r="C12" s="27" t="s">
        <v>554</v>
      </c>
      <c r="D12" s="27" t="s">
        <v>555</v>
      </c>
      <c r="E12" s="27" t="s">
        <v>154</v>
      </c>
      <c r="F12" s="23" t="str">
        <f>IFERROR(VLOOKUP(E12,'Base de comisiones'!$A$4:$J$62,2,FALSE),"")</f>
        <v>NEW GRAND EKOTAXI</v>
      </c>
      <c r="G12" s="23" t="str">
        <f>IFERROR(VLOOKUP(E12,'Base de comisiones'!$A$4:$J$64,3,FALSE),"")</f>
        <v>SX</v>
      </c>
      <c r="H12" s="23" t="str">
        <f>IFERROR(VLOOKUP(E12,'Base de comisiones'!$A$4:$J$53,4,FALSE),"")</f>
        <v/>
      </c>
      <c r="I12" s="127" t="s">
        <v>9</v>
      </c>
      <c r="J12" s="109" t="s">
        <v>36</v>
      </c>
      <c r="K12" s="24">
        <f>IF(J12='Base de comisiones'!$E$3,VLOOKUP('Gloria Moreno'!E12,'Base de comisiones'!$A$4:$J$62,5,FALSE),IF(J12='Base de comisiones'!$F$3,VLOOKUP('Gloria Moreno'!E12,'Base de comisiones'!$A$4:$J$62,6,FALSE),IF(J12='Base de comisiones'!$G$3,VLOOKUP('Gloria Moreno'!E12,'Base de comisiones'!$A$4:$J$62,7,FALSE),IF(J12='Base de comisiones'!$H$3,VLOOKUP('Gloria Moreno'!E12,'Base de comisiones'!$A$4:$J$62,8,FALSE),IF(J12='Base de comisiones'!$I$3,VLOOKUP('Gloria Moreno'!E12,'Base de comisiones'!$A$4:$J$62,9,FALSE),IF(J12='Base de comisiones'!$J$3,VLOOKUP('Gloria Moreno'!E12,'Base de comisiones'!$A$4:$J$62,10,FALSE),""))))))</f>
        <v>375352.94117647066</v>
      </c>
    </row>
    <row r="13" spans="2:11" x14ac:dyDescent="0.2">
      <c r="B13" s="27"/>
      <c r="C13" s="29"/>
      <c r="D13" s="27"/>
      <c r="E13" s="28"/>
      <c r="F13" s="23" t="str">
        <f>IFERROR(VLOOKUP(E13,'Base de comisiones'!$A$4:$J$53,2,FALSE),"")</f>
        <v/>
      </c>
      <c r="G13" s="23" t="str">
        <f>IFERROR(VLOOKUP(E13,'Base de comisiones'!$A$4:$J$53,3,FALSE),"")</f>
        <v/>
      </c>
      <c r="H13" s="23" t="str">
        <f>IFERROR(VLOOKUP(E13,'Base de comisiones'!$A$4:$J$53,4,FALSE),"")</f>
        <v/>
      </c>
      <c r="I13" s="28"/>
      <c r="J13" s="28"/>
      <c r="K13" s="24" t="str">
        <f>IF(J13='Base de comisiones'!$E$3,VLOOKUP('Gloria Moreno'!E13,'Base de comisiones'!$A$4:$J$62,5,FALSE),IF(J13='Base de comisiones'!$F$3,VLOOKUP('Gloria Moreno'!E13,'Base de comisiones'!$A$4:$J$62,6,FALSE),IF(J13='Base de comisiones'!$G$3,VLOOKUP('Gloria Moreno'!E13,'Base de comisiones'!$A$4:$J$62,7,FALSE),IF(J13='Base de comisiones'!$H$3,VLOOKUP('Gloria Moreno'!E13,'Base de comisiones'!$A$4:$J$62,8,FALSE),IF(J13='Base de comisiones'!$I$3,VLOOKUP('Gloria Moreno'!E13,'Base de comisiones'!$A$4:$J$62,9,FALSE),IF(J13='Base de comisiones'!$J$3,VLOOKUP('Gloria Moreno'!E13,'Base de comisiones'!$A$4:$J$62,10,FALSE),""))))))</f>
        <v/>
      </c>
    </row>
    <row r="14" spans="2:11" x14ac:dyDescent="0.2">
      <c r="B14" s="27"/>
      <c r="C14" s="29"/>
      <c r="D14" s="27"/>
      <c r="E14" s="28"/>
      <c r="F14" s="23"/>
      <c r="G14" s="23"/>
      <c r="H14" s="23"/>
      <c r="I14" s="28"/>
      <c r="J14" s="28"/>
      <c r="K14" s="24" t="str">
        <f>IF(J14='Base de comisiones'!$E$3,VLOOKUP('Gloria Moreno'!E14,'Base de comisiones'!$A$4:$J$62,5,FALSE),IF(J14='Base de comisiones'!$F$3,VLOOKUP('Gloria Moreno'!E14,'Base de comisiones'!$A$4:$J$62,6,FALSE),IF(J14='Base de comisiones'!$G$3,VLOOKUP('Gloria Moreno'!E14,'Base de comisiones'!$A$4:$J$62,7,FALSE),IF(J14='Base de comisiones'!$H$3,VLOOKUP('Gloria Moreno'!E14,'Base de comisiones'!$A$4:$J$62,8,FALSE),IF(J14='Base de comisiones'!$I$3,VLOOKUP('Gloria Moreno'!E14,'Base de comisiones'!$A$4:$J$62,9,FALSE),IF(J14='Base de comisiones'!$J$3,VLOOKUP('Gloria Moreno'!E14,'Base de comisiones'!$A$4:$J$62,10,FALSE),""))))))</f>
        <v/>
      </c>
    </row>
    <row r="15" spans="2:11" x14ac:dyDescent="0.2">
      <c r="B15" s="27"/>
      <c r="C15" s="29" t="s">
        <v>699</v>
      </c>
      <c r="D15" s="27" t="s">
        <v>546</v>
      </c>
      <c r="E15" s="28"/>
      <c r="F15" s="23" t="str">
        <f>IFERROR(VLOOKUP(E15,'Base de comisiones'!$A$4:$J$53,2,FALSE),"")</f>
        <v/>
      </c>
      <c r="G15" s="23" t="str">
        <f>IFERROR(VLOOKUP(E15,'Base de comisiones'!$A$4:$J$53,3,FALSE),"")</f>
        <v/>
      </c>
      <c r="H15" s="23" t="str">
        <f>IFERROR(VLOOKUP(E15,'Base de comisiones'!$A$4:$J$53,4,FALSE),"")</f>
        <v/>
      </c>
      <c r="I15" s="28"/>
      <c r="J15" s="28"/>
      <c r="K15" s="24">
        <v>-807429</v>
      </c>
    </row>
    <row r="16" spans="2:11" x14ac:dyDescent="0.2">
      <c r="B16" s="27"/>
      <c r="C16" s="29"/>
      <c r="D16" s="27"/>
      <c r="E16" s="28"/>
      <c r="F16" s="23" t="str">
        <f>IFERROR(VLOOKUP(E16,'Base de comisiones'!$A$4:$J$53,2,FALSE),"")</f>
        <v/>
      </c>
      <c r="G16" s="23" t="str">
        <f>IFERROR(VLOOKUP(E16,'Base de comisiones'!$A$4:$J$53,3,FALSE),"")</f>
        <v/>
      </c>
      <c r="H16" s="23" t="str">
        <f>IFERROR(VLOOKUP(E16,'Base de comisiones'!$A$4:$J$53,4,FALSE),"")</f>
        <v/>
      </c>
      <c r="I16" s="28"/>
      <c r="J16" s="28"/>
      <c r="K16" s="24" t="str">
        <f>IF(J16='Base de comisiones'!$E$3,VLOOKUP('Gloria Moreno'!E16,'Base de comisiones'!$A$4:$J$62,5,FALSE),IF(J16='Base de comisiones'!$F$3,VLOOKUP('Gloria Moreno'!E16,'Base de comisiones'!$A$4:$J$62,6,FALSE),IF(J16='Base de comisiones'!$G$3,VLOOKUP('Gloria Moreno'!E16,'Base de comisiones'!$A$4:$J$62,7,FALSE),IF(J16='Base de comisiones'!$H$3,VLOOKUP('Gloria Moreno'!E16,'Base de comisiones'!$A$4:$J$62,8,FALSE),IF(J16='Base de comisiones'!$I$3,VLOOKUP('Gloria Moreno'!E16,'Base de comisiones'!$A$4:$J$62,9,FALSE),IF(J16='Base de comisiones'!$J$3,VLOOKUP('Gloria Moreno'!E16,'Base de comisiones'!$A$4:$J$62,10,FALSE),""))))))</f>
        <v/>
      </c>
    </row>
    <row r="17" spans="2:11" x14ac:dyDescent="0.2">
      <c r="B17" s="27"/>
      <c r="C17" s="29"/>
      <c r="D17" s="27"/>
      <c r="E17" s="28"/>
      <c r="F17" s="23" t="str">
        <f>IFERROR(VLOOKUP(E17,'Base de comisiones'!$A$4:$J$53,2,FALSE),"")</f>
        <v/>
      </c>
      <c r="G17" s="23" t="str">
        <f>IFERROR(VLOOKUP(E17,'Base de comisiones'!$A$4:$J$53,3,FALSE),"")</f>
        <v/>
      </c>
      <c r="H17" s="23" t="str">
        <f>IFERROR(VLOOKUP(E17,'Base de comisiones'!$A$4:$J$53,4,FALSE),"")</f>
        <v/>
      </c>
      <c r="I17" s="28"/>
      <c r="J17" s="28"/>
      <c r="K17" s="24" t="str">
        <f>IF(J17='Base de comisiones'!$E$3,VLOOKUP('Gloria Moreno'!E17,'Base de comisiones'!$A$4:$J$62,5,FALSE),IF(J17='Base de comisiones'!$F$3,VLOOKUP('Gloria Moreno'!E17,'Base de comisiones'!$A$4:$J$62,6,FALSE),IF(J17='Base de comisiones'!$G$3,VLOOKUP('Gloria Moreno'!E17,'Base de comisiones'!$A$4:$J$62,7,FALSE),IF(J17='Base de comisiones'!$H$3,VLOOKUP('Gloria Moreno'!E17,'Base de comisiones'!$A$4:$J$62,8,FALSE),IF(J17='Base de comisiones'!$I$3,VLOOKUP('Gloria Moreno'!E17,'Base de comisiones'!$A$4:$J$62,9,FALSE),IF(J17='Base de comisiones'!$J$3,VLOOKUP('Gloria Moreno'!E17,'Base de comisiones'!$A$4:$J$62,10,FALSE),""))))))</f>
        <v/>
      </c>
    </row>
    <row r="18" spans="2:11" x14ac:dyDescent="0.2">
      <c r="B18" s="27"/>
      <c r="C18" s="29"/>
      <c r="D18" s="27"/>
      <c r="E18" s="28"/>
      <c r="F18" s="23" t="str">
        <f>IFERROR(VLOOKUP(E18,'Base de comisiones'!$A$4:$J$53,2,FALSE),"")</f>
        <v/>
      </c>
      <c r="G18" s="23" t="str">
        <f>IFERROR(VLOOKUP(E18,'Base de comisiones'!$A$4:$J$53,3,FALSE),"")</f>
        <v/>
      </c>
      <c r="H18" s="23" t="str">
        <f>IFERROR(VLOOKUP(E18,'Base de comisiones'!$A$4:$J$53,4,FALSE),"")</f>
        <v/>
      </c>
      <c r="I18" s="28"/>
      <c r="J18" s="28"/>
      <c r="K18" s="24" t="str">
        <f>IF(J18='Base de comisiones'!$E$3,VLOOKUP('Gloria Moreno'!E18,'Base de comisiones'!$A$4:$J$62,5,FALSE),IF(J18='Base de comisiones'!$F$3,VLOOKUP('Gloria Moreno'!E18,'Base de comisiones'!$A$4:$J$62,6,FALSE),IF(J18='Base de comisiones'!$G$3,VLOOKUP('Gloria Moreno'!E18,'Base de comisiones'!$A$4:$J$62,7,FALSE),IF(J18='Base de comisiones'!$H$3,VLOOKUP('Gloria Moreno'!E18,'Base de comisiones'!$A$4:$J$62,8,FALSE),IF(J18='Base de comisiones'!$I$3,VLOOKUP('Gloria Moreno'!E18,'Base de comisiones'!$A$4:$J$62,9,FALSE),IF(J18='Base de comisiones'!$J$3,VLOOKUP('Gloria Moreno'!E18,'Base de comisiones'!$A$4:$J$62,10,FALSE),""))))))</f>
        <v/>
      </c>
    </row>
    <row r="19" spans="2:11" x14ac:dyDescent="0.2">
      <c r="B19" s="147" t="s">
        <v>23</v>
      </c>
      <c r="C19" s="148"/>
      <c r="D19" s="148"/>
      <c r="E19" s="148"/>
      <c r="F19" s="148"/>
      <c r="G19" s="148"/>
      <c r="H19" s="148"/>
      <c r="I19" s="148"/>
      <c r="J19" s="148"/>
      <c r="K19" s="25">
        <f>SUM( K9:K18)</f>
        <v>760318.79990736465</v>
      </c>
    </row>
    <row r="20" spans="2:11" x14ac:dyDescent="0.2">
      <c r="B20" s="14"/>
      <c r="C20" s="15"/>
      <c r="D20" s="16"/>
      <c r="E20" s="16"/>
      <c r="F20" s="16"/>
      <c r="G20" s="16"/>
      <c r="H20" s="16"/>
      <c r="I20" s="16"/>
      <c r="J20" s="16"/>
      <c r="K20" s="6"/>
    </row>
    <row r="21" spans="2:11" x14ac:dyDescent="0.2">
      <c r="B21" s="14"/>
      <c r="C21" s="15"/>
      <c r="D21" s="16"/>
      <c r="E21" s="16"/>
      <c r="F21" s="16"/>
      <c r="G21" s="16"/>
      <c r="H21" s="16"/>
      <c r="I21" s="16"/>
      <c r="J21" s="16"/>
      <c r="K21" s="6"/>
    </row>
    <row r="22" spans="2:11" x14ac:dyDescent="0.2">
      <c r="B22" s="14"/>
      <c r="C22" s="15"/>
      <c r="D22" s="16"/>
      <c r="E22" s="16"/>
      <c r="F22" s="16"/>
      <c r="G22" s="16"/>
      <c r="H22" s="16"/>
      <c r="I22" s="16"/>
      <c r="J22" s="16"/>
      <c r="K22" s="6"/>
    </row>
    <row r="26" spans="2:11" ht="30" x14ac:dyDescent="0.2">
      <c r="B26" s="9" t="s">
        <v>0</v>
      </c>
      <c r="C26" s="10"/>
      <c r="H26" s="9" t="s">
        <v>24</v>
      </c>
      <c r="I26" s="10"/>
      <c r="J26" s="11"/>
      <c r="K26" s="12"/>
    </row>
    <row r="31" spans="2:11" x14ac:dyDescent="0.2">
      <c r="C31" s="149" t="s">
        <v>50</v>
      </c>
      <c r="D31" s="149"/>
      <c r="E31" s="10"/>
      <c r="F31" s="10"/>
      <c r="G31" s="10"/>
      <c r="H31" s="11"/>
      <c r="I31" s="6"/>
    </row>
  </sheetData>
  <mergeCells count="4">
    <mergeCell ref="B1:K1"/>
    <mergeCell ref="B2:K2"/>
    <mergeCell ref="B19:J19"/>
    <mergeCell ref="C31:D31"/>
  </mergeCells>
  <printOptions horizontalCentered="1"/>
  <pageMargins left="0.19685039370078741" right="0.19685039370078741" top="0.19685039370078741" bottom="0.19685039370078741" header="0.31496062992125984" footer="0.31496062992125984"/>
  <pageSetup scale="60" orientation="landscape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ERROR" error="Seleccione asesor de la lista" promptTitle="ASESOR" prompt="Seleccione asesor de la lista" xr:uid="{6A393BAD-EFE2-4555-91E5-FA9AF2304A3C}">
          <x14:formula1>
            <xm:f>Listas!$E$1:$E$37</xm:f>
          </x14:formula1>
          <xm:sqref>C5</xm:sqref>
        </x14:dataValidation>
        <x14:dataValidation type="list" allowBlank="1" showInputMessage="1" showErrorMessage="1" xr:uid="{5353382D-B117-4259-8A13-3A50CB38213A}">
          <x14:formula1>
            <xm:f>Listas!$B$1:$B$2</xm:f>
          </x14:formula1>
          <xm:sqref>C7</xm:sqref>
        </x14:dataValidation>
        <x14:dataValidation type="list" allowBlank="1" showInputMessage="1" showErrorMessage="1" errorTitle="ERROR" error="Seleccione mes de la lista" promptTitle="MES" prompt="Seleccione mes de la lista" xr:uid="{046DE08D-8227-43E7-8C7C-579FCB08B272}">
          <x14:formula1>
            <xm:f>Listas!$D$1:$D$12</xm:f>
          </x14:formula1>
          <xm:sqref>C6 I9:I18</xm:sqref>
        </x14:dataValidation>
        <x14:dataValidation type="list" allowBlank="1" showInputMessage="1" showErrorMessage="1" errorTitle="ERROR" error="Seleccione tipo cobro de la lista" promptTitle="TIPO COBRO" prompt="Seleccione tipo cobro de la lista" xr:uid="{95AA5BFE-60E9-4929-9B82-43091A4BD842}">
          <x14:formula1>
            <xm:f>Listas!$C$1:$C$6</xm:f>
          </x14:formula1>
          <xm:sqref>J9:J18</xm:sqref>
        </x14:dataValidation>
        <x14:dataValidation type="list" allowBlank="1" showInputMessage="1" showErrorMessage="1" errorTitle="ERROR" error="Seleccione vehiculo de la lista" promptTitle="VEHICULO" prompt="Seleccione vehiculo de la lista" xr:uid="{1046DD52-CF7E-4120-8D5B-B0348D7B9E05}">
          <x14:formula1>
            <xm:f>'Base de comisiones'!$A$4:$A$53</xm:f>
          </x14:formula1>
          <xm:sqref>E9:E18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E42"/>
  <sheetViews>
    <sheetView showGridLines="0" zoomScale="90" zoomScaleNormal="90" workbookViewId="0">
      <selection activeCell="F19" sqref="F19"/>
    </sheetView>
  </sheetViews>
  <sheetFormatPr baseColWidth="10" defaultColWidth="11.42578125" defaultRowHeight="15" x14ac:dyDescent="0.2"/>
  <cols>
    <col min="1" max="1" width="5.140625" style="1" customWidth="1"/>
    <col min="2" max="2" width="11.42578125" style="1" customWidth="1"/>
    <col min="3" max="3" width="27" style="1" bestFit="1" customWidth="1"/>
    <col min="4" max="4" width="31.140625" style="1" customWidth="1"/>
    <col min="5" max="5" width="63.5703125" style="1" customWidth="1"/>
    <col min="6" max="7" width="11.42578125" style="1" customWidth="1"/>
    <col min="8" max="16384" width="11.42578125" style="1"/>
  </cols>
  <sheetData>
    <row r="1" spans="2:5" x14ac:dyDescent="0.2">
      <c r="B1" s="19" t="s">
        <v>29</v>
      </c>
      <c r="C1" s="1" t="str">
        <f>'Base de comisiones'!E3</f>
        <v>TABLA 1</v>
      </c>
      <c r="D1" s="1" t="s">
        <v>5</v>
      </c>
      <c r="E1" s="37" t="s">
        <v>65</v>
      </c>
    </row>
    <row r="2" spans="2:5" x14ac:dyDescent="0.2">
      <c r="B2" s="19" t="s">
        <v>30</v>
      </c>
      <c r="C2" s="1" t="str">
        <f>'Base de comisiones'!F3</f>
        <v>TABLA 2</v>
      </c>
      <c r="D2" s="1" t="s">
        <v>6</v>
      </c>
      <c r="E2" s="30" t="s">
        <v>63</v>
      </c>
    </row>
    <row r="3" spans="2:5" x14ac:dyDescent="0.2">
      <c r="C3" s="18" t="str">
        <f>'Base de comisiones'!G3</f>
        <v>TABLA 3</v>
      </c>
      <c r="D3" s="1" t="s">
        <v>7</v>
      </c>
      <c r="E3" s="40" t="s">
        <v>66</v>
      </c>
    </row>
    <row r="4" spans="2:5" x14ac:dyDescent="0.2">
      <c r="C4" s="17" t="str">
        <f>'Base de comisiones'!H3</f>
        <v>Remanente Tabla 1 -&gt; Tabla 2</v>
      </c>
      <c r="D4" s="1" t="s">
        <v>8</v>
      </c>
      <c r="E4" s="40" t="s">
        <v>67</v>
      </c>
    </row>
    <row r="5" spans="2:5" x14ac:dyDescent="0.2">
      <c r="C5" s="1" t="str">
        <f>'Base de comisiones'!I3</f>
        <v>Remanente Tabla 1 -&gt; Tabla 3</v>
      </c>
      <c r="D5" s="1" t="s">
        <v>9</v>
      </c>
      <c r="E5" s="1" t="s">
        <v>51</v>
      </c>
    </row>
    <row r="6" spans="2:5" x14ac:dyDescent="0.2">
      <c r="C6" s="1" t="str">
        <f>'Base de comisiones'!J3</f>
        <v>Remanente Tabla 2 -&gt; Tabla 3</v>
      </c>
      <c r="D6" s="1" t="s">
        <v>10</v>
      </c>
      <c r="E6" s="1" t="s">
        <v>52</v>
      </c>
    </row>
    <row r="7" spans="2:5" x14ac:dyDescent="0.2">
      <c r="D7" s="1" t="s">
        <v>11</v>
      </c>
      <c r="E7" s="19" t="s">
        <v>53</v>
      </c>
    </row>
    <row r="8" spans="2:5" x14ac:dyDescent="0.2">
      <c r="D8" s="1" t="s">
        <v>12</v>
      </c>
      <c r="E8" s="37" t="s">
        <v>64</v>
      </c>
    </row>
    <row r="9" spans="2:5" x14ac:dyDescent="0.2">
      <c r="D9" s="1" t="s">
        <v>13</v>
      </c>
      <c r="E9" s="19" t="s">
        <v>55</v>
      </c>
    </row>
    <row r="10" spans="2:5" x14ac:dyDescent="0.2">
      <c r="D10" s="1" t="s">
        <v>14</v>
      </c>
      <c r="E10" s="19" t="s">
        <v>56</v>
      </c>
    </row>
    <row r="11" spans="2:5" x14ac:dyDescent="0.2">
      <c r="D11" s="1" t="s">
        <v>15</v>
      </c>
      <c r="E11" s="71" t="s">
        <v>86</v>
      </c>
    </row>
    <row r="12" spans="2:5" x14ac:dyDescent="0.2">
      <c r="D12" s="1" t="s">
        <v>16</v>
      </c>
      <c r="E12" s="71" t="s">
        <v>87</v>
      </c>
    </row>
    <row r="13" spans="2:5" x14ac:dyDescent="0.2">
      <c r="E13" s="71" t="s">
        <v>95</v>
      </c>
    </row>
    <row r="14" spans="2:5" x14ac:dyDescent="0.2">
      <c r="E14" s="1" t="s">
        <v>57</v>
      </c>
    </row>
    <row r="15" spans="2:5" x14ac:dyDescent="0.2">
      <c r="E15" s="71" t="s">
        <v>85</v>
      </c>
    </row>
    <row r="16" spans="2:5" x14ac:dyDescent="0.2">
      <c r="E16" s="1" t="s">
        <v>58</v>
      </c>
    </row>
    <row r="17" spans="5:5" x14ac:dyDescent="0.2">
      <c r="E17" s="1" t="s">
        <v>59</v>
      </c>
    </row>
    <row r="18" spans="5:5" x14ac:dyDescent="0.2">
      <c r="E18" s="1" t="s">
        <v>69</v>
      </c>
    </row>
    <row r="19" spans="5:5" x14ac:dyDescent="0.2">
      <c r="E19" s="1" t="s">
        <v>60</v>
      </c>
    </row>
    <row r="20" spans="5:5" x14ac:dyDescent="0.2">
      <c r="E20" s="1" t="s">
        <v>61</v>
      </c>
    </row>
    <row r="21" spans="5:5" x14ac:dyDescent="0.2">
      <c r="E21" s="19" t="s">
        <v>54</v>
      </c>
    </row>
    <row r="22" spans="5:5" x14ac:dyDescent="0.2">
      <c r="E22" s="1" t="s">
        <v>62</v>
      </c>
    </row>
    <row r="23" spans="5:5" x14ac:dyDescent="0.2">
      <c r="E23" s="64" t="s">
        <v>81</v>
      </c>
    </row>
    <row r="24" spans="5:5" x14ac:dyDescent="0.2">
      <c r="E24" s="43" t="s">
        <v>70</v>
      </c>
    </row>
    <row r="25" spans="5:5" x14ac:dyDescent="0.2">
      <c r="E25" s="47" t="s">
        <v>76</v>
      </c>
    </row>
    <row r="26" spans="5:5" x14ac:dyDescent="0.2">
      <c r="E26" s="40" t="s">
        <v>68</v>
      </c>
    </row>
    <row r="27" spans="5:5" x14ac:dyDescent="0.2">
      <c r="E27" s="48" t="s">
        <v>77</v>
      </c>
    </row>
    <row r="28" spans="5:5" x14ac:dyDescent="0.2">
      <c r="E28" s="71" t="s">
        <v>82</v>
      </c>
    </row>
    <row r="29" spans="5:5" x14ac:dyDescent="0.2">
      <c r="E29" s="52" t="s">
        <v>78</v>
      </c>
    </row>
    <row r="30" spans="5:5" x14ac:dyDescent="0.2">
      <c r="E30" s="52" t="s">
        <v>79</v>
      </c>
    </row>
    <row r="31" spans="5:5" x14ac:dyDescent="0.2">
      <c r="E31" s="52" t="s">
        <v>88</v>
      </c>
    </row>
    <row r="32" spans="5:5" x14ac:dyDescent="0.2">
      <c r="E32" s="88" t="s">
        <v>65</v>
      </c>
    </row>
    <row r="33" spans="5:5" x14ac:dyDescent="0.2">
      <c r="E33" s="71" t="s">
        <v>89</v>
      </c>
    </row>
    <row r="34" spans="5:5" x14ac:dyDescent="0.2">
      <c r="E34" s="71" t="s">
        <v>91</v>
      </c>
    </row>
    <row r="35" spans="5:5" x14ac:dyDescent="0.2">
      <c r="E35" s="71" t="s">
        <v>90</v>
      </c>
    </row>
    <row r="36" spans="5:5" x14ac:dyDescent="0.2">
      <c r="E36" s="71" t="s">
        <v>94</v>
      </c>
    </row>
    <row r="37" spans="5:5" x14ac:dyDescent="0.2">
      <c r="E37" s="118" t="s">
        <v>115</v>
      </c>
    </row>
    <row r="38" spans="5:5" x14ac:dyDescent="0.2">
      <c r="E38" s="118"/>
    </row>
    <row r="40" spans="5:5" x14ac:dyDescent="0.2">
      <c r="E40" s="19"/>
    </row>
    <row r="41" spans="5:5" x14ac:dyDescent="0.2">
      <c r="E41" s="40"/>
    </row>
    <row r="42" spans="5:5" x14ac:dyDescent="0.2">
      <c r="E42" s="40"/>
    </row>
  </sheetData>
  <printOptions horizontalCentered="1"/>
  <pageMargins left="0.19685039370078741" right="0.19685039370078741" top="0.19685039370078741" bottom="0.19685039370078741" header="0.31496062992125984" footer="0.31496062992125984"/>
  <pageSetup scale="6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5D9B1-3771-431B-9B15-BCBA3873A419}">
  <sheetPr>
    <tabColor rgb="FFFFFF00"/>
  </sheetPr>
  <dimension ref="B1:L33"/>
  <sheetViews>
    <sheetView showGridLines="0" zoomScale="85" zoomScaleNormal="85" workbookViewId="0">
      <selection activeCell="I5" sqref="I5"/>
    </sheetView>
  </sheetViews>
  <sheetFormatPr baseColWidth="10" defaultColWidth="11.42578125" defaultRowHeight="15" x14ac:dyDescent="0.2"/>
  <cols>
    <col min="1" max="1" width="3.28515625" style="1" customWidth="1"/>
    <col min="2" max="2" width="11.85546875" style="1" customWidth="1"/>
    <col min="3" max="3" width="43.7109375" style="1" customWidth="1"/>
    <col min="4" max="4" width="12.140625" style="2" customWidth="1"/>
    <col min="5" max="5" width="22.28515625" style="2" customWidth="1"/>
    <col min="6" max="6" width="26.42578125" style="2" customWidth="1"/>
    <col min="7" max="7" width="18.28515625" style="2" customWidth="1"/>
    <col min="8" max="8" width="12.7109375" style="2" hidden="1" customWidth="1"/>
    <col min="9" max="9" width="13.42578125" style="3" customWidth="1"/>
    <col min="10" max="10" width="19.28515625" style="3" customWidth="1"/>
    <col min="11" max="11" width="21.5703125" style="4" customWidth="1"/>
    <col min="12" max="17" width="11.42578125" style="1" customWidth="1"/>
    <col min="18" max="16384" width="11.42578125" style="1"/>
  </cols>
  <sheetData>
    <row r="1" spans="2:12" ht="21" x14ac:dyDescent="0.2">
      <c r="B1" s="146" t="s">
        <v>2</v>
      </c>
      <c r="C1" s="146"/>
      <c r="D1" s="146"/>
      <c r="E1" s="146"/>
      <c r="F1" s="146"/>
      <c r="G1" s="146"/>
      <c r="H1" s="146"/>
      <c r="I1" s="146"/>
      <c r="J1" s="146"/>
      <c r="K1" s="146"/>
    </row>
    <row r="2" spans="2:12" ht="21" x14ac:dyDescent="0.2">
      <c r="B2" s="146" t="s">
        <v>3</v>
      </c>
      <c r="C2" s="146"/>
      <c r="D2" s="146"/>
      <c r="E2" s="146"/>
      <c r="F2" s="146"/>
      <c r="G2" s="146"/>
      <c r="H2" s="146"/>
      <c r="I2" s="146"/>
      <c r="J2" s="146"/>
      <c r="K2" s="146"/>
    </row>
    <row r="3" spans="2:12" x14ac:dyDescent="0.2">
      <c r="I3" s="2"/>
      <c r="J3" s="2"/>
      <c r="K3" s="5"/>
    </row>
    <row r="4" spans="2:12" ht="15.75" x14ac:dyDescent="0.2">
      <c r="B4" s="13" t="s">
        <v>21</v>
      </c>
      <c r="C4" s="26">
        <f>'Nadia Catacora'!C4</f>
        <v>45818</v>
      </c>
      <c r="I4" s="2"/>
      <c r="J4" s="2"/>
      <c r="K4" s="5"/>
    </row>
    <row r="5" spans="2:12" ht="15.75" x14ac:dyDescent="0.2">
      <c r="B5" s="13" t="s">
        <v>0</v>
      </c>
      <c r="C5" s="50" t="s">
        <v>59</v>
      </c>
      <c r="I5" s="2"/>
      <c r="J5" s="2"/>
      <c r="K5" s="5"/>
    </row>
    <row r="6" spans="2:12" ht="15.75" x14ac:dyDescent="0.2">
      <c r="B6" s="13" t="s">
        <v>4</v>
      </c>
      <c r="C6" s="39" t="str">
        <f>'Nadia Catacora'!C6</f>
        <v>MAYO</v>
      </c>
      <c r="I6" s="2"/>
      <c r="J6" s="2"/>
      <c r="K6" s="5"/>
    </row>
    <row r="7" spans="2:12" ht="15.75" x14ac:dyDescent="0.2">
      <c r="B7" s="13" t="s">
        <v>22</v>
      </c>
      <c r="C7" s="39" t="str">
        <f>'Nadia Catacora'!C7</f>
        <v>PRIMERA</v>
      </c>
      <c r="I7" s="2"/>
      <c r="J7" s="2"/>
      <c r="K7" s="5"/>
    </row>
    <row r="8" spans="2:12" ht="31.5" x14ac:dyDescent="0.2">
      <c r="B8" s="7" t="s">
        <v>17</v>
      </c>
      <c r="C8" s="7" t="s">
        <v>1</v>
      </c>
      <c r="D8" s="7" t="s">
        <v>26</v>
      </c>
      <c r="E8" s="7" t="s">
        <v>18</v>
      </c>
      <c r="F8" s="7" t="s">
        <v>34</v>
      </c>
      <c r="G8" s="7" t="s">
        <v>49</v>
      </c>
      <c r="H8" s="7" t="s">
        <v>19</v>
      </c>
      <c r="I8" s="8" t="s">
        <v>4</v>
      </c>
      <c r="J8" s="8" t="s">
        <v>25</v>
      </c>
      <c r="K8" s="22" t="s">
        <v>20</v>
      </c>
    </row>
    <row r="9" spans="2:12" x14ac:dyDescent="0.2">
      <c r="B9" s="27" t="s">
        <v>529</v>
      </c>
      <c r="C9" s="27" t="s">
        <v>530</v>
      </c>
      <c r="D9" s="27" t="s">
        <v>531</v>
      </c>
      <c r="E9" s="27" t="s">
        <v>170</v>
      </c>
      <c r="F9" s="23" t="str">
        <f>IFERROR(VLOOKUP(E9,'Base de comisiones'!$A$4:$J$74,2,FALSE),"")</f>
        <v>SONET (QY)</v>
      </c>
      <c r="G9" s="23" t="str">
        <f>IFERROR(VLOOKUP(E9,'Base de comisiones'!$A$4:$J$74,3,FALSE),"")</f>
        <v>ZENITH AT</v>
      </c>
      <c r="H9" s="23">
        <f>IFERROR(VLOOKUP(E9,'Base de comisiones'!$A$4:$J$53,4,FALSE),"")</f>
        <v>2026</v>
      </c>
      <c r="I9" s="125" t="s">
        <v>9</v>
      </c>
      <c r="J9" s="109" t="s">
        <v>37</v>
      </c>
      <c r="K9" s="24">
        <f>IF(J9='Base de comisiones'!$E$3,VLOOKUP('Diana Torres'!E9,'Base de comisiones'!$A$4:$J$74,5,FALSE),IF(J9='Base de comisiones'!$F$3,VLOOKUP('Diana Torres'!E9,'Base de comisiones'!$A$4:$J$74,6,FALSE),IF(J9='Base de comisiones'!$G$3,VLOOKUP('Diana Torres'!E9,'Base de comisiones'!$A$4:$J$74,7,FALSE),IF(J9='Base de comisiones'!$H$3,VLOOKUP('Diana Torres'!E9,'Base de comisiones'!$A$4:$J$74,8,FALSE),IF(J9='Base de comisiones'!$I$3,VLOOKUP('Diana Torres'!E9,'Base de comisiones'!$A$4:$J$74,9,FALSE),IF(J9='Base de comisiones'!$J$3,VLOOKUP('Diana Torres'!E9,'Base de comisiones'!$A$4:$J$74,10,FALSE),""))))))</f>
        <v>560776.24400000006</v>
      </c>
      <c r="L9" s="96"/>
    </row>
    <row r="10" spans="2:12" x14ac:dyDescent="0.2">
      <c r="B10" s="27" t="s">
        <v>532</v>
      </c>
      <c r="C10" s="27" t="s">
        <v>533</v>
      </c>
      <c r="D10" s="27" t="s">
        <v>534</v>
      </c>
      <c r="E10" s="27" t="s">
        <v>162</v>
      </c>
      <c r="F10" s="23" t="str">
        <f>IFERROR(VLOOKUP(E10,'Base de comisiones'!$A$4:$J$74,2,FALSE),"")</f>
        <v>SONET (QY)</v>
      </c>
      <c r="G10" s="23" t="str">
        <f>IFERROR(VLOOKUP(E10,'Base de comisiones'!$A$4:$J$74,3,FALSE),"")</f>
        <v>ZENITH AT</v>
      </c>
      <c r="H10" s="23">
        <f>IFERROR(VLOOKUP(E10,'Base de comisiones'!$A$4:$J$53,4,FALSE),"")</f>
        <v>2026</v>
      </c>
      <c r="I10" s="125" t="s">
        <v>9</v>
      </c>
      <c r="J10" s="109" t="s">
        <v>37</v>
      </c>
      <c r="K10" s="24">
        <f>IF(J10='Base de comisiones'!$E$3,VLOOKUP('Diana Torres'!E10,'Base de comisiones'!$A$4:$J$74,5,FALSE),IF(J10='Base de comisiones'!$F$3,VLOOKUP('Diana Torres'!E10,'Base de comisiones'!$A$4:$J$74,6,FALSE),IF(J10='Base de comisiones'!$G$3,VLOOKUP('Diana Torres'!E10,'Base de comisiones'!$A$4:$J$74,7,FALSE),IF(J10='Base de comisiones'!$H$3,VLOOKUP('Diana Torres'!E10,'Base de comisiones'!$A$4:$J$74,8,FALSE),IF(J10='Base de comisiones'!$I$3,VLOOKUP('Diana Torres'!E10,'Base de comisiones'!$A$4:$J$74,9,FALSE),IF(J10='Base de comisiones'!$J$3,VLOOKUP('Diana Torres'!E10,'Base de comisiones'!$A$4:$J$74,10,FALSE),""))))))</f>
        <v>555723.75600000005</v>
      </c>
    </row>
    <row r="11" spans="2:12" x14ac:dyDescent="0.2">
      <c r="B11" s="27" t="s">
        <v>535</v>
      </c>
      <c r="C11" s="27" t="s">
        <v>536</v>
      </c>
      <c r="D11" s="27" t="s">
        <v>537</v>
      </c>
      <c r="E11" s="27" t="s">
        <v>123</v>
      </c>
      <c r="F11" s="23" t="str">
        <f>IFERROR(VLOOKUP(E11,'Base de comisiones'!$A$4:$J$74,2,FALSE),"")</f>
        <v>STONIC</v>
      </c>
      <c r="G11" s="23" t="str">
        <f>IFERROR(VLOOKUP(E11,'Base de comisiones'!$A$4:$J$74,3,FALSE),"")</f>
        <v>VIBRANT MT</v>
      </c>
      <c r="H11" s="23" t="str">
        <f>IFERROR(VLOOKUP(E11,'Base de comisiones'!$A$4:$J$53,4,FALSE),"")</f>
        <v>2025</v>
      </c>
      <c r="I11" s="125" t="s">
        <v>9</v>
      </c>
      <c r="J11" s="109" t="s">
        <v>37</v>
      </c>
      <c r="K11" s="24">
        <f>IF(J11='Base de comisiones'!$E$3,VLOOKUP('Diana Torres'!E11,'Base de comisiones'!$A$4:$J$74,5,FALSE),IF(J11='Base de comisiones'!$F$3,VLOOKUP('Diana Torres'!E11,'Base de comisiones'!$A$4:$J$74,6,FALSE),IF(J11='Base de comisiones'!$G$3,VLOOKUP('Diana Torres'!E11,'Base de comisiones'!$A$4:$J$74,7,FALSE),IF(J11='Base de comisiones'!$H$3,VLOOKUP('Diana Torres'!E11,'Base de comisiones'!$A$4:$J$74,8,FALSE),IF(J11='Base de comisiones'!$I$3,VLOOKUP('Diana Torres'!E11,'Base de comisiones'!$A$4:$J$74,9,FALSE),IF(J11='Base de comisiones'!$J$3,VLOOKUP('Diana Torres'!E11,'Base de comisiones'!$A$4:$J$74,10,FALSE),""))))))</f>
        <v>478185.19</v>
      </c>
      <c r="L11" s="96"/>
    </row>
    <row r="12" spans="2:12" x14ac:dyDescent="0.2">
      <c r="B12" s="27" t="s">
        <v>538</v>
      </c>
      <c r="C12" s="27" t="s">
        <v>539</v>
      </c>
      <c r="D12" s="27" t="s">
        <v>540</v>
      </c>
      <c r="E12" s="27" t="s">
        <v>371</v>
      </c>
      <c r="F12" s="23" t="str">
        <f>IFERROR(VLOOKUP(E12,'Base de comisiones'!$A$4:$J$74,2,FALSE),"")</f>
        <v>NIRO</v>
      </c>
      <c r="G12" s="23" t="str">
        <f>IFERROR(VLOOKUP(E12,'Base de comisiones'!$A$4:$J$74,3,FALSE),"")</f>
        <v>VIBRANT</v>
      </c>
      <c r="H12" s="23">
        <f>IFERROR(VLOOKUP(E12,'Base de comisiones'!$A$4:$J$53,4,FALSE),"")</f>
        <v>0</v>
      </c>
      <c r="I12" s="125" t="s">
        <v>9</v>
      </c>
      <c r="J12" s="109" t="s">
        <v>37</v>
      </c>
      <c r="K12" s="24">
        <f>IF(J12='Base de comisiones'!$E$3,VLOOKUP('Diana Torres'!E12,'Base de comisiones'!$A$4:$J$74,5,FALSE),IF(J12='Base de comisiones'!$F$3,VLOOKUP('Diana Torres'!E12,'Base de comisiones'!$A$4:$J$74,6,FALSE),IF(J12='Base de comisiones'!$G$3,VLOOKUP('Diana Torres'!E12,'Base de comisiones'!$A$4:$J$74,7,FALSE),IF(J12='Base de comisiones'!$H$3,VLOOKUP('Diana Torres'!E12,'Base de comisiones'!$A$4:$J$74,8,FALSE),IF(J12='Base de comisiones'!$I$3,VLOOKUP('Diana Torres'!E12,'Base de comisiones'!$A$4:$J$74,9,FALSE),IF(J12='Base de comisiones'!$J$3,VLOOKUP('Diana Torres'!E12,'Base de comisiones'!$A$4:$J$74,10,FALSE),""))))))</f>
        <v>962060.17599999998</v>
      </c>
    </row>
    <row r="13" spans="2:12" x14ac:dyDescent="0.2">
      <c r="B13" s="27" t="s">
        <v>541</v>
      </c>
      <c r="C13" s="27" t="s">
        <v>542</v>
      </c>
      <c r="D13" s="27" t="s">
        <v>543</v>
      </c>
      <c r="E13" s="27" t="s">
        <v>371</v>
      </c>
      <c r="F13" s="23" t="str">
        <f>IFERROR(VLOOKUP(E13,'Base de comisiones'!$A$4:$J$74,2,FALSE),"")</f>
        <v>NIRO</v>
      </c>
      <c r="G13" s="23" t="str">
        <f>IFERROR(VLOOKUP(E13,'Base de comisiones'!$A$4:$J$74,3,FALSE),"")</f>
        <v>VIBRANT</v>
      </c>
      <c r="H13" s="23">
        <f>IFERROR(VLOOKUP(E13,'Base de comisiones'!$A$4:$J$53,4,FALSE),"")</f>
        <v>0</v>
      </c>
      <c r="I13" s="125" t="s">
        <v>9</v>
      </c>
      <c r="J13" s="109" t="s">
        <v>37</v>
      </c>
      <c r="K13" s="24">
        <f>IF(J13='Base de comisiones'!$E$3,VLOOKUP('Diana Torres'!E13,'Base de comisiones'!$A$4:$J$74,5,FALSE),IF(J13='Base de comisiones'!$F$3,VLOOKUP('Diana Torres'!E13,'Base de comisiones'!$A$4:$J$74,6,FALSE),IF(J13='Base de comisiones'!$G$3,VLOOKUP('Diana Torres'!E13,'Base de comisiones'!$A$4:$J$74,7,FALSE),IF(J13='Base de comisiones'!$H$3,VLOOKUP('Diana Torres'!E13,'Base de comisiones'!$A$4:$J$74,8,FALSE),IF(J13='Base de comisiones'!$I$3,VLOOKUP('Diana Torres'!E13,'Base de comisiones'!$A$4:$J$74,9,FALSE),IF(J13='Base de comisiones'!$J$3,VLOOKUP('Diana Torres'!E13,'Base de comisiones'!$A$4:$J$74,10,FALSE),""))))))</f>
        <v>962060.17599999998</v>
      </c>
      <c r="L13" s="76"/>
    </row>
    <row r="14" spans="2:12" x14ac:dyDescent="0.2">
      <c r="B14" s="27"/>
      <c r="C14" s="27"/>
      <c r="D14" s="27"/>
      <c r="E14" s="27"/>
      <c r="F14" s="23" t="str">
        <f>IFERROR(VLOOKUP(E14,'Base de comisiones'!$A$4:$J$74,2,FALSE),"")</f>
        <v/>
      </c>
      <c r="G14" s="23" t="str">
        <f>IFERROR(VLOOKUP(E14,'Base de comisiones'!$A$4:$J$74,3,FALSE),"")</f>
        <v/>
      </c>
      <c r="H14" s="23" t="str">
        <f>IFERROR(VLOOKUP(E14,'Base de comisiones'!$A$4:$J$53,4,FALSE),"")</f>
        <v/>
      </c>
      <c r="I14" s="125"/>
      <c r="J14" s="109"/>
      <c r="K14" s="24" t="str">
        <f>IF(J14='Base de comisiones'!$E$3,VLOOKUP('Diana Torres'!E14,'Base de comisiones'!$A$4:$J$74,5,FALSE),IF(J14='Base de comisiones'!$F$3,VLOOKUP('Diana Torres'!E14,'Base de comisiones'!$A$4:$J$74,6,FALSE),IF(J14='Base de comisiones'!$G$3,VLOOKUP('Diana Torres'!E14,'Base de comisiones'!$A$4:$J$74,7,FALSE),IF(J14='Base de comisiones'!$H$3,VLOOKUP('Diana Torres'!E14,'Base de comisiones'!$A$4:$J$74,8,FALSE),IF(J14='Base de comisiones'!$I$3,VLOOKUP('Diana Torres'!E14,'Base de comisiones'!$A$4:$J$74,9,FALSE),IF(J14='Base de comisiones'!$J$3,VLOOKUP('Diana Torres'!E14,'Base de comisiones'!$A$4:$J$74,10,FALSE),""))))))</f>
        <v/>
      </c>
      <c r="L14" s="76"/>
    </row>
    <row r="15" spans="2:12" x14ac:dyDescent="0.2">
      <c r="B15" s="27"/>
      <c r="C15" s="27"/>
      <c r="D15" s="27"/>
      <c r="E15" s="27"/>
      <c r="F15" s="23" t="str">
        <f>IFERROR(VLOOKUP(E15,'Base de comisiones'!$A$4:$J$74,2,FALSE),"")</f>
        <v/>
      </c>
      <c r="G15" s="23" t="str">
        <f>IFERROR(VLOOKUP(E15,'Base de comisiones'!$A$4:$J$74,3,FALSE),"")</f>
        <v/>
      </c>
      <c r="H15" s="23" t="str">
        <f>IFERROR(VLOOKUP(E15,'Base de comisiones'!$A$4:$J$53,4,FALSE),"")</f>
        <v/>
      </c>
      <c r="I15" s="125"/>
      <c r="J15" s="109"/>
      <c r="K15" s="24" t="str">
        <f>IF(J15='Base de comisiones'!$E$3,VLOOKUP('Diana Torres'!E15,'Base de comisiones'!$A$4:$J$74,5,FALSE),IF(J15='Base de comisiones'!$F$3,VLOOKUP('Diana Torres'!E15,'Base de comisiones'!$A$4:$J$74,6,FALSE),IF(J15='Base de comisiones'!$G$3,VLOOKUP('Diana Torres'!E15,'Base de comisiones'!$A$4:$J$74,7,FALSE),IF(J15='Base de comisiones'!$H$3,VLOOKUP('Diana Torres'!E15,'Base de comisiones'!$A$4:$J$74,8,FALSE),IF(J15='Base de comisiones'!$I$3,VLOOKUP('Diana Torres'!E15,'Base de comisiones'!$A$4:$J$74,9,FALSE),IF(J15='Base de comisiones'!$J$3,VLOOKUP('Diana Torres'!E15,'Base de comisiones'!$A$4:$J$74,10,FALSE),""))))))</f>
        <v/>
      </c>
    </row>
    <row r="16" spans="2:12" x14ac:dyDescent="0.2">
      <c r="B16" s="27"/>
      <c r="C16" s="27" t="s">
        <v>700</v>
      </c>
      <c r="D16" s="27" t="s">
        <v>531</v>
      </c>
      <c r="E16" s="27"/>
      <c r="F16" s="23" t="str">
        <f>IFERROR(VLOOKUP(E16,'Base de comisiones'!$A$4:$J$74,2,FALSE),"")</f>
        <v/>
      </c>
      <c r="G16" s="23" t="str">
        <f>IFERROR(VLOOKUP(E16,'Base de comisiones'!$A$4:$J$74,3,FALSE),"")</f>
        <v/>
      </c>
      <c r="H16" s="23" t="str">
        <f>IFERROR(VLOOKUP(E16,'Base de comisiones'!$A$4:$J$53,4,FALSE),"")</f>
        <v/>
      </c>
      <c r="I16" s="125"/>
      <c r="J16" s="109"/>
      <c r="K16" s="24">
        <v>-42542</v>
      </c>
    </row>
    <row r="17" spans="2:11" x14ac:dyDescent="0.2">
      <c r="B17" s="27"/>
      <c r="C17" s="29"/>
      <c r="D17" s="27"/>
      <c r="E17" s="134"/>
      <c r="F17" s="23" t="str">
        <f>IFERROR(VLOOKUP(E17,'Base de comisiones'!$A$4:$J$53,2,FALSE),"")</f>
        <v/>
      </c>
      <c r="G17" s="23" t="str">
        <f>IFERROR(VLOOKUP(E17,'Base de comisiones'!$A$4:$J$53,3,FALSE),"")</f>
        <v/>
      </c>
      <c r="H17" s="23" t="str">
        <f>IFERROR(VLOOKUP(E17,'Base de comisiones'!$A$4:$J$53,4,FALSE),"")</f>
        <v/>
      </c>
      <c r="I17" s="28"/>
      <c r="J17" s="28"/>
      <c r="K17" s="24"/>
    </row>
    <row r="18" spans="2:11" x14ac:dyDescent="0.2">
      <c r="B18" s="27"/>
      <c r="C18" s="29"/>
      <c r="D18" s="27"/>
      <c r="E18" s="28"/>
      <c r="F18" s="23" t="str">
        <f>IFERROR(VLOOKUP(E18,'Base de comisiones'!$A$4:$J$53,2,FALSE),"")</f>
        <v/>
      </c>
      <c r="G18" s="23" t="str">
        <f>IFERROR(VLOOKUP(E18,'Base de comisiones'!$A$4:$J$53,3,FALSE),"")</f>
        <v/>
      </c>
      <c r="H18" s="23" t="str">
        <f>IFERROR(VLOOKUP(E18,'Base de comisiones'!$A$4:$J$53,4,FALSE),"")</f>
        <v/>
      </c>
      <c r="I18" s="28"/>
      <c r="J18" s="28"/>
      <c r="K18" s="24" t="str">
        <f>IF(J18='Base de comisiones'!$E$3,VLOOKUP('Diana Torres'!E18,'Base de comisiones'!$A$4:$J$74,5,FALSE),IF(J18='Base de comisiones'!$F$3,VLOOKUP('Diana Torres'!E18,'Base de comisiones'!$A$4:$J$74,6,FALSE),IF(J18='Base de comisiones'!$G$3,VLOOKUP('Diana Torres'!E18,'Base de comisiones'!$A$4:$J$74,7,FALSE),IF(J18='Base de comisiones'!$H$3,VLOOKUP('Diana Torres'!E18,'Base de comisiones'!$A$4:$J$74,8,FALSE),IF(J18='Base de comisiones'!$I$3,VLOOKUP('Diana Torres'!E18,'Base de comisiones'!$A$4:$J$74,9,FALSE),IF(J18='Base de comisiones'!$J$3,VLOOKUP('Diana Torres'!E18,'Base de comisiones'!$A$4:$J$74,10,FALSE),""))))))</f>
        <v/>
      </c>
    </row>
    <row r="19" spans="2:11" x14ac:dyDescent="0.2">
      <c r="B19" s="27"/>
      <c r="C19" s="29"/>
      <c r="D19" s="27"/>
      <c r="E19" s="28"/>
      <c r="F19" s="23" t="str">
        <f>IFERROR(VLOOKUP(E19,'Base de comisiones'!$A$4:$J$53,2,FALSE),"")</f>
        <v/>
      </c>
      <c r="G19" s="23" t="str">
        <f>IFERROR(VLOOKUP(E19,'Base de comisiones'!$A$4:$J$53,3,FALSE),"")</f>
        <v/>
      </c>
      <c r="H19" s="23" t="str">
        <f>IFERROR(VLOOKUP(E19,'Base de comisiones'!$A$4:$J$53,4,FALSE),"")</f>
        <v/>
      </c>
      <c r="I19" s="28"/>
      <c r="J19" s="28"/>
      <c r="K19" s="24" t="str">
        <f>IF(J19='Base de comisiones'!$E$3,VLOOKUP('Diana Torres'!E19,'Base de comisiones'!$A$4:$J$74,5,FALSE),IF(J19='Base de comisiones'!$F$3,VLOOKUP('Diana Torres'!E19,'Base de comisiones'!$A$4:$J$74,6,FALSE),IF(J19='Base de comisiones'!$G$3,VLOOKUP('Diana Torres'!E19,'Base de comisiones'!$A$4:$J$74,7,FALSE),IF(J19='Base de comisiones'!$H$3,VLOOKUP('Diana Torres'!E19,'Base de comisiones'!$A$4:$J$74,8,FALSE),IF(J19='Base de comisiones'!$I$3,VLOOKUP('Diana Torres'!E19,'Base de comisiones'!$A$4:$J$74,9,FALSE),IF(J19='Base de comisiones'!$J$3,VLOOKUP('Diana Torres'!E19,'Base de comisiones'!$A$4:$J$74,10,FALSE),""))))))</f>
        <v/>
      </c>
    </row>
    <row r="20" spans="2:11" x14ac:dyDescent="0.2">
      <c r="B20" s="27"/>
      <c r="C20" s="29"/>
      <c r="D20" s="27"/>
      <c r="E20" s="28"/>
      <c r="F20" s="23" t="str">
        <f>IFERROR(VLOOKUP(E20,'Base de comisiones'!$A$4:$J$53,2,FALSE),"")</f>
        <v/>
      </c>
      <c r="G20" s="23" t="str">
        <f>IFERROR(VLOOKUP(E20,'Base de comisiones'!$A$4:$J$53,3,FALSE),"")</f>
        <v/>
      </c>
      <c r="H20" s="23" t="str">
        <f>IFERROR(VLOOKUP(E20,'Base de comisiones'!$A$4:$J$53,4,FALSE),"")</f>
        <v/>
      </c>
      <c r="I20" s="28"/>
      <c r="J20" s="28"/>
      <c r="K20" s="24" t="str">
        <f>IF(J20='Base de comisiones'!$E$3,VLOOKUP('Diana Torres'!E20,'Base de comisiones'!$A$4:$J$74,5,FALSE),IF(J20='Base de comisiones'!$F$3,VLOOKUP('Diana Torres'!E20,'Base de comisiones'!$A$4:$J$74,6,FALSE),IF(J20='Base de comisiones'!$G$3,VLOOKUP('Diana Torres'!E20,'Base de comisiones'!$A$4:$J$74,7,FALSE),IF(J20='Base de comisiones'!$H$3,VLOOKUP('Diana Torres'!E20,'Base de comisiones'!$A$4:$J$74,8,FALSE),IF(J20='Base de comisiones'!$I$3,VLOOKUP('Diana Torres'!E20,'Base de comisiones'!$A$4:$J$74,9,FALSE),IF(J20='Base de comisiones'!$J$3,VLOOKUP('Diana Torres'!E20,'Base de comisiones'!$A$4:$J$74,10,FALSE),""))))))</f>
        <v/>
      </c>
    </row>
    <row r="21" spans="2:11" x14ac:dyDescent="0.2">
      <c r="B21" s="147" t="s">
        <v>23</v>
      </c>
      <c r="C21" s="148"/>
      <c r="D21" s="148"/>
      <c r="E21" s="148"/>
      <c r="F21" s="148"/>
      <c r="G21" s="148"/>
      <c r="H21" s="148"/>
      <c r="I21" s="148"/>
      <c r="J21" s="148"/>
      <c r="K21" s="25">
        <f>SUM(K9:K20)</f>
        <v>3476263.5419999999</v>
      </c>
    </row>
    <row r="22" spans="2:11" x14ac:dyDescent="0.2">
      <c r="B22" s="14"/>
      <c r="C22" s="15"/>
      <c r="D22" s="16"/>
      <c r="E22" s="16"/>
      <c r="F22" s="16"/>
      <c r="G22" s="16"/>
      <c r="H22" s="16"/>
      <c r="I22" s="16"/>
      <c r="J22" s="16"/>
      <c r="K22" s="6"/>
    </row>
    <row r="23" spans="2:11" x14ac:dyDescent="0.2">
      <c r="B23" s="14"/>
      <c r="C23" s="15"/>
      <c r="D23" s="16"/>
      <c r="E23" s="16"/>
      <c r="F23" s="16"/>
      <c r="G23" s="16"/>
      <c r="H23" s="16"/>
      <c r="I23" s="16"/>
      <c r="J23" s="16"/>
      <c r="K23" s="6"/>
    </row>
    <row r="24" spans="2:11" x14ac:dyDescent="0.2">
      <c r="B24" s="14"/>
      <c r="C24" s="15"/>
      <c r="D24" s="16"/>
      <c r="E24" s="16"/>
      <c r="F24" s="16"/>
      <c r="G24" s="16"/>
      <c r="H24" s="16"/>
      <c r="I24" s="16"/>
      <c r="J24" s="16"/>
      <c r="K24" s="6"/>
    </row>
    <row r="28" spans="2:11" ht="30" x14ac:dyDescent="0.2">
      <c r="B28" s="9" t="s">
        <v>0</v>
      </c>
      <c r="C28" s="10"/>
      <c r="H28" s="9" t="s">
        <v>24</v>
      </c>
      <c r="I28" s="10"/>
      <c r="J28" s="11"/>
      <c r="K28" s="12"/>
    </row>
    <row r="33" spans="3:9" x14ac:dyDescent="0.2">
      <c r="C33" s="149" t="s">
        <v>50</v>
      </c>
      <c r="D33" s="149"/>
      <c r="E33" s="10"/>
      <c r="F33" s="10"/>
      <c r="G33" s="10"/>
      <c r="H33" s="11"/>
      <c r="I33" s="6"/>
    </row>
  </sheetData>
  <mergeCells count="4">
    <mergeCell ref="B1:K1"/>
    <mergeCell ref="B2:K2"/>
    <mergeCell ref="B21:J21"/>
    <mergeCell ref="C33:D33"/>
  </mergeCells>
  <phoneticPr fontId="72" type="noConversion"/>
  <printOptions horizontalCentered="1"/>
  <pageMargins left="0.19685039370078741" right="0.19685039370078741" top="0.19685039370078741" bottom="0.19685039370078741" header="0.31496062992125984" footer="0.31496062992125984"/>
  <pageSetup scale="60" orientation="landscape" r:id="rId1"/>
  <extLst>
    <ext xmlns:x14="http://schemas.microsoft.com/office/spreadsheetml/2009/9/main" uri="{CCE6A557-97BC-4b89-ADB6-D9C93CAAB3DF}">
      <x14:dataValidations xmlns:xm="http://schemas.microsoft.com/office/excel/2006/main" xWindow="818" yWindow="374" count="5">
        <x14:dataValidation type="list" allowBlank="1" showInputMessage="1" showErrorMessage="1" errorTitle="ERROR" error="Seleccione mes de la lista" promptTitle="MES" prompt="Seleccione mes de la lista" xr:uid="{0AFE31B5-2CE1-455B-B110-EE3CBB7FB475}">
          <x14:formula1>
            <xm:f>Listas!$D$1:$D$12</xm:f>
          </x14:formula1>
          <xm:sqref>C6 I9:I20</xm:sqref>
        </x14:dataValidation>
        <x14:dataValidation type="list" allowBlank="1" showInputMessage="1" showErrorMessage="1" xr:uid="{0AD6028E-1FF5-4215-A75B-1E51D176A8C6}">
          <x14:formula1>
            <xm:f>Listas!$B$1:$B$2</xm:f>
          </x14:formula1>
          <xm:sqref>C7</xm:sqref>
        </x14:dataValidation>
        <x14:dataValidation type="list" allowBlank="1" showInputMessage="1" showErrorMessage="1" errorTitle="ERROR" error="Seleccione asesor de la lista" promptTitle="ASESOR" prompt="Seleccione asesor de la lista" xr:uid="{DF7A4B75-290D-46FA-842F-1AC60BA886EB}">
          <x14:formula1>
            <xm:f>Listas!$E$1:$E$37</xm:f>
          </x14:formula1>
          <xm:sqref>C5</xm:sqref>
        </x14:dataValidation>
        <x14:dataValidation type="list" allowBlank="1" showInputMessage="1" showErrorMessage="1" errorTitle="ERROR" error="Seleccione tipo cobro de la lista" promptTitle="TIPO COBRO" prompt="Seleccione tipo cobro de la lista" xr:uid="{B381BDEC-58B6-4D00-9791-D51E5567AB28}">
          <x14:formula1>
            <xm:f>Listas!$C$1:$C$6</xm:f>
          </x14:formula1>
          <xm:sqref>J9:J20</xm:sqref>
        </x14:dataValidation>
        <x14:dataValidation type="list" allowBlank="1" showInputMessage="1" showErrorMessage="1" errorTitle="ERROR" error="Seleccione vehiculo de la lista" promptTitle="VEHICULO" prompt="Seleccione vehiculo de la lista" xr:uid="{0A833A50-8F5A-4DC8-B2CC-2D95E324A2FB}">
          <x14:formula1>
            <xm:f>'Base de comisiones'!$A$4:$A$53</xm:f>
          </x14:formula1>
          <xm:sqref>E9:E20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03420-B554-49DB-9D35-B8C51374D49A}">
  <sheetPr>
    <tabColor rgb="FFFFFF00"/>
  </sheetPr>
  <dimension ref="B1:L35"/>
  <sheetViews>
    <sheetView showGridLines="0" zoomScale="85" zoomScaleNormal="85" workbookViewId="0">
      <selection activeCell="I5" sqref="I5"/>
    </sheetView>
  </sheetViews>
  <sheetFormatPr baseColWidth="10" defaultColWidth="11.42578125" defaultRowHeight="15" x14ac:dyDescent="0.2"/>
  <cols>
    <col min="1" max="1" width="5.140625" style="1" customWidth="1"/>
    <col min="2" max="2" width="11.85546875" style="1" customWidth="1"/>
    <col min="3" max="3" width="39.28515625" style="1" customWidth="1"/>
    <col min="4" max="4" width="13.7109375" style="2" customWidth="1"/>
    <col min="5" max="5" width="22.28515625" style="2" customWidth="1"/>
    <col min="6" max="6" width="26.42578125" style="2" customWidth="1"/>
    <col min="7" max="7" width="18.28515625" style="2" customWidth="1"/>
    <col min="8" max="8" width="12.7109375" style="2" hidden="1" customWidth="1"/>
    <col min="9" max="9" width="12.85546875" style="3" customWidth="1"/>
    <col min="10" max="10" width="16.28515625" style="3" customWidth="1"/>
    <col min="11" max="11" width="19.7109375" style="4" customWidth="1"/>
    <col min="12" max="17" width="11.42578125" style="1" customWidth="1"/>
    <col min="18" max="16384" width="11.42578125" style="1"/>
  </cols>
  <sheetData>
    <row r="1" spans="2:12" ht="21" x14ac:dyDescent="0.2">
      <c r="B1" s="146" t="s">
        <v>2</v>
      </c>
      <c r="C1" s="146"/>
      <c r="D1" s="146"/>
      <c r="E1" s="146"/>
      <c r="F1" s="146"/>
      <c r="G1" s="146"/>
      <c r="H1" s="146"/>
      <c r="I1" s="146"/>
      <c r="J1" s="146"/>
      <c r="K1" s="146"/>
    </row>
    <row r="2" spans="2:12" ht="21" x14ac:dyDescent="0.2">
      <c r="B2" s="146" t="s">
        <v>3</v>
      </c>
      <c r="C2" s="146"/>
      <c r="D2" s="146"/>
      <c r="E2" s="146"/>
      <c r="F2" s="146"/>
      <c r="G2" s="146"/>
      <c r="H2" s="146"/>
      <c r="I2" s="146"/>
      <c r="J2" s="146"/>
      <c r="K2" s="146"/>
    </row>
    <row r="3" spans="2:12" x14ac:dyDescent="0.2">
      <c r="I3" s="2"/>
      <c r="J3" s="2"/>
      <c r="K3" s="5"/>
    </row>
    <row r="4" spans="2:12" ht="15.75" x14ac:dyDescent="0.2">
      <c r="B4" s="13" t="s">
        <v>21</v>
      </c>
      <c r="C4" s="26">
        <f>'Nadia Catacora'!C4</f>
        <v>45818</v>
      </c>
      <c r="I4" s="2"/>
      <c r="J4" s="2"/>
      <c r="K4" s="5"/>
    </row>
    <row r="5" spans="2:12" ht="15.75" x14ac:dyDescent="0.2">
      <c r="B5" s="13" t="s">
        <v>0</v>
      </c>
      <c r="C5" s="131" t="s">
        <v>185</v>
      </c>
      <c r="I5" s="2"/>
      <c r="J5" s="2"/>
      <c r="K5" s="5"/>
    </row>
    <row r="6" spans="2:12" ht="15.75" x14ac:dyDescent="0.2">
      <c r="B6" s="13" t="s">
        <v>4</v>
      </c>
      <c r="C6" s="39" t="str">
        <f>'Nadia Catacora'!C6</f>
        <v>MAYO</v>
      </c>
      <c r="I6" s="2"/>
      <c r="J6" s="2"/>
      <c r="K6" s="5"/>
    </row>
    <row r="7" spans="2:12" ht="15.75" x14ac:dyDescent="0.2">
      <c r="B7" s="13" t="s">
        <v>22</v>
      </c>
      <c r="C7" s="39" t="str">
        <f>'Nadia Catacora'!C7</f>
        <v>PRIMERA</v>
      </c>
      <c r="I7" s="2"/>
      <c r="J7" s="2"/>
      <c r="K7" s="5"/>
    </row>
    <row r="8" spans="2:12" ht="31.5" x14ac:dyDescent="0.2">
      <c r="B8" s="7" t="s">
        <v>17</v>
      </c>
      <c r="C8" s="7" t="s">
        <v>1</v>
      </c>
      <c r="D8" s="7" t="s">
        <v>26</v>
      </c>
      <c r="E8" s="7" t="s">
        <v>18</v>
      </c>
      <c r="F8" s="7" t="s">
        <v>34</v>
      </c>
      <c r="G8" s="7" t="s">
        <v>49</v>
      </c>
      <c r="H8" s="7" t="s">
        <v>19</v>
      </c>
      <c r="I8" s="8" t="s">
        <v>4</v>
      </c>
      <c r="J8" s="8" t="s">
        <v>25</v>
      </c>
      <c r="K8" s="22" t="s">
        <v>20</v>
      </c>
    </row>
    <row r="9" spans="2:12" x14ac:dyDescent="0.2">
      <c r="B9" s="81" t="s">
        <v>611</v>
      </c>
      <c r="C9" s="81" t="s">
        <v>612</v>
      </c>
      <c r="D9" s="81" t="s">
        <v>613</v>
      </c>
      <c r="E9" s="81" t="s">
        <v>105</v>
      </c>
      <c r="F9" s="23" t="str">
        <f>IFERROR(VLOOKUP(E9,'Base de comisiones'!$A$4:$J$77,2,FALSE),"")</f>
        <v>SOLUTO</v>
      </c>
      <c r="G9" s="23" t="str">
        <f>IFERROR(VLOOKUP(E9,'Base de comisiones'!$A$4:$J$77,3,FALSE),"")</f>
        <v xml:space="preserve">EMOTION </v>
      </c>
      <c r="H9" s="23">
        <f>IFERROR(VLOOKUP(E9,'Base de comisiones'!$A$4:$J$53,4,FALSE),"")</f>
        <v>2026</v>
      </c>
      <c r="I9" s="127" t="s">
        <v>9</v>
      </c>
      <c r="J9" s="77" t="s">
        <v>36</v>
      </c>
      <c r="K9" s="24">
        <f>IF(J9='Base de comisiones'!$E$3,VLOOKUP('MELENDEZ LOPEZ CLARET YAZMIN'!E9,'Base de comisiones'!$A$4:$J$77,5,FALSE),IF(J9='Base de comisiones'!$F$3,VLOOKUP('MELENDEZ LOPEZ CLARET YAZMIN'!E9,'Base de comisiones'!$A$4:$J$77,6,FALSE),IF(J9='Base de comisiones'!$G$3,VLOOKUP('MELENDEZ LOPEZ CLARET YAZMIN'!E9,'Base de comisiones'!$A$4:$J$77,7,FALSE),IF(J9='Base de comisiones'!$H$3,VLOOKUP('MELENDEZ LOPEZ CLARET YAZMIN'!E9,'Base de comisiones'!$A$4:$J$77,8,FALSE),IF(J9='Base de comisiones'!$I$3,VLOOKUP('MELENDEZ LOPEZ CLARET YAZMIN'!E9,'Base de comisiones'!$A$4:$J$77,9,FALSE),IF(J9='Base de comisiones'!$J$3,VLOOKUP('MELENDEZ LOPEZ CLARET YAZMIN'!E9,'Base de comisiones'!$A$4:$J$77,10,FALSE),""))))))</f>
        <v>313543.30800000002</v>
      </c>
      <c r="L9" s="76"/>
    </row>
    <row r="10" spans="2:12" x14ac:dyDescent="0.2">
      <c r="B10" s="81" t="s">
        <v>614</v>
      </c>
      <c r="C10" s="81" t="s">
        <v>615</v>
      </c>
      <c r="D10" s="81" t="s">
        <v>616</v>
      </c>
      <c r="E10" s="81" t="s">
        <v>110</v>
      </c>
      <c r="F10" s="23" t="str">
        <f>IFERROR(VLOOKUP(E10,'Base de comisiones'!$A$4:$J$77,2,FALSE),"")</f>
        <v>K3 SEDÁN</v>
      </c>
      <c r="G10" s="23" t="str">
        <f>IFERROR(VLOOKUP(E10,'Base de comisiones'!$A$4:$J$77,3,FALSE),"")</f>
        <v>GT LINE</v>
      </c>
      <c r="H10" s="23">
        <f>IFERROR(VLOOKUP(E10,'Base de comisiones'!$A$4:$J$53,4,FALSE),"")</f>
        <v>2026</v>
      </c>
      <c r="I10" s="127" t="s">
        <v>9</v>
      </c>
      <c r="J10" s="77" t="s">
        <v>36</v>
      </c>
      <c r="K10" s="24">
        <f>IF(J10='Base de comisiones'!$E$3,VLOOKUP('MELENDEZ LOPEZ CLARET YAZMIN'!E10,'Base de comisiones'!$A$4:$J$77,5,FALSE),IF(J10='Base de comisiones'!$F$3,VLOOKUP('MELENDEZ LOPEZ CLARET YAZMIN'!E10,'Base de comisiones'!$A$4:$J$77,6,FALSE),IF(J10='Base de comisiones'!$G$3,VLOOKUP('MELENDEZ LOPEZ CLARET YAZMIN'!E10,'Base de comisiones'!$A$4:$J$77,7,FALSE),IF(J10='Base de comisiones'!$H$3,VLOOKUP('MELENDEZ LOPEZ CLARET YAZMIN'!E10,'Base de comisiones'!$A$4:$J$77,8,FALSE),IF(J10='Base de comisiones'!$I$3,VLOOKUP('MELENDEZ LOPEZ CLARET YAZMIN'!E10,'Base de comisiones'!$A$4:$J$77,9,FALSE),IF(J10='Base de comisiones'!$J$3,VLOOKUP('MELENDEZ LOPEZ CLARET YAZMIN'!E10,'Base de comisiones'!$A$4:$J$77,10,FALSE),""))))))</f>
        <v>433027.55905511801</v>
      </c>
    </row>
    <row r="11" spans="2:12" x14ac:dyDescent="0.2">
      <c r="B11" s="81"/>
      <c r="C11" s="81"/>
      <c r="D11" s="81"/>
      <c r="E11" s="81"/>
      <c r="F11" s="23" t="str">
        <f>IFERROR(VLOOKUP(E11,'Base de comisiones'!$A$4:$J$77,2,FALSE),"")</f>
        <v/>
      </c>
      <c r="G11" s="23" t="str">
        <f>IFERROR(VLOOKUP(E11,'Base de comisiones'!$A$4:$J$77,3,FALSE),"")</f>
        <v/>
      </c>
      <c r="H11" s="23" t="str">
        <f>IFERROR(VLOOKUP(E11,'Base de comisiones'!$A$4:$J$53,4,FALSE),"")</f>
        <v/>
      </c>
      <c r="I11" s="127"/>
      <c r="J11" s="77"/>
      <c r="K11" s="24" t="str">
        <f>IF(J11='Base de comisiones'!$E$3,VLOOKUP('MELENDEZ LOPEZ CLARET YAZMIN'!E11,'Base de comisiones'!$A$4:$J$77,5,FALSE),IF(J11='Base de comisiones'!$F$3,VLOOKUP('MELENDEZ LOPEZ CLARET YAZMIN'!E11,'Base de comisiones'!$A$4:$J$77,6,FALSE),IF(J11='Base de comisiones'!$G$3,VLOOKUP('MELENDEZ LOPEZ CLARET YAZMIN'!E11,'Base de comisiones'!$A$4:$J$77,7,FALSE),IF(J11='Base de comisiones'!$H$3,VLOOKUP('MELENDEZ LOPEZ CLARET YAZMIN'!E11,'Base de comisiones'!$A$4:$J$77,8,FALSE),IF(J11='Base de comisiones'!$I$3,VLOOKUP('MELENDEZ LOPEZ CLARET YAZMIN'!E11,'Base de comisiones'!$A$4:$J$77,9,FALSE),IF(J11='Base de comisiones'!$J$3,VLOOKUP('MELENDEZ LOPEZ CLARET YAZMIN'!E11,'Base de comisiones'!$A$4:$J$77,10,FALSE),""))))))</f>
        <v/>
      </c>
    </row>
    <row r="12" spans="2:12" x14ac:dyDescent="0.2">
      <c r="B12" s="27"/>
      <c r="C12" s="27"/>
      <c r="D12" s="27"/>
      <c r="E12" s="27"/>
      <c r="F12" s="23" t="str">
        <f>IFERROR(VLOOKUP(E12,'Base de comisiones'!$A$4:$J$77,2,FALSE),"")</f>
        <v/>
      </c>
      <c r="G12" s="23" t="str">
        <f>IFERROR(VLOOKUP(E12,'Base de comisiones'!$A$4:$J$77,3,FALSE),"")</f>
        <v/>
      </c>
      <c r="H12" s="23" t="str">
        <f>IFERROR(VLOOKUP(E12,'Base de comisiones'!$A$4:$J$53,4,FALSE),"")</f>
        <v/>
      </c>
      <c r="I12" s="127"/>
      <c r="J12" s="77"/>
      <c r="K12" s="24" t="str">
        <f>IF(J12='Base de comisiones'!$E$3,VLOOKUP('MELENDEZ LOPEZ CLARET YAZMIN'!E12,'Base de comisiones'!$A$4:$J$77,5,FALSE),IF(J12='Base de comisiones'!$F$3,VLOOKUP('MELENDEZ LOPEZ CLARET YAZMIN'!E12,'Base de comisiones'!$A$4:$J$77,6,FALSE),IF(J12='Base de comisiones'!$G$3,VLOOKUP('MELENDEZ LOPEZ CLARET YAZMIN'!E12,'Base de comisiones'!$A$4:$J$77,7,FALSE),IF(J12='Base de comisiones'!$H$3,VLOOKUP('MELENDEZ LOPEZ CLARET YAZMIN'!E12,'Base de comisiones'!$A$4:$J$77,8,FALSE),IF(J12='Base de comisiones'!$I$3,VLOOKUP('MELENDEZ LOPEZ CLARET YAZMIN'!E12,'Base de comisiones'!$A$4:$J$77,9,FALSE),IF(J12='Base de comisiones'!$J$3,VLOOKUP('MELENDEZ LOPEZ CLARET YAZMIN'!E12,'Base de comisiones'!$A$4:$J$77,10,FALSE),""))))))</f>
        <v/>
      </c>
    </row>
    <row r="13" spans="2:12" x14ac:dyDescent="0.2">
      <c r="B13" s="81"/>
      <c r="C13" s="138" t="s">
        <v>693</v>
      </c>
      <c r="D13" s="81" t="s">
        <v>613</v>
      </c>
      <c r="E13" s="81"/>
      <c r="F13" s="23" t="str">
        <f>IFERROR(VLOOKUP(E13,'Base de comisiones'!$A$4:$J$77,2,FALSE),"")</f>
        <v/>
      </c>
      <c r="G13" s="23" t="str">
        <f>IFERROR(VLOOKUP(E13,'Base de comisiones'!$A$4:$J$77,3,FALSE),"")</f>
        <v/>
      </c>
      <c r="H13" s="23" t="str">
        <f>IFERROR(VLOOKUP(E13,'Base de comisiones'!$A$4:$J$53,4,FALSE),"")</f>
        <v/>
      </c>
      <c r="I13" s="115"/>
      <c r="J13" s="77"/>
      <c r="K13" s="24">
        <v>-42163</v>
      </c>
    </row>
    <row r="14" spans="2:12" x14ac:dyDescent="0.2">
      <c r="B14" s="27"/>
      <c r="C14" s="29"/>
      <c r="D14" s="27"/>
      <c r="E14" s="27"/>
      <c r="F14" s="23" t="str">
        <f>IFERROR(VLOOKUP(E14,'Base de comisiones'!$A$4:$J$77,2,FALSE),"")</f>
        <v/>
      </c>
      <c r="G14" s="23" t="str">
        <f>IFERROR(VLOOKUP(E14,'Base de comisiones'!$A$4:$J$77,3,FALSE),"")</f>
        <v/>
      </c>
      <c r="H14" s="23" t="str">
        <f>IFERROR(VLOOKUP(E14,'Base de comisiones'!$A$4:$J$53,4,FALSE),"")</f>
        <v/>
      </c>
      <c r="I14" s="38"/>
      <c r="J14" s="28"/>
      <c r="K14" s="24" t="str">
        <f>IF(J14='Base de comisiones'!$E$3,VLOOKUP('MELENDEZ LOPEZ CLARET YAZMIN'!E14,'Base de comisiones'!$A$4:$J$77,5,FALSE),IF(J14='Base de comisiones'!$F$3,VLOOKUP('MELENDEZ LOPEZ CLARET YAZMIN'!E14,'Base de comisiones'!$A$4:$J$77,6,FALSE),IF(J14='Base de comisiones'!$G$3,VLOOKUP('MELENDEZ LOPEZ CLARET YAZMIN'!E14,'Base de comisiones'!$A$4:$J$77,7,FALSE),IF(J14='Base de comisiones'!$H$3,VLOOKUP('MELENDEZ LOPEZ CLARET YAZMIN'!E14,'Base de comisiones'!$A$4:$J$77,8,FALSE),IF(J14='Base de comisiones'!$I$3,VLOOKUP('MELENDEZ LOPEZ CLARET YAZMIN'!E14,'Base de comisiones'!$A$4:$J$77,9,FALSE),IF(J14='Base de comisiones'!$J$3,VLOOKUP('MELENDEZ LOPEZ CLARET YAZMIN'!E14,'Base de comisiones'!$A$4:$J$77,10,FALSE),""))))))</f>
        <v/>
      </c>
    </row>
    <row r="15" spans="2:12" x14ac:dyDescent="0.2">
      <c r="B15" s="27"/>
      <c r="C15" s="29"/>
      <c r="D15" s="27"/>
      <c r="E15" s="28"/>
      <c r="F15" s="23" t="str">
        <f>IFERROR(VLOOKUP(E15,'Base de comisiones'!$A$4:$J$77,2,FALSE),"")</f>
        <v/>
      </c>
      <c r="G15" s="23" t="str">
        <f>IFERROR(VLOOKUP(E15,'Base de comisiones'!$A$4:$J$77,3,FALSE),"")</f>
        <v/>
      </c>
      <c r="H15" s="23" t="str">
        <f>IFERROR(VLOOKUP(E15,'Base de comisiones'!$A$4:$J$53,4,FALSE),"")</f>
        <v/>
      </c>
      <c r="I15" s="28"/>
      <c r="J15" s="28"/>
      <c r="K15" s="24" t="str">
        <f>IF(J15='Base de comisiones'!$E$3,VLOOKUP('MELENDEZ LOPEZ CLARET YAZMIN'!E15,'Base de comisiones'!$A$4:$J$77,5,FALSE),IF(J15='Base de comisiones'!$F$3,VLOOKUP('MELENDEZ LOPEZ CLARET YAZMIN'!E15,'Base de comisiones'!$A$4:$J$77,6,FALSE),IF(J15='Base de comisiones'!$G$3,VLOOKUP('MELENDEZ LOPEZ CLARET YAZMIN'!E15,'Base de comisiones'!$A$4:$J$77,7,FALSE),IF(J15='Base de comisiones'!$H$3,VLOOKUP('MELENDEZ LOPEZ CLARET YAZMIN'!E15,'Base de comisiones'!$A$4:$J$77,8,FALSE),IF(J15='Base de comisiones'!$I$3,VLOOKUP('MELENDEZ LOPEZ CLARET YAZMIN'!E15,'Base de comisiones'!$A$4:$J$77,9,FALSE),IF(J15='Base de comisiones'!$J$3,VLOOKUP('MELENDEZ LOPEZ CLARET YAZMIN'!E15,'Base de comisiones'!$A$4:$J$77,10,FALSE),""))))))</f>
        <v/>
      </c>
    </row>
    <row r="16" spans="2:12" x14ac:dyDescent="0.2">
      <c r="B16" s="27"/>
      <c r="C16" s="29"/>
      <c r="D16" s="27"/>
      <c r="E16" s="28"/>
      <c r="F16" s="23" t="str">
        <f>IFERROR(VLOOKUP(E16,'Base de comisiones'!$A$4:$J$77,2,FALSE),"")</f>
        <v/>
      </c>
      <c r="G16" s="23" t="str">
        <f>IFERROR(VLOOKUP(E16,'Base de comisiones'!$A$4:$J$77,3,FALSE),"")</f>
        <v/>
      </c>
      <c r="H16" s="23" t="str">
        <f>IFERROR(VLOOKUP(E16,'Base de comisiones'!$A$4:$J$53,4,FALSE),"")</f>
        <v/>
      </c>
      <c r="I16" s="28"/>
      <c r="J16" s="28"/>
      <c r="K16" s="24" t="str">
        <f>IF(J16='Base de comisiones'!$E$3,VLOOKUP('MELENDEZ LOPEZ CLARET YAZMIN'!E16,'Base de comisiones'!$A$4:$J$77,5,FALSE),IF(J16='Base de comisiones'!$F$3,VLOOKUP('MELENDEZ LOPEZ CLARET YAZMIN'!E16,'Base de comisiones'!$A$4:$J$77,6,FALSE),IF(J16='Base de comisiones'!$G$3,VLOOKUP('MELENDEZ LOPEZ CLARET YAZMIN'!E16,'Base de comisiones'!$A$4:$J$77,7,FALSE),IF(J16='Base de comisiones'!$H$3,VLOOKUP('MELENDEZ LOPEZ CLARET YAZMIN'!E16,'Base de comisiones'!$A$4:$J$77,8,FALSE),IF(J16='Base de comisiones'!$I$3,VLOOKUP('MELENDEZ LOPEZ CLARET YAZMIN'!E16,'Base de comisiones'!$A$4:$J$77,9,FALSE),IF(J16='Base de comisiones'!$J$3,VLOOKUP('MELENDEZ LOPEZ CLARET YAZMIN'!E16,'Base de comisiones'!$A$4:$J$77,10,FALSE),""))))))</f>
        <v/>
      </c>
    </row>
    <row r="17" spans="2:11" x14ac:dyDescent="0.2">
      <c r="B17" s="27"/>
      <c r="C17" s="29"/>
      <c r="D17" s="27"/>
      <c r="E17" s="28"/>
      <c r="F17" s="23" t="str">
        <f>IFERROR(VLOOKUP(E17,'Base de comisiones'!$A$4:$J$77,2,FALSE),"")</f>
        <v/>
      </c>
      <c r="G17" s="23" t="str">
        <f>IFERROR(VLOOKUP(E17,'Base de comisiones'!$A$4:$J$77,3,FALSE),"")</f>
        <v/>
      </c>
      <c r="H17" s="23" t="str">
        <f>IFERROR(VLOOKUP(E17,'Base de comisiones'!$A$4:$J$53,4,FALSE),"")</f>
        <v/>
      </c>
      <c r="I17" s="28"/>
      <c r="J17" s="28"/>
      <c r="K17" s="24" t="str">
        <f>IF(J17='Base de comisiones'!$E$3,VLOOKUP('MELENDEZ LOPEZ CLARET YAZMIN'!E17,'Base de comisiones'!$A$4:$J$77,5,FALSE),IF(J17='Base de comisiones'!$F$3,VLOOKUP('MELENDEZ LOPEZ CLARET YAZMIN'!E17,'Base de comisiones'!$A$4:$J$77,6,FALSE),IF(J17='Base de comisiones'!$G$3,VLOOKUP('MELENDEZ LOPEZ CLARET YAZMIN'!E17,'Base de comisiones'!$A$4:$J$77,7,FALSE),IF(J17='Base de comisiones'!$H$3,VLOOKUP('MELENDEZ LOPEZ CLARET YAZMIN'!E17,'Base de comisiones'!$A$4:$J$77,8,FALSE),IF(J17='Base de comisiones'!$I$3,VLOOKUP('MELENDEZ LOPEZ CLARET YAZMIN'!E17,'Base de comisiones'!$A$4:$J$77,9,FALSE),IF(J17='Base de comisiones'!$J$3,VLOOKUP('MELENDEZ LOPEZ CLARET YAZMIN'!E17,'Base de comisiones'!$A$4:$J$77,10,FALSE),""))))))</f>
        <v/>
      </c>
    </row>
    <row r="18" spans="2:11" x14ac:dyDescent="0.2">
      <c r="B18" s="27"/>
      <c r="C18" s="29"/>
      <c r="D18" s="27"/>
      <c r="E18" s="28"/>
      <c r="F18" s="23" t="str">
        <f>IFERROR(VLOOKUP(E18,'Base de comisiones'!$A$4:$J$77,2,FALSE),"")</f>
        <v/>
      </c>
      <c r="G18" s="23" t="str">
        <f>IFERROR(VLOOKUP(E18,'Base de comisiones'!$A$4:$J$77,3,FALSE),"")</f>
        <v/>
      </c>
      <c r="H18" s="23" t="str">
        <f>IFERROR(VLOOKUP(E18,'Base de comisiones'!$A$4:$J$53,4,FALSE),"")</f>
        <v/>
      </c>
      <c r="I18" s="28"/>
      <c r="J18" s="28"/>
      <c r="K18" s="24" t="str">
        <f>IF(J18='Base de comisiones'!$E$3,VLOOKUP('MELENDEZ LOPEZ CLARET YAZMIN'!E18,'Base de comisiones'!$A$4:$J$77,5,FALSE),IF(J18='Base de comisiones'!$F$3,VLOOKUP('MELENDEZ LOPEZ CLARET YAZMIN'!E18,'Base de comisiones'!$A$4:$J$77,6,FALSE),IF(J18='Base de comisiones'!$G$3,VLOOKUP('MELENDEZ LOPEZ CLARET YAZMIN'!E18,'Base de comisiones'!$A$4:$J$77,7,FALSE),IF(J18='Base de comisiones'!$H$3,VLOOKUP('MELENDEZ LOPEZ CLARET YAZMIN'!E18,'Base de comisiones'!$A$4:$J$77,8,FALSE),IF(J18='Base de comisiones'!$I$3,VLOOKUP('MELENDEZ LOPEZ CLARET YAZMIN'!E18,'Base de comisiones'!$A$4:$J$77,9,FALSE),IF(J18='Base de comisiones'!$J$3,VLOOKUP('MELENDEZ LOPEZ CLARET YAZMIN'!E18,'Base de comisiones'!$A$4:$J$77,10,FALSE),""))))))</f>
        <v/>
      </c>
    </row>
    <row r="19" spans="2:11" x14ac:dyDescent="0.2">
      <c r="B19" s="27"/>
      <c r="C19" s="29"/>
      <c r="D19" s="27"/>
      <c r="E19" s="28"/>
      <c r="F19" s="23" t="str">
        <f>IFERROR(VLOOKUP(E19,'Base de comisiones'!$A$4:$J$77,2,FALSE),"")</f>
        <v/>
      </c>
      <c r="G19" s="23" t="str">
        <f>IFERROR(VLOOKUP(E19,'Base de comisiones'!$A$4:$J$77,3,FALSE),"")</f>
        <v/>
      </c>
      <c r="H19" s="23" t="str">
        <f>IFERROR(VLOOKUP(E19,'Base de comisiones'!$A$4:$J$53,4,FALSE),"")</f>
        <v/>
      </c>
      <c r="I19" s="28"/>
      <c r="J19" s="28"/>
      <c r="K19" s="24" t="str">
        <f>IF(J19='Base de comisiones'!$E$3,VLOOKUP('MELENDEZ LOPEZ CLARET YAZMIN'!E19,'Base de comisiones'!$A$4:$J$77,5,FALSE),IF(J19='Base de comisiones'!$F$3,VLOOKUP('MELENDEZ LOPEZ CLARET YAZMIN'!E19,'Base de comisiones'!$A$4:$J$77,6,FALSE),IF(J19='Base de comisiones'!$G$3,VLOOKUP('MELENDEZ LOPEZ CLARET YAZMIN'!E19,'Base de comisiones'!$A$4:$J$77,7,FALSE),IF(J19='Base de comisiones'!$H$3,VLOOKUP('MELENDEZ LOPEZ CLARET YAZMIN'!E19,'Base de comisiones'!$A$4:$J$77,8,FALSE),IF(J19='Base de comisiones'!$I$3,VLOOKUP('MELENDEZ LOPEZ CLARET YAZMIN'!E19,'Base de comisiones'!$A$4:$J$77,9,FALSE),IF(J19='Base de comisiones'!$J$3,VLOOKUP('MELENDEZ LOPEZ CLARET YAZMIN'!E19,'Base de comisiones'!$A$4:$J$77,10,FALSE),""))))))</f>
        <v/>
      </c>
    </row>
    <row r="20" spans="2:11" x14ac:dyDescent="0.2">
      <c r="B20" s="27"/>
      <c r="C20" s="29"/>
      <c r="D20" s="27"/>
      <c r="E20" s="28"/>
      <c r="F20" s="23" t="str">
        <f>IFERROR(VLOOKUP(E20,'Base de comisiones'!$A$4:$J$77,2,FALSE),"")</f>
        <v/>
      </c>
      <c r="G20" s="23" t="str">
        <f>IFERROR(VLOOKUP(E20,'Base de comisiones'!$A$4:$J$77,3,FALSE),"")</f>
        <v/>
      </c>
      <c r="H20" s="23" t="str">
        <f>IFERROR(VLOOKUP(E20,'Base de comisiones'!$A$4:$J$53,4,FALSE),"")</f>
        <v/>
      </c>
      <c r="I20" s="28"/>
      <c r="J20" s="28"/>
      <c r="K20" s="24" t="str">
        <f>IF(J20='Base de comisiones'!$E$3,VLOOKUP('MELENDEZ LOPEZ CLARET YAZMIN'!E20,'Base de comisiones'!$A$4:$J$77,5,FALSE),IF(J20='Base de comisiones'!$F$3,VLOOKUP('MELENDEZ LOPEZ CLARET YAZMIN'!E20,'Base de comisiones'!$A$4:$J$77,6,FALSE),IF(J20='Base de comisiones'!$G$3,VLOOKUP('MELENDEZ LOPEZ CLARET YAZMIN'!E20,'Base de comisiones'!$A$4:$J$77,7,FALSE),IF(J20='Base de comisiones'!$H$3,VLOOKUP('MELENDEZ LOPEZ CLARET YAZMIN'!E20,'Base de comisiones'!$A$4:$J$77,8,FALSE),IF(J20='Base de comisiones'!$I$3,VLOOKUP('MELENDEZ LOPEZ CLARET YAZMIN'!E20,'Base de comisiones'!$A$4:$J$77,9,FALSE),IF(J20='Base de comisiones'!$J$3,VLOOKUP('MELENDEZ LOPEZ CLARET YAZMIN'!E20,'Base de comisiones'!$A$4:$J$77,10,FALSE),""))))))</f>
        <v/>
      </c>
    </row>
    <row r="21" spans="2:11" x14ac:dyDescent="0.2">
      <c r="B21" s="27"/>
      <c r="C21" s="29"/>
      <c r="D21" s="27"/>
      <c r="E21" s="28"/>
      <c r="F21" s="23" t="str">
        <f>IFERROR(VLOOKUP(E21,'Base de comisiones'!$A$4:$J$77,2,FALSE),"")</f>
        <v/>
      </c>
      <c r="G21" s="23" t="str">
        <f>IFERROR(VLOOKUP(E21,'Base de comisiones'!$A$4:$J$77,3,FALSE),"")</f>
        <v/>
      </c>
      <c r="H21" s="23" t="str">
        <f>IFERROR(VLOOKUP(E21,'Base de comisiones'!$A$4:$J$53,4,FALSE),"")</f>
        <v/>
      </c>
      <c r="I21" s="28"/>
      <c r="J21" s="28"/>
      <c r="K21" s="24" t="str">
        <f>IF(J21='Base de comisiones'!$E$3,VLOOKUP('MELENDEZ LOPEZ CLARET YAZMIN'!E21,'Base de comisiones'!$A$4:$J$77,5,FALSE),IF(J21='Base de comisiones'!$F$3,VLOOKUP('MELENDEZ LOPEZ CLARET YAZMIN'!E21,'Base de comisiones'!$A$4:$J$77,6,FALSE),IF(J21='Base de comisiones'!$G$3,VLOOKUP('MELENDEZ LOPEZ CLARET YAZMIN'!E21,'Base de comisiones'!$A$4:$J$77,7,FALSE),IF(J21='Base de comisiones'!$H$3,VLOOKUP('MELENDEZ LOPEZ CLARET YAZMIN'!E21,'Base de comisiones'!$A$4:$J$77,8,FALSE),IF(J21='Base de comisiones'!$I$3,VLOOKUP('MELENDEZ LOPEZ CLARET YAZMIN'!E21,'Base de comisiones'!$A$4:$J$77,9,FALSE),IF(J21='Base de comisiones'!$J$3,VLOOKUP('MELENDEZ LOPEZ CLARET YAZMIN'!E21,'Base de comisiones'!$A$4:$J$77,10,FALSE),""))))))</f>
        <v/>
      </c>
    </row>
    <row r="22" spans="2:11" x14ac:dyDescent="0.2">
      <c r="B22" s="27"/>
      <c r="C22" s="29"/>
      <c r="D22" s="27"/>
      <c r="E22" s="28"/>
      <c r="F22" s="23" t="str">
        <f>IFERROR(VLOOKUP(E22,'Base de comisiones'!$A$4:$J$77,2,FALSE),"")</f>
        <v/>
      </c>
      <c r="G22" s="23" t="str">
        <f>IFERROR(VLOOKUP(E22,'Base de comisiones'!$A$4:$J$77,3,FALSE),"")</f>
        <v/>
      </c>
      <c r="H22" s="23" t="str">
        <f>IFERROR(VLOOKUP(E22,'Base de comisiones'!$A$4:$J$53,4,FALSE),"")</f>
        <v/>
      </c>
      <c r="I22" s="28"/>
      <c r="J22" s="28"/>
      <c r="K22" s="24" t="str">
        <f>IF(J22='Base de comisiones'!$E$3,VLOOKUP('MELENDEZ LOPEZ CLARET YAZMIN'!E22,'Base de comisiones'!$A$4:$J$77,5,FALSE),IF(J22='Base de comisiones'!$F$3,VLOOKUP('MELENDEZ LOPEZ CLARET YAZMIN'!E22,'Base de comisiones'!$A$4:$J$77,6,FALSE),IF(J22='Base de comisiones'!$G$3,VLOOKUP('MELENDEZ LOPEZ CLARET YAZMIN'!E22,'Base de comisiones'!$A$4:$J$77,7,FALSE),IF(J22='Base de comisiones'!$H$3,VLOOKUP('MELENDEZ LOPEZ CLARET YAZMIN'!E22,'Base de comisiones'!$A$4:$J$77,8,FALSE),IF(J22='Base de comisiones'!$I$3,VLOOKUP('MELENDEZ LOPEZ CLARET YAZMIN'!E22,'Base de comisiones'!$A$4:$J$77,9,FALSE),IF(J22='Base de comisiones'!$J$3,VLOOKUP('MELENDEZ LOPEZ CLARET YAZMIN'!E22,'Base de comisiones'!$A$4:$J$77,10,FALSE),""))))))</f>
        <v/>
      </c>
    </row>
    <row r="23" spans="2:11" x14ac:dyDescent="0.2">
      <c r="B23" s="147" t="s">
        <v>23</v>
      </c>
      <c r="C23" s="148"/>
      <c r="D23" s="148"/>
      <c r="E23" s="148"/>
      <c r="F23" s="148"/>
      <c r="G23" s="148"/>
      <c r="H23" s="148"/>
      <c r="I23" s="148"/>
      <c r="J23" s="148"/>
      <c r="K23" s="25">
        <f>SUM(K9:K22)</f>
        <v>704407.86705511808</v>
      </c>
    </row>
    <row r="24" spans="2:11" x14ac:dyDescent="0.2">
      <c r="B24" s="14"/>
      <c r="C24" s="15"/>
      <c r="D24" s="16"/>
      <c r="E24" s="16"/>
      <c r="F24" s="16"/>
      <c r="G24" s="16"/>
      <c r="H24" s="16"/>
      <c r="I24" s="16"/>
      <c r="J24" s="16"/>
      <c r="K24" s="6"/>
    </row>
    <row r="25" spans="2:11" x14ac:dyDescent="0.2">
      <c r="B25" s="14"/>
      <c r="C25" s="15"/>
      <c r="D25" s="16"/>
      <c r="E25" s="16"/>
      <c r="F25" s="16"/>
      <c r="G25" s="16"/>
      <c r="H25" s="16"/>
      <c r="I25" s="16"/>
      <c r="J25" s="16"/>
      <c r="K25" s="6"/>
    </row>
    <row r="26" spans="2:11" x14ac:dyDescent="0.2">
      <c r="B26" s="14"/>
      <c r="C26" s="15"/>
      <c r="D26" s="16"/>
      <c r="E26" s="16"/>
      <c r="F26" s="16"/>
      <c r="G26" s="16"/>
      <c r="H26" s="16"/>
      <c r="I26" s="16"/>
      <c r="J26" s="16"/>
      <c r="K26" s="6"/>
    </row>
    <row r="30" spans="2:11" ht="30" x14ac:dyDescent="0.2">
      <c r="B30" s="9" t="s">
        <v>0</v>
      </c>
      <c r="C30" s="10"/>
      <c r="H30" s="9" t="s">
        <v>24</v>
      </c>
      <c r="I30" s="10"/>
      <c r="J30" s="11"/>
      <c r="K30" s="12"/>
    </row>
    <row r="35" spans="3:9" x14ac:dyDescent="0.2">
      <c r="C35" s="149" t="s">
        <v>50</v>
      </c>
      <c r="D35" s="149"/>
      <c r="E35" s="10"/>
      <c r="F35" s="10"/>
      <c r="G35" s="10"/>
      <c r="H35" s="11"/>
      <c r="I35" s="6"/>
    </row>
  </sheetData>
  <mergeCells count="4">
    <mergeCell ref="B1:K1"/>
    <mergeCell ref="B2:K2"/>
    <mergeCell ref="B23:J23"/>
    <mergeCell ref="C35:D35"/>
  </mergeCells>
  <printOptions horizontalCentered="1"/>
  <pageMargins left="0.19685039370078741" right="0.19685039370078741" top="0.19685039370078741" bottom="0.19685039370078741" header="0.31496062992125984" footer="0.31496062992125984"/>
  <pageSetup scale="60" orientation="landscape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ERROR" error="Seleccione mes de la lista" promptTitle="MES" prompt="Seleccione mes de la lista" xr:uid="{E016E945-44C7-4533-9B2B-D5D1D421054C}">
          <x14:formula1>
            <xm:f>Listas!$D$1:$D$12</xm:f>
          </x14:formula1>
          <xm:sqref>C6 I9:I22</xm:sqref>
        </x14:dataValidation>
        <x14:dataValidation type="list" allowBlank="1" showInputMessage="1" showErrorMessage="1" xr:uid="{7F2D113B-21DB-42C2-8C34-BEE5CDD79EC1}">
          <x14:formula1>
            <xm:f>Listas!$B$1:$B$2</xm:f>
          </x14:formula1>
          <xm:sqref>C7</xm:sqref>
        </x14:dataValidation>
        <x14:dataValidation type="list" allowBlank="1" showInputMessage="1" showErrorMessage="1" errorTitle="ERROR" error="Seleccione asesor de la lista" promptTitle="ASESOR" prompt="Seleccione asesor de la lista" xr:uid="{FB7CC7A2-2290-43C5-B32E-CD1F0B4CF4D4}">
          <x14:formula1>
            <xm:f>Listas!$E$1:$E$37</xm:f>
          </x14:formula1>
          <xm:sqref>C5</xm:sqref>
        </x14:dataValidation>
        <x14:dataValidation type="list" allowBlank="1" showInputMessage="1" showErrorMessage="1" errorTitle="ERROR" error="Seleccione tipo cobro de la lista" promptTitle="TIPO COBRO" prompt="Seleccione tipo cobro de la lista" xr:uid="{72255EAF-2ACC-45AA-A581-9598303428C3}">
          <x14:formula1>
            <xm:f>Listas!$C$1:$C$6</xm:f>
          </x14:formula1>
          <xm:sqref>J9:J22</xm:sqref>
        </x14:dataValidation>
        <x14:dataValidation type="list" allowBlank="1" showInputMessage="1" showErrorMessage="1" errorTitle="ERROR" error="Seleccione vehiculo de la lista" promptTitle="VEHICULO" prompt="Seleccione vehiculo de la lista" xr:uid="{F01E6EA7-79D9-4972-9EB9-53C5C1B18203}">
          <x14:formula1>
            <xm:f>'Base de comisiones'!$A$4:$A$53</xm:f>
          </x14:formula1>
          <xm:sqref>E9:E22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26B3E-CD57-472C-852F-B603B21471DB}">
  <sheetPr>
    <tabColor rgb="FFFFFF00"/>
  </sheetPr>
  <dimension ref="B1:L35"/>
  <sheetViews>
    <sheetView showGridLines="0" zoomScale="80" zoomScaleNormal="80" workbookViewId="0">
      <selection activeCell="I5" sqref="I5"/>
    </sheetView>
  </sheetViews>
  <sheetFormatPr baseColWidth="10" defaultColWidth="11.42578125" defaultRowHeight="15" x14ac:dyDescent="0.2"/>
  <cols>
    <col min="1" max="1" width="5.140625" style="1" customWidth="1"/>
    <col min="2" max="2" width="11.85546875" style="1" customWidth="1"/>
    <col min="3" max="3" width="39.28515625" style="1" customWidth="1"/>
    <col min="4" max="4" width="13.7109375" style="2" customWidth="1"/>
    <col min="5" max="5" width="22.28515625" style="2" customWidth="1"/>
    <col min="6" max="6" width="26.42578125" style="2" customWidth="1"/>
    <col min="7" max="7" width="18.28515625" style="2" customWidth="1"/>
    <col min="8" max="8" width="12.7109375" style="2" hidden="1" customWidth="1"/>
    <col min="9" max="9" width="12.85546875" style="3" customWidth="1"/>
    <col min="10" max="10" width="16.28515625" style="3" customWidth="1"/>
    <col min="11" max="11" width="14.7109375" style="4" customWidth="1"/>
    <col min="12" max="15" width="11.42578125" style="1" customWidth="1"/>
    <col min="16" max="16384" width="11.42578125" style="1"/>
  </cols>
  <sheetData>
    <row r="1" spans="2:12" ht="21" x14ac:dyDescent="0.2">
      <c r="B1" s="146" t="s">
        <v>2</v>
      </c>
      <c r="C1" s="146"/>
      <c r="D1" s="146"/>
      <c r="E1" s="146"/>
      <c r="F1" s="146"/>
      <c r="G1" s="146"/>
      <c r="H1" s="146"/>
      <c r="I1" s="146"/>
      <c r="J1" s="146"/>
      <c r="K1" s="146"/>
    </row>
    <row r="2" spans="2:12" ht="21" x14ac:dyDescent="0.2">
      <c r="B2" s="146" t="s">
        <v>3</v>
      </c>
      <c r="C2" s="146"/>
      <c r="D2" s="146"/>
      <c r="E2" s="146"/>
      <c r="F2" s="146"/>
      <c r="G2" s="146"/>
      <c r="H2" s="146"/>
      <c r="I2" s="146"/>
      <c r="J2" s="146"/>
      <c r="K2" s="146"/>
    </row>
    <row r="3" spans="2:12" x14ac:dyDescent="0.2">
      <c r="I3" s="2"/>
      <c r="J3" s="2"/>
      <c r="K3" s="5"/>
    </row>
    <row r="4" spans="2:12" ht="15.75" x14ac:dyDescent="0.2">
      <c r="B4" s="13" t="s">
        <v>21</v>
      </c>
      <c r="C4" s="26">
        <f>'Nadia Catacora'!C4</f>
        <v>45818</v>
      </c>
      <c r="I4" s="2"/>
      <c r="J4" s="2"/>
      <c r="K4" s="5"/>
    </row>
    <row r="5" spans="2:12" ht="15.75" x14ac:dyDescent="0.2">
      <c r="B5" s="13" t="s">
        <v>0</v>
      </c>
      <c r="C5" s="135" t="s">
        <v>186</v>
      </c>
      <c r="I5" s="2"/>
      <c r="J5" s="2"/>
      <c r="K5" s="5"/>
    </row>
    <row r="6" spans="2:12" ht="15.75" x14ac:dyDescent="0.2">
      <c r="B6" s="13" t="s">
        <v>4</v>
      </c>
      <c r="C6" s="39" t="str">
        <f>'Nadia Catacora'!C6</f>
        <v>MAYO</v>
      </c>
      <c r="I6" s="2"/>
      <c r="J6" s="2"/>
      <c r="K6" s="5"/>
    </row>
    <row r="7" spans="2:12" ht="15.75" x14ac:dyDescent="0.2">
      <c r="B7" s="13" t="s">
        <v>22</v>
      </c>
      <c r="C7" s="39" t="str">
        <f>'Nadia Catacora'!C7</f>
        <v>PRIMERA</v>
      </c>
      <c r="I7" s="2"/>
      <c r="J7" s="2"/>
      <c r="K7" s="5"/>
    </row>
    <row r="8" spans="2:12" ht="31.5" x14ac:dyDescent="0.2">
      <c r="B8" s="7" t="s">
        <v>17</v>
      </c>
      <c r="C8" s="7" t="s">
        <v>1</v>
      </c>
      <c r="D8" s="7" t="s">
        <v>26</v>
      </c>
      <c r="E8" s="7" t="s">
        <v>18</v>
      </c>
      <c r="F8" s="7" t="s">
        <v>34</v>
      </c>
      <c r="G8" s="7" t="s">
        <v>49</v>
      </c>
      <c r="H8" s="7" t="s">
        <v>19</v>
      </c>
      <c r="I8" s="8" t="s">
        <v>4</v>
      </c>
      <c r="J8" s="8" t="s">
        <v>25</v>
      </c>
      <c r="K8" s="22" t="s">
        <v>20</v>
      </c>
    </row>
    <row r="9" spans="2:12" x14ac:dyDescent="0.2">
      <c r="B9" s="29" t="s">
        <v>677</v>
      </c>
      <c r="C9" s="29" t="s">
        <v>678</v>
      </c>
      <c r="D9" s="29" t="s">
        <v>679</v>
      </c>
      <c r="E9" s="29" t="s">
        <v>142</v>
      </c>
      <c r="F9" s="23" t="str">
        <f>IFERROR(VLOOKUP(E9,'Base de comisiones'!$A$4:$J$77,2,FALSE),"")</f>
        <v>SPORTAGE NQ5e</v>
      </c>
      <c r="G9" s="23" t="str">
        <f>IFERROR(VLOOKUP(E9,'Base de comisiones'!$A$4:$J$77,3,FALSE),"")</f>
        <v>VIBRANT PLUS AT</v>
      </c>
      <c r="H9" s="23">
        <f>IFERROR(VLOOKUP(E9,'Base de comisiones'!$A$4:$J$53,4,FALSE),"")</f>
        <v>2026</v>
      </c>
      <c r="I9" s="127" t="s">
        <v>9</v>
      </c>
      <c r="J9" s="77" t="s">
        <v>36</v>
      </c>
      <c r="K9" s="24">
        <f>IF(J9='Base de comisiones'!$E$3,VLOOKUP('CRISTHIAN DAVID ASTROS'!E9,'Base de comisiones'!$A$4:$J$77,5,FALSE),IF(J9='Base de comisiones'!$F$3,VLOOKUP('CRISTHIAN DAVID ASTROS'!E9,'Base de comisiones'!$A$4:$J$77,6,FALSE),IF(J9='Base de comisiones'!$G$3,VLOOKUP('CRISTHIAN DAVID ASTROS'!E9,'Base de comisiones'!$A$4:$J$77,7,FALSE),IF(J9='Base de comisiones'!$H$3,VLOOKUP('CRISTHIAN DAVID ASTROS'!E9,'Base de comisiones'!$A$4:$J$77,8,FALSE),IF(J9='Base de comisiones'!$I$3,VLOOKUP('CRISTHIAN DAVID ASTROS'!E9,'Base de comisiones'!$A$4:$J$77,9,FALSE),IF(J9='Base de comisiones'!$J$3,VLOOKUP('CRISTHIAN DAVID ASTROS'!E9,'Base de comisiones'!$A$4:$J$77,10,FALSE),""))))))</f>
        <v>724202.36220472446</v>
      </c>
      <c r="L9" s="76"/>
    </row>
    <row r="10" spans="2:12" x14ac:dyDescent="0.2">
      <c r="B10" s="29"/>
      <c r="C10" s="29"/>
      <c r="D10" s="29"/>
      <c r="E10" s="29"/>
      <c r="F10" s="23" t="str">
        <f>IFERROR(VLOOKUP(E10,'Base de comisiones'!$A$4:$J$77,2,FALSE),"")</f>
        <v/>
      </c>
      <c r="G10" s="23" t="str">
        <f>IFERROR(VLOOKUP(E10,'Base de comisiones'!$A$4:$J$77,3,FALSE),"")</f>
        <v/>
      </c>
      <c r="H10" s="23" t="str">
        <f>IFERROR(VLOOKUP(E10,'Base de comisiones'!$A$4:$J$53,4,FALSE),"")</f>
        <v/>
      </c>
      <c r="I10" s="127"/>
      <c r="J10" s="77"/>
      <c r="K10" s="24" t="str">
        <f>IF(J10='Base de comisiones'!$E$3,VLOOKUP('CRISTHIAN DAVID ASTROS'!E10,'Base de comisiones'!$A$4:$J$77,5,FALSE),IF(J10='Base de comisiones'!$F$3,VLOOKUP('CRISTHIAN DAVID ASTROS'!E10,'Base de comisiones'!$A$4:$J$77,6,FALSE),IF(J10='Base de comisiones'!$G$3,VLOOKUP('CRISTHIAN DAVID ASTROS'!E10,'Base de comisiones'!$A$4:$J$77,7,FALSE),IF(J10='Base de comisiones'!$H$3,VLOOKUP('CRISTHIAN DAVID ASTROS'!E10,'Base de comisiones'!$A$4:$J$77,8,FALSE),IF(J10='Base de comisiones'!$I$3,VLOOKUP('CRISTHIAN DAVID ASTROS'!E10,'Base de comisiones'!$A$4:$J$77,9,FALSE),IF(J10='Base de comisiones'!$J$3,VLOOKUP('CRISTHIAN DAVID ASTROS'!E10,'Base de comisiones'!$A$4:$J$77,10,FALSE),""))))))</f>
        <v/>
      </c>
    </row>
    <row r="11" spans="2:12" x14ac:dyDescent="0.2">
      <c r="B11" s="29"/>
      <c r="C11" s="29"/>
      <c r="D11" s="29"/>
      <c r="E11" s="29"/>
      <c r="F11" s="23" t="str">
        <f>IFERROR(VLOOKUP(E11,'Base de comisiones'!$A$4:$J$77,2,FALSE),"")</f>
        <v/>
      </c>
      <c r="G11" s="23" t="str">
        <f>IFERROR(VLOOKUP(E11,'Base de comisiones'!$A$4:$J$77,3,FALSE),"")</f>
        <v/>
      </c>
      <c r="H11" s="23" t="str">
        <f>IFERROR(VLOOKUP(E11,'Base de comisiones'!$A$4:$J$53,4,FALSE),"")</f>
        <v/>
      </c>
      <c r="I11" s="127"/>
      <c r="J11" s="77"/>
      <c r="K11" s="24" t="str">
        <f>IF(J11='Base de comisiones'!$E$3,VLOOKUP('CRISTHIAN DAVID ASTROS'!E11,'Base de comisiones'!$A$4:$J$77,5,FALSE),IF(J11='Base de comisiones'!$F$3,VLOOKUP('CRISTHIAN DAVID ASTROS'!E11,'Base de comisiones'!$A$4:$J$77,6,FALSE),IF(J11='Base de comisiones'!$G$3,VLOOKUP('CRISTHIAN DAVID ASTROS'!E11,'Base de comisiones'!$A$4:$J$77,7,FALSE),IF(J11='Base de comisiones'!$H$3,VLOOKUP('CRISTHIAN DAVID ASTROS'!E11,'Base de comisiones'!$A$4:$J$77,8,FALSE),IF(J11='Base de comisiones'!$I$3,VLOOKUP('CRISTHIAN DAVID ASTROS'!E11,'Base de comisiones'!$A$4:$J$77,9,FALSE),IF(J11='Base de comisiones'!$J$3,VLOOKUP('CRISTHIAN DAVID ASTROS'!E11,'Base de comisiones'!$A$4:$J$77,10,FALSE),""))))))</f>
        <v/>
      </c>
    </row>
    <row r="12" spans="2:12" x14ac:dyDescent="0.2">
      <c r="B12" s="29"/>
      <c r="C12" s="29"/>
      <c r="D12" s="29"/>
      <c r="E12" s="29"/>
      <c r="F12" s="23" t="str">
        <f>IFERROR(VLOOKUP(E12,'Base de comisiones'!$A$4:$J$77,2,FALSE),"")</f>
        <v/>
      </c>
      <c r="G12" s="23" t="str">
        <f>IFERROR(VLOOKUP(E12,'Base de comisiones'!$A$4:$J$77,3,FALSE),"")</f>
        <v/>
      </c>
      <c r="H12" s="23" t="str">
        <f>IFERROR(VLOOKUP(E12,'Base de comisiones'!$A$4:$J$53,4,FALSE),"")</f>
        <v/>
      </c>
      <c r="I12" s="127"/>
      <c r="J12" s="77"/>
      <c r="K12" s="24" t="str">
        <f>IF(J12='Base de comisiones'!$E$3,VLOOKUP('CRISTHIAN DAVID ASTROS'!E12,'Base de comisiones'!$A$4:$J$77,5,FALSE),IF(J12='Base de comisiones'!$F$3,VLOOKUP('CRISTHIAN DAVID ASTROS'!E12,'Base de comisiones'!$A$4:$J$77,6,FALSE),IF(J12='Base de comisiones'!$G$3,VLOOKUP('CRISTHIAN DAVID ASTROS'!E12,'Base de comisiones'!$A$4:$J$77,7,FALSE),IF(J12='Base de comisiones'!$H$3,VLOOKUP('CRISTHIAN DAVID ASTROS'!E12,'Base de comisiones'!$A$4:$J$77,8,FALSE),IF(J12='Base de comisiones'!$I$3,VLOOKUP('CRISTHIAN DAVID ASTROS'!E12,'Base de comisiones'!$A$4:$J$77,9,FALSE),IF(J12='Base de comisiones'!$J$3,VLOOKUP('CRISTHIAN DAVID ASTROS'!E12,'Base de comisiones'!$A$4:$J$77,10,FALSE),""))))))</f>
        <v/>
      </c>
    </row>
    <row r="13" spans="2:12" x14ac:dyDescent="0.2">
      <c r="B13" s="81"/>
      <c r="C13" s="138" t="s">
        <v>695</v>
      </c>
      <c r="D13" s="29" t="s">
        <v>679</v>
      </c>
      <c r="E13" s="29" t="s">
        <v>142</v>
      </c>
      <c r="F13" s="23" t="str">
        <f>IFERROR(VLOOKUP(E13,'Base de comisiones'!$A$4:$J$77,2,FALSE),"")</f>
        <v>SPORTAGE NQ5e</v>
      </c>
      <c r="G13" s="23" t="str">
        <f>IFERROR(VLOOKUP(E13,'Base de comisiones'!$A$4:$J$77,3,FALSE),"")</f>
        <v>VIBRANT PLUS AT</v>
      </c>
      <c r="H13" s="23">
        <f>IFERROR(VLOOKUP(E13,'Base de comisiones'!$A$4:$J$53,4,FALSE),"")</f>
        <v>2026</v>
      </c>
      <c r="I13" s="115"/>
      <c r="J13" s="77"/>
      <c r="K13" s="24">
        <v>-500000</v>
      </c>
    </row>
    <row r="14" spans="2:12" x14ac:dyDescent="0.2">
      <c r="B14" s="27"/>
      <c r="C14" s="29"/>
      <c r="D14" s="27"/>
      <c r="E14" s="27"/>
      <c r="F14" s="23" t="str">
        <f>IFERROR(VLOOKUP(E14,'Base de comisiones'!$A$4:$J$77,2,FALSE),"")</f>
        <v/>
      </c>
      <c r="G14" s="23" t="str">
        <f>IFERROR(VLOOKUP(E14,'Base de comisiones'!$A$4:$J$77,3,FALSE),"")</f>
        <v/>
      </c>
      <c r="H14" s="23" t="str">
        <f>IFERROR(VLOOKUP(E14,'Base de comisiones'!$A$4:$J$53,4,FALSE),"")</f>
        <v/>
      </c>
      <c r="I14" s="38"/>
      <c r="J14" s="28"/>
      <c r="K14" s="24" t="str">
        <f>IF(J14='Base de comisiones'!$E$3,VLOOKUP('CRISTHIAN DAVID ASTROS'!E14,'Base de comisiones'!$A$4:$J$77,5,FALSE),IF(J14='Base de comisiones'!$F$3,VLOOKUP('CRISTHIAN DAVID ASTROS'!E14,'Base de comisiones'!$A$4:$J$77,6,FALSE),IF(J14='Base de comisiones'!$G$3,VLOOKUP('CRISTHIAN DAVID ASTROS'!E14,'Base de comisiones'!$A$4:$J$77,7,FALSE),IF(J14='Base de comisiones'!$H$3,VLOOKUP('CRISTHIAN DAVID ASTROS'!E14,'Base de comisiones'!$A$4:$J$77,8,FALSE),IF(J14='Base de comisiones'!$I$3,VLOOKUP('CRISTHIAN DAVID ASTROS'!E14,'Base de comisiones'!$A$4:$J$77,9,FALSE),IF(J14='Base de comisiones'!$J$3,VLOOKUP('CRISTHIAN DAVID ASTROS'!E14,'Base de comisiones'!$A$4:$J$77,10,FALSE),""))))))</f>
        <v/>
      </c>
    </row>
    <row r="15" spans="2:12" x14ac:dyDescent="0.2">
      <c r="B15" s="27"/>
      <c r="C15" s="29"/>
      <c r="D15" s="27"/>
      <c r="E15" s="28"/>
      <c r="F15" s="23" t="str">
        <f>IFERROR(VLOOKUP(E15,'Base de comisiones'!$A$4:$J$77,2,FALSE),"")</f>
        <v/>
      </c>
      <c r="G15" s="23" t="str">
        <f>IFERROR(VLOOKUP(E15,'Base de comisiones'!$A$4:$J$77,3,FALSE),"")</f>
        <v/>
      </c>
      <c r="H15" s="23" t="str">
        <f>IFERROR(VLOOKUP(E15,'Base de comisiones'!$A$4:$J$53,4,FALSE),"")</f>
        <v/>
      </c>
      <c r="I15" s="28"/>
      <c r="J15" s="28"/>
      <c r="K15" s="24" t="str">
        <f>IF(J15='Base de comisiones'!$E$3,VLOOKUP('CRISTHIAN DAVID ASTROS'!E15,'Base de comisiones'!$A$4:$J$77,5,FALSE),IF(J15='Base de comisiones'!$F$3,VLOOKUP('CRISTHIAN DAVID ASTROS'!E15,'Base de comisiones'!$A$4:$J$77,6,FALSE),IF(J15='Base de comisiones'!$G$3,VLOOKUP('CRISTHIAN DAVID ASTROS'!E15,'Base de comisiones'!$A$4:$J$77,7,FALSE),IF(J15='Base de comisiones'!$H$3,VLOOKUP('CRISTHIAN DAVID ASTROS'!E15,'Base de comisiones'!$A$4:$J$77,8,FALSE),IF(J15='Base de comisiones'!$I$3,VLOOKUP('CRISTHIAN DAVID ASTROS'!E15,'Base de comisiones'!$A$4:$J$77,9,FALSE),IF(J15='Base de comisiones'!$J$3,VLOOKUP('CRISTHIAN DAVID ASTROS'!E15,'Base de comisiones'!$A$4:$J$77,10,FALSE),""))))))</f>
        <v/>
      </c>
    </row>
    <row r="16" spans="2:12" x14ac:dyDescent="0.2">
      <c r="B16" s="27"/>
      <c r="C16" s="29"/>
      <c r="D16" s="27"/>
      <c r="E16" s="28"/>
      <c r="F16" s="23" t="str">
        <f>IFERROR(VLOOKUP(E16,'Base de comisiones'!$A$4:$J$77,2,FALSE),"")</f>
        <v/>
      </c>
      <c r="G16" s="23" t="str">
        <f>IFERROR(VLOOKUP(E16,'Base de comisiones'!$A$4:$J$77,3,FALSE),"")</f>
        <v/>
      </c>
      <c r="H16" s="23" t="str">
        <f>IFERROR(VLOOKUP(E16,'Base de comisiones'!$A$4:$J$53,4,FALSE),"")</f>
        <v/>
      </c>
      <c r="I16" s="28"/>
      <c r="J16" s="28"/>
      <c r="K16" s="24" t="str">
        <f>IF(J16='Base de comisiones'!$E$3,VLOOKUP('CRISTHIAN DAVID ASTROS'!E16,'Base de comisiones'!$A$4:$J$77,5,FALSE),IF(J16='Base de comisiones'!$F$3,VLOOKUP('CRISTHIAN DAVID ASTROS'!E16,'Base de comisiones'!$A$4:$J$77,6,FALSE),IF(J16='Base de comisiones'!$G$3,VLOOKUP('CRISTHIAN DAVID ASTROS'!E16,'Base de comisiones'!$A$4:$J$77,7,FALSE),IF(J16='Base de comisiones'!$H$3,VLOOKUP('CRISTHIAN DAVID ASTROS'!E16,'Base de comisiones'!$A$4:$J$77,8,FALSE),IF(J16='Base de comisiones'!$I$3,VLOOKUP('CRISTHIAN DAVID ASTROS'!E16,'Base de comisiones'!$A$4:$J$77,9,FALSE),IF(J16='Base de comisiones'!$J$3,VLOOKUP('CRISTHIAN DAVID ASTROS'!E16,'Base de comisiones'!$A$4:$J$77,10,FALSE),""))))))</f>
        <v/>
      </c>
    </row>
    <row r="17" spans="2:11" x14ac:dyDescent="0.2">
      <c r="B17" s="27"/>
      <c r="C17" s="29"/>
      <c r="D17" s="27"/>
      <c r="E17" s="28"/>
      <c r="F17" s="23" t="str">
        <f>IFERROR(VLOOKUP(E17,'Base de comisiones'!$A$4:$J$77,2,FALSE),"")</f>
        <v/>
      </c>
      <c r="G17" s="23" t="str">
        <f>IFERROR(VLOOKUP(E17,'Base de comisiones'!$A$4:$J$77,3,FALSE),"")</f>
        <v/>
      </c>
      <c r="H17" s="23" t="str">
        <f>IFERROR(VLOOKUP(E17,'Base de comisiones'!$A$4:$J$53,4,FALSE),"")</f>
        <v/>
      </c>
      <c r="I17" s="28"/>
      <c r="J17" s="28"/>
      <c r="K17" s="24" t="str">
        <f>IF(J17='Base de comisiones'!$E$3,VLOOKUP('CRISTHIAN DAVID ASTROS'!E17,'Base de comisiones'!$A$4:$J$77,5,FALSE),IF(J17='Base de comisiones'!$F$3,VLOOKUP('CRISTHIAN DAVID ASTROS'!E17,'Base de comisiones'!$A$4:$J$77,6,FALSE),IF(J17='Base de comisiones'!$G$3,VLOOKUP('CRISTHIAN DAVID ASTROS'!E17,'Base de comisiones'!$A$4:$J$77,7,FALSE),IF(J17='Base de comisiones'!$H$3,VLOOKUP('CRISTHIAN DAVID ASTROS'!E17,'Base de comisiones'!$A$4:$J$77,8,FALSE),IF(J17='Base de comisiones'!$I$3,VLOOKUP('CRISTHIAN DAVID ASTROS'!E17,'Base de comisiones'!$A$4:$J$77,9,FALSE),IF(J17='Base de comisiones'!$J$3,VLOOKUP('CRISTHIAN DAVID ASTROS'!E17,'Base de comisiones'!$A$4:$J$77,10,FALSE),""))))))</f>
        <v/>
      </c>
    </row>
    <row r="18" spans="2:11" x14ac:dyDescent="0.2">
      <c r="B18" s="27"/>
      <c r="C18" s="29"/>
      <c r="D18" s="27"/>
      <c r="E18" s="28"/>
      <c r="F18" s="23" t="str">
        <f>IFERROR(VLOOKUP(E18,'Base de comisiones'!$A$4:$J$77,2,FALSE),"")</f>
        <v/>
      </c>
      <c r="G18" s="23" t="str">
        <f>IFERROR(VLOOKUP(E18,'Base de comisiones'!$A$4:$J$77,3,FALSE),"")</f>
        <v/>
      </c>
      <c r="H18" s="23" t="str">
        <f>IFERROR(VLOOKUP(E18,'Base de comisiones'!$A$4:$J$53,4,FALSE),"")</f>
        <v/>
      </c>
      <c r="I18" s="28"/>
      <c r="J18" s="28"/>
      <c r="K18" s="24" t="str">
        <f>IF(J18='Base de comisiones'!$E$3,VLOOKUP('CRISTHIAN DAVID ASTROS'!E18,'Base de comisiones'!$A$4:$J$77,5,FALSE),IF(J18='Base de comisiones'!$F$3,VLOOKUP('CRISTHIAN DAVID ASTROS'!E18,'Base de comisiones'!$A$4:$J$77,6,FALSE),IF(J18='Base de comisiones'!$G$3,VLOOKUP('CRISTHIAN DAVID ASTROS'!E18,'Base de comisiones'!$A$4:$J$77,7,FALSE),IF(J18='Base de comisiones'!$H$3,VLOOKUP('CRISTHIAN DAVID ASTROS'!E18,'Base de comisiones'!$A$4:$J$77,8,FALSE),IF(J18='Base de comisiones'!$I$3,VLOOKUP('CRISTHIAN DAVID ASTROS'!E18,'Base de comisiones'!$A$4:$J$77,9,FALSE),IF(J18='Base de comisiones'!$J$3,VLOOKUP('CRISTHIAN DAVID ASTROS'!E18,'Base de comisiones'!$A$4:$J$77,10,FALSE),""))))))</f>
        <v/>
      </c>
    </row>
    <row r="19" spans="2:11" x14ac:dyDescent="0.2">
      <c r="B19" s="27"/>
      <c r="C19" s="29"/>
      <c r="D19" s="27"/>
      <c r="E19" s="28"/>
      <c r="F19" s="23" t="str">
        <f>IFERROR(VLOOKUP(E19,'Base de comisiones'!$A$4:$J$77,2,FALSE),"")</f>
        <v/>
      </c>
      <c r="G19" s="23" t="str">
        <f>IFERROR(VLOOKUP(E19,'Base de comisiones'!$A$4:$J$77,3,FALSE),"")</f>
        <v/>
      </c>
      <c r="H19" s="23" t="str">
        <f>IFERROR(VLOOKUP(E19,'Base de comisiones'!$A$4:$J$53,4,FALSE),"")</f>
        <v/>
      </c>
      <c r="I19" s="28"/>
      <c r="J19" s="28"/>
      <c r="K19" s="24" t="str">
        <f>IF(J19='Base de comisiones'!$E$3,VLOOKUP('CRISTHIAN DAVID ASTROS'!E19,'Base de comisiones'!$A$4:$J$77,5,FALSE),IF(J19='Base de comisiones'!$F$3,VLOOKUP('CRISTHIAN DAVID ASTROS'!E19,'Base de comisiones'!$A$4:$J$77,6,FALSE),IF(J19='Base de comisiones'!$G$3,VLOOKUP('CRISTHIAN DAVID ASTROS'!E19,'Base de comisiones'!$A$4:$J$77,7,FALSE),IF(J19='Base de comisiones'!$H$3,VLOOKUP('CRISTHIAN DAVID ASTROS'!E19,'Base de comisiones'!$A$4:$J$77,8,FALSE),IF(J19='Base de comisiones'!$I$3,VLOOKUP('CRISTHIAN DAVID ASTROS'!E19,'Base de comisiones'!$A$4:$J$77,9,FALSE),IF(J19='Base de comisiones'!$J$3,VLOOKUP('CRISTHIAN DAVID ASTROS'!E19,'Base de comisiones'!$A$4:$J$77,10,FALSE),""))))))</f>
        <v/>
      </c>
    </row>
    <row r="20" spans="2:11" x14ac:dyDescent="0.2">
      <c r="B20" s="27"/>
      <c r="C20" s="29"/>
      <c r="D20" s="27"/>
      <c r="E20" s="28"/>
      <c r="F20" s="23" t="str">
        <f>IFERROR(VLOOKUP(E20,'Base de comisiones'!$A$4:$J$77,2,FALSE),"")</f>
        <v/>
      </c>
      <c r="G20" s="23" t="str">
        <f>IFERROR(VLOOKUP(E20,'Base de comisiones'!$A$4:$J$77,3,FALSE),"")</f>
        <v/>
      </c>
      <c r="H20" s="23" t="str">
        <f>IFERROR(VLOOKUP(E20,'Base de comisiones'!$A$4:$J$53,4,FALSE),"")</f>
        <v/>
      </c>
      <c r="I20" s="28"/>
      <c r="J20" s="28"/>
      <c r="K20" s="24" t="str">
        <f>IF(J20='Base de comisiones'!$E$3,VLOOKUP('CRISTHIAN DAVID ASTROS'!E20,'Base de comisiones'!$A$4:$J$77,5,FALSE),IF(J20='Base de comisiones'!$F$3,VLOOKUP('CRISTHIAN DAVID ASTROS'!E20,'Base de comisiones'!$A$4:$J$77,6,FALSE),IF(J20='Base de comisiones'!$G$3,VLOOKUP('CRISTHIAN DAVID ASTROS'!E20,'Base de comisiones'!$A$4:$J$77,7,FALSE),IF(J20='Base de comisiones'!$H$3,VLOOKUP('CRISTHIAN DAVID ASTROS'!E20,'Base de comisiones'!$A$4:$J$77,8,FALSE),IF(J20='Base de comisiones'!$I$3,VLOOKUP('CRISTHIAN DAVID ASTROS'!E20,'Base de comisiones'!$A$4:$J$77,9,FALSE),IF(J20='Base de comisiones'!$J$3,VLOOKUP('CRISTHIAN DAVID ASTROS'!E20,'Base de comisiones'!$A$4:$J$77,10,FALSE),""))))))</f>
        <v/>
      </c>
    </row>
    <row r="21" spans="2:11" x14ac:dyDescent="0.2">
      <c r="B21" s="27"/>
      <c r="C21" s="29"/>
      <c r="D21" s="27"/>
      <c r="E21" s="28"/>
      <c r="F21" s="23" t="str">
        <f>IFERROR(VLOOKUP(E21,'Base de comisiones'!$A$4:$J$77,2,FALSE),"")</f>
        <v/>
      </c>
      <c r="G21" s="23" t="str">
        <f>IFERROR(VLOOKUP(E21,'Base de comisiones'!$A$4:$J$77,3,FALSE),"")</f>
        <v/>
      </c>
      <c r="H21" s="23" t="str">
        <f>IFERROR(VLOOKUP(E21,'Base de comisiones'!$A$4:$J$53,4,FALSE),"")</f>
        <v/>
      </c>
      <c r="I21" s="28"/>
      <c r="J21" s="28"/>
      <c r="K21" s="24" t="str">
        <f>IF(J21='Base de comisiones'!$E$3,VLOOKUP('CRISTHIAN DAVID ASTROS'!E21,'Base de comisiones'!$A$4:$J$77,5,FALSE),IF(J21='Base de comisiones'!$F$3,VLOOKUP('CRISTHIAN DAVID ASTROS'!E21,'Base de comisiones'!$A$4:$J$77,6,FALSE),IF(J21='Base de comisiones'!$G$3,VLOOKUP('CRISTHIAN DAVID ASTROS'!E21,'Base de comisiones'!$A$4:$J$77,7,FALSE),IF(J21='Base de comisiones'!$H$3,VLOOKUP('CRISTHIAN DAVID ASTROS'!E21,'Base de comisiones'!$A$4:$J$77,8,FALSE),IF(J21='Base de comisiones'!$I$3,VLOOKUP('CRISTHIAN DAVID ASTROS'!E21,'Base de comisiones'!$A$4:$J$77,9,FALSE),IF(J21='Base de comisiones'!$J$3,VLOOKUP('CRISTHIAN DAVID ASTROS'!E21,'Base de comisiones'!$A$4:$J$77,10,FALSE),""))))))</f>
        <v/>
      </c>
    </row>
    <row r="22" spans="2:11" x14ac:dyDescent="0.2">
      <c r="B22" s="27"/>
      <c r="C22" s="29"/>
      <c r="D22" s="27"/>
      <c r="E22" s="28"/>
      <c r="F22" s="23" t="str">
        <f>IFERROR(VLOOKUP(E22,'Base de comisiones'!$A$4:$J$77,2,FALSE),"")</f>
        <v/>
      </c>
      <c r="G22" s="23" t="str">
        <f>IFERROR(VLOOKUP(E22,'Base de comisiones'!$A$4:$J$77,3,FALSE),"")</f>
        <v/>
      </c>
      <c r="H22" s="23" t="str">
        <f>IFERROR(VLOOKUP(E22,'Base de comisiones'!$A$4:$J$53,4,FALSE),"")</f>
        <v/>
      </c>
      <c r="I22" s="28"/>
      <c r="J22" s="28"/>
      <c r="K22" s="24" t="str">
        <f>IF(J22='Base de comisiones'!$E$3,VLOOKUP('CRISTHIAN DAVID ASTROS'!E22,'Base de comisiones'!$A$4:$J$77,5,FALSE),IF(J22='Base de comisiones'!$F$3,VLOOKUP('CRISTHIAN DAVID ASTROS'!E22,'Base de comisiones'!$A$4:$J$77,6,FALSE),IF(J22='Base de comisiones'!$G$3,VLOOKUP('CRISTHIAN DAVID ASTROS'!E22,'Base de comisiones'!$A$4:$J$77,7,FALSE),IF(J22='Base de comisiones'!$H$3,VLOOKUP('CRISTHIAN DAVID ASTROS'!E22,'Base de comisiones'!$A$4:$J$77,8,FALSE),IF(J22='Base de comisiones'!$I$3,VLOOKUP('CRISTHIAN DAVID ASTROS'!E22,'Base de comisiones'!$A$4:$J$77,9,FALSE),IF(J22='Base de comisiones'!$J$3,VLOOKUP('CRISTHIAN DAVID ASTROS'!E22,'Base de comisiones'!$A$4:$J$77,10,FALSE),""))))))</f>
        <v/>
      </c>
    </row>
    <row r="23" spans="2:11" x14ac:dyDescent="0.2">
      <c r="B23" s="147" t="s">
        <v>23</v>
      </c>
      <c r="C23" s="148"/>
      <c r="D23" s="148"/>
      <c r="E23" s="148"/>
      <c r="F23" s="148"/>
      <c r="G23" s="148"/>
      <c r="H23" s="148"/>
      <c r="I23" s="148"/>
      <c r="J23" s="148"/>
      <c r="K23" s="25">
        <f>SUM(K9:K22)</f>
        <v>224202.36220472446</v>
      </c>
    </row>
    <row r="24" spans="2:11" x14ac:dyDescent="0.2">
      <c r="B24" s="14"/>
      <c r="C24" s="15"/>
      <c r="D24" s="16"/>
      <c r="E24" s="16"/>
      <c r="F24" s="16"/>
      <c r="G24" s="16"/>
      <c r="H24" s="16"/>
      <c r="I24" s="16"/>
      <c r="J24" s="16"/>
      <c r="K24" s="6"/>
    </row>
    <row r="25" spans="2:11" x14ac:dyDescent="0.2">
      <c r="B25" s="14"/>
      <c r="C25" s="15"/>
      <c r="D25" s="16"/>
      <c r="E25" s="16"/>
      <c r="F25" s="16"/>
      <c r="G25" s="16"/>
      <c r="H25" s="16"/>
      <c r="I25" s="16"/>
      <c r="J25" s="16"/>
      <c r="K25" s="6"/>
    </row>
    <row r="26" spans="2:11" x14ac:dyDescent="0.2">
      <c r="B26" s="14"/>
      <c r="C26" s="15"/>
      <c r="D26" s="16"/>
      <c r="E26" s="16"/>
      <c r="F26" s="16"/>
      <c r="G26" s="16"/>
      <c r="H26" s="16"/>
      <c r="I26" s="16"/>
      <c r="J26" s="16"/>
      <c r="K26" s="6"/>
    </row>
    <row r="30" spans="2:11" ht="30" x14ac:dyDescent="0.2">
      <c r="B30" s="9" t="s">
        <v>0</v>
      </c>
      <c r="C30" s="10"/>
      <c r="H30" s="9" t="s">
        <v>24</v>
      </c>
      <c r="I30" s="10"/>
      <c r="J30" s="11"/>
      <c r="K30" s="12"/>
    </row>
    <row r="35" spans="3:9" x14ac:dyDescent="0.2">
      <c r="C35" s="149" t="s">
        <v>50</v>
      </c>
      <c r="D35" s="149"/>
      <c r="E35" s="10"/>
      <c r="F35" s="10"/>
      <c r="G35" s="10"/>
      <c r="H35" s="11"/>
      <c r="I35" s="6"/>
    </row>
  </sheetData>
  <mergeCells count="4">
    <mergeCell ref="B1:K1"/>
    <mergeCell ref="B2:K2"/>
    <mergeCell ref="B23:J23"/>
    <mergeCell ref="C35:D35"/>
  </mergeCells>
  <printOptions horizontalCentered="1"/>
  <pageMargins left="0.19685039370078741" right="0.19685039370078741" top="0.19685039370078741" bottom="0.19685039370078741" header="0.31496062992125984" footer="0.31496062992125984"/>
  <pageSetup scale="60" orientation="landscape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ERROR" error="Seleccione tipo cobro de la lista" promptTitle="TIPO COBRO" prompt="Seleccione tipo cobro de la lista" xr:uid="{1D974817-CBDC-49B6-9DC8-FD1E9187E5BA}">
          <x14:formula1>
            <xm:f>Listas!$C$1:$C$6</xm:f>
          </x14:formula1>
          <xm:sqref>J9:J22</xm:sqref>
        </x14:dataValidation>
        <x14:dataValidation type="list" allowBlank="1" showInputMessage="1" showErrorMessage="1" errorTitle="ERROR" error="Seleccione asesor de la lista" promptTitle="ASESOR" prompt="Seleccione asesor de la lista" xr:uid="{B21E5805-8143-445C-B96A-408BE4A9251D}">
          <x14:formula1>
            <xm:f>Listas!$E$1:$E$37</xm:f>
          </x14:formula1>
          <xm:sqref>C5</xm:sqref>
        </x14:dataValidation>
        <x14:dataValidation type="list" allowBlank="1" showInputMessage="1" showErrorMessage="1" xr:uid="{6E348C2E-D41D-4186-8A20-F9202EAFA7E0}">
          <x14:formula1>
            <xm:f>Listas!$B$1:$B$2</xm:f>
          </x14:formula1>
          <xm:sqref>C7</xm:sqref>
        </x14:dataValidation>
        <x14:dataValidation type="list" allowBlank="1" showInputMessage="1" showErrorMessage="1" errorTitle="ERROR" error="Seleccione mes de la lista" promptTitle="MES" prompt="Seleccione mes de la lista" xr:uid="{74B45DDF-17D2-4497-B4A4-F4442E186CE6}">
          <x14:formula1>
            <xm:f>Listas!$D$1:$D$12</xm:f>
          </x14:formula1>
          <xm:sqref>C6 I9:I22</xm:sqref>
        </x14:dataValidation>
        <x14:dataValidation type="list" allowBlank="1" showInputMessage="1" showErrorMessage="1" errorTitle="ERROR" error="Seleccione vehiculo de la lista" promptTitle="VEHICULO" prompt="Seleccione vehiculo de la lista" xr:uid="{7582C882-4312-4A9C-9D49-DC215FEB6A19}">
          <x14:formula1>
            <xm:f>'Base de comisiones'!$A$4:$A$53</xm:f>
          </x14:formula1>
          <xm:sqref>E14:E22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BD884-80BB-4751-9615-74A552163256}">
  <sheetPr>
    <tabColor rgb="FFFFFF00"/>
  </sheetPr>
  <dimension ref="B1:K32"/>
  <sheetViews>
    <sheetView showGridLines="0" zoomScale="80" zoomScaleNormal="80" workbookViewId="0">
      <selection activeCell="I5" sqref="I5"/>
    </sheetView>
  </sheetViews>
  <sheetFormatPr baseColWidth="10" defaultColWidth="11.42578125" defaultRowHeight="15" x14ac:dyDescent="0.2"/>
  <cols>
    <col min="1" max="1" width="5.140625" style="1" customWidth="1"/>
    <col min="2" max="2" width="11.85546875" style="1" customWidth="1"/>
    <col min="3" max="3" width="41.5703125" style="1" bestFit="1" customWidth="1"/>
    <col min="4" max="4" width="10" style="2" customWidth="1"/>
    <col min="5" max="5" width="22.28515625" style="2" customWidth="1"/>
    <col min="6" max="6" width="26.42578125" style="2" customWidth="1"/>
    <col min="7" max="7" width="18.28515625" style="2" customWidth="1"/>
    <col min="8" max="8" width="12.7109375" style="2" hidden="1" customWidth="1"/>
    <col min="9" max="9" width="14" style="3" customWidth="1"/>
    <col min="10" max="10" width="19.42578125" style="3" customWidth="1"/>
    <col min="11" max="11" width="14.85546875" style="4" customWidth="1"/>
    <col min="12" max="12" width="18.5703125" style="1" customWidth="1"/>
    <col min="13" max="17" width="11.42578125" style="1" customWidth="1"/>
    <col min="18" max="16384" width="11.42578125" style="1"/>
  </cols>
  <sheetData>
    <row r="1" spans="2:11" ht="21" x14ac:dyDescent="0.2">
      <c r="B1" s="146" t="s">
        <v>2</v>
      </c>
      <c r="C1" s="146"/>
      <c r="D1" s="146"/>
      <c r="E1" s="146"/>
      <c r="F1" s="146"/>
      <c r="G1" s="146"/>
      <c r="H1" s="146"/>
      <c r="I1" s="146"/>
      <c r="J1" s="146"/>
      <c r="K1" s="146"/>
    </row>
    <row r="2" spans="2:11" ht="21" x14ac:dyDescent="0.2">
      <c r="B2" s="146" t="s">
        <v>3</v>
      </c>
      <c r="C2" s="146"/>
      <c r="D2" s="146"/>
      <c r="E2" s="146"/>
      <c r="F2" s="146"/>
      <c r="G2" s="146"/>
      <c r="H2" s="146"/>
      <c r="I2" s="146"/>
      <c r="J2" s="146"/>
      <c r="K2" s="146"/>
    </row>
    <row r="3" spans="2:11" x14ac:dyDescent="0.2">
      <c r="I3" s="2"/>
      <c r="J3" s="2"/>
      <c r="K3" s="5"/>
    </row>
    <row r="4" spans="2:11" ht="15.75" x14ac:dyDescent="0.2">
      <c r="B4" s="13" t="s">
        <v>21</v>
      </c>
      <c r="C4" s="26">
        <v>45345</v>
      </c>
      <c r="I4" s="2"/>
      <c r="J4" s="2"/>
      <c r="K4" s="5"/>
    </row>
    <row r="5" spans="2:11" ht="15.75" x14ac:dyDescent="0.2">
      <c r="B5" s="13" t="s">
        <v>0</v>
      </c>
      <c r="C5" s="136" t="s">
        <v>187</v>
      </c>
      <c r="I5" s="2"/>
      <c r="J5" s="2"/>
      <c r="K5" s="5"/>
    </row>
    <row r="6" spans="2:11" ht="15.75" x14ac:dyDescent="0.2">
      <c r="B6" s="13" t="s">
        <v>4</v>
      </c>
      <c r="C6" s="39" t="str">
        <f>'Nadia Catacora'!C6</f>
        <v>MAYO</v>
      </c>
      <c r="I6" s="2"/>
      <c r="J6" s="2"/>
      <c r="K6" s="5"/>
    </row>
    <row r="7" spans="2:11" ht="15.75" x14ac:dyDescent="0.2">
      <c r="B7" s="13" t="s">
        <v>22</v>
      </c>
      <c r="C7" s="39" t="str">
        <f>'Nadia Catacora'!C7</f>
        <v>PRIMERA</v>
      </c>
      <c r="I7" s="2"/>
      <c r="J7" s="2"/>
      <c r="K7" s="5"/>
    </row>
    <row r="8" spans="2:11" ht="31.5" x14ac:dyDescent="0.2">
      <c r="B8" s="7" t="s">
        <v>17</v>
      </c>
      <c r="C8" s="7" t="s">
        <v>1</v>
      </c>
      <c r="D8" s="7" t="s">
        <v>26</v>
      </c>
      <c r="E8" s="7" t="s">
        <v>18</v>
      </c>
      <c r="F8" s="7" t="s">
        <v>34</v>
      </c>
      <c r="G8" s="7" t="s">
        <v>49</v>
      </c>
      <c r="H8" s="7" t="s">
        <v>19</v>
      </c>
      <c r="I8" s="8" t="s">
        <v>4</v>
      </c>
      <c r="J8" s="8" t="s">
        <v>25</v>
      </c>
      <c r="K8" s="22" t="s">
        <v>20</v>
      </c>
    </row>
    <row r="9" spans="2:11" x14ac:dyDescent="0.2">
      <c r="B9" s="27" t="s">
        <v>617</v>
      </c>
      <c r="C9" s="27" t="s">
        <v>618</v>
      </c>
      <c r="D9" s="27" t="s">
        <v>619</v>
      </c>
      <c r="E9" s="27" t="s">
        <v>371</v>
      </c>
      <c r="F9" s="68" t="str">
        <f>IFERROR(VLOOKUP(E9,'Base de comisiones'!$A$4:$J$53,2,FALSE),"")</f>
        <v>NIRO</v>
      </c>
      <c r="G9" s="68" t="str">
        <f>IFERROR(VLOOKUP(E9,'Base de comisiones'!$A$4:$J$53,3,FALSE),"")</f>
        <v>VIBRANT</v>
      </c>
      <c r="H9" s="68">
        <f>IFERROR(VLOOKUP(E9,'Base de comisiones'!$A$4:$J$53,4,FALSE),"")</f>
        <v>0</v>
      </c>
      <c r="I9" s="85" t="s">
        <v>9</v>
      </c>
      <c r="J9" s="85" t="s">
        <v>38</v>
      </c>
      <c r="K9" s="69">
        <f>IF(J9='Base de comisiones'!$E$3,VLOOKUP('ZAMORA HOYOS DANIELA'!E9,'Base de comisiones'!$A$4:$J$53,5,FALSE),IF(J9='Base de comisiones'!$F$3,VLOOKUP('ZAMORA HOYOS DANIELA'!E9,'Base de comisiones'!$A$4:$J$53,6,FALSE),IF(J9='Base de comisiones'!$G$3,VLOOKUP('ZAMORA HOYOS DANIELA'!E9,'Base de comisiones'!$A$4:$J$53,7,FALSE),IF(J9='Base de comisiones'!$H$3,VLOOKUP('ZAMORA HOYOS DANIELA'!E9,'Base de comisiones'!$A$4:$J$53,8,FALSE),IF(J9='Base de comisiones'!$I$3,VLOOKUP('ZAMORA HOYOS DANIELA'!E9,'Base de comisiones'!$A$4:$J$53,9,FALSE),IF(J9='Base de comisiones'!$J$3,VLOOKUP('ZAMORA HOYOS DANIELA'!E9,'Base de comisiones'!$A$4:$J$53,10,FALSE),""))))))</f>
        <v>1082317.6979999999</v>
      </c>
    </row>
    <row r="10" spans="2:11" x14ac:dyDescent="0.2">
      <c r="B10" s="27" t="s">
        <v>620</v>
      </c>
      <c r="C10" s="27" t="s">
        <v>621</v>
      </c>
      <c r="D10" s="27" t="s">
        <v>622</v>
      </c>
      <c r="E10" s="27" t="s">
        <v>127</v>
      </c>
      <c r="F10" s="68" t="str">
        <f>IFERROR(VLOOKUP(E10,'Base de comisiones'!$A$4:$J$53,2,FALSE),"")</f>
        <v>SELTOS COREA</v>
      </c>
      <c r="G10" s="68" t="str">
        <f>IFERROR(VLOOKUP(E10,'Base de comisiones'!$A$4:$J$53,3,FALSE),"")</f>
        <v>Zenith</v>
      </c>
      <c r="H10" s="68">
        <f>IFERROR(VLOOKUP(E10,'Base de comisiones'!$A$4:$J$53,4,FALSE),"")</f>
        <v>2026</v>
      </c>
      <c r="I10" s="85" t="s">
        <v>9</v>
      </c>
      <c r="J10" s="85" t="s">
        <v>38</v>
      </c>
      <c r="K10" s="69">
        <f>IF(J10='Base de comisiones'!$E$3,VLOOKUP('ZAMORA HOYOS DANIELA'!E10,'Base de comisiones'!$A$4:$J$53,5,FALSE),IF(J10='Base de comisiones'!$F$3,VLOOKUP('ZAMORA HOYOS DANIELA'!E10,'Base de comisiones'!$A$4:$J$53,6,FALSE),IF(J10='Base de comisiones'!$G$3,VLOOKUP('ZAMORA HOYOS DANIELA'!E10,'Base de comisiones'!$A$4:$J$53,7,FALSE),IF(J10='Base de comisiones'!$H$3,VLOOKUP('ZAMORA HOYOS DANIELA'!E10,'Base de comisiones'!$A$4:$J$53,8,FALSE),IF(J10='Base de comisiones'!$I$3,VLOOKUP('ZAMORA HOYOS DANIELA'!E10,'Base de comisiones'!$A$4:$J$53,9,FALSE),IF(J10='Base de comisiones'!$J$3,VLOOKUP('ZAMORA HOYOS DANIELA'!E10,'Base de comisiones'!$A$4:$J$53,10,FALSE),""))))))</f>
        <v>808341.20734908141</v>
      </c>
    </row>
    <row r="11" spans="2:11" x14ac:dyDescent="0.2">
      <c r="B11" s="27" t="s">
        <v>623</v>
      </c>
      <c r="C11" s="27" t="s">
        <v>624</v>
      </c>
      <c r="D11" s="27" t="s">
        <v>625</v>
      </c>
      <c r="E11" s="27" t="s">
        <v>229</v>
      </c>
      <c r="F11" s="23" t="str">
        <f>IFERROR(VLOOKUP(E11,'Base de comisiones'!$A$4:$J$53,2,FALSE),"")</f>
        <v>K3 CROSS</v>
      </c>
      <c r="G11" s="23" t="str">
        <f>IFERROR(VLOOKUP(E11,'Base de comisiones'!$A$4:$J$53,3,FALSE),"")</f>
        <v>DESIRE</v>
      </c>
      <c r="H11" s="55">
        <f>IFERROR(VLOOKUP(E11,'Base de comisiones'!$A$4:$J$53,4,FALSE),"")</f>
        <v>2026</v>
      </c>
      <c r="I11" s="85" t="s">
        <v>9</v>
      </c>
      <c r="J11" s="85" t="s">
        <v>38</v>
      </c>
      <c r="K11" s="69">
        <f>IF(J11='Base de comisiones'!$E$3,VLOOKUP('ZAMORA HOYOS DANIELA'!E11,'Base de comisiones'!$A$4:$J$53,5,FALSE),IF(J11='Base de comisiones'!$F$3,VLOOKUP('ZAMORA HOYOS DANIELA'!E11,'Base de comisiones'!$A$4:$J$53,6,FALSE),IF(J11='Base de comisiones'!$G$3,VLOOKUP('ZAMORA HOYOS DANIELA'!E11,'Base de comisiones'!$A$4:$J$53,7,FALSE),IF(J11='Base de comisiones'!$H$3,VLOOKUP('ZAMORA HOYOS DANIELA'!E11,'Base de comisiones'!$A$4:$J$53,8,FALSE),IF(J11='Base de comisiones'!$I$3,VLOOKUP('ZAMORA HOYOS DANIELA'!E11,'Base de comisiones'!$A$4:$J$53,9,FALSE),IF(J11='Base de comisiones'!$J$3,VLOOKUP('ZAMORA HOYOS DANIELA'!E11,'Base de comisiones'!$A$4:$J$53,10,FALSE),""))))))</f>
        <v>478233.07199999999</v>
      </c>
    </row>
    <row r="12" spans="2:11" x14ac:dyDescent="0.2">
      <c r="B12" s="27" t="s">
        <v>626</v>
      </c>
      <c r="C12" s="27" t="s">
        <v>627</v>
      </c>
      <c r="D12" s="27" t="s">
        <v>628</v>
      </c>
      <c r="E12" s="27" t="s">
        <v>108</v>
      </c>
      <c r="F12" s="23" t="str">
        <f>IFERROR(VLOOKUP(E12,'Base de comisiones'!$A$4:$J$53,2,FALSE),"")</f>
        <v>K3 SEDÁN</v>
      </c>
      <c r="G12" s="23" t="str">
        <f>IFERROR(VLOOKUP(E12,'Base de comisiones'!$A$4:$J$53,3,FALSE),"")</f>
        <v>VIBRANT</v>
      </c>
      <c r="H12" s="23">
        <f>IFERROR(VLOOKUP(E12,'Base de comisiones'!$A$4:$J$53,4,FALSE),"")</f>
        <v>2026</v>
      </c>
      <c r="I12" s="85" t="s">
        <v>9</v>
      </c>
      <c r="J12" s="85" t="s">
        <v>38</v>
      </c>
      <c r="K12" s="69">
        <f>IF(J12='Base de comisiones'!$E$3,VLOOKUP('ZAMORA HOYOS DANIELA'!E12,'Base de comisiones'!$A$4:$J$53,5,FALSE),IF(J12='Base de comisiones'!$F$3,VLOOKUP('ZAMORA HOYOS DANIELA'!E12,'Base de comisiones'!$A$4:$J$53,6,FALSE),IF(J12='Base de comisiones'!$G$3,VLOOKUP('ZAMORA HOYOS DANIELA'!E12,'Base de comisiones'!$A$4:$J$53,7,FALSE),IF(J12='Base de comisiones'!$H$3,VLOOKUP('ZAMORA HOYOS DANIELA'!E12,'Base de comisiones'!$A$4:$J$53,8,FALSE),IF(J12='Base de comisiones'!$I$3,VLOOKUP('ZAMORA HOYOS DANIELA'!E12,'Base de comisiones'!$A$4:$J$53,9,FALSE),IF(J12='Base de comisiones'!$J$3,VLOOKUP('ZAMORA HOYOS DANIELA'!E12,'Base de comisiones'!$A$4:$J$53,10,FALSE),""))))))</f>
        <v>490755.90551181103</v>
      </c>
    </row>
    <row r="13" spans="2:11" x14ac:dyDescent="0.2">
      <c r="B13" s="27"/>
      <c r="C13" s="27"/>
      <c r="D13" s="27"/>
      <c r="E13" s="27"/>
      <c r="F13" s="23" t="str">
        <f>IFERROR(VLOOKUP(E13,'Base de comisiones'!$A$4:$J$53,2,FALSE),"")</f>
        <v/>
      </c>
      <c r="G13" s="23" t="str">
        <f>IFERROR(VLOOKUP(E13,'Base de comisiones'!$A$4:$J$53,3,FALSE),"")</f>
        <v/>
      </c>
      <c r="H13" s="23" t="str">
        <f>IFERROR(VLOOKUP(E13,'Base de comisiones'!$A$4:$J$53,4,FALSE),"")</f>
        <v/>
      </c>
      <c r="I13" s="85"/>
      <c r="J13" s="85"/>
      <c r="K13" s="69" t="str">
        <f>IF(J13='Base de comisiones'!$E$3,VLOOKUP('ZAMORA HOYOS DANIELA'!E13,'Base de comisiones'!$A$4:$J$53,5,FALSE),IF(J13='Base de comisiones'!$F$3,VLOOKUP('ZAMORA HOYOS DANIELA'!E13,'Base de comisiones'!$A$4:$J$53,6,FALSE),IF(J13='Base de comisiones'!$G$3,VLOOKUP('ZAMORA HOYOS DANIELA'!E13,'Base de comisiones'!$A$4:$J$53,7,FALSE),IF(J13='Base de comisiones'!$H$3,VLOOKUP('ZAMORA HOYOS DANIELA'!E13,'Base de comisiones'!$A$4:$J$53,8,FALSE),IF(J13='Base de comisiones'!$I$3,VLOOKUP('ZAMORA HOYOS DANIELA'!E13,'Base de comisiones'!$A$4:$J$53,9,FALSE),IF(J13='Base de comisiones'!$J$3,VLOOKUP('ZAMORA HOYOS DANIELA'!E13,'Base de comisiones'!$A$4:$J$53,10,FALSE),""))))))</f>
        <v/>
      </c>
    </row>
    <row r="14" spans="2:11" x14ac:dyDescent="0.2">
      <c r="B14" s="27"/>
      <c r="C14" s="29"/>
      <c r="D14" s="27"/>
      <c r="E14" s="28"/>
      <c r="F14" s="23" t="str">
        <f>IFERROR(VLOOKUP(E14,'Base de comisiones'!$A$4:$J$53,2,FALSE),"")</f>
        <v/>
      </c>
      <c r="G14" s="23" t="str">
        <f>IFERROR(VLOOKUP(E14,'Base de comisiones'!$A$4:$J$53,3,FALSE),"")</f>
        <v/>
      </c>
      <c r="H14" s="23" t="str">
        <f>IFERROR(VLOOKUP(E14,'Base de comisiones'!$A$4:$J$53,4,FALSE),"")</f>
        <v/>
      </c>
      <c r="I14" s="28"/>
      <c r="J14" s="28"/>
      <c r="K14" s="24" t="str">
        <f>IF(J14='Base de comisiones'!$E$3,VLOOKUP('ZAMORA HOYOS DANIELA'!E14,'Base de comisiones'!$A$4:$J$53,5,FALSE),IF(J14='Base de comisiones'!$F$3,VLOOKUP('ZAMORA HOYOS DANIELA'!E14,'Base de comisiones'!$A$4:$J$53,6,FALSE),IF(J14='Base de comisiones'!$G$3,VLOOKUP('ZAMORA HOYOS DANIELA'!E14,'Base de comisiones'!$A$4:$J$53,7,FALSE),IF(J14='Base de comisiones'!$H$3,VLOOKUP('ZAMORA HOYOS DANIELA'!E14,'Base de comisiones'!$A$4:$J$53,8,FALSE),IF(J14='Base de comisiones'!$I$3,VLOOKUP('ZAMORA HOYOS DANIELA'!E14,'Base de comisiones'!$A$4:$J$53,9,FALSE),IF(J14='Base de comisiones'!$J$3,VLOOKUP('ZAMORA HOYOS DANIELA'!E14,'Base de comisiones'!$A$4:$J$53,10,FALSE),""))))))</f>
        <v/>
      </c>
    </row>
    <row r="15" spans="2:11" x14ac:dyDescent="0.2">
      <c r="B15" s="27"/>
      <c r="C15" s="29" t="s">
        <v>694</v>
      </c>
      <c r="D15" s="27" t="s">
        <v>619</v>
      </c>
      <c r="E15" s="27"/>
      <c r="F15" s="23" t="str">
        <f>IFERROR(VLOOKUP(E15,'Base de comisiones'!$A$4:$J$53,2,FALSE),"")</f>
        <v/>
      </c>
      <c r="G15" s="23" t="str">
        <f>IFERROR(VLOOKUP(E15,'Base de comisiones'!$A$4:$J$53,3,FALSE),"")</f>
        <v/>
      </c>
      <c r="H15" s="23" t="str">
        <f>IFERROR(VLOOKUP(E15,'Base de comisiones'!$A$4:$J$53,4,FALSE),"")</f>
        <v/>
      </c>
      <c r="I15" s="28"/>
      <c r="J15" s="28"/>
      <c r="K15" s="24">
        <v>-446305</v>
      </c>
    </row>
    <row r="16" spans="2:11" x14ac:dyDescent="0.2">
      <c r="B16" s="27"/>
      <c r="C16" s="29"/>
      <c r="D16" s="27"/>
      <c r="E16" s="28"/>
      <c r="F16" s="23" t="str">
        <f>IFERROR(VLOOKUP(E16,'Base de comisiones'!$A$4:$J$53,2,FALSE),"")</f>
        <v/>
      </c>
      <c r="G16" s="23" t="str">
        <f>IFERROR(VLOOKUP(E16,'Base de comisiones'!$A$4:$J$53,3,FALSE),"")</f>
        <v/>
      </c>
      <c r="H16" s="23" t="str">
        <f>IFERROR(VLOOKUP(E16,'Base de comisiones'!$A$4:$J$53,4,FALSE),"")</f>
        <v/>
      </c>
      <c r="I16" s="28"/>
      <c r="J16" s="28"/>
      <c r="K16" s="24" t="str">
        <f>IF(J16='Base de comisiones'!$E$3,VLOOKUP('ZAMORA HOYOS DANIELA'!E16,'Base de comisiones'!$A$4:$J$53,5,FALSE),IF(J16='Base de comisiones'!$F$3,VLOOKUP('ZAMORA HOYOS DANIELA'!E16,'Base de comisiones'!$A$4:$J$53,6,FALSE),IF(J16='Base de comisiones'!$G$3,VLOOKUP('ZAMORA HOYOS DANIELA'!E16,'Base de comisiones'!$A$4:$J$53,7,FALSE),IF(J16='Base de comisiones'!$H$3,VLOOKUP('ZAMORA HOYOS DANIELA'!E16,'Base de comisiones'!$A$4:$J$53,8,FALSE),IF(J16='Base de comisiones'!$I$3,VLOOKUP('ZAMORA HOYOS DANIELA'!E16,'Base de comisiones'!$A$4:$J$53,9,FALSE),IF(J16='Base de comisiones'!$J$3,VLOOKUP('ZAMORA HOYOS DANIELA'!E16,'Base de comisiones'!$A$4:$J$53,10,FALSE),""))))))</f>
        <v/>
      </c>
    </row>
    <row r="17" spans="2:11" x14ac:dyDescent="0.2">
      <c r="B17" s="27"/>
      <c r="C17" s="29"/>
      <c r="D17" s="27"/>
      <c r="E17" s="28"/>
      <c r="F17" s="23" t="str">
        <f>IFERROR(VLOOKUP(E17,'Base de comisiones'!$A$4:$J$53,2,FALSE),"")</f>
        <v/>
      </c>
      <c r="G17" s="23" t="str">
        <f>IFERROR(VLOOKUP(E17,'Base de comisiones'!$A$4:$J$53,3,FALSE),"")</f>
        <v/>
      </c>
      <c r="H17" s="23" t="str">
        <f>IFERROR(VLOOKUP(E17,'Base de comisiones'!$A$4:$J$53,4,FALSE),"")</f>
        <v/>
      </c>
      <c r="I17" s="28"/>
      <c r="J17" s="28"/>
      <c r="K17" s="24" t="str">
        <f>IF(J17='Base de comisiones'!$E$3,VLOOKUP('ZAMORA HOYOS DANIELA'!E17,'Base de comisiones'!$A$4:$J$53,5,FALSE),IF(J17='Base de comisiones'!$F$3,VLOOKUP('ZAMORA HOYOS DANIELA'!E17,'Base de comisiones'!$A$4:$J$53,6,FALSE),IF(J17='Base de comisiones'!$G$3,VLOOKUP('ZAMORA HOYOS DANIELA'!E17,'Base de comisiones'!$A$4:$J$53,7,FALSE),IF(J17='Base de comisiones'!$H$3,VLOOKUP('ZAMORA HOYOS DANIELA'!E17,'Base de comisiones'!$A$4:$J$53,8,FALSE),IF(J17='Base de comisiones'!$I$3,VLOOKUP('ZAMORA HOYOS DANIELA'!E17,'Base de comisiones'!$A$4:$J$53,9,FALSE),IF(J17='Base de comisiones'!$J$3,VLOOKUP('ZAMORA HOYOS DANIELA'!E17,'Base de comisiones'!$A$4:$J$53,10,FALSE),""))))))</f>
        <v/>
      </c>
    </row>
    <row r="18" spans="2:11" x14ac:dyDescent="0.2">
      <c r="B18" s="27"/>
      <c r="C18" s="29"/>
      <c r="D18" s="27"/>
      <c r="E18" s="28"/>
      <c r="F18" s="23" t="str">
        <f>IFERROR(VLOOKUP(E18,'Base de comisiones'!$A$4:$J$53,2,FALSE),"")</f>
        <v/>
      </c>
      <c r="G18" s="23" t="str">
        <f>IFERROR(VLOOKUP(E18,'Base de comisiones'!$A$4:$J$53,3,FALSE),"")</f>
        <v/>
      </c>
      <c r="H18" s="23" t="str">
        <f>IFERROR(VLOOKUP(E18,'Base de comisiones'!$A$4:$J$53,4,FALSE),"")</f>
        <v/>
      </c>
      <c r="I18" s="28"/>
      <c r="J18" s="28"/>
      <c r="K18" s="24" t="str">
        <f>IF(J18='Base de comisiones'!$E$3,VLOOKUP('ZAMORA HOYOS DANIELA'!E18,'Base de comisiones'!$A$4:$J$53,5,FALSE),IF(J18='Base de comisiones'!$F$3,VLOOKUP('ZAMORA HOYOS DANIELA'!E18,'Base de comisiones'!$A$4:$J$53,6,FALSE),IF(J18='Base de comisiones'!$G$3,VLOOKUP('ZAMORA HOYOS DANIELA'!E18,'Base de comisiones'!$A$4:$J$53,7,FALSE),IF(J18='Base de comisiones'!$H$3,VLOOKUP('ZAMORA HOYOS DANIELA'!E18,'Base de comisiones'!$A$4:$J$53,8,FALSE),IF(J18='Base de comisiones'!$I$3,VLOOKUP('ZAMORA HOYOS DANIELA'!E18,'Base de comisiones'!$A$4:$J$53,9,FALSE),IF(J18='Base de comisiones'!$J$3,VLOOKUP('ZAMORA HOYOS DANIELA'!E18,'Base de comisiones'!$A$4:$J$53,10,FALSE),""))))))</f>
        <v/>
      </c>
    </row>
    <row r="19" spans="2:11" x14ac:dyDescent="0.2">
      <c r="B19" s="27"/>
      <c r="C19" s="29"/>
      <c r="D19" s="27"/>
      <c r="E19" s="28"/>
      <c r="F19" s="23" t="str">
        <f>IFERROR(VLOOKUP(E19,'Base de comisiones'!$A$4:$J$53,2,FALSE),"")</f>
        <v/>
      </c>
      <c r="G19" s="23" t="str">
        <f>IFERROR(VLOOKUP(E19,'Base de comisiones'!$A$4:$J$53,3,FALSE),"")</f>
        <v/>
      </c>
      <c r="H19" s="23" t="str">
        <f>IFERROR(VLOOKUP(E19,'Base de comisiones'!$A$4:$J$53,4,FALSE),"")</f>
        <v/>
      </c>
      <c r="I19" s="28"/>
      <c r="J19" s="28"/>
      <c r="K19" s="24" t="str">
        <f>IF(J19='Base de comisiones'!$E$3,VLOOKUP('ZAMORA HOYOS DANIELA'!E19,'Base de comisiones'!$A$4:$J$53,5,FALSE),IF(J19='Base de comisiones'!$F$3,VLOOKUP('ZAMORA HOYOS DANIELA'!E19,'Base de comisiones'!$A$4:$J$53,6,FALSE),IF(J19='Base de comisiones'!$G$3,VLOOKUP('ZAMORA HOYOS DANIELA'!E19,'Base de comisiones'!$A$4:$J$53,7,FALSE),IF(J19='Base de comisiones'!$H$3,VLOOKUP('ZAMORA HOYOS DANIELA'!E19,'Base de comisiones'!$A$4:$J$53,8,FALSE),IF(J19='Base de comisiones'!$I$3,VLOOKUP('ZAMORA HOYOS DANIELA'!E19,'Base de comisiones'!$A$4:$J$53,9,FALSE),IF(J19='Base de comisiones'!$J$3,VLOOKUP('ZAMORA HOYOS DANIELA'!E19,'Base de comisiones'!$A$4:$J$53,10,FALSE),""))))))</f>
        <v/>
      </c>
    </row>
    <row r="20" spans="2:11" x14ac:dyDescent="0.2">
      <c r="B20" s="147" t="s">
        <v>23</v>
      </c>
      <c r="C20" s="148"/>
      <c r="D20" s="148"/>
      <c r="E20" s="148"/>
      <c r="F20" s="148"/>
      <c r="G20" s="148"/>
      <c r="H20" s="148"/>
      <c r="I20" s="148"/>
      <c r="J20" s="148"/>
      <c r="K20" s="25">
        <f>SUM(K9:K19)</f>
        <v>2413342.8828608925</v>
      </c>
    </row>
    <row r="21" spans="2:11" x14ac:dyDescent="0.2">
      <c r="B21" s="14"/>
      <c r="C21" s="15"/>
      <c r="D21" s="16"/>
      <c r="E21" s="16"/>
      <c r="F21" s="16"/>
      <c r="G21" s="16"/>
      <c r="H21" s="16"/>
      <c r="I21" s="16"/>
      <c r="J21" s="16"/>
      <c r="K21" s="6"/>
    </row>
    <row r="22" spans="2:11" x14ac:dyDescent="0.2">
      <c r="B22" s="14"/>
      <c r="C22" s="15"/>
      <c r="D22" s="16"/>
      <c r="E22" s="16"/>
      <c r="F22" s="16"/>
      <c r="G22" s="16"/>
      <c r="H22" s="16"/>
      <c r="I22" s="16"/>
      <c r="J22" s="16"/>
      <c r="K22" s="6"/>
    </row>
    <row r="23" spans="2:11" x14ac:dyDescent="0.2">
      <c r="B23" s="14"/>
      <c r="C23" s="15"/>
      <c r="D23" s="16"/>
      <c r="E23" s="16"/>
      <c r="F23" s="16"/>
      <c r="G23" s="16"/>
      <c r="H23" s="16"/>
      <c r="I23" s="16"/>
      <c r="J23" s="16"/>
      <c r="K23" s="6"/>
    </row>
    <row r="27" spans="2:11" ht="30" x14ac:dyDescent="0.2">
      <c r="B27" s="9" t="s">
        <v>0</v>
      </c>
      <c r="C27" s="10"/>
      <c r="H27" s="9" t="s">
        <v>24</v>
      </c>
      <c r="I27" s="10"/>
      <c r="J27" s="11"/>
      <c r="K27" s="12"/>
    </row>
    <row r="32" spans="2:11" x14ac:dyDescent="0.2">
      <c r="C32" s="149" t="s">
        <v>50</v>
      </c>
      <c r="D32" s="149"/>
      <c r="E32" s="10"/>
      <c r="F32" s="10"/>
      <c r="G32" s="10"/>
      <c r="H32" s="11"/>
      <c r="I32" s="6"/>
    </row>
  </sheetData>
  <mergeCells count="4">
    <mergeCell ref="B1:K1"/>
    <mergeCell ref="B2:K2"/>
    <mergeCell ref="B20:J20"/>
    <mergeCell ref="C32:D32"/>
  </mergeCells>
  <printOptions horizontalCentered="1"/>
  <pageMargins left="0.19685039370078741" right="0.19685039370078741" top="0.19685039370078741" bottom="0.19685039370078741" header="0.31496062992125984" footer="0.31496062992125984"/>
  <pageSetup scale="60" orientation="landscape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ERROR" error="Seleccione asesor de la lista" promptTitle="ASESOR" prompt="Seleccione asesor de la lista" xr:uid="{A02174A9-41D0-4511-BD8B-386B13398F8D}">
          <x14:formula1>
            <xm:f>Listas!$E$1:$E$37</xm:f>
          </x14:formula1>
          <xm:sqref>C5</xm:sqref>
        </x14:dataValidation>
        <x14:dataValidation type="list" allowBlank="1" showInputMessage="1" showErrorMessage="1" xr:uid="{A04CC556-BDC5-4F65-A99C-255C25C5A6D5}">
          <x14:formula1>
            <xm:f>Listas!$B$1:$B$2</xm:f>
          </x14:formula1>
          <xm:sqref>C7</xm:sqref>
        </x14:dataValidation>
        <x14:dataValidation type="list" allowBlank="1" showInputMessage="1" showErrorMessage="1" errorTitle="ERROR" error="Seleccione mes de la lista" promptTitle="MES" prompt="Seleccione mes de la lista" xr:uid="{48D288DC-E6A5-4604-9B95-89816ACE3E04}">
          <x14:formula1>
            <xm:f>Listas!$D$1:$D$12</xm:f>
          </x14:formula1>
          <xm:sqref>C6 I9:I19</xm:sqref>
        </x14:dataValidation>
        <x14:dataValidation type="list" allowBlank="1" showInputMessage="1" showErrorMessage="1" errorTitle="ERROR" error="Seleccione tipo cobro de la lista" promptTitle="TIPO COBRO" prompt="Seleccione tipo cobro de la lista" xr:uid="{D280D53D-86CA-47EC-8203-C42DBCAA7317}">
          <x14:formula1>
            <xm:f>Listas!$C$1:$C$6</xm:f>
          </x14:formula1>
          <xm:sqref>J9:J19</xm:sqref>
        </x14:dataValidation>
        <x14:dataValidation type="list" allowBlank="1" showInputMessage="1" showErrorMessage="1" errorTitle="ERROR" error="Seleccione vehiculo de la lista" promptTitle="VEHICULO" prompt="Seleccione vehiculo de la lista" xr:uid="{BABE65A1-C352-4B30-AF8D-87F06E989B59}">
          <x14:formula1>
            <xm:f>'Base de comisiones'!$A$4:$A$53</xm:f>
          </x14:formula1>
          <xm:sqref>E9:E19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3811F-987F-4072-9596-0DA89B466852}">
  <sheetPr>
    <tabColor rgb="FFFFFF00"/>
  </sheetPr>
  <dimension ref="B1:L39"/>
  <sheetViews>
    <sheetView showGridLines="0" zoomScale="70" zoomScaleNormal="70" workbookViewId="0">
      <selection activeCell="I5" sqref="I5"/>
    </sheetView>
  </sheetViews>
  <sheetFormatPr baseColWidth="10" defaultColWidth="11.42578125" defaultRowHeight="15" x14ac:dyDescent="0.2"/>
  <cols>
    <col min="1" max="1" width="5.140625" style="1" customWidth="1"/>
    <col min="2" max="2" width="11.85546875" style="1" customWidth="1"/>
    <col min="3" max="3" width="49.42578125" style="1" customWidth="1"/>
    <col min="4" max="4" width="10" style="2" customWidth="1"/>
    <col min="5" max="5" width="22.28515625" style="2" customWidth="1"/>
    <col min="6" max="6" width="26.42578125" style="2" customWidth="1"/>
    <col min="7" max="7" width="18.28515625" style="2" customWidth="1"/>
    <col min="8" max="8" width="12.7109375" style="2" hidden="1" customWidth="1"/>
    <col min="9" max="9" width="14.28515625" style="3" customWidth="1"/>
    <col min="10" max="10" width="15.85546875" style="3" customWidth="1"/>
    <col min="11" max="11" width="26.7109375" style="4" customWidth="1"/>
    <col min="12" max="17" width="11.42578125" style="1" customWidth="1"/>
    <col min="18" max="16384" width="11.42578125" style="1"/>
  </cols>
  <sheetData>
    <row r="1" spans="2:12" ht="21" x14ac:dyDescent="0.2">
      <c r="B1" s="146" t="s">
        <v>2</v>
      </c>
      <c r="C1" s="146"/>
      <c r="D1" s="146"/>
      <c r="E1" s="146"/>
      <c r="F1" s="146"/>
      <c r="G1" s="146"/>
      <c r="H1" s="146"/>
      <c r="I1" s="146"/>
      <c r="J1" s="146"/>
      <c r="K1" s="146"/>
    </row>
    <row r="2" spans="2:12" ht="21" x14ac:dyDescent="0.2">
      <c r="B2" s="146" t="s">
        <v>3</v>
      </c>
      <c r="C2" s="146"/>
      <c r="D2" s="146"/>
      <c r="E2" s="146"/>
      <c r="F2" s="146"/>
      <c r="G2" s="146"/>
      <c r="H2" s="146"/>
      <c r="I2" s="146"/>
      <c r="J2" s="146"/>
      <c r="K2" s="146"/>
    </row>
    <row r="3" spans="2:12" x14ac:dyDescent="0.2">
      <c r="I3" s="2"/>
      <c r="J3" s="2"/>
      <c r="K3" s="5"/>
    </row>
    <row r="4" spans="2:12" ht="15.75" x14ac:dyDescent="0.2">
      <c r="B4" s="13" t="s">
        <v>21</v>
      </c>
      <c r="C4" s="26">
        <f>'Nadia Catacora'!C4</f>
        <v>45818</v>
      </c>
      <c r="I4" s="2"/>
      <c r="J4" s="2"/>
      <c r="K4" s="5"/>
    </row>
    <row r="5" spans="2:12" ht="15.75" x14ac:dyDescent="0.2">
      <c r="B5" s="13" t="s">
        <v>0</v>
      </c>
      <c r="C5" s="131" t="s">
        <v>188</v>
      </c>
      <c r="I5" s="2"/>
      <c r="J5" s="2"/>
      <c r="K5" s="5"/>
    </row>
    <row r="6" spans="2:12" ht="15.75" x14ac:dyDescent="0.2">
      <c r="B6" s="13" t="s">
        <v>4</v>
      </c>
      <c r="C6" s="39" t="str">
        <f>'Nadia Catacora'!C6</f>
        <v>MAYO</v>
      </c>
      <c r="I6" s="2"/>
      <c r="J6" s="2"/>
      <c r="K6" s="5"/>
    </row>
    <row r="7" spans="2:12" ht="15.75" x14ac:dyDescent="0.2">
      <c r="B7" s="13" t="s">
        <v>22</v>
      </c>
      <c r="C7" s="39" t="str">
        <f>'Nadia Catacora'!C7</f>
        <v>PRIMERA</v>
      </c>
      <c r="I7" s="2"/>
      <c r="J7" s="2"/>
      <c r="K7" s="5"/>
    </row>
    <row r="8" spans="2:12" ht="31.5" customHeight="1" x14ac:dyDescent="0.2">
      <c r="B8" s="7" t="s">
        <v>17</v>
      </c>
      <c r="C8" s="7" t="s">
        <v>1</v>
      </c>
      <c r="D8" s="7" t="s">
        <v>26</v>
      </c>
      <c r="E8" s="7" t="s">
        <v>18</v>
      </c>
      <c r="F8" s="7" t="s">
        <v>34</v>
      </c>
      <c r="G8" s="7" t="s">
        <v>49</v>
      </c>
      <c r="H8" s="7" t="s">
        <v>19</v>
      </c>
      <c r="I8" s="8" t="s">
        <v>4</v>
      </c>
      <c r="J8" s="8" t="s">
        <v>25</v>
      </c>
      <c r="K8" s="22" t="s">
        <v>20</v>
      </c>
    </row>
    <row r="9" spans="2:12" x14ac:dyDescent="0.2">
      <c r="B9" s="27" t="s">
        <v>629</v>
      </c>
      <c r="C9" s="27" t="s">
        <v>630</v>
      </c>
      <c r="D9" s="27" t="s">
        <v>631</v>
      </c>
      <c r="E9" s="27" t="s">
        <v>123</v>
      </c>
      <c r="F9" s="23" t="str">
        <f>IFERROR(VLOOKUP(E9,'Base de comisiones'!$A$4:$J$75,2,FALSE),"")</f>
        <v>STONIC</v>
      </c>
      <c r="G9" s="23" t="str">
        <f>IFERROR(VLOOKUP(E9,'Base de comisiones'!$A$4:$J$75,3,FALSE),"")</f>
        <v>VIBRANT MT</v>
      </c>
      <c r="H9" s="23" t="str">
        <f>IFERROR(VLOOKUP(E9,'Base de comisiones'!$A$4:$J$53,4,FALSE),"")</f>
        <v>2025</v>
      </c>
      <c r="I9" s="108" t="s">
        <v>9</v>
      </c>
      <c r="J9" s="28" t="s">
        <v>38</v>
      </c>
      <c r="K9" s="24">
        <f>IF(J9='Base de comisiones'!$E$3,VLOOKUP(' ALCALA LOAIZA GERMAN ANDRES'!E9,'Base de comisiones'!$A$4:$J$75,5,FALSE),IF(J9='Base de comisiones'!$F$3,VLOOKUP(' ALCALA LOAIZA GERMAN ANDRES'!E9,'Base de comisiones'!$A$4:$J$75,6,FALSE),IF(J9='Base de comisiones'!$G$3,VLOOKUP(' ALCALA LOAIZA GERMAN ANDRES'!E9,'Base de comisiones'!$A$4:$J$75,7,FALSE),IF(J9='Base de comisiones'!$H$3,VLOOKUP(' ALCALA LOAIZA GERMAN ANDRES'!E9,'Base de comisiones'!$A$4:$J$75,8,FALSE),IF(J9='Base de comisiones'!$I$3,VLOOKUP(' ALCALA LOAIZA GERMAN ANDRES'!E9,'Base de comisiones'!$A$4:$J$75,9,FALSE),IF(J9='Base de comisiones'!$J$3,VLOOKUP(' ALCALA LOAIZA GERMAN ANDRES'!E9,'Base de comisiones'!$A$4:$J$75,10,FALSE),""))))))</f>
        <v>546497.36</v>
      </c>
      <c r="L9" s="76"/>
    </row>
    <row r="10" spans="2:12" x14ac:dyDescent="0.2">
      <c r="B10" s="27" t="s">
        <v>632</v>
      </c>
      <c r="C10" s="27" t="s">
        <v>633</v>
      </c>
      <c r="D10" s="27" t="s">
        <v>634</v>
      </c>
      <c r="E10" s="27" t="s">
        <v>122</v>
      </c>
      <c r="F10" s="23" t="str">
        <f>IFERROR(VLOOKUP(E10,'Base de comisiones'!$A$4:$J$53,2,FALSE),"")</f>
        <v>K3 CROSS</v>
      </c>
      <c r="G10" s="23" t="str">
        <f>IFERROR(VLOOKUP(E10,'Base de comisiones'!$A$4:$J$53,3,FALSE),"")</f>
        <v>GT LINE</v>
      </c>
      <c r="H10" s="23">
        <f>IFERROR(VLOOKUP(E10,'Base de comisiones'!$A$4:$J$53,4,FALSE),"")</f>
        <v>2026</v>
      </c>
      <c r="I10" s="108" t="s">
        <v>9</v>
      </c>
      <c r="J10" s="28" t="s">
        <v>38</v>
      </c>
      <c r="K10" s="24">
        <f>IF(J10='Base de comisiones'!$E$3,VLOOKUP(' ALCALA LOAIZA GERMAN ANDRES'!E10,'Base de comisiones'!$A$4:$J$53,5,FALSE),IF(J10='Base de comisiones'!$F$3,VLOOKUP(' ALCALA LOAIZA GERMAN ANDRES'!E10,'Base de comisiones'!$A$4:$J$53,6,FALSE),IF(J10='Base de comisiones'!$G$3,VLOOKUP(' ALCALA LOAIZA GERMAN ANDRES'!E10,'Base de comisiones'!$A$4:$J$53,7,FALSE),IF(J10='Base de comisiones'!$H$3,VLOOKUP(' ALCALA LOAIZA GERMAN ANDRES'!E10,'Base de comisiones'!$A$4:$J$53,8,FALSE),IF(J10='Base de comisiones'!$I$3,VLOOKUP(' ALCALA LOAIZA GERMAN ANDRES'!E10,'Base de comisiones'!$A$4:$J$53,9,FALSE),IF(J10='Base de comisiones'!$J$3,VLOOKUP(' ALCALA LOAIZA GERMAN ANDRES'!E10,'Base de comisiones'!$A$4:$J$53,10,FALSE),""))))))</f>
        <v>588918.63517060364</v>
      </c>
      <c r="L10" s="76"/>
    </row>
    <row r="11" spans="2:12" x14ac:dyDescent="0.2">
      <c r="B11" s="27" t="s">
        <v>635</v>
      </c>
      <c r="C11" s="27" t="s">
        <v>636</v>
      </c>
      <c r="D11" s="27" t="s">
        <v>637</v>
      </c>
      <c r="E11" s="27" t="s">
        <v>121</v>
      </c>
      <c r="F11" s="23" t="str">
        <f>IFERROR(VLOOKUP(E11,'Base de comisiones'!$A$4:$J$53,2,FALSE),"")</f>
        <v>K3 CROSS</v>
      </c>
      <c r="G11" s="23" t="str">
        <f>IFERROR(VLOOKUP(E11,'Base de comisiones'!$A$4:$J$53,3,FALSE),"")</f>
        <v>ZENITH</v>
      </c>
      <c r="H11" s="23">
        <f>IFERROR(VLOOKUP(E11,'Base de comisiones'!$A$4:$J$53,4,FALSE),"")</f>
        <v>2026</v>
      </c>
      <c r="I11" s="108" t="s">
        <v>9</v>
      </c>
      <c r="J11" s="28" t="s">
        <v>38</v>
      </c>
      <c r="K11" s="24">
        <f>IF(J11='Base de comisiones'!$E$3,VLOOKUP(' ALCALA LOAIZA GERMAN ANDRES'!E11,'Base de comisiones'!$A$4:$J$53,5,FALSE),IF(J11='Base de comisiones'!$F$3,VLOOKUP(' ALCALA LOAIZA GERMAN ANDRES'!E11,'Base de comisiones'!$A$4:$J$53,6,FALSE),IF(J11='Base de comisiones'!$G$3,VLOOKUP(' ALCALA LOAIZA GERMAN ANDRES'!E11,'Base de comisiones'!$A$4:$J$53,7,FALSE),IF(J11='Base de comisiones'!$H$3,VLOOKUP(' ALCALA LOAIZA GERMAN ANDRES'!E11,'Base de comisiones'!$A$4:$J$53,8,FALSE),IF(J11='Base de comisiones'!$I$3,VLOOKUP(' ALCALA LOAIZA GERMAN ANDRES'!E11,'Base de comisiones'!$A$4:$J$53,9,FALSE),IF(J11='Base de comisiones'!$J$3,VLOOKUP(' ALCALA LOAIZA GERMAN ANDRES'!E11,'Base de comisiones'!$A$4:$J$53,10,FALSE),""))))))</f>
        <v>548498.68766404199</v>
      </c>
    </row>
    <row r="12" spans="2:12" x14ac:dyDescent="0.2">
      <c r="B12" s="27"/>
      <c r="C12" s="81"/>
      <c r="D12" s="27"/>
      <c r="E12" s="83"/>
      <c r="F12" s="23" t="str">
        <f>IFERROR(VLOOKUP(E12,'Base de comisiones'!$A$4:$J$53,2,FALSE),"")</f>
        <v/>
      </c>
      <c r="G12" s="23" t="str">
        <f>IFERROR(VLOOKUP(E12,'Base de comisiones'!$A$4:$J$53,3,FALSE),"")</f>
        <v/>
      </c>
      <c r="H12" s="23" t="str">
        <f>IFERROR(VLOOKUP(E12,'Base de comisiones'!$A$4:$J$53,4,FALSE),"")</f>
        <v/>
      </c>
      <c r="I12" s="32"/>
      <c r="J12" s="28"/>
      <c r="K12" s="24" t="str">
        <f>IF(J12='Base de comisiones'!$E$3,VLOOKUP(' ALCALA LOAIZA GERMAN ANDRES'!E12,'Base de comisiones'!$A$4:$J$53,5,FALSE),IF(J12='Base de comisiones'!$F$3,VLOOKUP(' ALCALA LOAIZA GERMAN ANDRES'!E12,'Base de comisiones'!$A$4:$J$53,6,FALSE),IF(J12='Base de comisiones'!$G$3,VLOOKUP(' ALCALA LOAIZA GERMAN ANDRES'!E12,'Base de comisiones'!$A$4:$J$53,7,FALSE),IF(J12='Base de comisiones'!$H$3,VLOOKUP(' ALCALA LOAIZA GERMAN ANDRES'!E12,'Base de comisiones'!$A$4:$J$53,8,FALSE),IF(J12='Base de comisiones'!$I$3,VLOOKUP(' ALCALA LOAIZA GERMAN ANDRES'!E12,'Base de comisiones'!$A$4:$J$53,9,FALSE),IF(J12='Base de comisiones'!$J$3,VLOOKUP(' ALCALA LOAIZA GERMAN ANDRES'!E12,'Base de comisiones'!$A$4:$J$53,10,FALSE),""))))))</f>
        <v/>
      </c>
    </row>
    <row r="13" spans="2:12" x14ac:dyDescent="0.2">
      <c r="B13" s="27"/>
      <c r="C13" s="81"/>
      <c r="D13" s="27"/>
      <c r="E13" s="98"/>
      <c r="F13" s="23" t="str">
        <f>IFERROR(VLOOKUP(E13,'Base de comisiones'!$A$4:$J$53,2,FALSE),"")</f>
        <v/>
      </c>
      <c r="G13" s="23" t="str">
        <f>IFERROR(VLOOKUP(E13,'Base de comisiones'!$A$4:$J$53,3,FALSE),"")</f>
        <v/>
      </c>
      <c r="H13" s="23" t="str">
        <f>IFERROR(VLOOKUP(E13,'Base de comisiones'!$A$4:$J$53,4,FALSE),"")</f>
        <v/>
      </c>
      <c r="I13" s="32"/>
      <c r="J13" s="28"/>
      <c r="K13" s="24" t="str">
        <f>IF(J13='Base de comisiones'!$E$3,VLOOKUP(' ALCALA LOAIZA GERMAN ANDRES'!E13,'Base de comisiones'!$A$4:$J$53,5,FALSE),IF(J13='Base de comisiones'!$F$3,VLOOKUP(' ALCALA LOAIZA GERMAN ANDRES'!E13,'Base de comisiones'!$A$4:$J$53,6,FALSE),IF(J13='Base de comisiones'!$G$3,VLOOKUP(' ALCALA LOAIZA GERMAN ANDRES'!E13,'Base de comisiones'!$A$4:$J$53,7,FALSE),IF(J13='Base de comisiones'!$H$3,VLOOKUP(' ALCALA LOAIZA GERMAN ANDRES'!E13,'Base de comisiones'!$A$4:$J$53,8,FALSE),IF(J13='Base de comisiones'!$I$3,VLOOKUP(' ALCALA LOAIZA GERMAN ANDRES'!E13,'Base de comisiones'!$A$4:$J$53,9,FALSE),IF(J13='Base de comisiones'!$J$3,VLOOKUP(' ALCALA LOAIZA GERMAN ANDRES'!E13,'Base de comisiones'!$A$4:$J$53,10,FALSE),""))))))</f>
        <v/>
      </c>
    </row>
    <row r="14" spans="2:12" x14ac:dyDescent="0.2">
      <c r="B14" s="27"/>
      <c r="C14" s="81"/>
      <c r="D14" s="27"/>
      <c r="E14" s="80"/>
      <c r="F14" s="23" t="str">
        <f>IFERROR(VLOOKUP(E14,'Base de comisiones'!$A$4:$J$53,2,FALSE),"")</f>
        <v/>
      </c>
      <c r="G14" s="23" t="str">
        <f>IFERROR(VLOOKUP(E14,'Base de comisiones'!$A$4:$J$53,3,FALSE),"")</f>
        <v/>
      </c>
      <c r="H14" s="23" t="str">
        <f>IFERROR(VLOOKUP(E14,'Base de comisiones'!$A$4:$J$53,4,FALSE),"")</f>
        <v/>
      </c>
      <c r="I14" s="32"/>
      <c r="J14" s="28"/>
      <c r="K14" s="24" t="str">
        <f>IF(J14='Base de comisiones'!$E$3,VLOOKUP(' ALCALA LOAIZA GERMAN ANDRES'!E14,'Base de comisiones'!$A$4:$J$53,5,FALSE),IF(J14='Base de comisiones'!$F$3,VLOOKUP(' ALCALA LOAIZA GERMAN ANDRES'!E14,'Base de comisiones'!$A$4:$J$53,6,FALSE),IF(J14='Base de comisiones'!$G$3,VLOOKUP(' ALCALA LOAIZA GERMAN ANDRES'!E14,'Base de comisiones'!$A$4:$J$53,7,FALSE),IF(J14='Base de comisiones'!$H$3,VLOOKUP(' ALCALA LOAIZA GERMAN ANDRES'!E14,'Base de comisiones'!$A$4:$J$53,8,FALSE),IF(J14='Base de comisiones'!$I$3,VLOOKUP(' ALCALA LOAIZA GERMAN ANDRES'!E14,'Base de comisiones'!$A$4:$J$53,9,FALSE),IF(J14='Base de comisiones'!$J$3,VLOOKUP(' ALCALA LOAIZA GERMAN ANDRES'!E14,'Base de comisiones'!$A$4:$J$53,10,FALSE),""))))))</f>
        <v/>
      </c>
    </row>
    <row r="15" spans="2:12" x14ac:dyDescent="0.2">
      <c r="B15" s="27"/>
      <c r="C15" s="81"/>
      <c r="D15" s="27"/>
      <c r="E15" s="80"/>
      <c r="F15" s="23" t="str">
        <f>IFERROR(VLOOKUP(E15,'Base de comisiones'!$A$4:$J$53,2,FALSE),"")</f>
        <v/>
      </c>
      <c r="G15" s="23" t="str">
        <f>IFERROR(VLOOKUP(E15,'Base de comisiones'!$A$4:$J$53,3,FALSE),"")</f>
        <v/>
      </c>
      <c r="H15" s="23" t="str">
        <f>IFERROR(VLOOKUP(E15,'Base de comisiones'!$A$4:$J$53,4,FALSE),"")</f>
        <v/>
      </c>
      <c r="I15" s="32"/>
      <c r="J15" s="28"/>
      <c r="K15" s="24" t="str">
        <f>IF(J15='Base de comisiones'!$E$3,VLOOKUP(' ALCALA LOAIZA GERMAN ANDRES'!E15,'Base de comisiones'!$A$4:$J$53,5,FALSE),IF(J15='Base de comisiones'!$F$3,VLOOKUP(' ALCALA LOAIZA GERMAN ANDRES'!E15,'Base de comisiones'!$A$4:$J$53,6,FALSE),IF(J15='Base de comisiones'!$G$3,VLOOKUP(' ALCALA LOAIZA GERMAN ANDRES'!E15,'Base de comisiones'!$A$4:$J$53,7,FALSE),IF(J15='Base de comisiones'!$H$3,VLOOKUP(' ALCALA LOAIZA GERMAN ANDRES'!E15,'Base de comisiones'!$A$4:$J$53,8,FALSE),IF(J15='Base de comisiones'!$I$3,VLOOKUP(' ALCALA LOAIZA GERMAN ANDRES'!E15,'Base de comisiones'!$A$4:$J$53,9,FALSE),IF(J15='Base de comisiones'!$J$3,VLOOKUP(' ALCALA LOAIZA GERMAN ANDRES'!E15,'Base de comisiones'!$A$4:$J$53,10,FALSE),""))))))</f>
        <v/>
      </c>
    </row>
    <row r="16" spans="2:12" ht="19.899999999999999" customHeight="1" x14ac:dyDescent="0.2">
      <c r="B16" s="27"/>
      <c r="C16" s="29" t="s">
        <v>696</v>
      </c>
      <c r="D16" s="27" t="s">
        <v>631</v>
      </c>
      <c r="E16" s="33"/>
      <c r="F16" s="23" t="str">
        <f>IFERROR(VLOOKUP(E16,'Base de comisiones'!$A$4:$J$53,2,FALSE),"")</f>
        <v/>
      </c>
      <c r="G16" s="23" t="str">
        <f>IFERROR(VLOOKUP(E16,'Base de comisiones'!$A$4:$J$53,3,FALSE),"")</f>
        <v/>
      </c>
      <c r="H16" s="23" t="str">
        <f>IFERROR(VLOOKUP(E16,'Base de comisiones'!$A$4:$J$53,4,FALSE),"")</f>
        <v/>
      </c>
      <c r="I16" s="32"/>
      <c r="J16" s="28"/>
      <c r="K16" s="24">
        <v>-464441</v>
      </c>
    </row>
    <row r="17" spans="2:11" x14ac:dyDescent="0.2">
      <c r="B17" s="27"/>
      <c r="C17" s="29"/>
      <c r="D17" s="27"/>
      <c r="E17" s="27"/>
      <c r="F17" s="23" t="str">
        <f>IFERROR(VLOOKUP(E17,'Base de comisiones'!$A$4:$J$53,2,FALSE),"")</f>
        <v/>
      </c>
      <c r="G17" s="23" t="str">
        <f>IFERROR(VLOOKUP(E17,'Base de comisiones'!$A$4:$J$53,3,FALSE),"")</f>
        <v/>
      </c>
      <c r="H17" s="23" t="str">
        <f>IFERROR(VLOOKUP(E17,'Base de comisiones'!$A$4:$J$53,4,FALSE),"")</f>
        <v/>
      </c>
      <c r="I17" s="32"/>
      <c r="J17" s="28"/>
      <c r="K17" s="24" t="str">
        <f>IF(J17='Base de comisiones'!$E$3,VLOOKUP(' ALCALA LOAIZA GERMAN ANDRES'!E17,'Base de comisiones'!$A$4:$J$53,5,FALSE),IF(J17='Base de comisiones'!$F$3,VLOOKUP(' ALCALA LOAIZA GERMAN ANDRES'!E17,'Base de comisiones'!$A$4:$J$53,6,FALSE),IF(J17='Base de comisiones'!$G$3,VLOOKUP(' ALCALA LOAIZA GERMAN ANDRES'!E17,'Base de comisiones'!$A$4:$J$53,7,FALSE),IF(J17='Base de comisiones'!$H$3,VLOOKUP(' ALCALA LOAIZA GERMAN ANDRES'!E17,'Base de comisiones'!$A$4:$J$53,8,FALSE),IF(J17='Base de comisiones'!$I$3,VLOOKUP(' ALCALA LOAIZA GERMAN ANDRES'!E17,'Base de comisiones'!$A$4:$J$53,9,FALSE),IF(J17='Base de comisiones'!$J$3,VLOOKUP(' ALCALA LOAIZA GERMAN ANDRES'!E17,'Base de comisiones'!$A$4:$J$53,10,FALSE),""))))))</f>
        <v/>
      </c>
    </row>
    <row r="18" spans="2:11" x14ac:dyDescent="0.2">
      <c r="B18" s="27"/>
      <c r="C18" s="29"/>
      <c r="D18" s="27"/>
      <c r="E18" s="28"/>
      <c r="F18" s="23" t="str">
        <f>IFERROR(VLOOKUP(E18,'Base de comisiones'!$A$4:$J$53,2,FALSE),"")</f>
        <v/>
      </c>
      <c r="G18" s="23" t="str">
        <f>IFERROR(VLOOKUP(E18,'Base de comisiones'!$A$4:$J$53,3,FALSE),"")</f>
        <v/>
      </c>
      <c r="H18" s="23" t="str">
        <f>IFERROR(VLOOKUP(E18,'Base de comisiones'!$A$4:$J$53,4,FALSE),"")</f>
        <v/>
      </c>
      <c r="I18" s="28"/>
      <c r="J18" s="28"/>
      <c r="K18" s="24" t="str">
        <f>IF(J18='Base de comisiones'!$E$3,VLOOKUP(' ALCALA LOAIZA GERMAN ANDRES'!E18,'Base de comisiones'!$A$4:$J$53,5,FALSE),IF(J18='Base de comisiones'!$F$3,VLOOKUP(' ALCALA LOAIZA GERMAN ANDRES'!E18,'Base de comisiones'!$A$4:$J$53,6,FALSE),IF(J18='Base de comisiones'!$G$3,VLOOKUP(' ALCALA LOAIZA GERMAN ANDRES'!E18,'Base de comisiones'!$A$4:$J$53,7,FALSE),IF(J18='Base de comisiones'!$H$3,VLOOKUP(' ALCALA LOAIZA GERMAN ANDRES'!E18,'Base de comisiones'!$A$4:$J$53,8,FALSE),IF(J18='Base de comisiones'!$I$3,VLOOKUP(' ALCALA LOAIZA GERMAN ANDRES'!E18,'Base de comisiones'!$A$4:$J$53,9,FALSE),IF(J18='Base de comisiones'!$J$3,VLOOKUP(' ALCALA LOAIZA GERMAN ANDRES'!E18,'Base de comisiones'!$A$4:$J$53,10,FALSE),""))))))</f>
        <v/>
      </c>
    </row>
    <row r="19" spans="2:11" x14ac:dyDescent="0.2">
      <c r="B19" s="27"/>
      <c r="C19" s="29"/>
      <c r="D19" s="27"/>
      <c r="E19" s="28"/>
      <c r="F19" s="23" t="str">
        <f>IFERROR(VLOOKUP(E19,'Base de comisiones'!$A$4:$J$53,2,FALSE),"")</f>
        <v/>
      </c>
      <c r="G19" s="23" t="str">
        <f>IFERROR(VLOOKUP(E19,'Base de comisiones'!$A$4:$J$53,3,FALSE),"")</f>
        <v/>
      </c>
      <c r="H19" s="23" t="str">
        <f>IFERROR(VLOOKUP(E19,'Base de comisiones'!$A$4:$J$53,4,FALSE),"")</f>
        <v/>
      </c>
      <c r="I19" s="28"/>
      <c r="J19" s="28"/>
      <c r="K19" s="24" t="str">
        <f>IF(J19='Base de comisiones'!$E$3,VLOOKUP(' ALCALA LOAIZA GERMAN ANDRES'!E19,'Base de comisiones'!$A$4:$J$53,5,FALSE),IF(J19='Base de comisiones'!$F$3,VLOOKUP(' ALCALA LOAIZA GERMAN ANDRES'!E19,'Base de comisiones'!$A$4:$J$53,6,FALSE),IF(J19='Base de comisiones'!$G$3,VLOOKUP(' ALCALA LOAIZA GERMAN ANDRES'!E19,'Base de comisiones'!$A$4:$J$53,7,FALSE),IF(J19='Base de comisiones'!$H$3,VLOOKUP(' ALCALA LOAIZA GERMAN ANDRES'!E19,'Base de comisiones'!$A$4:$J$53,8,FALSE),IF(J19='Base de comisiones'!$I$3,VLOOKUP(' ALCALA LOAIZA GERMAN ANDRES'!E19,'Base de comisiones'!$A$4:$J$53,9,FALSE),IF(J19='Base de comisiones'!$J$3,VLOOKUP(' ALCALA LOAIZA GERMAN ANDRES'!E19,'Base de comisiones'!$A$4:$J$53,10,FALSE),""))))))</f>
        <v/>
      </c>
    </row>
    <row r="20" spans="2:11" x14ac:dyDescent="0.2">
      <c r="B20" s="27"/>
      <c r="C20" s="29"/>
      <c r="D20" s="27"/>
      <c r="E20" s="28"/>
      <c r="F20" s="23" t="str">
        <f>IFERROR(VLOOKUP(E20,'Base de comisiones'!$A$4:$J$53,2,FALSE),"")</f>
        <v/>
      </c>
      <c r="G20" s="23" t="str">
        <f>IFERROR(VLOOKUP(E20,'Base de comisiones'!$A$4:$J$53,3,FALSE),"")</f>
        <v/>
      </c>
      <c r="H20" s="23" t="str">
        <f>IFERROR(VLOOKUP(E20,'Base de comisiones'!$A$4:$J$53,4,FALSE),"")</f>
        <v/>
      </c>
      <c r="I20" s="28"/>
      <c r="J20" s="28"/>
      <c r="K20" s="24" t="str">
        <f>IF(J20='Base de comisiones'!$E$3,VLOOKUP(' ALCALA LOAIZA GERMAN ANDRES'!E20,'Base de comisiones'!$A$4:$J$53,5,FALSE),IF(J20='Base de comisiones'!$F$3,VLOOKUP(' ALCALA LOAIZA GERMAN ANDRES'!E20,'Base de comisiones'!$A$4:$J$53,6,FALSE),IF(J20='Base de comisiones'!$G$3,VLOOKUP(' ALCALA LOAIZA GERMAN ANDRES'!E20,'Base de comisiones'!$A$4:$J$53,7,FALSE),IF(J20='Base de comisiones'!$H$3,VLOOKUP(' ALCALA LOAIZA GERMAN ANDRES'!E20,'Base de comisiones'!$A$4:$J$53,8,FALSE),IF(J20='Base de comisiones'!$I$3,VLOOKUP(' ALCALA LOAIZA GERMAN ANDRES'!E20,'Base de comisiones'!$A$4:$J$53,9,FALSE),IF(J20='Base de comisiones'!$J$3,VLOOKUP(' ALCALA LOAIZA GERMAN ANDRES'!E20,'Base de comisiones'!$A$4:$J$53,10,FALSE),""))))))</f>
        <v/>
      </c>
    </row>
    <row r="21" spans="2:11" x14ac:dyDescent="0.2">
      <c r="B21" s="27"/>
      <c r="C21" s="29"/>
      <c r="D21" s="27"/>
      <c r="E21" s="28"/>
      <c r="F21" s="23" t="str">
        <f>IFERROR(VLOOKUP(E21,'Base de comisiones'!$A$4:$J$53,2,FALSE),"")</f>
        <v/>
      </c>
      <c r="G21" s="23" t="str">
        <f>IFERROR(VLOOKUP(E21,'Base de comisiones'!$A$4:$J$53,3,FALSE),"")</f>
        <v/>
      </c>
      <c r="H21" s="23" t="str">
        <f>IFERROR(VLOOKUP(E21,'Base de comisiones'!$A$4:$J$53,4,FALSE),"")</f>
        <v/>
      </c>
      <c r="I21" s="28"/>
      <c r="J21" s="28"/>
      <c r="K21" s="24" t="str">
        <f>IF(J21='Base de comisiones'!$E$3,VLOOKUP(' ALCALA LOAIZA GERMAN ANDRES'!E21,'Base de comisiones'!$A$4:$J$53,5,FALSE),IF(J21='Base de comisiones'!$F$3,VLOOKUP(' ALCALA LOAIZA GERMAN ANDRES'!E21,'Base de comisiones'!$A$4:$J$53,6,FALSE),IF(J21='Base de comisiones'!$G$3,VLOOKUP(' ALCALA LOAIZA GERMAN ANDRES'!E21,'Base de comisiones'!$A$4:$J$53,7,FALSE),IF(J21='Base de comisiones'!$H$3,VLOOKUP(' ALCALA LOAIZA GERMAN ANDRES'!E21,'Base de comisiones'!$A$4:$J$53,8,FALSE),IF(J21='Base de comisiones'!$I$3,VLOOKUP(' ALCALA LOAIZA GERMAN ANDRES'!E21,'Base de comisiones'!$A$4:$J$53,9,FALSE),IF(J21='Base de comisiones'!$J$3,VLOOKUP(' ALCALA LOAIZA GERMAN ANDRES'!E21,'Base de comisiones'!$A$4:$J$53,10,FALSE),""))))))</f>
        <v/>
      </c>
    </row>
    <row r="22" spans="2:11" x14ac:dyDescent="0.2">
      <c r="B22" s="27"/>
      <c r="C22" s="29"/>
      <c r="D22" s="27"/>
      <c r="E22" s="28"/>
      <c r="F22" s="23" t="str">
        <f>IFERROR(VLOOKUP(E22,'Base de comisiones'!$A$4:$J$53,2,FALSE),"")</f>
        <v/>
      </c>
      <c r="G22" s="23" t="str">
        <f>IFERROR(VLOOKUP(E22,'Base de comisiones'!$A$4:$J$53,3,FALSE),"")</f>
        <v/>
      </c>
      <c r="H22" s="23" t="str">
        <f>IFERROR(VLOOKUP(E22,'Base de comisiones'!$A$4:$J$53,4,FALSE),"")</f>
        <v/>
      </c>
      <c r="I22" s="28"/>
      <c r="J22" s="28"/>
      <c r="K22" s="24" t="str">
        <f>IF(J22='Base de comisiones'!$E$3,VLOOKUP(' ALCALA LOAIZA GERMAN ANDRES'!E22,'Base de comisiones'!$A$4:$J$53,5,FALSE),IF(J22='Base de comisiones'!$F$3,VLOOKUP(' ALCALA LOAIZA GERMAN ANDRES'!E22,'Base de comisiones'!$A$4:$J$53,6,FALSE),IF(J22='Base de comisiones'!$G$3,VLOOKUP(' ALCALA LOAIZA GERMAN ANDRES'!E22,'Base de comisiones'!$A$4:$J$53,7,FALSE),IF(J22='Base de comisiones'!$H$3,VLOOKUP(' ALCALA LOAIZA GERMAN ANDRES'!E22,'Base de comisiones'!$A$4:$J$53,8,FALSE),IF(J22='Base de comisiones'!$I$3,VLOOKUP(' ALCALA LOAIZA GERMAN ANDRES'!E22,'Base de comisiones'!$A$4:$J$53,9,FALSE),IF(J22='Base de comisiones'!$J$3,VLOOKUP(' ALCALA LOAIZA GERMAN ANDRES'!E22,'Base de comisiones'!$A$4:$J$53,10,FALSE),""))))))</f>
        <v/>
      </c>
    </row>
    <row r="23" spans="2:11" x14ac:dyDescent="0.2">
      <c r="B23" s="27"/>
      <c r="C23" s="29"/>
      <c r="D23" s="27"/>
      <c r="E23" s="28"/>
      <c r="F23" s="23" t="str">
        <f>IFERROR(VLOOKUP(E23,'Base de comisiones'!$A$4:$J$53,2,FALSE),"")</f>
        <v/>
      </c>
      <c r="G23" s="23" t="str">
        <f>IFERROR(VLOOKUP(E23,'Base de comisiones'!$A$4:$J$53,3,FALSE),"")</f>
        <v/>
      </c>
      <c r="H23" s="23" t="str">
        <f>IFERROR(VLOOKUP(E23,'Base de comisiones'!$A$4:$J$53,4,FALSE),"")</f>
        <v/>
      </c>
      <c r="I23" s="28"/>
      <c r="J23" s="28"/>
      <c r="K23" s="24" t="str">
        <f>IF(J23='Base de comisiones'!$E$3,VLOOKUP(' ALCALA LOAIZA GERMAN ANDRES'!E23,'Base de comisiones'!$A$4:$J$53,5,FALSE),IF(J23='Base de comisiones'!$F$3,VLOOKUP(' ALCALA LOAIZA GERMAN ANDRES'!E23,'Base de comisiones'!$A$4:$J$53,6,FALSE),IF(J23='Base de comisiones'!$G$3,VLOOKUP(' ALCALA LOAIZA GERMAN ANDRES'!E23,'Base de comisiones'!$A$4:$J$53,7,FALSE),IF(J23='Base de comisiones'!$H$3,VLOOKUP(' ALCALA LOAIZA GERMAN ANDRES'!E23,'Base de comisiones'!$A$4:$J$53,8,FALSE),IF(J23='Base de comisiones'!$I$3,VLOOKUP(' ALCALA LOAIZA GERMAN ANDRES'!E23,'Base de comisiones'!$A$4:$J$53,9,FALSE),IF(J23='Base de comisiones'!$J$3,VLOOKUP(' ALCALA LOAIZA GERMAN ANDRES'!E23,'Base de comisiones'!$A$4:$J$53,10,FALSE),""))))))</f>
        <v/>
      </c>
    </row>
    <row r="24" spans="2:11" x14ac:dyDescent="0.2">
      <c r="B24" s="27"/>
      <c r="C24" s="29"/>
      <c r="D24" s="27"/>
      <c r="E24" s="28"/>
      <c r="F24" s="23" t="str">
        <f>IFERROR(VLOOKUP(E24,'Base de comisiones'!$A$4:$J$53,2,FALSE),"")</f>
        <v/>
      </c>
      <c r="G24" s="23" t="str">
        <f>IFERROR(VLOOKUP(E24,'Base de comisiones'!$A$4:$J$53,3,FALSE),"")</f>
        <v/>
      </c>
      <c r="H24" s="23" t="str">
        <f>IFERROR(VLOOKUP(E24,'Base de comisiones'!$A$4:$J$53,4,FALSE),"")</f>
        <v/>
      </c>
      <c r="I24" s="28"/>
      <c r="J24" s="28"/>
      <c r="K24" s="24" t="str">
        <f>IF(J24='Base de comisiones'!$E$3,VLOOKUP(' ALCALA LOAIZA GERMAN ANDRES'!E24,'Base de comisiones'!$A$4:$J$53,5,FALSE),IF(J24='Base de comisiones'!$F$3,VLOOKUP(' ALCALA LOAIZA GERMAN ANDRES'!E24,'Base de comisiones'!$A$4:$J$53,6,FALSE),IF(J24='Base de comisiones'!$G$3,VLOOKUP(' ALCALA LOAIZA GERMAN ANDRES'!E24,'Base de comisiones'!$A$4:$J$53,7,FALSE),IF(J24='Base de comisiones'!$H$3,VLOOKUP(' ALCALA LOAIZA GERMAN ANDRES'!E24,'Base de comisiones'!$A$4:$J$53,8,FALSE),IF(J24='Base de comisiones'!$I$3,VLOOKUP(' ALCALA LOAIZA GERMAN ANDRES'!E24,'Base de comisiones'!$A$4:$J$53,9,FALSE),IF(J24='Base de comisiones'!$J$3,VLOOKUP(' ALCALA LOAIZA GERMAN ANDRES'!E24,'Base de comisiones'!$A$4:$J$53,10,FALSE),""))))))</f>
        <v/>
      </c>
    </row>
    <row r="25" spans="2:11" x14ac:dyDescent="0.2">
      <c r="B25" s="27"/>
      <c r="C25" s="29"/>
      <c r="D25" s="27"/>
      <c r="E25" s="28"/>
      <c r="F25" s="23" t="str">
        <f>IFERROR(VLOOKUP(E25,'Base de comisiones'!$A$4:$J$53,2,FALSE),"")</f>
        <v/>
      </c>
      <c r="G25" s="23" t="str">
        <f>IFERROR(VLOOKUP(E25,'Base de comisiones'!$A$4:$J$53,3,FALSE),"")</f>
        <v/>
      </c>
      <c r="H25" s="23" t="str">
        <f>IFERROR(VLOOKUP(E25,'Base de comisiones'!$A$4:$J$53,4,FALSE),"")</f>
        <v/>
      </c>
      <c r="I25" s="28"/>
      <c r="J25" s="28"/>
      <c r="K25" s="24" t="str">
        <f>IF(J25='Base de comisiones'!$E$3,VLOOKUP(' ALCALA LOAIZA GERMAN ANDRES'!E25,'Base de comisiones'!$A$4:$J$53,5,FALSE),IF(J25='Base de comisiones'!$F$3,VLOOKUP(' ALCALA LOAIZA GERMAN ANDRES'!E25,'Base de comisiones'!$A$4:$J$53,6,FALSE),IF(J25='Base de comisiones'!$G$3,VLOOKUP(' ALCALA LOAIZA GERMAN ANDRES'!E25,'Base de comisiones'!$A$4:$J$53,7,FALSE),IF(J25='Base de comisiones'!$H$3,VLOOKUP(' ALCALA LOAIZA GERMAN ANDRES'!E25,'Base de comisiones'!$A$4:$J$53,8,FALSE),IF(J25='Base de comisiones'!$I$3,VLOOKUP(' ALCALA LOAIZA GERMAN ANDRES'!E25,'Base de comisiones'!$A$4:$J$53,9,FALSE),IF(J25='Base de comisiones'!$J$3,VLOOKUP(' ALCALA LOAIZA GERMAN ANDRES'!E25,'Base de comisiones'!$A$4:$J$53,10,FALSE),""))))))</f>
        <v/>
      </c>
    </row>
    <row r="26" spans="2:11" x14ac:dyDescent="0.2">
      <c r="B26" s="27"/>
      <c r="C26" s="29"/>
      <c r="D26" s="27"/>
      <c r="E26" s="28"/>
      <c r="F26" s="23" t="str">
        <f>IFERROR(VLOOKUP(E26,'Base de comisiones'!$A$4:$J$53,2,FALSE),"")</f>
        <v/>
      </c>
      <c r="G26" s="23" t="str">
        <f>IFERROR(VLOOKUP(E26,'Base de comisiones'!$A$4:$J$53,3,FALSE),"")</f>
        <v/>
      </c>
      <c r="H26" s="23" t="str">
        <f>IFERROR(VLOOKUP(E26,'Base de comisiones'!$A$4:$J$53,4,FALSE),"")</f>
        <v/>
      </c>
      <c r="I26" s="28"/>
      <c r="J26" s="28"/>
      <c r="K26" s="24" t="str">
        <f>IF(J26='Base de comisiones'!$E$3,VLOOKUP(' ALCALA LOAIZA GERMAN ANDRES'!E26,'Base de comisiones'!$A$4:$J$53,5,FALSE),IF(J26='Base de comisiones'!$F$3,VLOOKUP(' ALCALA LOAIZA GERMAN ANDRES'!E26,'Base de comisiones'!$A$4:$J$53,6,FALSE),IF(J26='Base de comisiones'!$G$3,VLOOKUP(' ALCALA LOAIZA GERMAN ANDRES'!E26,'Base de comisiones'!$A$4:$J$53,7,FALSE),IF(J26='Base de comisiones'!$H$3,VLOOKUP(' ALCALA LOAIZA GERMAN ANDRES'!E26,'Base de comisiones'!$A$4:$J$53,8,FALSE),IF(J26='Base de comisiones'!$I$3,VLOOKUP(' ALCALA LOAIZA GERMAN ANDRES'!E26,'Base de comisiones'!$A$4:$J$53,9,FALSE),IF(J26='Base de comisiones'!$J$3,VLOOKUP(' ALCALA LOAIZA GERMAN ANDRES'!E26,'Base de comisiones'!$A$4:$J$53,10,FALSE),""))))))</f>
        <v/>
      </c>
    </row>
    <row r="27" spans="2:11" x14ac:dyDescent="0.2">
      <c r="B27" s="147" t="s">
        <v>23</v>
      </c>
      <c r="C27" s="148"/>
      <c r="D27" s="148"/>
      <c r="E27" s="148"/>
      <c r="F27" s="148"/>
      <c r="G27" s="148"/>
      <c r="H27" s="148"/>
      <c r="I27" s="148"/>
      <c r="J27" s="148"/>
      <c r="K27" s="25">
        <f>SUM(K9:K26)</f>
        <v>1219473.6828346455</v>
      </c>
    </row>
    <row r="28" spans="2:11" x14ac:dyDescent="0.2">
      <c r="B28" s="14"/>
      <c r="C28" s="15"/>
      <c r="D28" s="16"/>
      <c r="E28" s="16"/>
      <c r="F28" s="16"/>
      <c r="G28" s="16"/>
      <c r="H28" s="16"/>
      <c r="I28" s="16"/>
      <c r="J28" s="16"/>
      <c r="K28" s="6"/>
    </row>
    <row r="29" spans="2:11" x14ac:dyDescent="0.2">
      <c r="B29" s="14"/>
      <c r="C29" s="15"/>
      <c r="D29" s="16"/>
      <c r="E29" s="16"/>
      <c r="F29" s="16"/>
      <c r="G29" s="16"/>
      <c r="H29" s="16"/>
      <c r="I29" s="16"/>
      <c r="J29" s="16"/>
      <c r="K29" s="6"/>
    </row>
    <row r="30" spans="2:11" x14ac:dyDescent="0.2">
      <c r="B30" s="14"/>
      <c r="C30" s="15"/>
      <c r="D30" s="16"/>
      <c r="E30" s="16"/>
      <c r="F30" s="16"/>
      <c r="G30" s="16"/>
      <c r="H30" s="16"/>
      <c r="I30" s="16"/>
      <c r="J30" s="16"/>
      <c r="K30" s="6"/>
    </row>
    <row r="34" spans="2:11" ht="30" x14ac:dyDescent="0.2">
      <c r="B34" s="9" t="s">
        <v>0</v>
      </c>
      <c r="C34" s="10"/>
      <c r="H34" s="9" t="s">
        <v>24</v>
      </c>
      <c r="I34" s="10"/>
      <c r="J34" s="11"/>
      <c r="K34" s="12"/>
    </row>
    <row r="39" spans="2:11" x14ac:dyDescent="0.2">
      <c r="C39" s="149" t="s">
        <v>50</v>
      </c>
      <c r="D39" s="149"/>
      <c r="E39" s="10"/>
      <c r="F39" s="10"/>
      <c r="G39" s="10"/>
      <c r="H39" s="11"/>
      <c r="I39" s="6"/>
    </row>
  </sheetData>
  <mergeCells count="4">
    <mergeCell ref="B1:K1"/>
    <mergeCell ref="B2:K2"/>
    <mergeCell ref="B27:J27"/>
    <mergeCell ref="C39:D39"/>
  </mergeCells>
  <printOptions horizontalCentered="1"/>
  <pageMargins left="0.19685039370078741" right="0.19685039370078741" top="0.19685039370078741" bottom="0.19685039370078741" header="0.31496062992125984" footer="0.31496062992125984"/>
  <pageSetup scale="60" orientation="landscape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ERROR" error="Seleccione tipo cobro de la lista" promptTitle="TIPO COBRO" prompt="Seleccione tipo cobro de la lista" xr:uid="{BC63381B-A4DD-4CBA-AD81-3C4F1B8CA997}">
          <x14:formula1>
            <xm:f>Listas!$C$1:$C$6</xm:f>
          </x14:formula1>
          <xm:sqref>J9:J26</xm:sqref>
        </x14:dataValidation>
        <x14:dataValidation type="list" allowBlank="1" showInputMessage="1" showErrorMessage="1" errorTitle="ERROR" error="Seleccione mes de la lista" promptTitle="MES" prompt="Seleccione mes de la lista" xr:uid="{701F5964-4B7C-4D9D-B886-9EE16FE7C283}">
          <x14:formula1>
            <xm:f>Listas!$D$1:$D$12</xm:f>
          </x14:formula1>
          <xm:sqref>C6 I9:I26</xm:sqref>
        </x14:dataValidation>
        <x14:dataValidation type="list" allowBlank="1" showInputMessage="1" showErrorMessage="1" xr:uid="{4FA4D7FE-3042-4B4D-B843-721F1EB9C142}">
          <x14:formula1>
            <xm:f>Listas!$B$1:$B$2</xm:f>
          </x14:formula1>
          <xm:sqref>C7</xm:sqref>
        </x14:dataValidation>
        <x14:dataValidation type="list" allowBlank="1" showInputMessage="1" showErrorMessage="1" errorTitle="ERROR" error="Seleccione asesor de la lista" promptTitle="ASESOR" prompt="Seleccione asesor de la lista" xr:uid="{E3420285-D465-4493-993D-61B4C286649B}">
          <x14:formula1>
            <xm:f>Listas!$E$1:$E$37</xm:f>
          </x14:formula1>
          <xm:sqref>C5</xm:sqref>
        </x14:dataValidation>
        <x14:dataValidation type="list" allowBlank="1" showInputMessage="1" showErrorMessage="1" errorTitle="ERROR" error="Seleccione vehiculo de la lista" promptTitle="VEHICULO" prompt="Seleccione vehiculo de la lista" xr:uid="{375D0F32-90EA-4D79-8A56-17FC22F1D408}">
          <x14:formula1>
            <xm:f>'Base de comisiones'!$A$4:$A$53</xm:f>
          </x14:formula1>
          <xm:sqref>E10:E26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45673-8370-4925-B347-AE49FC7F9C40}">
  <sheetPr>
    <tabColor theme="9" tint="0.59999389629810485"/>
  </sheetPr>
  <dimension ref="B1:L36"/>
  <sheetViews>
    <sheetView showGridLines="0" zoomScale="85" zoomScaleNormal="85" workbookViewId="0">
      <selection activeCell="I5" sqref="I5"/>
    </sheetView>
  </sheetViews>
  <sheetFormatPr baseColWidth="10" defaultColWidth="11.42578125" defaultRowHeight="15" x14ac:dyDescent="0.2"/>
  <cols>
    <col min="1" max="1" width="5.140625" style="1" customWidth="1"/>
    <col min="2" max="2" width="11.85546875" style="1" customWidth="1"/>
    <col min="3" max="3" width="41.5703125" style="1" bestFit="1" customWidth="1"/>
    <col min="4" max="4" width="11.28515625" style="2" customWidth="1"/>
    <col min="5" max="5" width="22.28515625" style="2" customWidth="1"/>
    <col min="6" max="6" width="24" style="2" customWidth="1"/>
    <col min="7" max="7" width="18.28515625" style="2" customWidth="1"/>
    <col min="8" max="8" width="12.7109375" style="2" hidden="1" customWidth="1"/>
    <col min="9" max="9" width="14" style="3" customWidth="1"/>
    <col min="10" max="10" width="19.42578125" style="3" customWidth="1"/>
    <col min="11" max="11" width="14.5703125" style="4" customWidth="1"/>
    <col min="12" max="12" width="21.42578125" style="1" customWidth="1"/>
    <col min="13" max="17" width="11.42578125" style="1" customWidth="1"/>
    <col min="18" max="16384" width="11.42578125" style="1"/>
  </cols>
  <sheetData>
    <row r="1" spans="2:12" ht="21" x14ac:dyDescent="0.2">
      <c r="B1" s="146" t="s">
        <v>181</v>
      </c>
      <c r="C1" s="146"/>
      <c r="D1" s="146"/>
      <c r="E1" s="146"/>
      <c r="F1" s="146"/>
      <c r="G1" s="146"/>
      <c r="H1" s="146"/>
      <c r="I1" s="146"/>
      <c r="J1" s="146"/>
      <c r="K1" s="146"/>
    </row>
    <row r="2" spans="2:12" ht="21" x14ac:dyDescent="0.2">
      <c r="B2" s="146" t="s">
        <v>3</v>
      </c>
      <c r="C2" s="146"/>
      <c r="D2" s="146"/>
      <c r="E2" s="146"/>
      <c r="F2" s="146"/>
      <c r="G2" s="146"/>
      <c r="H2" s="146"/>
      <c r="I2" s="146"/>
      <c r="J2" s="146"/>
      <c r="K2" s="146"/>
    </row>
    <row r="3" spans="2:12" x14ac:dyDescent="0.2">
      <c r="I3" s="2"/>
      <c r="J3" s="2"/>
      <c r="K3" s="5"/>
    </row>
    <row r="4" spans="2:12" ht="15.75" x14ac:dyDescent="0.2">
      <c r="B4" s="13" t="s">
        <v>21</v>
      </c>
      <c r="C4" s="26">
        <v>45787</v>
      </c>
      <c r="I4" s="2"/>
      <c r="J4" s="2"/>
      <c r="K4" s="5"/>
    </row>
    <row r="5" spans="2:12" ht="15.75" x14ac:dyDescent="0.2">
      <c r="B5" s="13" t="s">
        <v>0</v>
      </c>
      <c r="C5" s="131" t="s">
        <v>221</v>
      </c>
      <c r="I5" s="2"/>
      <c r="J5" s="2"/>
      <c r="K5" s="5"/>
    </row>
    <row r="6" spans="2:12" ht="15.75" x14ac:dyDescent="0.2">
      <c r="B6" s="13" t="s">
        <v>4</v>
      </c>
      <c r="C6" s="39" t="s">
        <v>8</v>
      </c>
      <c r="I6" s="2"/>
      <c r="J6" s="2"/>
      <c r="K6" s="5"/>
    </row>
    <row r="7" spans="2:12" ht="15.75" x14ac:dyDescent="0.2">
      <c r="B7" s="13" t="s">
        <v>22</v>
      </c>
      <c r="C7" s="39" t="str">
        <f>'Nadia Catacora'!C7</f>
        <v>PRIMERA</v>
      </c>
      <c r="I7" s="2"/>
      <c r="J7" s="2"/>
      <c r="K7" s="5"/>
    </row>
    <row r="8" spans="2:12" ht="31.5" x14ac:dyDescent="0.2">
      <c r="B8" s="7" t="s">
        <v>17</v>
      </c>
      <c r="C8" s="7" t="s">
        <v>1</v>
      </c>
      <c r="D8" s="7" t="s">
        <v>26</v>
      </c>
      <c r="E8" s="7" t="s">
        <v>18</v>
      </c>
      <c r="F8" s="7" t="s">
        <v>34</v>
      </c>
      <c r="G8" s="7" t="s">
        <v>49</v>
      </c>
      <c r="H8" s="7" t="s">
        <v>19</v>
      </c>
      <c r="I8" s="8" t="s">
        <v>4</v>
      </c>
      <c r="J8" s="8" t="s">
        <v>25</v>
      </c>
      <c r="K8" s="22" t="s">
        <v>20</v>
      </c>
    </row>
    <row r="9" spans="2:12" s="66" customFormat="1" x14ac:dyDescent="0.2">
      <c r="B9" s="29" t="s">
        <v>638</v>
      </c>
      <c r="C9" s="29" t="s">
        <v>639</v>
      </c>
      <c r="D9" s="29" t="s">
        <v>640</v>
      </c>
      <c r="E9" s="29" t="s">
        <v>167</v>
      </c>
      <c r="F9" s="68" t="str">
        <f>IFERROR(VLOOKUP(E9,'Base de comisiones'!$A$4:$J$75,2,FALSE),"")</f>
        <v xml:space="preserve"> EV5</v>
      </c>
      <c r="G9" s="68" t="str">
        <f>IFERROR(VLOOKUP(E9,'Base de comisiones'!$A$4:$J$75,3,FALSE),"")</f>
        <v xml:space="preserve"> WIND </v>
      </c>
      <c r="H9" s="68" t="str">
        <f>IFERROR(VLOOKUP(E9,'Base de comisiones'!$A$4:$J$53,4,FALSE),"")</f>
        <v/>
      </c>
      <c r="I9" s="127" t="s">
        <v>9</v>
      </c>
      <c r="J9" s="85" t="s">
        <v>38</v>
      </c>
      <c r="K9" s="106">
        <f>IF(J9='Base de comisiones'!$E$3,VLOOKUP(' BOLAÑOS LOPEZ LUIS MIGUEL'!E9,'Base de comisiones'!$A$4:$J$75,5,FALSE),IF(J9='Base de comisiones'!$F$3,VLOOKUP(' BOLAÑOS LOPEZ LUIS MIGUEL'!E9,'Base de comisiones'!$A$4:$J$75,6,FALSE),IF(J9='Base de comisiones'!$G$3,VLOOKUP(' BOLAÑOS LOPEZ LUIS MIGUEL'!E9,'Base de comisiones'!$A$4:$J$75,7,FALSE),IF(J9='Base de comisiones'!$H$3,VLOOKUP(' BOLAÑOS LOPEZ LUIS MIGUEL'!E9,'Base de comisiones'!$A$4:$J$75,8,FALSE),IF(J9='Base de comisiones'!$I$3,VLOOKUP(' BOLAÑOS LOPEZ LUIS MIGUEL'!E9,'Base de comisiones'!$A$4:$J$75,9,FALSE),IF(J9='Base de comisiones'!$J$3,VLOOKUP(' BOLAÑOS LOPEZ LUIS MIGUEL'!E9,'Base de comisiones'!$A$4:$J$75,10,FALSE),""))))))</f>
        <v>1361834.92</v>
      </c>
      <c r="L9" s="76"/>
    </row>
    <row r="10" spans="2:12" s="66" customFormat="1" x14ac:dyDescent="0.2">
      <c r="B10" s="29" t="s">
        <v>641</v>
      </c>
      <c r="C10" s="29" t="s">
        <v>642</v>
      </c>
      <c r="D10" s="29" t="s">
        <v>643</v>
      </c>
      <c r="E10" s="29" t="s">
        <v>229</v>
      </c>
      <c r="F10" s="68" t="str">
        <f>IFERROR(VLOOKUP(E10,'Base de comisiones'!$A$4:$J$75,2,FALSE),"")</f>
        <v>K3 CROSS</v>
      </c>
      <c r="G10" s="68" t="str">
        <f>IFERROR(VLOOKUP(E10,'Base de comisiones'!$A$4:$J$75,3,FALSE),"")</f>
        <v>DESIRE</v>
      </c>
      <c r="H10" s="68">
        <f>IFERROR(VLOOKUP(E10,'Base de comisiones'!$A$4:$J$53,4,FALSE),"")</f>
        <v>2026</v>
      </c>
      <c r="I10" s="127" t="s">
        <v>9</v>
      </c>
      <c r="J10" s="85" t="s">
        <v>38</v>
      </c>
      <c r="K10" s="106">
        <f>IF(J10='Base de comisiones'!$E$3,VLOOKUP(' BOLAÑOS LOPEZ LUIS MIGUEL'!E10,'Base de comisiones'!$A$4:$J$75,5,FALSE),IF(J10='Base de comisiones'!$F$3,VLOOKUP(' BOLAÑOS LOPEZ LUIS MIGUEL'!E10,'Base de comisiones'!$A$4:$J$75,6,FALSE),IF(J10='Base de comisiones'!$G$3,VLOOKUP(' BOLAÑOS LOPEZ LUIS MIGUEL'!E10,'Base de comisiones'!$A$4:$J$75,7,FALSE),IF(J10='Base de comisiones'!$H$3,VLOOKUP(' BOLAÑOS LOPEZ LUIS MIGUEL'!E10,'Base de comisiones'!$A$4:$J$75,8,FALSE),IF(J10='Base de comisiones'!$I$3,VLOOKUP(' BOLAÑOS LOPEZ LUIS MIGUEL'!E10,'Base de comisiones'!$A$4:$J$75,9,FALSE),IF(J10='Base de comisiones'!$J$3,VLOOKUP(' BOLAÑOS LOPEZ LUIS MIGUEL'!E10,'Base de comisiones'!$A$4:$J$75,10,FALSE),""))))))</f>
        <v>478233.07199999999</v>
      </c>
      <c r="L10" s="76"/>
    </row>
    <row r="11" spans="2:12" s="66" customFormat="1" x14ac:dyDescent="0.2">
      <c r="B11" s="29"/>
      <c r="C11" s="29"/>
      <c r="D11" s="29"/>
      <c r="E11" s="29"/>
      <c r="F11" s="68" t="str">
        <f>IFERROR(VLOOKUP(E11,'Base de comisiones'!$A$4:$J$75,2,FALSE),"")</f>
        <v/>
      </c>
      <c r="G11" s="68" t="str">
        <f>IFERROR(VLOOKUP(E11,'Base de comisiones'!$A$4:$J$75,3,FALSE),"")</f>
        <v/>
      </c>
      <c r="H11" s="68" t="str">
        <f>IFERROR(VLOOKUP(E11,'Base de comisiones'!$A$4:$J$53,4,FALSE),"")</f>
        <v/>
      </c>
      <c r="I11" s="127"/>
      <c r="J11" s="85"/>
      <c r="K11" s="106" t="str">
        <f>IF(J11='Base de comisiones'!$E$3,VLOOKUP(' BOLAÑOS LOPEZ LUIS MIGUEL'!E11,'Base de comisiones'!$A$4:$J$75,5,FALSE),IF(J11='Base de comisiones'!$F$3,VLOOKUP(' BOLAÑOS LOPEZ LUIS MIGUEL'!E11,'Base de comisiones'!$A$4:$J$75,6,FALSE),IF(J11='Base de comisiones'!$G$3,VLOOKUP(' BOLAÑOS LOPEZ LUIS MIGUEL'!E11,'Base de comisiones'!$A$4:$J$75,7,FALSE),IF(J11='Base de comisiones'!$H$3,VLOOKUP(' BOLAÑOS LOPEZ LUIS MIGUEL'!E11,'Base de comisiones'!$A$4:$J$75,8,FALSE),IF(J11='Base de comisiones'!$I$3,VLOOKUP(' BOLAÑOS LOPEZ LUIS MIGUEL'!E11,'Base de comisiones'!$A$4:$J$75,9,FALSE),IF(J11='Base de comisiones'!$J$3,VLOOKUP(' BOLAÑOS LOPEZ LUIS MIGUEL'!E11,'Base de comisiones'!$A$4:$J$75,10,FALSE),""))))))</f>
        <v/>
      </c>
    </row>
    <row r="12" spans="2:12" s="66" customFormat="1" x14ac:dyDescent="0.2">
      <c r="B12" s="29"/>
      <c r="C12" s="29"/>
      <c r="D12" s="29"/>
      <c r="E12" s="29"/>
      <c r="F12" s="68" t="str">
        <f>IFERROR(VLOOKUP(E12,'Base de comisiones'!$A$4:$J$75,2,FALSE),"")</f>
        <v/>
      </c>
      <c r="G12" s="68" t="str">
        <f>IFERROR(VLOOKUP(E12,'Base de comisiones'!$A$4:$J$75,3,FALSE),"")</f>
        <v/>
      </c>
      <c r="H12" s="23"/>
      <c r="I12" s="127"/>
      <c r="J12" s="85"/>
      <c r="K12" s="106" t="str">
        <f>IF(J12='Base de comisiones'!$E$3,VLOOKUP(' BOLAÑOS LOPEZ LUIS MIGUEL'!E12,'Base de comisiones'!$A$4:$J$75,5,FALSE),IF(J12='Base de comisiones'!$F$3,VLOOKUP(' BOLAÑOS LOPEZ LUIS MIGUEL'!E12,'Base de comisiones'!$A$4:$J$75,6,FALSE),IF(J12='Base de comisiones'!$G$3,VLOOKUP(' BOLAÑOS LOPEZ LUIS MIGUEL'!E12,'Base de comisiones'!$A$4:$J$75,7,FALSE),IF(J12='Base de comisiones'!$H$3,VLOOKUP(' BOLAÑOS LOPEZ LUIS MIGUEL'!E12,'Base de comisiones'!$A$4:$J$75,8,FALSE),IF(J12='Base de comisiones'!$I$3,VLOOKUP(' BOLAÑOS LOPEZ LUIS MIGUEL'!E12,'Base de comisiones'!$A$4:$J$75,9,FALSE),IF(J12='Base de comisiones'!$J$3,VLOOKUP(' BOLAÑOS LOPEZ LUIS MIGUEL'!E12,'Base de comisiones'!$A$4:$J$75,10,FALSE),""))))))</f>
        <v/>
      </c>
      <c r="L12" s="76"/>
    </row>
    <row r="13" spans="2:12" x14ac:dyDescent="0.2">
      <c r="B13" s="29"/>
      <c r="C13" s="29"/>
      <c r="D13" s="29"/>
      <c r="E13" s="29"/>
      <c r="F13" s="68" t="str">
        <f>IFERROR(VLOOKUP(E13,'Base de comisiones'!$A$4:$J$75,2,FALSE),"")</f>
        <v/>
      </c>
      <c r="G13" s="68" t="str">
        <f>IFERROR(VLOOKUP(E13,'Base de comisiones'!$A$4:$J$75,3,FALSE),"")</f>
        <v/>
      </c>
      <c r="H13" s="23"/>
      <c r="I13" s="127"/>
      <c r="J13" s="85"/>
      <c r="K13" s="106" t="str">
        <f>IF(J13='Base de comisiones'!$E$3,VLOOKUP(' BOLAÑOS LOPEZ LUIS MIGUEL'!E13,'Base de comisiones'!$A$4:$J$75,5,FALSE),IF(J13='Base de comisiones'!$F$3,VLOOKUP(' BOLAÑOS LOPEZ LUIS MIGUEL'!E13,'Base de comisiones'!$A$4:$J$75,6,FALSE),IF(J13='Base de comisiones'!$G$3,VLOOKUP(' BOLAÑOS LOPEZ LUIS MIGUEL'!E13,'Base de comisiones'!$A$4:$J$75,7,FALSE),IF(J13='Base de comisiones'!$H$3,VLOOKUP(' BOLAÑOS LOPEZ LUIS MIGUEL'!E13,'Base de comisiones'!$A$4:$J$75,8,FALSE),IF(J13='Base de comisiones'!$I$3,VLOOKUP(' BOLAÑOS LOPEZ LUIS MIGUEL'!E13,'Base de comisiones'!$A$4:$J$75,9,FALSE),IF(J13='Base de comisiones'!$J$3,VLOOKUP(' BOLAÑOS LOPEZ LUIS MIGUEL'!E13,'Base de comisiones'!$A$4:$J$75,10,FALSE),""))))))</f>
        <v/>
      </c>
      <c r="L13" s="76"/>
    </row>
    <row r="14" spans="2:12" x14ac:dyDescent="0.2">
      <c r="B14" s="27"/>
      <c r="C14" s="29"/>
      <c r="D14" s="27"/>
      <c r="E14" s="74"/>
      <c r="F14" s="68" t="str">
        <f>IFERROR(VLOOKUP(E14,'Base de comisiones'!$A$4:$J$75,2,FALSE),"")</f>
        <v/>
      </c>
      <c r="G14" s="68" t="str">
        <f>IFERROR(VLOOKUP(E14,'Base de comisiones'!$A$4:$J$75,3,FALSE),"")</f>
        <v/>
      </c>
      <c r="H14" s="23"/>
      <c r="I14" s="67"/>
      <c r="J14" s="70"/>
      <c r="K14" s="106" t="str">
        <f>IF(J14='Base de comisiones'!$E$3,VLOOKUP(' BOLAÑOS LOPEZ LUIS MIGUEL'!E14,'Base de comisiones'!$A$4:$J$75,5,FALSE),IF(J14='Base de comisiones'!$F$3,VLOOKUP(' BOLAÑOS LOPEZ LUIS MIGUEL'!E14,'Base de comisiones'!$A$4:$J$75,6,FALSE),IF(J14='Base de comisiones'!$G$3,VLOOKUP(' BOLAÑOS LOPEZ LUIS MIGUEL'!E14,'Base de comisiones'!$A$4:$J$75,7,FALSE),IF(J14='Base de comisiones'!$H$3,VLOOKUP(' BOLAÑOS LOPEZ LUIS MIGUEL'!E14,'Base de comisiones'!$A$4:$J$75,8,FALSE),IF(J14='Base de comisiones'!$I$3,VLOOKUP(' BOLAÑOS LOPEZ LUIS MIGUEL'!E14,'Base de comisiones'!$A$4:$J$75,9,FALSE),IF(J14='Base de comisiones'!$J$3,VLOOKUP(' BOLAÑOS LOPEZ LUIS MIGUEL'!E14,'Base de comisiones'!$A$4:$J$75,10,FALSE),""))))))</f>
        <v/>
      </c>
    </row>
    <row r="15" spans="2:12" x14ac:dyDescent="0.2">
      <c r="B15" s="27"/>
      <c r="C15" s="29"/>
      <c r="D15" s="27"/>
      <c r="E15" s="28"/>
      <c r="F15" s="68" t="str">
        <f>IFERROR(VLOOKUP(E15,'Base de comisiones'!$A$4:$J$75,2,FALSE),"")</f>
        <v/>
      </c>
      <c r="G15" s="68" t="str">
        <f>IFERROR(VLOOKUP(E15,'Base de comisiones'!$A$4:$J$75,3,FALSE),"")</f>
        <v/>
      </c>
      <c r="H15" s="23" t="str">
        <f>IFERROR(VLOOKUP(E15,'Base de comisiones'!$A$4:$J$53,4,FALSE),"")</f>
        <v/>
      </c>
      <c r="I15" s="28"/>
      <c r="J15" s="28"/>
      <c r="K15" s="106" t="str">
        <f>IF(J15='Base de comisiones'!$E$3,VLOOKUP(' BOLAÑOS LOPEZ LUIS MIGUEL'!E15,'Base de comisiones'!$A$4:$J$75,5,FALSE),IF(J15='Base de comisiones'!$F$3,VLOOKUP(' BOLAÑOS LOPEZ LUIS MIGUEL'!E15,'Base de comisiones'!$A$4:$J$75,6,FALSE),IF(J15='Base de comisiones'!$G$3,VLOOKUP(' BOLAÑOS LOPEZ LUIS MIGUEL'!E15,'Base de comisiones'!$A$4:$J$75,7,FALSE),IF(J15='Base de comisiones'!$H$3,VLOOKUP(' BOLAÑOS LOPEZ LUIS MIGUEL'!E15,'Base de comisiones'!$A$4:$J$75,8,FALSE),IF(J15='Base de comisiones'!$I$3,VLOOKUP(' BOLAÑOS LOPEZ LUIS MIGUEL'!E15,'Base de comisiones'!$A$4:$J$75,9,FALSE),IF(J15='Base de comisiones'!$J$3,VLOOKUP(' BOLAÑOS LOPEZ LUIS MIGUEL'!E15,'Base de comisiones'!$A$4:$J$75,10,FALSE),""))))))</f>
        <v/>
      </c>
    </row>
    <row r="16" spans="2:12" x14ac:dyDescent="0.2">
      <c r="B16" s="27"/>
      <c r="C16" s="29"/>
      <c r="D16" s="27"/>
      <c r="E16" s="28"/>
      <c r="F16" s="68" t="str">
        <f>IFERROR(VLOOKUP(E16,'Base de comisiones'!$A$4:$J$75,2,FALSE),"")</f>
        <v/>
      </c>
      <c r="G16" s="68" t="str">
        <f>IFERROR(VLOOKUP(E16,'Base de comisiones'!$A$4:$J$75,3,FALSE),"")</f>
        <v/>
      </c>
      <c r="H16" s="23" t="str">
        <f>IFERROR(VLOOKUP(E16,'Base de comisiones'!$A$4:$J$53,4,FALSE),"")</f>
        <v/>
      </c>
      <c r="I16" s="28"/>
      <c r="J16" s="28"/>
      <c r="K16" s="106" t="str">
        <f>IF(J16='Base de comisiones'!$E$3,VLOOKUP(' BOLAÑOS LOPEZ LUIS MIGUEL'!E16,'Base de comisiones'!$A$4:$J$75,5,FALSE),IF(J16='Base de comisiones'!$F$3,VLOOKUP(' BOLAÑOS LOPEZ LUIS MIGUEL'!E16,'Base de comisiones'!$A$4:$J$75,6,FALSE),IF(J16='Base de comisiones'!$G$3,VLOOKUP(' BOLAÑOS LOPEZ LUIS MIGUEL'!E16,'Base de comisiones'!$A$4:$J$75,7,FALSE),IF(J16='Base de comisiones'!$H$3,VLOOKUP(' BOLAÑOS LOPEZ LUIS MIGUEL'!E16,'Base de comisiones'!$A$4:$J$75,8,FALSE),IF(J16='Base de comisiones'!$I$3,VLOOKUP(' BOLAÑOS LOPEZ LUIS MIGUEL'!E16,'Base de comisiones'!$A$4:$J$75,9,FALSE),IF(J16='Base de comisiones'!$J$3,VLOOKUP(' BOLAÑOS LOPEZ LUIS MIGUEL'!E16,'Base de comisiones'!$A$4:$J$75,10,FALSE),""))))))</f>
        <v/>
      </c>
    </row>
    <row r="17" spans="2:11" x14ac:dyDescent="0.2">
      <c r="B17" s="27"/>
      <c r="C17" s="29" t="s">
        <v>701</v>
      </c>
      <c r="D17" s="27"/>
      <c r="E17" s="28"/>
      <c r="F17" s="68" t="str">
        <f>IFERROR(VLOOKUP(E17,'Base de comisiones'!$A$4:$J$75,2,FALSE),"")</f>
        <v/>
      </c>
      <c r="G17" s="68" t="str">
        <f>IFERROR(VLOOKUP(E17,'Base de comisiones'!$A$4:$J$75,3,FALSE),"")</f>
        <v/>
      </c>
      <c r="H17" s="23" t="str">
        <f>IFERROR(VLOOKUP(E17,'Base de comisiones'!$A$4:$J$53,4,FALSE),"")</f>
        <v/>
      </c>
      <c r="I17" s="28"/>
      <c r="J17" s="28"/>
      <c r="K17" s="106" t="str">
        <f>IF(J17='Base de comisiones'!$E$3,VLOOKUP(' BOLAÑOS LOPEZ LUIS MIGUEL'!E17,'Base de comisiones'!$A$4:$J$75,5,FALSE),IF(J17='Base de comisiones'!$F$3,VLOOKUP(' BOLAÑOS LOPEZ LUIS MIGUEL'!E17,'Base de comisiones'!$A$4:$J$75,6,FALSE),IF(J17='Base de comisiones'!$G$3,VLOOKUP(' BOLAÑOS LOPEZ LUIS MIGUEL'!E17,'Base de comisiones'!$A$4:$J$75,7,FALSE),IF(J17='Base de comisiones'!$H$3,VLOOKUP(' BOLAÑOS LOPEZ LUIS MIGUEL'!E17,'Base de comisiones'!$A$4:$J$75,8,FALSE),IF(J17='Base de comisiones'!$I$3,VLOOKUP(' BOLAÑOS LOPEZ LUIS MIGUEL'!E17,'Base de comisiones'!$A$4:$J$75,9,FALSE),IF(J17='Base de comisiones'!$J$3,VLOOKUP(' BOLAÑOS LOPEZ LUIS MIGUEL'!E17,'Base de comisiones'!$A$4:$J$75,10,FALSE),""))))))</f>
        <v/>
      </c>
    </row>
    <row r="18" spans="2:11" x14ac:dyDescent="0.2">
      <c r="B18" s="27"/>
      <c r="C18" s="29"/>
      <c r="D18" s="27"/>
      <c r="E18" s="28"/>
      <c r="F18" s="68" t="str">
        <f>IFERROR(VLOOKUP(E18,'Base de comisiones'!$A$4:$J$75,2,FALSE),"")</f>
        <v/>
      </c>
      <c r="G18" s="68" t="str">
        <f>IFERROR(VLOOKUP(E18,'Base de comisiones'!$A$4:$J$75,3,FALSE),"")</f>
        <v/>
      </c>
      <c r="H18" s="23" t="str">
        <f>IFERROR(VLOOKUP(E18,'Base de comisiones'!$A$4:$J$53,4,FALSE),"")</f>
        <v/>
      </c>
      <c r="I18" s="28"/>
      <c r="J18" s="28"/>
      <c r="K18" s="106" t="str">
        <f>IF(J18='Base de comisiones'!$E$3,VLOOKUP(' BOLAÑOS LOPEZ LUIS MIGUEL'!E18,'Base de comisiones'!$A$4:$J$75,5,FALSE),IF(J18='Base de comisiones'!$F$3,VLOOKUP(' BOLAÑOS LOPEZ LUIS MIGUEL'!E18,'Base de comisiones'!$A$4:$J$75,6,FALSE),IF(J18='Base de comisiones'!$G$3,VLOOKUP(' BOLAÑOS LOPEZ LUIS MIGUEL'!E18,'Base de comisiones'!$A$4:$J$75,7,FALSE),IF(J18='Base de comisiones'!$H$3,VLOOKUP(' BOLAÑOS LOPEZ LUIS MIGUEL'!E18,'Base de comisiones'!$A$4:$J$75,8,FALSE),IF(J18='Base de comisiones'!$I$3,VLOOKUP(' BOLAÑOS LOPEZ LUIS MIGUEL'!E18,'Base de comisiones'!$A$4:$J$75,9,FALSE),IF(J18='Base de comisiones'!$J$3,VLOOKUP(' BOLAÑOS LOPEZ LUIS MIGUEL'!E18,'Base de comisiones'!$A$4:$J$75,10,FALSE),""))))))</f>
        <v/>
      </c>
    </row>
    <row r="19" spans="2:11" x14ac:dyDescent="0.2">
      <c r="B19" s="27"/>
      <c r="C19" s="29"/>
      <c r="D19" s="27"/>
      <c r="E19" s="28"/>
      <c r="F19" s="68" t="str">
        <f>IFERROR(VLOOKUP(E19,'Base de comisiones'!$A$4:$J$75,2,FALSE),"")</f>
        <v/>
      </c>
      <c r="G19" s="68" t="str">
        <f>IFERROR(VLOOKUP(E19,'Base de comisiones'!$A$4:$J$75,3,FALSE),"")</f>
        <v/>
      </c>
      <c r="H19" s="23" t="str">
        <f>IFERROR(VLOOKUP(E19,'Base de comisiones'!$A$4:$J$53,4,FALSE),"")</f>
        <v/>
      </c>
      <c r="I19" s="28"/>
      <c r="J19" s="28"/>
      <c r="K19" s="106" t="str">
        <f>IF(J19='Base de comisiones'!$E$3,VLOOKUP(' BOLAÑOS LOPEZ LUIS MIGUEL'!E19,'Base de comisiones'!$A$4:$J$75,5,FALSE),IF(J19='Base de comisiones'!$F$3,VLOOKUP(' BOLAÑOS LOPEZ LUIS MIGUEL'!E19,'Base de comisiones'!$A$4:$J$75,6,FALSE),IF(J19='Base de comisiones'!$G$3,VLOOKUP(' BOLAÑOS LOPEZ LUIS MIGUEL'!E19,'Base de comisiones'!$A$4:$J$75,7,FALSE),IF(J19='Base de comisiones'!$H$3,VLOOKUP(' BOLAÑOS LOPEZ LUIS MIGUEL'!E19,'Base de comisiones'!$A$4:$J$75,8,FALSE),IF(J19='Base de comisiones'!$I$3,VLOOKUP(' BOLAÑOS LOPEZ LUIS MIGUEL'!E19,'Base de comisiones'!$A$4:$J$75,9,FALSE),IF(J19='Base de comisiones'!$J$3,VLOOKUP(' BOLAÑOS LOPEZ LUIS MIGUEL'!E19,'Base de comisiones'!$A$4:$J$75,10,FALSE),""))))))</f>
        <v/>
      </c>
    </row>
    <row r="20" spans="2:11" x14ac:dyDescent="0.2">
      <c r="B20" s="27"/>
      <c r="C20" s="29"/>
      <c r="D20" s="27"/>
      <c r="E20" s="28"/>
      <c r="F20" s="68" t="str">
        <f>IFERROR(VLOOKUP(E20,'Base de comisiones'!$A$4:$J$75,2,FALSE),"")</f>
        <v/>
      </c>
      <c r="G20" s="68" t="str">
        <f>IFERROR(VLOOKUP(E20,'Base de comisiones'!$A$4:$J$75,3,FALSE),"")</f>
        <v/>
      </c>
      <c r="H20" s="23" t="str">
        <f>IFERROR(VLOOKUP(E20,'Base de comisiones'!$A$4:$J$53,4,FALSE),"")</f>
        <v/>
      </c>
      <c r="I20" s="28"/>
      <c r="J20" s="28"/>
      <c r="K20" s="106" t="str">
        <f>IF(J20='Base de comisiones'!$E$3,VLOOKUP(' BOLAÑOS LOPEZ LUIS MIGUEL'!E20,'Base de comisiones'!$A$4:$J$75,5,FALSE),IF(J20='Base de comisiones'!$F$3,VLOOKUP(' BOLAÑOS LOPEZ LUIS MIGUEL'!E20,'Base de comisiones'!$A$4:$J$75,6,FALSE),IF(J20='Base de comisiones'!$G$3,VLOOKUP(' BOLAÑOS LOPEZ LUIS MIGUEL'!E20,'Base de comisiones'!$A$4:$J$75,7,FALSE),IF(J20='Base de comisiones'!$H$3,VLOOKUP(' BOLAÑOS LOPEZ LUIS MIGUEL'!E20,'Base de comisiones'!$A$4:$J$75,8,FALSE),IF(J20='Base de comisiones'!$I$3,VLOOKUP(' BOLAÑOS LOPEZ LUIS MIGUEL'!E20,'Base de comisiones'!$A$4:$J$75,9,FALSE),IF(J20='Base de comisiones'!$J$3,VLOOKUP(' BOLAÑOS LOPEZ LUIS MIGUEL'!E20,'Base de comisiones'!$A$4:$J$75,10,FALSE),""))))))</f>
        <v/>
      </c>
    </row>
    <row r="21" spans="2:11" x14ac:dyDescent="0.2">
      <c r="B21" s="27"/>
      <c r="C21" s="29"/>
      <c r="D21" s="27"/>
      <c r="E21" s="28"/>
      <c r="F21" s="68" t="str">
        <f>IFERROR(VLOOKUP(E21,'Base de comisiones'!$A$4:$J$75,2,FALSE),"")</f>
        <v/>
      </c>
      <c r="G21" s="68" t="str">
        <f>IFERROR(VLOOKUP(E21,'Base de comisiones'!$A$4:$J$75,3,FALSE),"")</f>
        <v/>
      </c>
      <c r="H21" s="23" t="str">
        <f>IFERROR(VLOOKUP(E21,'Base de comisiones'!$A$4:$J$53,4,FALSE),"")</f>
        <v/>
      </c>
      <c r="I21" s="28"/>
      <c r="J21" s="28"/>
      <c r="K21" s="106" t="str">
        <f>IF(J21='Base de comisiones'!$E$3,VLOOKUP(' BOLAÑOS LOPEZ LUIS MIGUEL'!E21,'Base de comisiones'!$A$4:$J$75,5,FALSE),IF(J21='Base de comisiones'!$F$3,VLOOKUP(' BOLAÑOS LOPEZ LUIS MIGUEL'!E21,'Base de comisiones'!$A$4:$J$75,6,FALSE),IF(J21='Base de comisiones'!$G$3,VLOOKUP(' BOLAÑOS LOPEZ LUIS MIGUEL'!E21,'Base de comisiones'!$A$4:$J$75,7,FALSE),IF(J21='Base de comisiones'!$H$3,VLOOKUP(' BOLAÑOS LOPEZ LUIS MIGUEL'!E21,'Base de comisiones'!$A$4:$J$75,8,FALSE),IF(J21='Base de comisiones'!$I$3,VLOOKUP(' BOLAÑOS LOPEZ LUIS MIGUEL'!E21,'Base de comisiones'!$A$4:$J$75,9,FALSE),IF(J21='Base de comisiones'!$J$3,VLOOKUP(' BOLAÑOS LOPEZ LUIS MIGUEL'!E21,'Base de comisiones'!$A$4:$J$75,10,FALSE),""))))))</f>
        <v/>
      </c>
    </row>
    <row r="22" spans="2:11" x14ac:dyDescent="0.2">
      <c r="B22" s="27"/>
      <c r="C22" s="29"/>
      <c r="D22" s="27"/>
      <c r="E22" s="28"/>
      <c r="F22" s="68" t="str">
        <f>IFERROR(VLOOKUP(E22,'Base de comisiones'!$A$4:$J$75,2,FALSE),"")</f>
        <v/>
      </c>
      <c r="G22" s="68" t="str">
        <f>IFERROR(VLOOKUP(E22,'Base de comisiones'!$A$4:$J$75,3,FALSE),"")</f>
        <v/>
      </c>
      <c r="H22" s="23" t="str">
        <f>IFERROR(VLOOKUP(E22,'Base de comisiones'!$A$4:$J$53,4,FALSE),"")</f>
        <v/>
      </c>
      <c r="I22" s="28"/>
      <c r="J22" s="28"/>
      <c r="K22" s="106" t="str">
        <f>IF(J22='Base de comisiones'!$E$3,VLOOKUP(' BOLAÑOS LOPEZ LUIS MIGUEL'!E22,'Base de comisiones'!$A$4:$J$75,5,FALSE),IF(J22='Base de comisiones'!$F$3,VLOOKUP(' BOLAÑOS LOPEZ LUIS MIGUEL'!E22,'Base de comisiones'!$A$4:$J$75,6,FALSE),IF(J22='Base de comisiones'!$G$3,VLOOKUP(' BOLAÑOS LOPEZ LUIS MIGUEL'!E22,'Base de comisiones'!$A$4:$J$75,7,FALSE),IF(J22='Base de comisiones'!$H$3,VLOOKUP(' BOLAÑOS LOPEZ LUIS MIGUEL'!E22,'Base de comisiones'!$A$4:$J$75,8,FALSE),IF(J22='Base de comisiones'!$I$3,VLOOKUP(' BOLAÑOS LOPEZ LUIS MIGUEL'!E22,'Base de comisiones'!$A$4:$J$75,9,FALSE),IF(J22='Base de comisiones'!$J$3,VLOOKUP(' BOLAÑOS LOPEZ LUIS MIGUEL'!E22,'Base de comisiones'!$A$4:$J$75,10,FALSE),""))))))</f>
        <v/>
      </c>
    </row>
    <row r="23" spans="2:11" x14ac:dyDescent="0.2">
      <c r="B23" s="27"/>
      <c r="C23" s="29"/>
      <c r="D23" s="27"/>
      <c r="E23" s="28"/>
      <c r="F23" s="68" t="str">
        <f>IFERROR(VLOOKUP(E23,'Base de comisiones'!$A$4:$J$75,2,FALSE),"")</f>
        <v/>
      </c>
      <c r="G23" s="68" t="str">
        <f>IFERROR(VLOOKUP(E23,'Base de comisiones'!$A$4:$J$75,3,FALSE),"")</f>
        <v/>
      </c>
      <c r="H23" s="23" t="str">
        <f>IFERROR(VLOOKUP(E23,'Base de comisiones'!$A$4:$J$53,4,FALSE),"")</f>
        <v/>
      </c>
      <c r="I23" s="28"/>
      <c r="J23" s="28"/>
      <c r="K23" s="106" t="str">
        <f>IF(J23='Base de comisiones'!$E$3,VLOOKUP(' BOLAÑOS LOPEZ LUIS MIGUEL'!E23,'Base de comisiones'!$A$4:$J$75,5,FALSE),IF(J23='Base de comisiones'!$F$3,VLOOKUP(' BOLAÑOS LOPEZ LUIS MIGUEL'!E23,'Base de comisiones'!$A$4:$J$75,6,FALSE),IF(J23='Base de comisiones'!$G$3,VLOOKUP(' BOLAÑOS LOPEZ LUIS MIGUEL'!E23,'Base de comisiones'!$A$4:$J$75,7,FALSE),IF(J23='Base de comisiones'!$H$3,VLOOKUP(' BOLAÑOS LOPEZ LUIS MIGUEL'!E23,'Base de comisiones'!$A$4:$J$75,8,FALSE),IF(J23='Base de comisiones'!$I$3,VLOOKUP(' BOLAÑOS LOPEZ LUIS MIGUEL'!E23,'Base de comisiones'!$A$4:$J$75,9,FALSE),IF(J23='Base de comisiones'!$J$3,VLOOKUP(' BOLAÑOS LOPEZ LUIS MIGUEL'!E23,'Base de comisiones'!$A$4:$J$75,10,FALSE),""))))))</f>
        <v/>
      </c>
    </row>
    <row r="24" spans="2:11" x14ac:dyDescent="0.2">
      <c r="B24" s="147" t="s">
        <v>23</v>
      </c>
      <c r="C24" s="148"/>
      <c r="D24" s="148"/>
      <c r="E24" s="148"/>
      <c r="F24" s="148"/>
      <c r="G24" s="148"/>
      <c r="H24" s="148"/>
      <c r="I24" s="148"/>
      <c r="J24" s="148"/>
      <c r="K24" s="25">
        <f>SUM(K9:K23)</f>
        <v>1840067.9919999999</v>
      </c>
    </row>
    <row r="25" spans="2:11" x14ac:dyDescent="0.2">
      <c r="B25" s="14"/>
      <c r="C25" s="15"/>
      <c r="D25" s="16"/>
      <c r="E25" s="16"/>
      <c r="F25" s="16"/>
      <c r="G25" s="16"/>
      <c r="H25" s="16"/>
      <c r="I25" s="16"/>
      <c r="J25" s="16"/>
      <c r="K25" s="6"/>
    </row>
    <row r="26" spans="2:11" x14ac:dyDescent="0.2">
      <c r="B26" s="14"/>
      <c r="C26" s="15"/>
      <c r="D26" s="16"/>
      <c r="E26" s="16"/>
      <c r="F26" s="16"/>
      <c r="G26" s="16"/>
      <c r="H26" s="16"/>
      <c r="I26" s="16"/>
      <c r="J26" s="16"/>
      <c r="K26" s="6"/>
    </row>
    <row r="27" spans="2:11" x14ac:dyDescent="0.2">
      <c r="B27" s="14"/>
      <c r="C27" s="15"/>
      <c r="D27" s="16"/>
      <c r="E27" s="16"/>
      <c r="F27" s="16"/>
      <c r="G27" s="16"/>
      <c r="H27" s="16"/>
      <c r="I27" s="16"/>
      <c r="J27" s="16"/>
      <c r="K27" s="6"/>
    </row>
    <row r="31" spans="2:11" ht="30" x14ac:dyDescent="0.2">
      <c r="B31" s="9" t="s">
        <v>0</v>
      </c>
      <c r="C31" s="10"/>
      <c r="H31" s="9" t="s">
        <v>24</v>
      </c>
      <c r="I31" s="10"/>
      <c r="J31" s="11"/>
      <c r="K31" s="12"/>
    </row>
    <row r="36" spans="3:9" x14ac:dyDescent="0.2">
      <c r="C36" s="149" t="s">
        <v>50</v>
      </c>
      <c r="D36" s="149"/>
      <c r="E36" s="10"/>
      <c r="F36" s="10"/>
      <c r="G36" s="10"/>
      <c r="H36" s="11"/>
      <c r="I36" s="6"/>
    </row>
  </sheetData>
  <mergeCells count="4">
    <mergeCell ref="B1:K1"/>
    <mergeCell ref="B2:K2"/>
    <mergeCell ref="B24:J24"/>
    <mergeCell ref="C36:D36"/>
  </mergeCells>
  <conditionalFormatting sqref="B9:B10">
    <cfRule type="duplicateValues" dxfId="23" priority="8"/>
    <cfRule type="duplicateValues" dxfId="22" priority="9"/>
    <cfRule type="duplicateValues" dxfId="21" priority="10"/>
    <cfRule type="duplicateValues" dxfId="20" priority="11"/>
    <cfRule type="duplicateValues" dxfId="19" priority="12" stopIfTrue="1"/>
    <cfRule type="duplicateValues" dxfId="18" priority="13" stopIfTrue="1"/>
    <cfRule type="duplicateValues" dxfId="17" priority="14" stopIfTrue="1"/>
    <cfRule type="duplicateValues" dxfId="16" priority="15" stopIfTrue="1"/>
    <cfRule type="duplicateValues" dxfId="15" priority="16" stopIfTrue="1"/>
    <cfRule type="duplicateValues" dxfId="14" priority="17" stopIfTrue="1"/>
    <cfRule type="duplicateValues" dxfId="13" priority="18" stopIfTrue="1"/>
    <cfRule type="duplicateValues" dxfId="12" priority="19" stopIfTrue="1"/>
    <cfRule type="duplicateValues" dxfId="11" priority="20" stopIfTrue="1"/>
    <cfRule type="duplicateValues" dxfId="10" priority="21" stopIfTrue="1"/>
    <cfRule type="duplicateValues" dxfId="9" priority="22"/>
  </conditionalFormatting>
  <conditionalFormatting sqref="C9:C10">
    <cfRule type="duplicateValues" dxfId="8" priority="23" stopIfTrue="1"/>
    <cfRule type="duplicateValues" dxfId="7" priority="24"/>
  </conditionalFormatting>
  <conditionalFormatting sqref="D9:D10">
    <cfRule type="duplicateValues" dxfId="6" priority="1"/>
    <cfRule type="duplicateValues" dxfId="5" priority="2"/>
    <cfRule type="duplicateValues" dxfId="4" priority="3"/>
    <cfRule type="duplicateValues" dxfId="3" priority="4"/>
    <cfRule type="duplicateValues" dxfId="2" priority="5"/>
    <cfRule type="duplicateValues" dxfId="1" priority="6"/>
    <cfRule type="duplicateValues" dxfId="0" priority="7"/>
  </conditionalFormatting>
  <printOptions horizontalCentered="1"/>
  <pageMargins left="0.19685039370078741" right="0.19685039370078741" top="0.19685039370078741" bottom="0.19685039370078741" header="0.31496062992125984" footer="0.31496062992125984"/>
  <pageSetup scale="60" orientation="landscape" r:id="rId1"/>
  <extLst>
    <ext xmlns:x14="http://schemas.microsoft.com/office/spreadsheetml/2009/9/main" uri="{CCE6A557-97BC-4b89-ADB6-D9C93CAAB3DF}">
      <x14:dataValidations xmlns:xm="http://schemas.microsoft.com/office/excel/2006/main" xWindow="1247" yWindow="525" count="5">
        <x14:dataValidation type="list" allowBlank="1" showInputMessage="1" showErrorMessage="1" errorTitle="ERROR" error="Seleccione asesor de la lista" promptTitle="ASESOR" prompt="Seleccione asesor de la lista" xr:uid="{35755134-9ADE-496C-91D0-6F5D568E7C9B}">
          <x14:formula1>
            <xm:f>Listas!$E$1:$E$37</xm:f>
          </x14:formula1>
          <xm:sqref>C5</xm:sqref>
        </x14:dataValidation>
        <x14:dataValidation type="list" allowBlank="1" showInputMessage="1" showErrorMessage="1" errorTitle="ERROR" error="Seleccione mes de la lista" promptTitle="MES" prompt="Seleccione mes de la lista" xr:uid="{62D6C1EA-0DE1-42F5-8527-AB338FEB74A2}">
          <x14:formula1>
            <xm:f>Listas!$D$1:$D$12</xm:f>
          </x14:formula1>
          <xm:sqref>C6 I9:I23</xm:sqref>
        </x14:dataValidation>
        <x14:dataValidation type="list" allowBlank="1" showInputMessage="1" showErrorMessage="1" xr:uid="{C1E5135E-E913-411A-8469-7739CB9732B3}">
          <x14:formula1>
            <xm:f>Listas!$B$1:$B$2</xm:f>
          </x14:formula1>
          <xm:sqref>C7</xm:sqref>
        </x14:dataValidation>
        <x14:dataValidation type="list" allowBlank="1" showInputMessage="1" showErrorMessage="1" errorTitle="ERROR" error="Seleccione tipo cobro de la lista" promptTitle="TIPO COBRO" prompt="Seleccione tipo cobro de la lista" xr:uid="{1040969A-8638-401E-A4F6-B32714E5C51D}">
          <x14:formula1>
            <xm:f>Listas!$C$1:$C$6</xm:f>
          </x14:formula1>
          <xm:sqref>J9:J23</xm:sqref>
        </x14:dataValidation>
        <x14:dataValidation type="list" allowBlank="1" showInputMessage="1" showErrorMessage="1" errorTitle="ERROR" error="Seleccione vehiculo de la lista" promptTitle="VEHICULO" prompt="Seleccione vehiculo de la lista" xr:uid="{34BB04F7-6A93-4F05-905E-6A368BA3A0F0}">
          <x14:formula1>
            <xm:f>'Base de comisiones'!$A$4:$A$53</xm:f>
          </x14:formula1>
          <xm:sqref>E9:E23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64E26-5C57-4B8E-A971-2C5976B4A4C6}">
  <sheetPr>
    <tabColor theme="4" tint="0.59999389629810485"/>
  </sheetPr>
  <dimension ref="B1:L36"/>
  <sheetViews>
    <sheetView showGridLines="0" zoomScale="85" zoomScaleNormal="85" workbookViewId="0">
      <selection activeCell="C11" sqref="C11"/>
    </sheetView>
  </sheetViews>
  <sheetFormatPr baseColWidth="10" defaultColWidth="11.42578125" defaultRowHeight="15" x14ac:dyDescent="0.2"/>
  <cols>
    <col min="1" max="1" width="5.140625" style="1" customWidth="1"/>
    <col min="2" max="2" width="11.85546875" style="1" customWidth="1"/>
    <col min="3" max="3" width="50.7109375" style="1" customWidth="1"/>
    <col min="4" max="4" width="10" style="2" customWidth="1"/>
    <col min="5" max="5" width="22.28515625" style="2" customWidth="1"/>
    <col min="6" max="6" width="26.42578125" style="2" customWidth="1"/>
    <col min="7" max="7" width="18.28515625" style="2" customWidth="1"/>
    <col min="8" max="8" width="12.7109375" style="2" hidden="1" customWidth="1"/>
    <col min="9" max="9" width="12.85546875" style="3" customWidth="1"/>
    <col min="10" max="10" width="9.7109375" style="3" customWidth="1"/>
    <col min="11" max="11" width="15" style="4" customWidth="1"/>
    <col min="12" max="17" width="11.42578125" style="1" customWidth="1"/>
    <col min="18" max="16384" width="11.42578125" style="1"/>
  </cols>
  <sheetData>
    <row r="1" spans="2:12" ht="21" x14ac:dyDescent="0.2">
      <c r="B1" s="146" t="s">
        <v>2</v>
      </c>
      <c r="C1" s="146"/>
      <c r="D1" s="146"/>
      <c r="E1" s="146"/>
      <c r="F1" s="146"/>
      <c r="G1" s="146"/>
      <c r="H1" s="146"/>
      <c r="I1" s="146"/>
      <c r="J1" s="146"/>
      <c r="K1" s="146"/>
    </row>
    <row r="2" spans="2:12" ht="21" x14ac:dyDescent="0.2">
      <c r="B2" s="146" t="s">
        <v>3</v>
      </c>
      <c r="C2" s="146"/>
      <c r="D2" s="146"/>
      <c r="E2" s="146"/>
      <c r="F2" s="146"/>
      <c r="G2" s="146"/>
      <c r="H2" s="146"/>
      <c r="I2" s="146"/>
      <c r="J2" s="146"/>
      <c r="K2" s="146"/>
    </row>
    <row r="3" spans="2:12" x14ac:dyDescent="0.2">
      <c r="I3" s="2"/>
      <c r="J3" s="2"/>
      <c r="K3" s="5"/>
    </row>
    <row r="4" spans="2:12" ht="15.75" x14ac:dyDescent="0.2">
      <c r="B4" s="13" t="s">
        <v>21</v>
      </c>
      <c r="C4" s="26">
        <f>'Nadia Catacora'!C4</f>
        <v>45818</v>
      </c>
      <c r="I4" s="2"/>
      <c r="J4" s="2"/>
      <c r="K4" s="5"/>
    </row>
    <row r="5" spans="2:12" ht="15.75" x14ac:dyDescent="0.2">
      <c r="B5" s="13" t="s">
        <v>0</v>
      </c>
      <c r="C5" s="131" t="s">
        <v>222</v>
      </c>
      <c r="I5" s="2"/>
      <c r="J5" s="2"/>
      <c r="K5" s="5"/>
    </row>
    <row r="6" spans="2:12" ht="15.75" x14ac:dyDescent="0.2">
      <c r="B6" s="13" t="s">
        <v>4</v>
      </c>
      <c r="C6" s="39" t="str">
        <f>'Nadia Catacora'!C6</f>
        <v>MAYO</v>
      </c>
      <c r="I6" s="2"/>
      <c r="J6" s="2"/>
      <c r="K6" s="5"/>
    </row>
    <row r="7" spans="2:12" ht="15.75" x14ac:dyDescent="0.2">
      <c r="B7" s="13" t="s">
        <v>22</v>
      </c>
      <c r="C7" s="39" t="str">
        <f>'Nadia Catacora'!C7</f>
        <v>PRIMERA</v>
      </c>
      <c r="I7" s="2"/>
      <c r="J7" s="2"/>
      <c r="K7" s="5"/>
    </row>
    <row r="8" spans="2:12" ht="31.5" x14ac:dyDescent="0.2">
      <c r="B8" s="7" t="s">
        <v>17</v>
      </c>
      <c r="C8" s="7" t="s">
        <v>1</v>
      </c>
      <c r="D8" s="7" t="s">
        <v>26</v>
      </c>
      <c r="E8" s="7" t="s">
        <v>18</v>
      </c>
      <c r="F8" s="7" t="s">
        <v>34</v>
      </c>
      <c r="G8" s="7" t="s">
        <v>49</v>
      </c>
      <c r="H8" s="7" t="s">
        <v>19</v>
      </c>
      <c r="I8" s="8" t="s">
        <v>4</v>
      </c>
      <c r="J8" s="8" t="s">
        <v>25</v>
      </c>
      <c r="K8" s="22" t="s">
        <v>20</v>
      </c>
    </row>
    <row r="9" spans="2:12" x14ac:dyDescent="0.2">
      <c r="B9" s="27" t="s">
        <v>644</v>
      </c>
      <c r="C9" s="27" t="s">
        <v>645</v>
      </c>
      <c r="D9" s="27" t="s">
        <v>646</v>
      </c>
      <c r="E9" s="27" t="s">
        <v>160</v>
      </c>
      <c r="F9" s="23" t="str">
        <f>IFERROR(VLOOKUP(E9,'Base de comisiones'!$A$4:$J$99,2,FALSE),"")</f>
        <v>SONET (QY)</v>
      </c>
      <c r="G9" s="23" t="str">
        <f>IFERROR(VLOOKUP(E9,'Base de comisiones'!$A$4:$J$77,3,FALSE),"")</f>
        <v>VIBRANT MT</v>
      </c>
      <c r="H9" s="23">
        <f>IFERROR(VLOOKUP(E9,'Base de comisiones'!$A$4:$J$53,4,FALSE),"")</f>
        <v>2026</v>
      </c>
      <c r="I9" s="127" t="s">
        <v>9</v>
      </c>
      <c r="J9" s="77" t="s">
        <v>38</v>
      </c>
      <c r="K9" s="24">
        <f>IF(J9='Base de comisiones'!$E$3,VLOOKUP('Walter Enrique Perez'!E9,'Base de comisiones'!$A$4:$J$75,5,FALSE),IF(J9='Base de comisiones'!$F$3,VLOOKUP('Walter Enrique Perez'!E9,'Base de comisiones'!$A$4:$J$75,6,FALSE),IF(J9='Base de comisiones'!$G$3,VLOOKUP('Walter Enrique Perez'!E9,'Base de comisiones'!$A$4:$J$75,7,FALSE),IF(J9='Base de comisiones'!$H$3,VLOOKUP('Walter Enrique Perez'!E9,'Base de comisiones'!$A$4:$J$75,8,FALSE),IF(J9='Base de comisiones'!$I$3,VLOOKUP('Walter Enrique Perez'!E9,'Base de comisiones'!$A$4:$J$75,9,FALSE),IF(J9='Base de comisiones'!$J$3,VLOOKUP('Walter Enrique Perez'!E9,'Base de comisiones'!$A$4:$J$75,10,FALSE),""))))))</f>
        <v>554272.96799999999</v>
      </c>
      <c r="L9" s="76"/>
    </row>
    <row r="10" spans="2:12" x14ac:dyDescent="0.2">
      <c r="B10" s="27" t="s">
        <v>647</v>
      </c>
      <c r="C10" s="27" t="s">
        <v>648</v>
      </c>
      <c r="D10" s="27" t="s">
        <v>649</v>
      </c>
      <c r="E10" s="27" t="s">
        <v>123</v>
      </c>
      <c r="F10" s="23" t="str">
        <f>IFERROR(VLOOKUP(E10,'Base de comisiones'!$A$4:$J$99,2,FALSE),"")</f>
        <v>STONIC</v>
      </c>
      <c r="G10" s="23" t="str">
        <f>IFERROR(VLOOKUP(E10,'Base de comisiones'!$A$4:$J$77,3,FALSE),"")</f>
        <v>VIBRANT MT</v>
      </c>
      <c r="H10" s="23" t="str">
        <f>IFERROR(VLOOKUP(E10,'Base de comisiones'!$A$4:$J$53,4,FALSE),"")</f>
        <v>2025</v>
      </c>
      <c r="I10" s="127" t="s">
        <v>9</v>
      </c>
      <c r="J10" s="77" t="s">
        <v>38</v>
      </c>
      <c r="K10" s="24">
        <f>IF(J10='Base de comisiones'!$E$3,VLOOKUP('Walter Enrique Perez'!E10,'Base de comisiones'!$A$4:$J$75,5,FALSE),IF(J10='Base de comisiones'!$F$3,VLOOKUP('Walter Enrique Perez'!E10,'Base de comisiones'!$A$4:$J$75,6,FALSE),IF(J10='Base de comisiones'!$G$3,VLOOKUP('Walter Enrique Perez'!E10,'Base de comisiones'!$A$4:$J$75,7,FALSE),IF(J10='Base de comisiones'!$H$3,VLOOKUP('Walter Enrique Perez'!E10,'Base de comisiones'!$A$4:$J$75,8,FALSE),IF(J10='Base de comisiones'!$I$3,VLOOKUP('Walter Enrique Perez'!E10,'Base de comisiones'!$A$4:$J$75,9,FALSE),IF(J10='Base de comisiones'!$J$3,VLOOKUP('Walter Enrique Perez'!E10,'Base de comisiones'!$A$4:$J$75,10,FALSE),""))))))</f>
        <v>546497.36</v>
      </c>
    </row>
    <row r="11" spans="2:12" x14ac:dyDescent="0.2">
      <c r="B11" s="27"/>
      <c r="C11" s="27"/>
      <c r="D11" s="27"/>
      <c r="E11" s="27"/>
      <c r="F11" s="23" t="str">
        <f>IFERROR(VLOOKUP(E11,'Base de comisiones'!$A$4:$J$99,2,FALSE),"")</f>
        <v/>
      </c>
      <c r="G11" s="23" t="str">
        <f>IFERROR(VLOOKUP(E11,'Base de comisiones'!$A$4:$J$77,3,FALSE),"")</f>
        <v/>
      </c>
      <c r="H11" s="23" t="str">
        <f>IFERROR(VLOOKUP(E11,'Base de comisiones'!$A$4:$J$53,4,FALSE),"")</f>
        <v/>
      </c>
      <c r="I11" s="127"/>
      <c r="J11" s="77"/>
      <c r="K11" s="24" t="str">
        <f>IF(J11='Base de comisiones'!$E$3,VLOOKUP('Walter Enrique Perez'!E11,'Base de comisiones'!$A$4:$J$75,5,FALSE),IF(J11='Base de comisiones'!$F$3,VLOOKUP('Walter Enrique Perez'!E11,'Base de comisiones'!$A$4:$J$75,6,FALSE),IF(J11='Base de comisiones'!$G$3,VLOOKUP('Walter Enrique Perez'!E11,'Base de comisiones'!$A$4:$J$75,7,FALSE),IF(J11='Base de comisiones'!$H$3,VLOOKUP('Walter Enrique Perez'!E11,'Base de comisiones'!$A$4:$J$75,8,FALSE),IF(J11='Base de comisiones'!$I$3,VLOOKUP('Walter Enrique Perez'!E11,'Base de comisiones'!$A$4:$J$75,9,FALSE),IF(J11='Base de comisiones'!$J$3,VLOOKUP('Walter Enrique Perez'!E11,'Base de comisiones'!$A$4:$J$75,10,FALSE),""))))))</f>
        <v/>
      </c>
    </row>
    <row r="12" spans="2:12" x14ac:dyDescent="0.2">
      <c r="B12" s="27"/>
      <c r="C12" s="27"/>
      <c r="D12" s="27"/>
      <c r="E12" s="27"/>
      <c r="F12" s="23" t="str">
        <f>IFERROR(VLOOKUP(E12,'Base de comisiones'!$A$4:$J$99,2,FALSE),"")</f>
        <v/>
      </c>
      <c r="G12" s="23" t="str">
        <f>IFERROR(VLOOKUP(E12,'Base de comisiones'!$A$4:$J$77,3,FALSE),"")</f>
        <v/>
      </c>
      <c r="H12" s="23" t="str">
        <f>IFERROR(VLOOKUP(E12,'Base de comisiones'!$A$4:$J$53,4,FALSE),"")</f>
        <v/>
      </c>
      <c r="I12" s="127"/>
      <c r="J12" s="77"/>
      <c r="K12" s="24" t="str">
        <f>IF(J12='Base de comisiones'!$E$3,VLOOKUP('Walter Enrique Perez'!E12,'Base de comisiones'!$A$4:$J$75,5,FALSE),IF(J12='Base de comisiones'!$F$3,VLOOKUP('Walter Enrique Perez'!E12,'Base de comisiones'!$A$4:$J$75,6,FALSE),IF(J12='Base de comisiones'!$G$3,VLOOKUP('Walter Enrique Perez'!E12,'Base de comisiones'!$A$4:$J$75,7,FALSE),IF(J12='Base de comisiones'!$H$3,VLOOKUP('Walter Enrique Perez'!E12,'Base de comisiones'!$A$4:$J$75,8,FALSE),IF(J12='Base de comisiones'!$I$3,VLOOKUP('Walter Enrique Perez'!E12,'Base de comisiones'!$A$4:$J$75,9,FALSE),IF(J12='Base de comisiones'!$J$3,VLOOKUP('Walter Enrique Perez'!E12,'Base de comisiones'!$A$4:$J$75,10,FALSE),""))))))</f>
        <v/>
      </c>
    </row>
    <row r="13" spans="2:12" x14ac:dyDescent="0.2">
      <c r="B13" s="27"/>
      <c r="C13" s="27"/>
      <c r="D13" s="27"/>
      <c r="E13" s="27"/>
      <c r="F13" s="23" t="str">
        <f>IFERROR(VLOOKUP(E13,'Base de comisiones'!$A$4:$J$99,2,FALSE),"")</f>
        <v/>
      </c>
      <c r="G13" s="23" t="str">
        <f>IFERROR(VLOOKUP(E13,'Base de comisiones'!$A$4:$J$77,3,FALSE),"")</f>
        <v/>
      </c>
      <c r="H13" s="23" t="str">
        <f>IFERROR(VLOOKUP(E13,'Base de comisiones'!$A$4:$J$53,4,FALSE),"")</f>
        <v/>
      </c>
      <c r="I13" s="127"/>
      <c r="J13" s="77"/>
      <c r="K13" s="24" t="str">
        <f>IF(J13='Base de comisiones'!$E$3,VLOOKUP('Walter Enrique Perez'!E13,'Base de comisiones'!$A$4:$J$75,5,FALSE),IF(J13='Base de comisiones'!$F$3,VLOOKUP('Walter Enrique Perez'!E13,'Base de comisiones'!$A$4:$J$75,6,FALSE),IF(J13='Base de comisiones'!$G$3,VLOOKUP('Walter Enrique Perez'!E13,'Base de comisiones'!$A$4:$J$75,7,FALSE),IF(J13='Base de comisiones'!$H$3,VLOOKUP('Walter Enrique Perez'!E13,'Base de comisiones'!$A$4:$J$75,8,FALSE),IF(J13='Base de comisiones'!$I$3,VLOOKUP('Walter Enrique Perez'!E13,'Base de comisiones'!$A$4:$J$75,9,FALSE),IF(J13='Base de comisiones'!$J$3,VLOOKUP('Walter Enrique Perez'!E13,'Base de comisiones'!$A$4:$J$75,10,FALSE),""))))))</f>
        <v/>
      </c>
    </row>
    <row r="14" spans="2:12" x14ac:dyDescent="0.2">
      <c r="B14" s="27"/>
      <c r="C14" s="27"/>
      <c r="D14" s="27"/>
      <c r="E14" s="27"/>
      <c r="F14" s="23" t="str">
        <f>IFERROR(VLOOKUP(E14,'Base de comisiones'!$A$4:$J$99,2,FALSE),"")</f>
        <v/>
      </c>
      <c r="G14" s="23" t="str">
        <f>IFERROR(VLOOKUP(E14,'Base de comisiones'!$A$4:$J$77,3,FALSE),"")</f>
        <v/>
      </c>
      <c r="H14" s="55" t="str">
        <f>IFERROR(VLOOKUP(E14,'Base de comisiones'!$A$4:$J$53,4,FALSE),"")</f>
        <v/>
      </c>
      <c r="I14" s="127"/>
      <c r="J14" s="77"/>
      <c r="K14" s="24" t="str">
        <f>IF(J14='Base de comisiones'!$E$3,VLOOKUP('Walter Enrique Perez'!E14,'Base de comisiones'!$A$4:$J$75,5,FALSE),IF(J14='Base de comisiones'!$F$3,VLOOKUP('Walter Enrique Perez'!E14,'Base de comisiones'!$A$4:$J$75,6,FALSE),IF(J14='Base de comisiones'!$G$3,VLOOKUP('Walter Enrique Perez'!E14,'Base de comisiones'!$A$4:$J$75,7,FALSE),IF(J14='Base de comisiones'!$H$3,VLOOKUP('Walter Enrique Perez'!E14,'Base de comisiones'!$A$4:$J$75,8,FALSE),IF(J14='Base de comisiones'!$I$3,VLOOKUP('Walter Enrique Perez'!E14,'Base de comisiones'!$A$4:$J$75,9,FALSE),IF(J14='Base de comisiones'!$J$3,VLOOKUP('Walter Enrique Perez'!E14,'Base de comisiones'!$A$4:$J$75,10,FALSE),""))))))</f>
        <v/>
      </c>
    </row>
    <row r="15" spans="2:12" ht="17.45" customHeight="1" x14ac:dyDescent="0.2">
      <c r="B15" s="27"/>
      <c r="C15" s="29"/>
      <c r="D15" s="27"/>
      <c r="E15" s="27"/>
      <c r="F15" s="23" t="str">
        <f>IFERROR(VLOOKUP(E15,'Base de comisiones'!$A$4:$J$99,2,FALSE),"")</f>
        <v/>
      </c>
      <c r="G15" s="42" t="str">
        <f>IFERROR(VLOOKUP(E15,'Base de comisiones'!$A$4:$J$53,3,FALSE),"")</f>
        <v/>
      </c>
      <c r="H15" s="23" t="str">
        <f>IFERROR(VLOOKUP(E15,'Base de comisiones'!$A$4:$J$53,4,FALSE),"")</f>
        <v/>
      </c>
      <c r="I15" s="127"/>
      <c r="J15" s="77"/>
      <c r="K15" s="24"/>
    </row>
    <row r="16" spans="2:12" x14ac:dyDescent="0.2">
      <c r="B16" s="27"/>
      <c r="C16" s="27"/>
      <c r="D16" s="27"/>
      <c r="E16" s="27"/>
      <c r="F16" s="23" t="str">
        <f>IFERROR(VLOOKUP(E16,'Base de comisiones'!$A$4:$J$99,2,FALSE),"")</f>
        <v/>
      </c>
      <c r="G16" s="42" t="str">
        <f>IFERROR(VLOOKUP(E16,'Base de comisiones'!$A$4:$J$53,3,FALSE),"")</f>
        <v/>
      </c>
      <c r="H16" s="23" t="str">
        <f>IFERROR(VLOOKUP(E16,'Base de comisiones'!$A$4:$J$53,4,FALSE),"")</f>
        <v/>
      </c>
      <c r="I16" s="127"/>
      <c r="J16" s="77"/>
      <c r="K16" s="24" t="str">
        <f>IF(J16='Base de comisiones'!$E$3,VLOOKUP('Walter Enrique Perez'!E16,'Base de comisiones'!$A$4:$J$75,5,FALSE),IF(J16='Base de comisiones'!$F$3,VLOOKUP('Walter Enrique Perez'!E16,'Base de comisiones'!$A$4:$J$75,6,FALSE),IF(J16='Base de comisiones'!$G$3,VLOOKUP('Walter Enrique Perez'!E16,'Base de comisiones'!$A$4:$J$75,7,FALSE),IF(J16='Base de comisiones'!$H$3,VLOOKUP('Walter Enrique Perez'!E16,'Base de comisiones'!$A$4:$J$75,8,FALSE),IF(J16='Base de comisiones'!$I$3,VLOOKUP('Walter Enrique Perez'!E16,'Base de comisiones'!$A$4:$J$75,9,FALSE),IF(J16='Base de comisiones'!$J$3,VLOOKUP('Walter Enrique Perez'!E16,'Base de comisiones'!$A$4:$J$75,10,FALSE),""))))))</f>
        <v/>
      </c>
    </row>
    <row r="17" spans="2:11" x14ac:dyDescent="0.2">
      <c r="B17" s="27"/>
      <c r="C17" s="27"/>
      <c r="D17" s="27"/>
      <c r="E17" s="27"/>
      <c r="F17" s="23" t="str">
        <f>IFERROR(VLOOKUP(E17,'Base de comisiones'!$A$4:$J$99,2,FALSE),"")</f>
        <v/>
      </c>
      <c r="G17" s="42" t="str">
        <f>IFERROR(VLOOKUP(E17,'Base de comisiones'!$A$4:$J$53,3,FALSE),"")</f>
        <v/>
      </c>
      <c r="H17" s="23" t="str">
        <f>IFERROR(VLOOKUP(E17,'Base de comisiones'!$A$4:$J$53,4,FALSE),"")</f>
        <v/>
      </c>
      <c r="I17" s="38"/>
      <c r="J17" s="28"/>
      <c r="K17" s="24" t="str">
        <f>IF(J17='Base de comisiones'!$E$3,VLOOKUP('Walter Enrique Perez'!E17,'Base de comisiones'!$A$4:$J$75,5,FALSE),IF(J17='Base de comisiones'!$F$3,VLOOKUP('Walter Enrique Perez'!E17,'Base de comisiones'!$A$4:$J$75,6,FALSE),IF(J17='Base de comisiones'!$G$3,VLOOKUP('Walter Enrique Perez'!E17,'Base de comisiones'!$A$4:$J$75,7,FALSE),IF(J17='Base de comisiones'!$H$3,VLOOKUP('Walter Enrique Perez'!E17,'Base de comisiones'!$A$4:$J$75,8,FALSE),IF(J17='Base de comisiones'!$I$3,VLOOKUP('Walter Enrique Perez'!E17,'Base de comisiones'!$A$4:$J$75,9,FALSE),IF(J17='Base de comisiones'!$J$3,VLOOKUP('Walter Enrique Perez'!E17,'Base de comisiones'!$A$4:$J$75,10,FALSE),""))))))</f>
        <v/>
      </c>
    </row>
    <row r="18" spans="2:11" x14ac:dyDescent="0.2">
      <c r="B18" s="27"/>
      <c r="C18" s="29"/>
      <c r="D18" s="27"/>
      <c r="E18" s="28"/>
      <c r="F18" s="23" t="str">
        <f>IFERROR(VLOOKUP(E18,'Base de comisiones'!$A$4:$J$99,2,FALSE),"")</f>
        <v/>
      </c>
      <c r="G18" s="23" t="str">
        <f>IFERROR(VLOOKUP(E18,'Base de comisiones'!$A$4:$J$53,3,FALSE),"")</f>
        <v/>
      </c>
      <c r="H18" s="23" t="str">
        <f>IFERROR(VLOOKUP(E18,'Base de comisiones'!$A$4:$J$53,4,FALSE),"")</f>
        <v/>
      </c>
      <c r="I18" s="28"/>
      <c r="J18" s="28"/>
      <c r="K18" s="24" t="str">
        <f>IF(J18='Base de comisiones'!$E$3,VLOOKUP('Walter Enrique Perez'!E18,'Base de comisiones'!$A$4:$J$75,5,FALSE),IF(J18='Base de comisiones'!$F$3,VLOOKUP('Walter Enrique Perez'!E18,'Base de comisiones'!$A$4:$J$75,6,FALSE),IF(J18='Base de comisiones'!$G$3,VLOOKUP('Walter Enrique Perez'!E18,'Base de comisiones'!$A$4:$J$75,7,FALSE),IF(J18='Base de comisiones'!$H$3,VLOOKUP('Walter Enrique Perez'!E18,'Base de comisiones'!$A$4:$J$75,8,FALSE),IF(J18='Base de comisiones'!$I$3,VLOOKUP('Walter Enrique Perez'!E18,'Base de comisiones'!$A$4:$J$75,9,FALSE),IF(J18='Base de comisiones'!$J$3,VLOOKUP('Walter Enrique Perez'!E18,'Base de comisiones'!$A$4:$J$75,10,FALSE),""))))))</f>
        <v/>
      </c>
    </row>
    <row r="19" spans="2:11" x14ac:dyDescent="0.2">
      <c r="B19" s="27"/>
      <c r="C19" s="29"/>
      <c r="D19" s="27"/>
      <c r="E19" s="28"/>
      <c r="F19" s="23" t="str">
        <f>IFERROR(VLOOKUP(E19,'Base de comisiones'!$A$4:$J$99,2,FALSE),"")</f>
        <v/>
      </c>
      <c r="G19" s="23" t="str">
        <f>IFERROR(VLOOKUP(E19,'Base de comisiones'!$A$4:$J$53,3,FALSE),"")</f>
        <v/>
      </c>
      <c r="H19" s="23" t="str">
        <f>IFERROR(VLOOKUP(E19,'Base de comisiones'!$A$4:$J$53,4,FALSE),"")</f>
        <v/>
      </c>
      <c r="I19" s="28"/>
      <c r="J19" s="28"/>
      <c r="K19" s="24" t="str">
        <f>IF(J19='Base de comisiones'!$E$3,VLOOKUP('Walter Enrique Perez'!E19,'Base de comisiones'!$A$4:$J$75,5,FALSE),IF(J19='Base de comisiones'!$F$3,VLOOKUP('Walter Enrique Perez'!E19,'Base de comisiones'!$A$4:$J$75,6,FALSE),IF(J19='Base de comisiones'!$G$3,VLOOKUP('Walter Enrique Perez'!E19,'Base de comisiones'!$A$4:$J$75,7,FALSE),IF(J19='Base de comisiones'!$H$3,VLOOKUP('Walter Enrique Perez'!E19,'Base de comisiones'!$A$4:$J$75,8,FALSE),IF(J19='Base de comisiones'!$I$3,VLOOKUP('Walter Enrique Perez'!E19,'Base de comisiones'!$A$4:$J$75,9,FALSE),IF(J19='Base de comisiones'!$J$3,VLOOKUP('Walter Enrique Perez'!E19,'Base de comisiones'!$A$4:$J$75,10,FALSE),""))))))</f>
        <v/>
      </c>
    </row>
    <row r="20" spans="2:11" x14ac:dyDescent="0.2">
      <c r="B20" s="27"/>
      <c r="C20" s="29"/>
      <c r="D20" s="27"/>
      <c r="E20" s="28"/>
      <c r="F20" s="23" t="str">
        <f>IFERROR(VLOOKUP(E20,'Base de comisiones'!$A$4:$J$53,2,FALSE),"")</f>
        <v/>
      </c>
      <c r="G20" s="23" t="str">
        <f>IFERROR(VLOOKUP(E20,'Base de comisiones'!$A$4:$J$53,3,FALSE),"")</f>
        <v/>
      </c>
      <c r="H20" s="23" t="str">
        <f>IFERROR(VLOOKUP(E20,'Base de comisiones'!$A$4:$J$53,4,FALSE),"")</f>
        <v/>
      </c>
      <c r="I20" s="28"/>
      <c r="J20" s="28"/>
      <c r="K20" s="24" t="str">
        <f>IF(J20='Base de comisiones'!$E$3,VLOOKUP('Walter Enrique Perez'!E20,'Base de comisiones'!$A$4:$J$75,5,FALSE),IF(J20='Base de comisiones'!$F$3,VLOOKUP('Walter Enrique Perez'!E20,'Base de comisiones'!$A$4:$J$75,6,FALSE),IF(J20='Base de comisiones'!$G$3,VLOOKUP('Walter Enrique Perez'!E20,'Base de comisiones'!$A$4:$J$75,7,FALSE),IF(J20='Base de comisiones'!$H$3,VLOOKUP('Walter Enrique Perez'!E20,'Base de comisiones'!$A$4:$J$75,8,FALSE),IF(J20='Base de comisiones'!$I$3,VLOOKUP('Walter Enrique Perez'!E20,'Base de comisiones'!$A$4:$J$75,9,FALSE),IF(J20='Base de comisiones'!$J$3,VLOOKUP('Walter Enrique Perez'!E20,'Base de comisiones'!$A$4:$J$75,10,FALSE),""))))))</f>
        <v/>
      </c>
    </row>
    <row r="21" spans="2:11" x14ac:dyDescent="0.2">
      <c r="B21" s="27"/>
      <c r="C21" s="29"/>
      <c r="D21" s="27"/>
      <c r="E21" s="28"/>
      <c r="F21" s="23" t="str">
        <f>IFERROR(VLOOKUP(E21,'Base de comisiones'!$A$4:$J$53,2,FALSE),"")</f>
        <v/>
      </c>
      <c r="G21" s="23" t="str">
        <f>IFERROR(VLOOKUP(E21,'Base de comisiones'!$A$4:$J$53,3,FALSE),"")</f>
        <v/>
      </c>
      <c r="H21" s="23" t="str">
        <f>IFERROR(VLOOKUP(E21,'Base de comisiones'!$A$4:$J$53,4,FALSE),"")</f>
        <v/>
      </c>
      <c r="I21" s="28"/>
      <c r="J21" s="28"/>
      <c r="K21" s="24" t="str">
        <f>IF(J21='Base de comisiones'!$E$3,VLOOKUP('Walter Enrique Perez'!E21,'Base de comisiones'!$A$4:$J$75,5,FALSE),IF(J21='Base de comisiones'!$F$3,VLOOKUP('Walter Enrique Perez'!E21,'Base de comisiones'!$A$4:$J$75,6,FALSE),IF(J21='Base de comisiones'!$G$3,VLOOKUP('Walter Enrique Perez'!E21,'Base de comisiones'!$A$4:$J$75,7,FALSE),IF(J21='Base de comisiones'!$H$3,VLOOKUP('Walter Enrique Perez'!E21,'Base de comisiones'!$A$4:$J$75,8,FALSE),IF(J21='Base de comisiones'!$I$3,VLOOKUP('Walter Enrique Perez'!E21,'Base de comisiones'!$A$4:$J$75,9,FALSE),IF(J21='Base de comisiones'!$J$3,VLOOKUP('Walter Enrique Perez'!E21,'Base de comisiones'!$A$4:$J$75,10,FALSE),""))))))</f>
        <v/>
      </c>
    </row>
    <row r="22" spans="2:11" x14ac:dyDescent="0.2">
      <c r="B22" s="27"/>
      <c r="C22" s="29"/>
      <c r="D22" s="27"/>
      <c r="E22" s="28"/>
      <c r="F22" s="23" t="str">
        <f>IFERROR(VLOOKUP(E22,'Base de comisiones'!$A$4:$J$53,2,FALSE),"")</f>
        <v/>
      </c>
      <c r="G22" s="23" t="str">
        <f>IFERROR(VLOOKUP(E22,'Base de comisiones'!$A$4:$J$53,3,FALSE),"")</f>
        <v/>
      </c>
      <c r="H22" s="23" t="str">
        <f>IFERROR(VLOOKUP(E22,'Base de comisiones'!$A$4:$J$53,4,FALSE),"")</f>
        <v/>
      </c>
      <c r="I22" s="28"/>
      <c r="J22" s="28"/>
      <c r="K22" s="24" t="str">
        <f>IF(J22='Base de comisiones'!$E$3,VLOOKUP('Walter Enrique Perez'!E22,'Base de comisiones'!$A$4:$J$75,5,FALSE),IF(J22='Base de comisiones'!$F$3,VLOOKUP('Walter Enrique Perez'!E22,'Base de comisiones'!$A$4:$J$75,6,FALSE),IF(J22='Base de comisiones'!$G$3,VLOOKUP('Walter Enrique Perez'!E22,'Base de comisiones'!$A$4:$J$75,7,FALSE),IF(J22='Base de comisiones'!$H$3,VLOOKUP('Walter Enrique Perez'!E22,'Base de comisiones'!$A$4:$J$75,8,FALSE),IF(J22='Base de comisiones'!$I$3,VLOOKUP('Walter Enrique Perez'!E22,'Base de comisiones'!$A$4:$J$75,9,FALSE),IF(J22='Base de comisiones'!$J$3,VLOOKUP('Walter Enrique Perez'!E22,'Base de comisiones'!$A$4:$J$75,10,FALSE),""))))))</f>
        <v/>
      </c>
    </row>
    <row r="23" spans="2:11" x14ac:dyDescent="0.2">
      <c r="B23" s="27"/>
      <c r="C23" s="29"/>
      <c r="D23" s="27"/>
      <c r="E23" s="28"/>
      <c r="F23" s="23" t="str">
        <f>IFERROR(VLOOKUP(E23,'Base de comisiones'!$A$4:$J$53,2,FALSE),"")</f>
        <v/>
      </c>
      <c r="G23" s="23" t="str">
        <f>IFERROR(VLOOKUP(E23,'Base de comisiones'!$A$4:$J$53,3,FALSE),"")</f>
        <v/>
      </c>
      <c r="H23" s="23" t="str">
        <f>IFERROR(VLOOKUP(E23,'Base de comisiones'!$A$4:$J$53,4,FALSE),"")</f>
        <v/>
      </c>
      <c r="I23" s="28"/>
      <c r="J23" s="28"/>
      <c r="K23" s="24" t="str">
        <f>IF(J23='Base de comisiones'!$E$3,VLOOKUP('Walter Enrique Perez'!E23,'Base de comisiones'!$A$4:$J$75,5,FALSE),IF(J23='Base de comisiones'!$F$3,VLOOKUP('Walter Enrique Perez'!E23,'Base de comisiones'!$A$4:$J$75,6,FALSE),IF(J23='Base de comisiones'!$G$3,VLOOKUP('Walter Enrique Perez'!E23,'Base de comisiones'!$A$4:$J$75,7,FALSE),IF(J23='Base de comisiones'!$H$3,VLOOKUP('Walter Enrique Perez'!E23,'Base de comisiones'!$A$4:$J$75,8,FALSE),IF(J23='Base de comisiones'!$I$3,VLOOKUP('Walter Enrique Perez'!E23,'Base de comisiones'!$A$4:$J$75,9,FALSE),IF(J23='Base de comisiones'!$J$3,VLOOKUP('Walter Enrique Perez'!E23,'Base de comisiones'!$A$4:$J$75,10,FALSE),""))))))</f>
        <v/>
      </c>
    </row>
    <row r="24" spans="2:11" x14ac:dyDescent="0.2">
      <c r="B24" s="147" t="s">
        <v>23</v>
      </c>
      <c r="C24" s="148"/>
      <c r="D24" s="148"/>
      <c r="E24" s="148"/>
      <c r="F24" s="148"/>
      <c r="G24" s="148"/>
      <c r="H24" s="148"/>
      <c r="I24" s="148"/>
      <c r="J24" s="148"/>
      <c r="K24" s="25">
        <f>SUM(K9:K23)</f>
        <v>1100770.328</v>
      </c>
    </row>
    <row r="25" spans="2:11" x14ac:dyDescent="0.2">
      <c r="B25" s="14"/>
      <c r="C25" s="15"/>
      <c r="D25" s="16"/>
      <c r="E25" s="16"/>
      <c r="F25" s="16"/>
      <c r="G25" s="16"/>
      <c r="H25" s="16"/>
      <c r="I25" s="16"/>
      <c r="J25" s="16"/>
      <c r="K25" s="6"/>
    </row>
    <row r="26" spans="2:11" x14ac:dyDescent="0.2">
      <c r="B26" s="14"/>
      <c r="C26" s="15"/>
      <c r="D26" s="16"/>
      <c r="E26" s="16"/>
      <c r="F26" s="16"/>
      <c r="G26" s="16"/>
      <c r="H26" s="16"/>
      <c r="I26" s="16"/>
      <c r="J26" s="16"/>
      <c r="K26" s="6"/>
    </row>
    <row r="27" spans="2:11" x14ac:dyDescent="0.2">
      <c r="B27" s="14"/>
      <c r="C27" s="15"/>
      <c r="D27" s="16"/>
      <c r="E27" s="16"/>
      <c r="F27" s="16"/>
      <c r="G27" s="16"/>
      <c r="H27" s="16"/>
      <c r="I27" s="16"/>
      <c r="J27" s="16"/>
      <c r="K27" s="6"/>
    </row>
    <row r="31" spans="2:11" ht="30" x14ac:dyDescent="0.2">
      <c r="B31" s="9" t="s">
        <v>0</v>
      </c>
      <c r="C31" s="10"/>
      <c r="H31" s="9" t="s">
        <v>24</v>
      </c>
      <c r="I31" s="10"/>
      <c r="J31" s="11"/>
      <c r="K31" s="12"/>
    </row>
    <row r="36" spans="3:9" x14ac:dyDescent="0.2">
      <c r="C36" s="149" t="s">
        <v>50</v>
      </c>
      <c r="D36" s="149"/>
      <c r="E36" s="10"/>
      <c r="F36" s="10"/>
      <c r="G36" s="10"/>
      <c r="H36" s="11"/>
      <c r="I36" s="6"/>
    </row>
  </sheetData>
  <mergeCells count="4">
    <mergeCell ref="B1:K1"/>
    <mergeCell ref="B2:K2"/>
    <mergeCell ref="B24:J24"/>
    <mergeCell ref="C36:D36"/>
  </mergeCells>
  <printOptions horizontalCentered="1"/>
  <pageMargins left="0.19685039370078741" right="0.19685039370078741" top="0.19685039370078741" bottom="0.19685039370078741" header="0.31496062992125984" footer="0.31496062992125984"/>
  <pageSetup scale="60" orientation="landscape" r:id="rId1"/>
  <extLst>
    <ext xmlns:x14="http://schemas.microsoft.com/office/spreadsheetml/2009/9/main" uri="{CCE6A557-97BC-4b89-ADB6-D9C93CAAB3DF}">
      <x14:dataValidations xmlns:xm="http://schemas.microsoft.com/office/excel/2006/main" xWindow="1033" yWindow="508" count="5">
        <x14:dataValidation type="list" allowBlank="1" showInputMessage="1" showErrorMessage="1" xr:uid="{6106C2AC-A6D8-4BDD-91F3-0140E16F51E8}">
          <x14:formula1>
            <xm:f>Listas!$B$1:$B$2</xm:f>
          </x14:formula1>
          <xm:sqref>C7</xm:sqref>
        </x14:dataValidation>
        <x14:dataValidation type="list" allowBlank="1" showInputMessage="1" showErrorMessage="1" errorTitle="ERROR" error="Seleccione mes de la lista" promptTitle="MES" prompt="Seleccione mes de la lista" xr:uid="{E0289F88-1912-4667-9624-80478ADCE0EF}">
          <x14:formula1>
            <xm:f>Listas!$D$1:$D$12</xm:f>
          </x14:formula1>
          <xm:sqref>C6 I9:I23</xm:sqref>
        </x14:dataValidation>
        <x14:dataValidation type="list" allowBlank="1" showInputMessage="1" showErrorMessage="1" errorTitle="ERROR" error="Seleccione asesor de la lista" promptTitle="ASESOR" prompt="Seleccione asesor de la lista" xr:uid="{55A06692-EE4A-45E3-AF09-81813ED7C65C}">
          <x14:formula1>
            <xm:f>Listas!$E$1:$E$37</xm:f>
          </x14:formula1>
          <xm:sqref>C5</xm:sqref>
        </x14:dataValidation>
        <x14:dataValidation type="list" allowBlank="1" showInputMessage="1" showErrorMessage="1" errorTitle="ERROR" error="Seleccione tipo cobro de la lista" promptTitle="TIPO COBRO" prompt="Seleccione tipo cobro de la lista" xr:uid="{6C9625AB-2438-4CCB-9D53-D4BB11F9515A}">
          <x14:formula1>
            <xm:f>Listas!$C$1:$C$6</xm:f>
          </x14:formula1>
          <xm:sqref>J9:J23</xm:sqref>
        </x14:dataValidation>
        <x14:dataValidation type="list" allowBlank="1" showInputMessage="1" showErrorMessage="1" errorTitle="ERROR" error="Seleccione vehiculo de la lista" promptTitle="VEHICULO" prompt="Seleccione vehiculo de la lista" xr:uid="{F63E847A-A0A6-4F1A-89BD-089BE6C581E8}">
          <x14:formula1>
            <xm:f>'Base de comisiones'!$A$4:$A$53</xm:f>
          </x14:formula1>
          <xm:sqref>E9:E23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CBC08-BBF9-4659-AF72-D3462C3A849C}">
  <sheetPr>
    <tabColor theme="4" tint="0.59999389629810485"/>
  </sheetPr>
  <dimension ref="B1:L35"/>
  <sheetViews>
    <sheetView showGridLines="0" zoomScale="85" zoomScaleNormal="85" workbookViewId="0">
      <selection activeCell="I5" sqref="I5"/>
    </sheetView>
  </sheetViews>
  <sheetFormatPr baseColWidth="10" defaultColWidth="11.42578125" defaultRowHeight="15" x14ac:dyDescent="0.2"/>
  <cols>
    <col min="1" max="1" width="5.140625" style="1" customWidth="1"/>
    <col min="2" max="2" width="11.85546875" style="1" customWidth="1"/>
    <col min="3" max="3" width="39.28515625" style="1" customWidth="1"/>
    <col min="4" max="4" width="10" style="2" customWidth="1"/>
    <col min="5" max="5" width="22.28515625" style="2" customWidth="1"/>
    <col min="6" max="6" width="23.42578125" style="2" customWidth="1"/>
    <col min="7" max="7" width="18.28515625" style="2" customWidth="1"/>
    <col min="8" max="8" width="12.7109375" style="2" hidden="1" customWidth="1"/>
    <col min="9" max="9" width="12.85546875" style="3" customWidth="1"/>
    <col min="10" max="10" width="19.28515625" style="3" customWidth="1"/>
    <col min="11" max="11" width="25.140625" style="4" customWidth="1"/>
    <col min="12" max="17" width="11.42578125" style="1" customWidth="1"/>
    <col min="18" max="16384" width="11.42578125" style="1"/>
  </cols>
  <sheetData>
    <row r="1" spans="2:12" ht="21" x14ac:dyDescent="0.2">
      <c r="B1" s="146" t="s">
        <v>2</v>
      </c>
      <c r="C1" s="146"/>
      <c r="D1" s="146"/>
      <c r="E1" s="146"/>
      <c r="F1" s="146"/>
      <c r="G1" s="146"/>
      <c r="H1" s="146"/>
      <c r="I1" s="146"/>
      <c r="J1" s="146"/>
      <c r="K1" s="146"/>
    </row>
    <row r="2" spans="2:12" ht="21" x14ac:dyDescent="0.2">
      <c r="B2" s="146" t="s">
        <v>3</v>
      </c>
      <c r="C2" s="146"/>
      <c r="D2" s="146"/>
      <c r="E2" s="146"/>
      <c r="F2" s="146"/>
      <c r="G2" s="146"/>
      <c r="H2" s="146"/>
      <c r="I2" s="146"/>
      <c r="J2" s="146"/>
      <c r="K2" s="146"/>
    </row>
    <row r="3" spans="2:12" x14ac:dyDescent="0.2">
      <c r="I3" s="2"/>
      <c r="J3" s="2"/>
      <c r="K3" s="5"/>
    </row>
    <row r="4" spans="2:12" ht="15.75" x14ac:dyDescent="0.2">
      <c r="B4" s="13" t="s">
        <v>21</v>
      </c>
      <c r="C4" s="26">
        <f>'Nadia Catacora'!C4</f>
        <v>45818</v>
      </c>
      <c r="I4" s="2"/>
      <c r="J4" s="2"/>
      <c r="K4" s="5"/>
    </row>
    <row r="5" spans="2:12" ht="15.75" x14ac:dyDescent="0.2">
      <c r="B5" s="13" t="s">
        <v>0</v>
      </c>
      <c r="C5" s="51" t="s">
        <v>680</v>
      </c>
      <c r="I5" s="2"/>
      <c r="J5" s="2"/>
      <c r="K5" s="5"/>
    </row>
    <row r="6" spans="2:12" ht="15.75" x14ac:dyDescent="0.2">
      <c r="B6" s="13" t="s">
        <v>4</v>
      </c>
      <c r="C6" s="39" t="str">
        <f>'Nadia Catacora'!C6</f>
        <v>MAYO</v>
      </c>
      <c r="I6" s="2"/>
      <c r="J6" s="2"/>
      <c r="K6" s="5"/>
    </row>
    <row r="7" spans="2:12" ht="15.75" x14ac:dyDescent="0.2">
      <c r="B7" s="13" t="s">
        <v>22</v>
      </c>
      <c r="C7" s="39" t="str">
        <f>'Nadia Catacora'!C7</f>
        <v>PRIMERA</v>
      </c>
      <c r="I7" s="2"/>
      <c r="J7" s="2"/>
      <c r="K7" s="5"/>
    </row>
    <row r="8" spans="2:12" ht="31.5" customHeight="1" x14ac:dyDescent="0.2">
      <c r="B8" s="7" t="s">
        <v>17</v>
      </c>
      <c r="C8" s="7" t="s">
        <v>1</v>
      </c>
      <c r="D8" s="7" t="s">
        <v>26</v>
      </c>
      <c r="E8" s="7" t="s">
        <v>18</v>
      </c>
      <c r="F8" s="7" t="s">
        <v>34</v>
      </c>
      <c r="G8" s="7" t="s">
        <v>49</v>
      </c>
      <c r="H8" s="7" t="s">
        <v>19</v>
      </c>
      <c r="I8" s="8" t="s">
        <v>4</v>
      </c>
      <c r="J8" s="8" t="s">
        <v>25</v>
      </c>
      <c r="K8" s="22" t="s">
        <v>20</v>
      </c>
    </row>
    <row r="9" spans="2:12" x14ac:dyDescent="0.2">
      <c r="B9" s="27" t="s">
        <v>681</v>
      </c>
      <c r="C9" s="27" t="s">
        <v>682</v>
      </c>
      <c r="D9" s="27" t="s">
        <v>683</v>
      </c>
      <c r="E9" s="27" t="s">
        <v>110</v>
      </c>
      <c r="F9" s="23" t="str">
        <f>IFERROR(VLOOKUP(E9,'Base de comisiones'!$A$4:$J$75,2,FALSE),"")</f>
        <v>K3 SEDÁN</v>
      </c>
      <c r="G9" s="23" t="str">
        <f>IFERROR(VLOOKUP(E9,'Base de comisiones'!$A$4:$J$75,3,FALSE),"")</f>
        <v>GT LINE</v>
      </c>
      <c r="H9" s="23">
        <f>IFERROR(VLOOKUP(E9,'Base de comisiones'!$A$4:$J$53,4,FALSE),"")</f>
        <v>2026</v>
      </c>
      <c r="I9" s="127" t="s">
        <v>9</v>
      </c>
      <c r="J9" s="87" t="s">
        <v>38</v>
      </c>
      <c r="K9" s="24">
        <f>IF(J9='Base de comisiones'!$E$3,VLOOKUP('SALINAS RODRIGUEZ PAULA ANDREA'!E9,'Base de comisiones'!$A$4:$J$75,5,FALSE),IF(J9='Base de comisiones'!$F$3,VLOOKUP('SALINAS RODRIGUEZ PAULA ANDREA'!E9,'Base de comisiones'!$A$4:$J$75,6,FALSE),IF(J9='Base de comisiones'!$G$3,VLOOKUP('SALINAS RODRIGUEZ PAULA ANDREA'!E9,'Base de comisiones'!$A$4:$J$75,7,FALSE),IF(J9='Base de comisiones'!$H$3,VLOOKUP('SALINAS RODRIGUEZ PAULA ANDREA'!E9,'Base de comisiones'!$A$4:$J$75,8,FALSE),IF(J9='Base de comisiones'!$I$3,VLOOKUP('SALINAS RODRIGUEZ PAULA ANDREA'!E9,'Base de comisiones'!$A$4:$J$75,9,FALSE),IF(J9='Base de comisiones'!$J$3,VLOOKUP('SALINAS RODRIGUEZ PAULA ANDREA'!E9,'Base de comisiones'!$A$4:$J$75,10,FALSE),""))))))</f>
        <v>577370.07874015742</v>
      </c>
      <c r="L9" s="76"/>
    </row>
    <row r="10" spans="2:12" s="60" customFormat="1" x14ac:dyDescent="0.2">
      <c r="B10" s="27" t="s">
        <v>684</v>
      </c>
      <c r="C10" s="27" t="s">
        <v>685</v>
      </c>
      <c r="D10" s="27" t="s">
        <v>686</v>
      </c>
      <c r="E10" s="27" t="s">
        <v>171</v>
      </c>
      <c r="F10" s="23" t="str">
        <f>IFERROR(VLOOKUP(E10,'Base de comisiones'!$A$4:$J$75,2,FALSE),"")</f>
        <v>SONET (QY)</v>
      </c>
      <c r="G10" s="23" t="str">
        <f>IFERROR(VLOOKUP(E10,'Base de comisiones'!$A$4:$J$53,3,FALSE),"")</f>
        <v>VIBRANT MT</v>
      </c>
      <c r="H10" s="59"/>
      <c r="I10" s="127" t="s">
        <v>9</v>
      </c>
      <c r="J10" s="87" t="s">
        <v>38</v>
      </c>
      <c r="K10" s="24">
        <f>IF(J10='Base de comisiones'!$E$3,VLOOKUP('SALINAS RODRIGUEZ PAULA ANDREA'!E10,'Base de comisiones'!$A$4:$J$75,5,FALSE),IF(J10='Base de comisiones'!$F$3,VLOOKUP('SALINAS RODRIGUEZ PAULA ANDREA'!E10,'Base de comisiones'!$A$4:$J$75,6,FALSE),IF(J10='Base de comisiones'!$G$3,VLOOKUP('SALINAS RODRIGUEZ PAULA ANDREA'!E10,'Base de comisiones'!$A$4:$J$75,7,FALSE),IF(J10='Base de comisiones'!$H$3,VLOOKUP('SALINAS RODRIGUEZ PAULA ANDREA'!E10,'Base de comisiones'!$A$4:$J$75,8,FALSE),IF(J10='Base de comisiones'!$I$3,VLOOKUP('SALINAS RODRIGUEZ PAULA ANDREA'!E10,'Base de comisiones'!$A$4:$J$75,9,FALSE),IF(J10='Base de comisiones'!$J$3,VLOOKUP('SALINAS RODRIGUEZ PAULA ANDREA'!E10,'Base de comisiones'!$A$4:$J$75,10,FALSE),""))))))</f>
        <v>519627.29600000003</v>
      </c>
    </row>
    <row r="11" spans="2:12" x14ac:dyDescent="0.2">
      <c r="B11" s="27"/>
      <c r="C11" s="27"/>
      <c r="D11" s="27"/>
      <c r="E11" s="27"/>
      <c r="F11" s="23" t="str">
        <f>IFERROR(VLOOKUP(E11,'Base de comisiones'!$A$4:$J$75,2,FALSE),"")</f>
        <v/>
      </c>
      <c r="G11" s="23" t="str">
        <f>IFERROR(VLOOKUP(E11,'Base de comisiones'!$A$4:$J$77,3,FALSE),"")</f>
        <v/>
      </c>
      <c r="H11" s="23" t="str">
        <f>IFERROR(VLOOKUP(E11,'Base de comisiones'!$A$4:$J$53,4,FALSE),"")</f>
        <v/>
      </c>
      <c r="I11" s="127"/>
      <c r="J11" s="87"/>
      <c r="K11" s="24" t="str">
        <f>IF(J11='Base de comisiones'!$E$3,VLOOKUP('SALINAS RODRIGUEZ PAULA ANDREA'!E11,'Base de comisiones'!$A$4:$J$75,5,FALSE),IF(J11='Base de comisiones'!$F$3,VLOOKUP('SALINAS RODRIGUEZ PAULA ANDREA'!E11,'Base de comisiones'!$A$4:$J$75,6,FALSE),IF(J11='Base de comisiones'!$G$3,VLOOKUP('SALINAS RODRIGUEZ PAULA ANDREA'!E11,'Base de comisiones'!$A$4:$J$75,7,FALSE),IF(J11='Base de comisiones'!$H$3,VLOOKUP('SALINAS RODRIGUEZ PAULA ANDREA'!E11,'Base de comisiones'!$A$4:$J$75,8,FALSE),IF(J11='Base de comisiones'!$I$3,VLOOKUP('SALINAS RODRIGUEZ PAULA ANDREA'!E11,'Base de comisiones'!$A$4:$J$75,9,FALSE),IF(J11='Base de comisiones'!$J$3,VLOOKUP('SALINAS RODRIGUEZ PAULA ANDREA'!E11,'Base de comisiones'!$A$4:$J$75,10,FALSE),""))))))</f>
        <v/>
      </c>
    </row>
    <row r="12" spans="2:12" x14ac:dyDescent="0.2">
      <c r="B12" s="27"/>
      <c r="C12" s="27"/>
      <c r="D12" s="27"/>
      <c r="E12" s="27"/>
      <c r="F12" s="23" t="str">
        <f>IFERROR(VLOOKUP(E12,'Base de comisiones'!$A$4:$J$75,2,FALSE),"")</f>
        <v/>
      </c>
      <c r="G12" s="23" t="str">
        <f>IFERROR(VLOOKUP(E12,'Base de comisiones'!$A$4:$J$53,3,FALSE),"")</f>
        <v/>
      </c>
      <c r="H12" s="23" t="str">
        <f>IFERROR(VLOOKUP(E12,'Base de comisiones'!$A$4:$J$53,4,FALSE),"")</f>
        <v/>
      </c>
      <c r="I12" s="127"/>
      <c r="J12" s="87"/>
      <c r="K12" s="24" t="str">
        <f>IF(J12='Base de comisiones'!$E$3,VLOOKUP('SALINAS RODRIGUEZ PAULA ANDREA'!E12,'Base de comisiones'!$A$4:$J$75,5,FALSE),IF(J12='Base de comisiones'!$F$3,VLOOKUP('SALINAS RODRIGUEZ PAULA ANDREA'!E12,'Base de comisiones'!$A$4:$J$75,6,FALSE),IF(J12='Base de comisiones'!$G$3,VLOOKUP('SALINAS RODRIGUEZ PAULA ANDREA'!E12,'Base de comisiones'!$A$4:$J$75,7,FALSE),IF(J12='Base de comisiones'!$H$3,VLOOKUP('SALINAS RODRIGUEZ PAULA ANDREA'!E12,'Base de comisiones'!$A$4:$J$75,8,FALSE),IF(J12='Base de comisiones'!$I$3,VLOOKUP('SALINAS RODRIGUEZ PAULA ANDREA'!E12,'Base de comisiones'!$A$4:$J$75,9,FALSE),IF(J12='Base de comisiones'!$J$3,VLOOKUP('SALINAS RODRIGUEZ PAULA ANDREA'!E12,'Base de comisiones'!$A$4:$J$75,10,FALSE),""))))))</f>
        <v/>
      </c>
    </row>
    <row r="13" spans="2:12" x14ac:dyDescent="0.2">
      <c r="B13" s="27"/>
      <c r="C13" s="27"/>
      <c r="D13" s="27"/>
      <c r="E13" s="27"/>
      <c r="F13" s="23" t="str">
        <f>IFERROR(VLOOKUP(E13,'Base de comisiones'!$A$4:$J$75,2,FALSE),"")</f>
        <v/>
      </c>
      <c r="G13" s="23" t="str">
        <f>IFERROR(VLOOKUP(E13,'Base de comisiones'!$A$4:$J$53,3,FALSE),"")</f>
        <v/>
      </c>
      <c r="H13" s="23" t="str">
        <f>IFERROR(VLOOKUP(E13,'Base de comisiones'!$A$4:$J$53,4,FALSE),"")</f>
        <v/>
      </c>
      <c r="I13" s="127"/>
      <c r="J13" s="87"/>
      <c r="K13" s="24" t="str">
        <f>IF(J13='Base de comisiones'!$E$3,VLOOKUP('SALINAS RODRIGUEZ PAULA ANDREA'!E13,'Base de comisiones'!$A$4:$J$75,5,FALSE),IF(J13='Base de comisiones'!$F$3,VLOOKUP('SALINAS RODRIGUEZ PAULA ANDREA'!E13,'Base de comisiones'!$A$4:$J$75,6,FALSE),IF(J13='Base de comisiones'!$G$3,VLOOKUP('SALINAS RODRIGUEZ PAULA ANDREA'!E13,'Base de comisiones'!$A$4:$J$75,7,FALSE),IF(J13='Base de comisiones'!$H$3,VLOOKUP('SALINAS RODRIGUEZ PAULA ANDREA'!E13,'Base de comisiones'!$A$4:$J$75,8,FALSE),IF(J13='Base de comisiones'!$I$3,VLOOKUP('SALINAS RODRIGUEZ PAULA ANDREA'!E13,'Base de comisiones'!$A$4:$J$75,9,FALSE),IF(J13='Base de comisiones'!$J$3,VLOOKUP('SALINAS RODRIGUEZ PAULA ANDREA'!E13,'Base de comisiones'!$A$4:$J$75,10,FALSE),""))))))</f>
        <v/>
      </c>
    </row>
    <row r="14" spans="2:12" x14ac:dyDescent="0.2">
      <c r="B14" s="27"/>
      <c r="C14" s="29"/>
      <c r="D14" s="27"/>
      <c r="E14" s="28"/>
      <c r="F14" s="23" t="str">
        <f>IFERROR(VLOOKUP(E14,'Base de comisiones'!$A$4:$J$53,2,FALSE),"")</f>
        <v/>
      </c>
      <c r="G14" s="23" t="str">
        <f>IFERROR(VLOOKUP(E14,'Base de comisiones'!$A$4:$J$53,3,FALSE),"")</f>
        <v/>
      </c>
      <c r="H14" s="23" t="str">
        <f>IFERROR(VLOOKUP(E14,'Base de comisiones'!$A$4:$J$53,4,FALSE),"")</f>
        <v/>
      </c>
      <c r="I14" s="28"/>
      <c r="J14" s="28"/>
      <c r="K14" s="24" t="str">
        <f>IF(J14='Base de comisiones'!$E$3,VLOOKUP('SALINAS RODRIGUEZ PAULA ANDREA'!E14,'Base de comisiones'!$A$4:$J$75,5,FALSE),IF(J14='Base de comisiones'!$F$3,VLOOKUP('SALINAS RODRIGUEZ PAULA ANDREA'!E14,'Base de comisiones'!$A$4:$J$75,6,FALSE),IF(J14='Base de comisiones'!$G$3,VLOOKUP('SALINAS RODRIGUEZ PAULA ANDREA'!E14,'Base de comisiones'!$A$4:$J$75,7,FALSE),IF(J14='Base de comisiones'!$H$3,VLOOKUP('SALINAS RODRIGUEZ PAULA ANDREA'!E14,'Base de comisiones'!$A$4:$J$75,8,FALSE),IF(J14='Base de comisiones'!$I$3,VLOOKUP('SALINAS RODRIGUEZ PAULA ANDREA'!E14,'Base de comisiones'!$A$4:$J$75,9,FALSE),IF(J14='Base de comisiones'!$J$3,VLOOKUP('SALINAS RODRIGUEZ PAULA ANDREA'!E14,'Base de comisiones'!$A$4:$J$75,10,FALSE),""))))))</f>
        <v/>
      </c>
    </row>
    <row r="15" spans="2:12" x14ac:dyDescent="0.2">
      <c r="B15" s="27"/>
      <c r="C15" s="29"/>
      <c r="D15" s="27"/>
      <c r="E15" s="28"/>
      <c r="F15" s="23" t="str">
        <f>IFERROR(VLOOKUP(E15,'Base de comisiones'!$A$4:$J$53,2,FALSE),"")</f>
        <v/>
      </c>
      <c r="G15" s="23" t="str">
        <f>IFERROR(VLOOKUP(E15,'Base de comisiones'!$A$4:$J$53,3,FALSE),"")</f>
        <v/>
      </c>
      <c r="H15" s="23" t="str">
        <f>IFERROR(VLOOKUP(E15,'Base de comisiones'!$A$4:$J$53,4,FALSE),"")</f>
        <v/>
      </c>
      <c r="I15" s="28"/>
      <c r="J15" s="28"/>
      <c r="K15" s="24" t="str">
        <f>IF(J15='Base de comisiones'!$E$3,VLOOKUP('SALINAS RODRIGUEZ PAULA ANDREA'!E15,'Base de comisiones'!$A$4:$J$53,5,FALSE),IF(J15='Base de comisiones'!$F$3,VLOOKUP('SALINAS RODRIGUEZ PAULA ANDREA'!E15,'Base de comisiones'!$A$4:$J$53,6,FALSE),IF(J15='Base de comisiones'!$G$3,VLOOKUP('SALINAS RODRIGUEZ PAULA ANDREA'!E15,'Base de comisiones'!$A$4:$J$53,7,FALSE),IF(J15='Base de comisiones'!$H$3,VLOOKUP('SALINAS RODRIGUEZ PAULA ANDREA'!E15,'Base de comisiones'!$A$4:$J$53,8,FALSE),IF(J15='Base de comisiones'!$I$3,VLOOKUP('SALINAS RODRIGUEZ PAULA ANDREA'!E15,'Base de comisiones'!$A$4:$J$53,9,FALSE),IF(J15='Base de comisiones'!$J$3,VLOOKUP('SALINAS RODRIGUEZ PAULA ANDREA'!E15,'Base de comisiones'!$A$4:$J$53,10,FALSE),""))))))</f>
        <v/>
      </c>
    </row>
    <row r="16" spans="2:12" x14ac:dyDescent="0.2">
      <c r="B16" s="27"/>
      <c r="C16" s="29"/>
      <c r="D16" s="27"/>
      <c r="E16" s="28"/>
      <c r="F16" s="23" t="str">
        <f>IFERROR(VLOOKUP(E16,'Base de comisiones'!$A$4:$J$53,2,FALSE),"")</f>
        <v/>
      </c>
      <c r="G16" s="23" t="str">
        <f>IFERROR(VLOOKUP(E16,'Base de comisiones'!$A$4:$J$53,3,FALSE),"")</f>
        <v/>
      </c>
      <c r="H16" s="23" t="str">
        <f>IFERROR(VLOOKUP(E16,'Base de comisiones'!$A$4:$J$53,4,FALSE),"")</f>
        <v/>
      </c>
      <c r="I16" s="28"/>
      <c r="J16" s="28"/>
      <c r="K16" s="24" t="str">
        <f>IF(J16='Base de comisiones'!$E$3,VLOOKUP('SALINAS RODRIGUEZ PAULA ANDREA'!E16,'Base de comisiones'!$A$4:$J$53,5,FALSE),IF(J16='Base de comisiones'!$F$3,VLOOKUP('SALINAS RODRIGUEZ PAULA ANDREA'!E16,'Base de comisiones'!$A$4:$J$53,6,FALSE),IF(J16='Base de comisiones'!$G$3,VLOOKUP('SALINAS RODRIGUEZ PAULA ANDREA'!E16,'Base de comisiones'!$A$4:$J$53,7,FALSE),IF(J16='Base de comisiones'!$H$3,VLOOKUP('SALINAS RODRIGUEZ PAULA ANDREA'!E16,'Base de comisiones'!$A$4:$J$53,8,FALSE),IF(J16='Base de comisiones'!$I$3,VLOOKUP('SALINAS RODRIGUEZ PAULA ANDREA'!E16,'Base de comisiones'!$A$4:$J$53,9,FALSE),IF(J16='Base de comisiones'!$J$3,VLOOKUP('SALINAS RODRIGUEZ PAULA ANDREA'!E16,'Base de comisiones'!$A$4:$J$53,10,FALSE),""))))))</f>
        <v/>
      </c>
    </row>
    <row r="17" spans="2:11" x14ac:dyDescent="0.2">
      <c r="B17" s="27"/>
      <c r="C17" s="29"/>
      <c r="D17" s="27"/>
      <c r="E17" s="28"/>
      <c r="F17" s="23" t="str">
        <f>IFERROR(VLOOKUP(E17,'Base de comisiones'!$A$4:$J$53,2,FALSE),"")</f>
        <v/>
      </c>
      <c r="G17" s="23" t="str">
        <f>IFERROR(VLOOKUP(E17,'Base de comisiones'!$A$4:$J$53,3,FALSE),"")</f>
        <v/>
      </c>
      <c r="H17" s="23" t="str">
        <f>IFERROR(VLOOKUP(E17,'Base de comisiones'!$A$4:$J$53,4,FALSE),"")</f>
        <v/>
      </c>
      <c r="I17" s="28"/>
      <c r="J17" s="28"/>
      <c r="K17" s="24" t="str">
        <f>IF(J17='Base de comisiones'!$E$3,VLOOKUP('SALINAS RODRIGUEZ PAULA ANDREA'!E17,'Base de comisiones'!$A$4:$J$53,5,FALSE),IF(J17='Base de comisiones'!$F$3,VLOOKUP('SALINAS RODRIGUEZ PAULA ANDREA'!E17,'Base de comisiones'!$A$4:$J$53,6,FALSE),IF(J17='Base de comisiones'!$G$3,VLOOKUP('SALINAS RODRIGUEZ PAULA ANDREA'!E17,'Base de comisiones'!$A$4:$J$53,7,FALSE),IF(J17='Base de comisiones'!$H$3,VLOOKUP('SALINAS RODRIGUEZ PAULA ANDREA'!E17,'Base de comisiones'!$A$4:$J$53,8,FALSE),IF(J17='Base de comisiones'!$I$3,VLOOKUP('SALINAS RODRIGUEZ PAULA ANDREA'!E17,'Base de comisiones'!$A$4:$J$53,9,FALSE),IF(J17='Base de comisiones'!$J$3,VLOOKUP('SALINAS RODRIGUEZ PAULA ANDREA'!E17,'Base de comisiones'!$A$4:$J$53,10,FALSE),""))))))</f>
        <v/>
      </c>
    </row>
    <row r="18" spans="2:11" x14ac:dyDescent="0.2">
      <c r="B18" s="27"/>
      <c r="C18" s="29"/>
      <c r="D18" s="27"/>
      <c r="E18" s="28"/>
      <c r="F18" s="23" t="str">
        <f>IFERROR(VLOOKUP(E18,'Base de comisiones'!$A$4:$J$53,2,FALSE),"")</f>
        <v/>
      </c>
      <c r="G18" s="23" t="str">
        <f>IFERROR(VLOOKUP(E18,'Base de comisiones'!$A$4:$J$53,3,FALSE),"")</f>
        <v/>
      </c>
      <c r="H18" s="23" t="str">
        <f>IFERROR(VLOOKUP(E18,'Base de comisiones'!$A$4:$J$53,4,FALSE),"")</f>
        <v/>
      </c>
      <c r="I18" s="28"/>
      <c r="J18" s="28"/>
      <c r="K18" s="24" t="str">
        <f>IF(J18='Base de comisiones'!$E$3,VLOOKUP('SALINAS RODRIGUEZ PAULA ANDREA'!E18,'Base de comisiones'!$A$4:$J$53,5,FALSE),IF(J18='Base de comisiones'!$F$3,VLOOKUP('SALINAS RODRIGUEZ PAULA ANDREA'!E18,'Base de comisiones'!$A$4:$J$53,6,FALSE),IF(J18='Base de comisiones'!$G$3,VLOOKUP('SALINAS RODRIGUEZ PAULA ANDREA'!E18,'Base de comisiones'!$A$4:$J$53,7,FALSE),IF(J18='Base de comisiones'!$H$3,VLOOKUP('SALINAS RODRIGUEZ PAULA ANDREA'!E18,'Base de comisiones'!$A$4:$J$53,8,FALSE),IF(J18='Base de comisiones'!$I$3,VLOOKUP('SALINAS RODRIGUEZ PAULA ANDREA'!E18,'Base de comisiones'!$A$4:$J$53,9,FALSE),IF(J18='Base de comisiones'!$J$3,VLOOKUP('SALINAS RODRIGUEZ PAULA ANDREA'!E18,'Base de comisiones'!$A$4:$J$53,10,FALSE),""))))))</f>
        <v/>
      </c>
    </row>
    <row r="19" spans="2:11" x14ac:dyDescent="0.2">
      <c r="B19" s="27"/>
      <c r="C19" s="29"/>
      <c r="D19" s="27"/>
      <c r="E19" s="28"/>
      <c r="F19" s="23" t="str">
        <f>IFERROR(VLOOKUP(E19,'Base de comisiones'!$A$4:$J$53,2,FALSE),"")</f>
        <v/>
      </c>
      <c r="G19" s="23" t="str">
        <f>IFERROR(VLOOKUP(E19,'Base de comisiones'!$A$4:$J$53,3,FALSE),"")</f>
        <v/>
      </c>
      <c r="H19" s="23" t="str">
        <f>IFERROR(VLOOKUP(E19,'Base de comisiones'!$A$4:$J$53,4,FALSE),"")</f>
        <v/>
      </c>
      <c r="I19" s="28"/>
      <c r="J19" s="28"/>
      <c r="K19" s="24" t="str">
        <f>IF(J19='Base de comisiones'!$E$3,VLOOKUP('SALINAS RODRIGUEZ PAULA ANDREA'!E19,'Base de comisiones'!$A$4:$J$53,5,FALSE),IF(J19='Base de comisiones'!$F$3,VLOOKUP('SALINAS RODRIGUEZ PAULA ANDREA'!E19,'Base de comisiones'!$A$4:$J$53,6,FALSE),IF(J19='Base de comisiones'!$G$3,VLOOKUP('SALINAS RODRIGUEZ PAULA ANDREA'!E19,'Base de comisiones'!$A$4:$J$53,7,FALSE),IF(J19='Base de comisiones'!$H$3,VLOOKUP('SALINAS RODRIGUEZ PAULA ANDREA'!E19,'Base de comisiones'!$A$4:$J$53,8,FALSE),IF(J19='Base de comisiones'!$I$3,VLOOKUP('SALINAS RODRIGUEZ PAULA ANDREA'!E19,'Base de comisiones'!$A$4:$J$53,9,FALSE),IF(J19='Base de comisiones'!$J$3,VLOOKUP('SALINAS RODRIGUEZ PAULA ANDREA'!E19,'Base de comisiones'!$A$4:$J$53,10,FALSE),""))))))</f>
        <v/>
      </c>
    </row>
    <row r="20" spans="2:11" x14ac:dyDescent="0.2">
      <c r="B20" s="27"/>
      <c r="C20" s="29"/>
      <c r="D20" s="27"/>
      <c r="E20" s="28"/>
      <c r="F20" s="23" t="str">
        <f>IFERROR(VLOOKUP(E20,'Base de comisiones'!$A$4:$J$53,2,FALSE),"")</f>
        <v/>
      </c>
      <c r="G20" s="23" t="str">
        <f>IFERROR(VLOOKUP(E20,'Base de comisiones'!$A$4:$J$53,3,FALSE),"")</f>
        <v/>
      </c>
      <c r="H20" s="23" t="str">
        <f>IFERROR(VLOOKUP(E20,'Base de comisiones'!$A$4:$J$53,4,FALSE),"")</f>
        <v/>
      </c>
      <c r="I20" s="28"/>
      <c r="J20" s="28"/>
      <c r="K20" s="24" t="str">
        <f>IF(J20='Base de comisiones'!$E$3,VLOOKUP('SALINAS RODRIGUEZ PAULA ANDREA'!E20,'Base de comisiones'!$A$4:$J$53,5,FALSE),IF(J20='Base de comisiones'!$F$3,VLOOKUP('SALINAS RODRIGUEZ PAULA ANDREA'!E20,'Base de comisiones'!$A$4:$J$53,6,FALSE),IF(J20='Base de comisiones'!$G$3,VLOOKUP('SALINAS RODRIGUEZ PAULA ANDREA'!E20,'Base de comisiones'!$A$4:$J$53,7,FALSE),IF(J20='Base de comisiones'!$H$3,VLOOKUP('SALINAS RODRIGUEZ PAULA ANDREA'!E20,'Base de comisiones'!$A$4:$J$53,8,FALSE),IF(J20='Base de comisiones'!$I$3,VLOOKUP('SALINAS RODRIGUEZ PAULA ANDREA'!E20,'Base de comisiones'!$A$4:$J$53,9,FALSE),IF(J20='Base de comisiones'!$J$3,VLOOKUP('SALINAS RODRIGUEZ PAULA ANDREA'!E20,'Base de comisiones'!$A$4:$J$53,10,FALSE),""))))))</f>
        <v/>
      </c>
    </row>
    <row r="21" spans="2:11" x14ac:dyDescent="0.2">
      <c r="B21" s="27"/>
      <c r="C21" s="29"/>
      <c r="D21" s="27"/>
      <c r="E21" s="28"/>
      <c r="F21" s="23" t="str">
        <f>IFERROR(VLOOKUP(E21,'Base de comisiones'!$A$4:$J$53,2,FALSE),"")</f>
        <v/>
      </c>
      <c r="G21" s="23" t="str">
        <f>IFERROR(VLOOKUP(E21,'Base de comisiones'!$A$4:$J$53,3,FALSE),"")</f>
        <v/>
      </c>
      <c r="H21" s="23" t="str">
        <f>IFERROR(VLOOKUP(E21,'Base de comisiones'!$A$4:$J$53,4,FALSE),"")</f>
        <v/>
      </c>
      <c r="I21" s="28"/>
      <c r="J21" s="28"/>
      <c r="K21" s="24" t="str">
        <f>IF(J21='Base de comisiones'!$E$3,VLOOKUP('SALINAS RODRIGUEZ PAULA ANDREA'!E21,'Base de comisiones'!$A$4:$J$53,5,FALSE),IF(J21='Base de comisiones'!$F$3,VLOOKUP('SALINAS RODRIGUEZ PAULA ANDREA'!E21,'Base de comisiones'!$A$4:$J$53,6,FALSE),IF(J21='Base de comisiones'!$G$3,VLOOKUP('SALINAS RODRIGUEZ PAULA ANDREA'!E21,'Base de comisiones'!$A$4:$J$53,7,FALSE),IF(J21='Base de comisiones'!$H$3,VLOOKUP('SALINAS RODRIGUEZ PAULA ANDREA'!E21,'Base de comisiones'!$A$4:$J$53,8,FALSE),IF(J21='Base de comisiones'!$I$3,VLOOKUP('SALINAS RODRIGUEZ PAULA ANDREA'!E21,'Base de comisiones'!$A$4:$J$53,9,FALSE),IF(J21='Base de comisiones'!$J$3,VLOOKUP('SALINAS RODRIGUEZ PAULA ANDREA'!E21,'Base de comisiones'!$A$4:$J$53,10,FALSE),""))))))</f>
        <v/>
      </c>
    </row>
    <row r="22" spans="2:11" x14ac:dyDescent="0.2">
      <c r="B22" s="27"/>
      <c r="C22" s="29"/>
      <c r="D22" s="27"/>
      <c r="E22" s="28"/>
      <c r="F22" s="23" t="str">
        <f>IFERROR(VLOOKUP(E22,'Base de comisiones'!$A$4:$J$53,2,FALSE),"")</f>
        <v/>
      </c>
      <c r="G22" s="23" t="str">
        <f>IFERROR(VLOOKUP(E22,'Base de comisiones'!$A$4:$J$53,3,FALSE),"")</f>
        <v/>
      </c>
      <c r="H22" s="23" t="str">
        <f>IFERROR(VLOOKUP(E22,'Base de comisiones'!$A$4:$J$53,4,FALSE),"")</f>
        <v/>
      </c>
      <c r="I22" s="28"/>
      <c r="J22" s="28"/>
      <c r="K22" s="24" t="str">
        <f>IF(J22='Base de comisiones'!$E$3,VLOOKUP('SALINAS RODRIGUEZ PAULA ANDREA'!E22,'Base de comisiones'!$A$4:$J$53,5,FALSE),IF(J22='Base de comisiones'!$F$3,VLOOKUP('SALINAS RODRIGUEZ PAULA ANDREA'!E22,'Base de comisiones'!$A$4:$J$53,6,FALSE),IF(J22='Base de comisiones'!$G$3,VLOOKUP('SALINAS RODRIGUEZ PAULA ANDREA'!E22,'Base de comisiones'!$A$4:$J$53,7,FALSE),IF(J22='Base de comisiones'!$H$3,VLOOKUP('SALINAS RODRIGUEZ PAULA ANDREA'!E22,'Base de comisiones'!$A$4:$J$53,8,FALSE),IF(J22='Base de comisiones'!$I$3,VLOOKUP('SALINAS RODRIGUEZ PAULA ANDREA'!E22,'Base de comisiones'!$A$4:$J$53,9,FALSE),IF(J22='Base de comisiones'!$J$3,VLOOKUP('SALINAS RODRIGUEZ PAULA ANDREA'!E22,'Base de comisiones'!$A$4:$J$53,10,FALSE),""))))))</f>
        <v/>
      </c>
    </row>
    <row r="23" spans="2:11" x14ac:dyDescent="0.2">
      <c r="B23" s="147" t="s">
        <v>23</v>
      </c>
      <c r="C23" s="148"/>
      <c r="D23" s="148"/>
      <c r="E23" s="148"/>
      <c r="F23" s="148"/>
      <c r="G23" s="148"/>
      <c r="H23" s="148"/>
      <c r="I23" s="148"/>
      <c r="J23" s="148"/>
      <c r="K23" s="25">
        <f>SUM(K9:K22)</f>
        <v>1096997.3747401575</v>
      </c>
    </row>
    <row r="24" spans="2:11" x14ac:dyDescent="0.2">
      <c r="B24" s="14"/>
      <c r="C24" s="15"/>
      <c r="D24" s="16"/>
      <c r="E24" s="16"/>
      <c r="F24" s="16"/>
      <c r="G24" s="16"/>
      <c r="H24" s="16"/>
      <c r="I24" s="16"/>
      <c r="J24" s="16"/>
      <c r="K24" s="6"/>
    </row>
    <row r="25" spans="2:11" x14ac:dyDescent="0.2">
      <c r="B25" s="14"/>
      <c r="C25" s="15"/>
      <c r="D25" s="16"/>
      <c r="E25" s="16"/>
      <c r="F25" s="16"/>
      <c r="G25" s="16"/>
      <c r="H25" s="16"/>
      <c r="I25" s="16"/>
      <c r="J25" s="16"/>
      <c r="K25" s="6"/>
    </row>
    <row r="26" spans="2:11" x14ac:dyDescent="0.2">
      <c r="B26" s="14"/>
      <c r="C26" s="15"/>
      <c r="D26" s="16"/>
      <c r="E26" s="16"/>
      <c r="F26" s="16"/>
      <c r="G26" s="16"/>
      <c r="H26" s="16"/>
      <c r="I26" s="16"/>
      <c r="J26" s="16"/>
      <c r="K26" s="6"/>
    </row>
    <row r="30" spans="2:11" ht="30" x14ac:dyDescent="0.2">
      <c r="B30" s="9" t="s">
        <v>0</v>
      </c>
      <c r="C30" s="10"/>
      <c r="H30" s="9" t="s">
        <v>24</v>
      </c>
      <c r="I30" s="10"/>
      <c r="J30" s="11"/>
      <c r="K30" s="12"/>
    </row>
    <row r="35" spans="3:9" x14ac:dyDescent="0.2">
      <c r="C35" s="149" t="s">
        <v>50</v>
      </c>
      <c r="D35" s="149"/>
      <c r="E35" s="10"/>
      <c r="F35" s="10"/>
      <c r="G35" s="10"/>
      <c r="H35" s="11"/>
      <c r="I35" s="6"/>
    </row>
  </sheetData>
  <mergeCells count="4">
    <mergeCell ref="B1:K1"/>
    <mergeCell ref="B2:K2"/>
    <mergeCell ref="B23:J23"/>
    <mergeCell ref="C35:D35"/>
  </mergeCells>
  <printOptions horizontalCentered="1"/>
  <pageMargins left="0.19685039370078741" right="0.19685039370078741" top="0.19685039370078741" bottom="0.19685039370078741" header="0.31496062992125984" footer="0.31496062992125984"/>
  <pageSetup scale="60" orientation="landscape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ERROR" error="Seleccione asesor de la lista" promptTitle="ASESOR" prompt="Seleccione asesor de la lista" xr:uid="{1048E65D-C8C5-4773-94E2-44B648397C15}">
          <x14:formula1>
            <xm:f>Listas!$E$1:$E$37</xm:f>
          </x14:formula1>
          <xm:sqref>C5</xm:sqref>
        </x14:dataValidation>
        <x14:dataValidation type="list" allowBlank="1" showInputMessage="1" showErrorMessage="1" xr:uid="{A35576A3-7259-4AC2-A4D1-5AD2C5774C65}">
          <x14:formula1>
            <xm:f>Listas!$B$1:$B$2</xm:f>
          </x14:formula1>
          <xm:sqref>C7</xm:sqref>
        </x14:dataValidation>
        <x14:dataValidation type="list" allowBlank="1" showInputMessage="1" showErrorMessage="1" errorTitle="ERROR" error="Seleccione mes de la lista" promptTitle="MES" prompt="Seleccione mes de la lista" xr:uid="{37B416A4-B259-426F-B11D-757646B3D242}">
          <x14:formula1>
            <xm:f>Listas!$D$1:$D$12</xm:f>
          </x14:formula1>
          <xm:sqref>C6 I9:I22</xm:sqref>
        </x14:dataValidation>
        <x14:dataValidation type="list" allowBlank="1" showInputMessage="1" showErrorMessage="1" errorTitle="ERROR" error="Seleccione tipo cobro de la lista" promptTitle="TIPO COBRO" prompt="Seleccione tipo cobro de la lista" xr:uid="{03C14F9E-9FE4-42A8-B9A5-A9CE4A168703}">
          <x14:formula1>
            <xm:f>Listas!$C$1:$C$6</xm:f>
          </x14:formula1>
          <xm:sqref>J9:J22</xm:sqref>
        </x14:dataValidation>
        <x14:dataValidation type="list" allowBlank="1" showInputMessage="1" showErrorMessage="1" errorTitle="ERROR" error="Seleccione vehiculo de la lista" promptTitle="VEHICULO" prompt="Seleccione vehiculo de la lista" xr:uid="{D37D7D8D-CE2C-4650-9ABA-7B3AC5151656}">
          <x14:formula1>
            <xm:f>'Base de comisiones'!$A$4:$A$53</xm:f>
          </x14:formula1>
          <xm:sqref>E9:E22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E9EAF-7322-485E-89B7-3062AAFDB741}">
  <sheetPr>
    <tabColor theme="4" tint="0.59999389629810485"/>
  </sheetPr>
  <dimension ref="B1:M35"/>
  <sheetViews>
    <sheetView showGridLines="0" zoomScale="85" zoomScaleNormal="85" workbookViewId="0">
      <selection activeCell="I5" sqref="I5"/>
    </sheetView>
  </sheetViews>
  <sheetFormatPr baseColWidth="10" defaultColWidth="11.42578125" defaultRowHeight="15" x14ac:dyDescent="0.2"/>
  <cols>
    <col min="1" max="1" width="5.140625" style="1" customWidth="1"/>
    <col min="2" max="2" width="11.85546875" style="1" customWidth="1"/>
    <col min="3" max="3" width="45.140625" style="1" customWidth="1"/>
    <col min="4" max="4" width="10" style="2" customWidth="1"/>
    <col min="5" max="5" width="22.28515625" style="2" customWidth="1"/>
    <col min="6" max="6" width="26.42578125" style="2" customWidth="1"/>
    <col min="7" max="7" width="18.28515625" style="2" customWidth="1"/>
    <col min="8" max="8" width="12.7109375" style="2" hidden="1" customWidth="1"/>
    <col min="9" max="9" width="12.85546875" style="3" customWidth="1"/>
    <col min="10" max="10" width="19.28515625" style="3" customWidth="1"/>
    <col min="11" max="11" width="19.28515625" style="4" customWidth="1"/>
    <col min="12" max="17" width="11.42578125" style="1" customWidth="1"/>
    <col min="18" max="16384" width="11.42578125" style="1"/>
  </cols>
  <sheetData>
    <row r="1" spans="2:12" ht="21" x14ac:dyDescent="0.2">
      <c r="B1" s="146" t="s">
        <v>2</v>
      </c>
      <c r="C1" s="146"/>
      <c r="D1" s="146"/>
      <c r="E1" s="146"/>
      <c r="F1" s="146"/>
      <c r="G1" s="146"/>
      <c r="H1" s="146"/>
      <c r="I1" s="146"/>
      <c r="J1" s="146"/>
      <c r="K1" s="146"/>
    </row>
    <row r="2" spans="2:12" ht="21" x14ac:dyDescent="0.2">
      <c r="B2" s="146" t="s">
        <v>3</v>
      </c>
      <c r="C2" s="146"/>
      <c r="D2" s="146"/>
      <c r="E2" s="146"/>
      <c r="F2" s="146"/>
      <c r="G2" s="146"/>
      <c r="H2" s="146"/>
      <c r="I2" s="146"/>
      <c r="J2" s="146"/>
      <c r="K2" s="146"/>
    </row>
    <row r="3" spans="2:12" x14ac:dyDescent="0.2">
      <c r="I3" s="2"/>
      <c r="J3" s="2"/>
      <c r="K3" s="5"/>
    </row>
    <row r="4" spans="2:12" ht="15.75" x14ac:dyDescent="0.2">
      <c r="B4" s="13" t="s">
        <v>21</v>
      </c>
      <c r="C4" s="26">
        <f>'Nadia Catacora'!C4</f>
        <v>45818</v>
      </c>
      <c r="I4" s="2"/>
      <c r="J4" s="2"/>
      <c r="K4" s="5"/>
    </row>
    <row r="5" spans="2:12" ht="15.75" x14ac:dyDescent="0.2">
      <c r="B5" s="13" t="s">
        <v>0</v>
      </c>
      <c r="C5" s="110" t="s">
        <v>687</v>
      </c>
      <c r="I5" s="2"/>
      <c r="J5" s="2"/>
      <c r="K5" s="5"/>
    </row>
    <row r="6" spans="2:12" ht="15.75" x14ac:dyDescent="0.2">
      <c r="B6" s="13" t="s">
        <v>4</v>
      </c>
      <c r="C6" s="39" t="str">
        <f>'Nadia Catacora'!C6</f>
        <v>MAYO</v>
      </c>
      <c r="I6" s="2"/>
      <c r="J6" s="2"/>
      <c r="K6" s="5"/>
    </row>
    <row r="7" spans="2:12" ht="15.75" x14ac:dyDescent="0.2">
      <c r="B7" s="13" t="s">
        <v>22</v>
      </c>
      <c r="C7" s="39" t="str">
        <f>'Nadia Catacora'!C7</f>
        <v>PRIMERA</v>
      </c>
      <c r="I7" s="2"/>
      <c r="J7" s="2"/>
      <c r="K7" s="5"/>
    </row>
    <row r="8" spans="2:12" ht="31.5" customHeight="1" x14ac:dyDescent="0.2">
      <c r="B8" s="7" t="s">
        <v>17</v>
      </c>
      <c r="C8" s="7" t="s">
        <v>1</v>
      </c>
      <c r="D8" s="7" t="s">
        <v>26</v>
      </c>
      <c r="E8" s="7" t="s">
        <v>18</v>
      </c>
      <c r="F8" s="7" t="s">
        <v>34</v>
      </c>
      <c r="G8" s="7" t="s">
        <v>49</v>
      </c>
      <c r="H8" s="7" t="s">
        <v>19</v>
      </c>
      <c r="I8" s="8" t="s">
        <v>4</v>
      </c>
      <c r="J8" s="8" t="s">
        <v>25</v>
      </c>
      <c r="K8" s="22" t="s">
        <v>20</v>
      </c>
    </row>
    <row r="9" spans="2:12" x14ac:dyDescent="0.2">
      <c r="B9" s="27" t="s">
        <v>688</v>
      </c>
      <c r="C9" s="27" t="s">
        <v>689</v>
      </c>
      <c r="D9" s="27" t="s">
        <v>690</v>
      </c>
      <c r="E9" s="27" t="s">
        <v>111</v>
      </c>
      <c r="F9" s="23" t="str">
        <f>IFERROR(VLOOKUP(E9,'Base de comisiones'!$A$4:$J$77,2,FALSE),"")</f>
        <v>K3 SEDÁN</v>
      </c>
      <c r="G9" s="23" t="str">
        <f>IFERROR(VLOOKUP(E9,'Base de comisiones'!$A$4:$J$77,3,FALSE),"")</f>
        <v>DESIRE</v>
      </c>
      <c r="H9" s="23">
        <f>IFERROR(VLOOKUP(E9,'Base de comisiones'!$A$4:$J$53,4,FALSE),"")</f>
        <v>2026</v>
      </c>
      <c r="I9" s="127" t="s">
        <v>9</v>
      </c>
      <c r="J9" s="111" t="s">
        <v>38</v>
      </c>
      <c r="K9" s="24">
        <f>IF(J9='Base de comisiones'!$E$3,VLOOKUP('PANTOJA PANTOJA INGRID CAROLINA'!E9,'Base de comisiones'!$A$4:$J$74,5,FALSE),IF(J9='Base de comisiones'!$F$3,VLOOKUP('PANTOJA PANTOJA INGRID CAROLINA'!E9,'Base de comisiones'!$A$4:$J$74,6,FALSE),IF(J9='Base de comisiones'!$G$3,VLOOKUP('PANTOJA PANTOJA INGRID CAROLINA'!E9,'Base de comisiones'!$A$4:$J$74,7,FALSE),IF(J9='Base de comisiones'!$H$3,VLOOKUP('PANTOJA PANTOJA INGRID CAROLINA'!E9,'Base de comisiones'!$A$4:$J$74,8,FALSE),IF(J9='Base de comisiones'!$I$3,VLOOKUP('PANTOJA PANTOJA INGRID CAROLINA'!E9,'Base de comisiones'!$A$4:$J$74,9,FALSE),IF(J9='Base de comisiones'!$J$3,VLOOKUP('PANTOJA PANTOJA INGRID CAROLINA'!E9,'Base de comisiones'!$A$4:$J$74,10,FALSE),""))))))</f>
        <v>456110.23622047238</v>
      </c>
      <c r="L9" s="92"/>
    </row>
    <row r="10" spans="2:12" s="60" customFormat="1" x14ac:dyDescent="0.2">
      <c r="B10" s="27"/>
      <c r="C10" s="27"/>
      <c r="D10" s="27"/>
      <c r="E10" s="27"/>
      <c r="F10" s="23" t="str">
        <f>IFERROR(VLOOKUP(E10,'Base de comisiones'!$A$4:$J$77,2,FALSE),"")</f>
        <v/>
      </c>
      <c r="G10" s="23" t="str">
        <f>IFERROR(VLOOKUP(E10,'Base de comisiones'!$A$4:$J$77,3,FALSE),"")</f>
        <v/>
      </c>
      <c r="H10" s="59"/>
      <c r="I10" s="127"/>
      <c r="J10" s="111"/>
      <c r="K10" s="24" t="str">
        <f>IF(J10='Base de comisiones'!$E$3,VLOOKUP('PANTOJA PANTOJA INGRID CAROLINA'!E10,'Base de comisiones'!$A$4:$J$74,5,FALSE),IF(J10='Base de comisiones'!$F$3,VLOOKUP('PANTOJA PANTOJA INGRID CAROLINA'!E10,'Base de comisiones'!$A$4:$J$74,6,FALSE),IF(J10='Base de comisiones'!$G$3,VLOOKUP('PANTOJA PANTOJA INGRID CAROLINA'!E10,'Base de comisiones'!$A$4:$J$74,7,FALSE),IF(J10='Base de comisiones'!$H$3,VLOOKUP('PANTOJA PANTOJA INGRID CAROLINA'!E10,'Base de comisiones'!$A$4:$J$74,8,FALSE),IF(J10='Base de comisiones'!$I$3,VLOOKUP('PANTOJA PANTOJA INGRID CAROLINA'!E10,'Base de comisiones'!$A$4:$J$74,9,FALSE),IF(J10='Base de comisiones'!$J$3,VLOOKUP('PANTOJA PANTOJA INGRID CAROLINA'!E10,'Base de comisiones'!$A$4:$J$74,10,FALSE),""))))))</f>
        <v/>
      </c>
    </row>
    <row r="11" spans="2:12" x14ac:dyDescent="0.2">
      <c r="B11" s="27"/>
      <c r="C11" s="27"/>
      <c r="D11" s="27"/>
      <c r="E11" s="27"/>
      <c r="F11" s="23" t="str">
        <f>IFERROR(VLOOKUP(E11,'Base de comisiones'!$A$4:$J$77,2,FALSE),"")</f>
        <v/>
      </c>
      <c r="G11" s="23" t="str">
        <f>IFERROR(VLOOKUP(E11,'Base de comisiones'!$A$4:$J$77,3,FALSE),"")</f>
        <v/>
      </c>
      <c r="H11" s="23" t="str">
        <f>IFERROR(VLOOKUP(E11,'Base de comisiones'!$A$4:$J$53,4,FALSE),"")</f>
        <v/>
      </c>
      <c r="I11" s="127"/>
      <c r="J11" s="111"/>
      <c r="K11" s="24" t="str">
        <f>IF(J11='Base de comisiones'!$E$3,VLOOKUP('PANTOJA PANTOJA INGRID CAROLINA'!E11,'Base de comisiones'!$A$4:$J$74,5,FALSE),IF(J11='Base de comisiones'!$F$3,VLOOKUP('PANTOJA PANTOJA INGRID CAROLINA'!E11,'Base de comisiones'!$A$4:$J$74,6,FALSE),IF(J11='Base de comisiones'!$G$3,VLOOKUP('PANTOJA PANTOJA INGRID CAROLINA'!E11,'Base de comisiones'!$A$4:$J$74,7,FALSE),IF(J11='Base de comisiones'!$H$3,VLOOKUP('PANTOJA PANTOJA INGRID CAROLINA'!E11,'Base de comisiones'!$A$4:$J$74,8,FALSE),IF(J11='Base de comisiones'!$I$3,VLOOKUP('PANTOJA PANTOJA INGRID CAROLINA'!E11,'Base de comisiones'!$A$4:$J$74,9,FALSE),IF(J11='Base de comisiones'!$J$3,VLOOKUP('PANTOJA PANTOJA INGRID CAROLINA'!E11,'Base de comisiones'!$A$4:$J$74,10,FALSE),""))))))</f>
        <v/>
      </c>
    </row>
    <row r="12" spans="2:12" x14ac:dyDescent="0.2">
      <c r="B12" s="27"/>
      <c r="C12" s="27"/>
      <c r="D12" s="27"/>
      <c r="E12" s="27"/>
      <c r="F12" s="23" t="str">
        <f>IFERROR(VLOOKUP(E12,'Base de comisiones'!$A$4:$J$77,2,FALSE),"")</f>
        <v/>
      </c>
      <c r="G12" s="23" t="str">
        <f>IFERROR(VLOOKUP(E12,'Base de comisiones'!$A$4:$J$77,3,FALSE),"")</f>
        <v/>
      </c>
      <c r="H12" s="23" t="str">
        <f>IFERROR(VLOOKUP(E12,'Base de comisiones'!$A$4:$J$53,4,FALSE),"")</f>
        <v/>
      </c>
      <c r="I12" s="127"/>
      <c r="J12" s="111"/>
      <c r="K12" s="24" t="str">
        <f>IF(J12='Base de comisiones'!$E$3,VLOOKUP('PANTOJA PANTOJA INGRID CAROLINA'!E12,'Base de comisiones'!$A$4:$J$74,5,FALSE),IF(J12='Base de comisiones'!$F$3,VLOOKUP('PANTOJA PANTOJA INGRID CAROLINA'!E12,'Base de comisiones'!$A$4:$J$74,6,FALSE),IF(J12='Base de comisiones'!$G$3,VLOOKUP('PANTOJA PANTOJA INGRID CAROLINA'!E12,'Base de comisiones'!$A$4:$J$74,7,FALSE),IF(J12='Base de comisiones'!$H$3,VLOOKUP('PANTOJA PANTOJA INGRID CAROLINA'!E12,'Base de comisiones'!$A$4:$J$74,8,FALSE),IF(J12='Base de comisiones'!$I$3,VLOOKUP('PANTOJA PANTOJA INGRID CAROLINA'!E12,'Base de comisiones'!$A$4:$J$74,9,FALSE),IF(J12='Base de comisiones'!$J$3,VLOOKUP('PANTOJA PANTOJA INGRID CAROLINA'!E12,'Base de comisiones'!$A$4:$J$74,10,FALSE),""))))))</f>
        <v/>
      </c>
    </row>
    <row r="13" spans="2:12" x14ac:dyDescent="0.2">
      <c r="B13" s="27"/>
      <c r="C13" s="27"/>
      <c r="D13" s="27"/>
      <c r="E13" s="27"/>
      <c r="F13" s="23" t="str">
        <f>IFERROR(VLOOKUP(E13,'Base de comisiones'!$A$4:$J$77,2,FALSE),"")</f>
        <v/>
      </c>
      <c r="G13" s="23" t="str">
        <f>IFERROR(VLOOKUP(E13,'Base de comisiones'!$A$4:$J$77,3,FALSE),"")</f>
        <v/>
      </c>
      <c r="H13" s="23" t="str">
        <f>IFERROR(VLOOKUP(E13,'Base de comisiones'!$A$4:$J$53,4,FALSE),"")</f>
        <v/>
      </c>
      <c r="I13" s="127"/>
      <c r="J13" s="111"/>
      <c r="K13" s="24" t="str">
        <f>IF(J13='Base de comisiones'!$E$3,VLOOKUP('PANTOJA PANTOJA INGRID CAROLINA'!E13,'Base de comisiones'!$A$4:$J$74,5,FALSE),IF(J13='Base de comisiones'!$F$3,VLOOKUP('PANTOJA PANTOJA INGRID CAROLINA'!E13,'Base de comisiones'!$A$4:$J$74,6,FALSE),IF(J13='Base de comisiones'!$G$3,VLOOKUP('PANTOJA PANTOJA INGRID CAROLINA'!E13,'Base de comisiones'!$A$4:$J$74,7,FALSE),IF(J13='Base de comisiones'!$H$3,VLOOKUP('PANTOJA PANTOJA INGRID CAROLINA'!E13,'Base de comisiones'!$A$4:$J$74,8,FALSE),IF(J13='Base de comisiones'!$I$3,VLOOKUP('PANTOJA PANTOJA INGRID CAROLINA'!E13,'Base de comisiones'!$A$4:$J$74,9,FALSE),IF(J13='Base de comisiones'!$J$3,VLOOKUP('PANTOJA PANTOJA INGRID CAROLINA'!E13,'Base de comisiones'!$A$4:$J$74,10,FALSE),""))))))</f>
        <v/>
      </c>
    </row>
    <row r="14" spans="2:12" x14ac:dyDescent="0.2">
      <c r="B14" s="27"/>
      <c r="C14" s="27"/>
      <c r="D14" s="27"/>
      <c r="E14" s="27"/>
      <c r="F14" s="23" t="str">
        <f>IFERROR(VLOOKUP(E14,'Base de comisiones'!$A$4:$J$77,2,FALSE),"")</f>
        <v/>
      </c>
      <c r="G14" s="23" t="str">
        <f>IFERROR(VLOOKUP(E14,'Base de comisiones'!$A$4:$J$77,3,FALSE),"")</f>
        <v/>
      </c>
      <c r="H14" s="23"/>
      <c r="I14" s="127"/>
      <c r="J14" s="111"/>
      <c r="K14" s="24" t="str">
        <f>IF(J14='Base de comisiones'!$E$3,VLOOKUP('PANTOJA PANTOJA INGRID CAROLINA'!E14,'Base de comisiones'!$A$4:$J$74,5,FALSE),IF(J14='Base de comisiones'!$F$3,VLOOKUP('PANTOJA PANTOJA INGRID CAROLINA'!E14,'Base de comisiones'!$A$4:$J$74,6,FALSE),IF(J14='Base de comisiones'!$G$3,VLOOKUP('PANTOJA PANTOJA INGRID CAROLINA'!E14,'Base de comisiones'!$A$4:$J$74,7,FALSE),IF(J14='Base de comisiones'!$H$3,VLOOKUP('PANTOJA PANTOJA INGRID CAROLINA'!E14,'Base de comisiones'!$A$4:$J$74,8,FALSE),IF(J14='Base de comisiones'!$I$3,VLOOKUP('PANTOJA PANTOJA INGRID CAROLINA'!E14,'Base de comisiones'!$A$4:$J$74,9,FALSE),IF(J14='Base de comisiones'!$J$3,VLOOKUP('PANTOJA PANTOJA INGRID CAROLINA'!E14,'Base de comisiones'!$A$4:$J$74,10,FALSE),""))))))</f>
        <v/>
      </c>
    </row>
    <row r="15" spans="2:12" x14ac:dyDescent="0.2">
      <c r="B15" s="27"/>
      <c r="C15" s="27"/>
      <c r="D15" s="27"/>
      <c r="E15" s="111"/>
      <c r="F15" s="23" t="str">
        <f>IFERROR(VLOOKUP(E15,'Base de comisiones'!$A$4:$J$77,2,FALSE),"")</f>
        <v/>
      </c>
      <c r="G15" s="23" t="str">
        <f>IFERROR(VLOOKUP(E15,'Base de comisiones'!$A$4:$J$77,3,FALSE),"")</f>
        <v/>
      </c>
      <c r="H15" s="23"/>
      <c r="I15" s="109"/>
      <c r="J15" s="87"/>
      <c r="K15" s="24" t="str">
        <f>IF(J15='Base de comisiones'!$E$3,VLOOKUP('PANTOJA PANTOJA INGRID CAROLINA'!E15,'Base de comisiones'!$A$4:$J$74,5,FALSE),IF(J15='Base de comisiones'!$F$3,VLOOKUP('PANTOJA PANTOJA INGRID CAROLINA'!E15,'Base de comisiones'!$A$4:$J$74,6,FALSE),IF(J15='Base de comisiones'!$G$3,VLOOKUP('PANTOJA PANTOJA INGRID CAROLINA'!E15,'Base de comisiones'!$A$4:$J$74,7,FALSE),IF(J15='Base de comisiones'!$H$3,VLOOKUP('PANTOJA PANTOJA INGRID CAROLINA'!E15,'Base de comisiones'!$A$4:$J$74,8,FALSE),IF(J15='Base de comisiones'!$I$3,VLOOKUP('PANTOJA PANTOJA INGRID CAROLINA'!E15,'Base de comisiones'!$A$4:$J$74,9,FALSE),IF(J15='Base de comisiones'!$J$3,VLOOKUP('PANTOJA PANTOJA INGRID CAROLINA'!E15,'Base de comisiones'!$A$4:$J$74,10,FALSE),""))))))</f>
        <v/>
      </c>
    </row>
    <row r="16" spans="2:12" x14ac:dyDescent="0.2">
      <c r="B16" s="27"/>
      <c r="C16" s="29"/>
      <c r="D16" s="27"/>
      <c r="E16" s="28"/>
      <c r="F16" s="23" t="str">
        <f>IFERROR(VLOOKUP(E16,'Base de comisiones'!$A$4:$J$77,2,FALSE),"")</f>
        <v/>
      </c>
      <c r="G16" s="23" t="str">
        <f>IFERROR(VLOOKUP(E16,'Base de comisiones'!$A$4:$J$77,3,FALSE),"")</f>
        <v/>
      </c>
      <c r="H16" s="23" t="str">
        <f>IFERROR(VLOOKUP(E16,'Base de comisiones'!$A$4:$J$53,4,FALSE),"")</f>
        <v/>
      </c>
      <c r="I16" s="28"/>
      <c r="J16" s="28"/>
      <c r="K16" s="24" t="str">
        <f>IF(J16='Base de comisiones'!$E$3,VLOOKUP('PANTOJA PANTOJA INGRID CAROLINA'!E16,'Base de comisiones'!$A$4:$J$74,5,FALSE),IF(J16='Base de comisiones'!$F$3,VLOOKUP('PANTOJA PANTOJA INGRID CAROLINA'!E16,'Base de comisiones'!$A$4:$J$74,6,FALSE),IF(J16='Base de comisiones'!$G$3,VLOOKUP('PANTOJA PANTOJA INGRID CAROLINA'!E16,'Base de comisiones'!$A$4:$J$74,7,FALSE),IF(J16='Base de comisiones'!$H$3,VLOOKUP('PANTOJA PANTOJA INGRID CAROLINA'!E16,'Base de comisiones'!$A$4:$J$74,8,FALSE),IF(J16='Base de comisiones'!$I$3,VLOOKUP('PANTOJA PANTOJA INGRID CAROLINA'!E16,'Base de comisiones'!$A$4:$J$74,9,FALSE),IF(J16='Base de comisiones'!$J$3,VLOOKUP('PANTOJA PANTOJA INGRID CAROLINA'!E16,'Base de comisiones'!$A$4:$J$74,10,FALSE),""))))))</f>
        <v/>
      </c>
    </row>
    <row r="17" spans="2:13" x14ac:dyDescent="0.2">
      <c r="B17" s="27"/>
      <c r="C17" s="29"/>
      <c r="D17" s="27"/>
      <c r="E17" s="28"/>
      <c r="F17" s="23" t="str">
        <f>IFERROR(VLOOKUP(E17,'Base de comisiones'!$A$4:$J$77,2,FALSE),"")</f>
        <v/>
      </c>
      <c r="G17" s="23" t="str">
        <f>IFERROR(VLOOKUP(E17,'Base de comisiones'!$A$4:$J$77,3,FALSE),"")</f>
        <v/>
      </c>
      <c r="H17" s="23" t="str">
        <f>IFERROR(VLOOKUP(E17,'Base de comisiones'!$A$4:$J$53,4,FALSE),"")</f>
        <v/>
      </c>
      <c r="I17" s="28"/>
      <c r="J17" s="28"/>
      <c r="K17" s="24" t="str">
        <f>IF(J17='Base de comisiones'!$E$3,VLOOKUP('PANTOJA PANTOJA INGRID CAROLINA'!E17,'Base de comisiones'!$A$4:$J$74,5,FALSE),IF(J17='Base de comisiones'!$F$3,VLOOKUP('PANTOJA PANTOJA INGRID CAROLINA'!E17,'Base de comisiones'!$A$4:$J$74,6,FALSE),IF(J17='Base de comisiones'!$G$3,VLOOKUP('PANTOJA PANTOJA INGRID CAROLINA'!E17,'Base de comisiones'!$A$4:$J$74,7,FALSE),IF(J17='Base de comisiones'!$H$3,VLOOKUP('PANTOJA PANTOJA INGRID CAROLINA'!E17,'Base de comisiones'!$A$4:$J$74,8,FALSE),IF(J17='Base de comisiones'!$I$3,VLOOKUP('PANTOJA PANTOJA INGRID CAROLINA'!E17,'Base de comisiones'!$A$4:$J$74,9,FALSE),IF(J17='Base de comisiones'!$J$3,VLOOKUP('PANTOJA PANTOJA INGRID CAROLINA'!E17,'Base de comisiones'!$A$4:$J$74,10,FALSE),""))))))</f>
        <v/>
      </c>
    </row>
    <row r="18" spans="2:13" x14ac:dyDescent="0.2">
      <c r="B18" s="27"/>
      <c r="C18" s="29"/>
      <c r="D18" s="27"/>
      <c r="E18" s="28"/>
      <c r="F18" s="23" t="str">
        <f>IFERROR(VLOOKUP(E18,'Base de comisiones'!$A$4:$J$77,2,FALSE),"")</f>
        <v/>
      </c>
      <c r="G18" s="23" t="str">
        <f>IFERROR(VLOOKUP(E18,'Base de comisiones'!$A$4:$J$77,3,FALSE),"")</f>
        <v/>
      </c>
      <c r="H18" s="23" t="str">
        <f>IFERROR(VLOOKUP(E18,'Base de comisiones'!$A$4:$J$53,4,FALSE),"")</f>
        <v/>
      </c>
      <c r="I18" s="28"/>
      <c r="J18" s="28"/>
      <c r="K18" s="24" t="str">
        <f>IF(J18='Base de comisiones'!$E$3,VLOOKUP('PANTOJA PANTOJA INGRID CAROLINA'!E18,'Base de comisiones'!$A$4:$J$74,5,FALSE),IF(J18='Base de comisiones'!$F$3,VLOOKUP('PANTOJA PANTOJA INGRID CAROLINA'!E18,'Base de comisiones'!$A$4:$J$74,6,FALSE),IF(J18='Base de comisiones'!$G$3,VLOOKUP('PANTOJA PANTOJA INGRID CAROLINA'!E18,'Base de comisiones'!$A$4:$J$74,7,FALSE),IF(J18='Base de comisiones'!$H$3,VLOOKUP('PANTOJA PANTOJA INGRID CAROLINA'!E18,'Base de comisiones'!$A$4:$J$74,8,FALSE),IF(J18='Base de comisiones'!$I$3,VLOOKUP('PANTOJA PANTOJA INGRID CAROLINA'!E18,'Base de comisiones'!$A$4:$J$74,9,FALSE),IF(J18='Base de comisiones'!$J$3,VLOOKUP('PANTOJA PANTOJA INGRID CAROLINA'!E18,'Base de comisiones'!$A$4:$J$74,10,FALSE),""))))))</f>
        <v/>
      </c>
      <c r="M18" s="5"/>
    </row>
    <row r="19" spans="2:13" x14ac:dyDescent="0.2">
      <c r="B19" s="27"/>
      <c r="C19" s="29"/>
      <c r="D19" s="27"/>
      <c r="E19" s="28"/>
      <c r="F19" s="23" t="str">
        <f>IFERROR(VLOOKUP(E19,'Base de comisiones'!$A$4:$J$77,2,FALSE),"")</f>
        <v/>
      </c>
      <c r="G19" s="23" t="str">
        <f>IFERROR(VLOOKUP(E19,'Base de comisiones'!$A$4:$J$77,3,FALSE),"")</f>
        <v/>
      </c>
      <c r="H19" s="23" t="str">
        <f>IFERROR(VLOOKUP(E19,'Base de comisiones'!$A$4:$J$53,4,FALSE),"")</f>
        <v/>
      </c>
      <c r="I19" s="28"/>
      <c r="J19" s="28"/>
      <c r="K19" s="24" t="str">
        <f>IF(J19='Base de comisiones'!$E$3,VLOOKUP('PANTOJA PANTOJA INGRID CAROLINA'!E19,'Base de comisiones'!$A$4:$J$74,5,FALSE),IF(J19='Base de comisiones'!$F$3,VLOOKUP('PANTOJA PANTOJA INGRID CAROLINA'!E19,'Base de comisiones'!$A$4:$J$74,6,FALSE),IF(J19='Base de comisiones'!$G$3,VLOOKUP('PANTOJA PANTOJA INGRID CAROLINA'!E19,'Base de comisiones'!$A$4:$J$74,7,FALSE),IF(J19='Base de comisiones'!$H$3,VLOOKUP('PANTOJA PANTOJA INGRID CAROLINA'!E19,'Base de comisiones'!$A$4:$J$74,8,FALSE),IF(J19='Base de comisiones'!$I$3,VLOOKUP('PANTOJA PANTOJA INGRID CAROLINA'!E19,'Base de comisiones'!$A$4:$J$74,9,FALSE),IF(J19='Base de comisiones'!$J$3,VLOOKUP('PANTOJA PANTOJA INGRID CAROLINA'!E19,'Base de comisiones'!$A$4:$J$74,10,FALSE),""))))))</f>
        <v/>
      </c>
    </row>
    <row r="20" spans="2:13" x14ac:dyDescent="0.2">
      <c r="B20" s="27"/>
      <c r="C20" s="29"/>
      <c r="D20" s="27"/>
      <c r="E20" s="28"/>
      <c r="F20" s="23" t="str">
        <f>IFERROR(VLOOKUP(E20,'Base de comisiones'!$A$4:$J$77,2,FALSE),"")</f>
        <v/>
      </c>
      <c r="G20" s="23" t="str">
        <f>IFERROR(VLOOKUP(E20,'Base de comisiones'!$A$4:$J$77,3,FALSE),"")</f>
        <v/>
      </c>
      <c r="H20" s="23" t="str">
        <f>IFERROR(VLOOKUP(E20,'Base de comisiones'!$A$4:$J$53,4,FALSE),"")</f>
        <v/>
      </c>
      <c r="I20" s="28"/>
      <c r="J20" s="28"/>
      <c r="K20" s="24" t="str">
        <f>IF(J20='Base de comisiones'!$E$3,VLOOKUP('PANTOJA PANTOJA INGRID CAROLINA'!E20,'Base de comisiones'!$A$4:$J$74,5,FALSE),IF(J20='Base de comisiones'!$F$3,VLOOKUP('PANTOJA PANTOJA INGRID CAROLINA'!E20,'Base de comisiones'!$A$4:$J$74,6,FALSE),IF(J20='Base de comisiones'!$G$3,VLOOKUP('PANTOJA PANTOJA INGRID CAROLINA'!E20,'Base de comisiones'!$A$4:$J$74,7,FALSE),IF(J20='Base de comisiones'!$H$3,VLOOKUP('PANTOJA PANTOJA INGRID CAROLINA'!E20,'Base de comisiones'!$A$4:$J$74,8,FALSE),IF(J20='Base de comisiones'!$I$3,VLOOKUP('PANTOJA PANTOJA INGRID CAROLINA'!E20,'Base de comisiones'!$A$4:$J$74,9,FALSE),IF(J20='Base de comisiones'!$J$3,VLOOKUP('PANTOJA PANTOJA INGRID CAROLINA'!E20,'Base de comisiones'!$A$4:$J$74,10,FALSE),""))))))</f>
        <v/>
      </c>
    </row>
    <row r="21" spans="2:13" x14ac:dyDescent="0.2">
      <c r="B21" s="27"/>
      <c r="C21" s="29"/>
      <c r="D21" s="27"/>
      <c r="E21" s="28"/>
      <c r="F21" s="23" t="str">
        <f>IFERROR(VLOOKUP(E21,'Base de comisiones'!$A$4:$J$77,2,FALSE),"")</f>
        <v/>
      </c>
      <c r="G21" s="23" t="str">
        <f>IFERROR(VLOOKUP(E21,'Base de comisiones'!$A$4:$J$77,3,FALSE),"")</f>
        <v/>
      </c>
      <c r="H21" s="23" t="str">
        <f>IFERROR(VLOOKUP(E21,'Base de comisiones'!$A$4:$J$53,4,FALSE),"")</f>
        <v/>
      </c>
      <c r="I21" s="28"/>
      <c r="J21" s="28"/>
      <c r="K21" s="24" t="str">
        <f>IF(J21='Base de comisiones'!$E$3,VLOOKUP('PANTOJA PANTOJA INGRID CAROLINA'!E21,'Base de comisiones'!$A$4:$J$74,5,FALSE),IF(J21='Base de comisiones'!$F$3,VLOOKUP('PANTOJA PANTOJA INGRID CAROLINA'!E21,'Base de comisiones'!$A$4:$J$74,6,FALSE),IF(J21='Base de comisiones'!$G$3,VLOOKUP('PANTOJA PANTOJA INGRID CAROLINA'!E21,'Base de comisiones'!$A$4:$J$74,7,FALSE),IF(J21='Base de comisiones'!$H$3,VLOOKUP('PANTOJA PANTOJA INGRID CAROLINA'!E21,'Base de comisiones'!$A$4:$J$74,8,FALSE),IF(J21='Base de comisiones'!$I$3,VLOOKUP('PANTOJA PANTOJA INGRID CAROLINA'!E21,'Base de comisiones'!$A$4:$J$74,9,FALSE),IF(J21='Base de comisiones'!$J$3,VLOOKUP('PANTOJA PANTOJA INGRID CAROLINA'!E21,'Base de comisiones'!$A$4:$J$74,10,FALSE),""))))))</f>
        <v/>
      </c>
    </row>
    <row r="22" spans="2:13" x14ac:dyDescent="0.2">
      <c r="B22" s="27"/>
      <c r="C22" s="29"/>
      <c r="D22" s="27"/>
      <c r="E22" s="28"/>
      <c r="F22" s="23" t="str">
        <f>IFERROR(VLOOKUP(E22,'Base de comisiones'!$A$4:$J$77,2,FALSE),"")</f>
        <v/>
      </c>
      <c r="G22" s="23" t="str">
        <f>IFERROR(VLOOKUP(E22,'Base de comisiones'!$A$4:$J$77,3,FALSE),"")</f>
        <v/>
      </c>
      <c r="H22" s="23" t="str">
        <f>IFERROR(VLOOKUP(E22,'Base de comisiones'!$A$4:$J$53,4,FALSE),"")</f>
        <v/>
      </c>
      <c r="I22" s="28"/>
      <c r="J22" s="28"/>
      <c r="K22" s="24" t="str">
        <f>IF(J22='Base de comisiones'!$E$3,VLOOKUP('PANTOJA PANTOJA INGRID CAROLINA'!E22,'Base de comisiones'!$A$4:$J$74,5,FALSE),IF(J22='Base de comisiones'!$F$3,VLOOKUP('PANTOJA PANTOJA INGRID CAROLINA'!E22,'Base de comisiones'!$A$4:$J$74,6,FALSE),IF(J22='Base de comisiones'!$G$3,VLOOKUP('PANTOJA PANTOJA INGRID CAROLINA'!E22,'Base de comisiones'!$A$4:$J$74,7,FALSE),IF(J22='Base de comisiones'!$H$3,VLOOKUP('PANTOJA PANTOJA INGRID CAROLINA'!E22,'Base de comisiones'!$A$4:$J$74,8,FALSE),IF(J22='Base de comisiones'!$I$3,VLOOKUP('PANTOJA PANTOJA INGRID CAROLINA'!E22,'Base de comisiones'!$A$4:$J$74,9,FALSE),IF(J22='Base de comisiones'!$J$3,VLOOKUP('PANTOJA PANTOJA INGRID CAROLINA'!E22,'Base de comisiones'!$A$4:$J$74,10,FALSE),""))))))</f>
        <v/>
      </c>
    </row>
    <row r="23" spans="2:13" x14ac:dyDescent="0.2">
      <c r="B23" s="147" t="s">
        <v>23</v>
      </c>
      <c r="C23" s="148"/>
      <c r="D23" s="148"/>
      <c r="E23" s="148"/>
      <c r="F23" s="148"/>
      <c r="G23" s="148"/>
      <c r="H23" s="148"/>
      <c r="I23" s="148"/>
      <c r="J23" s="148"/>
      <c r="K23" s="25">
        <f>SUM(K9:K22)</f>
        <v>456110.23622047238</v>
      </c>
    </row>
    <row r="24" spans="2:13" x14ac:dyDescent="0.2">
      <c r="B24" s="14"/>
      <c r="C24" s="15"/>
      <c r="D24" s="16"/>
      <c r="E24" s="16"/>
      <c r="F24" s="16"/>
      <c r="G24" s="16"/>
      <c r="H24" s="16"/>
      <c r="I24" s="16"/>
      <c r="J24" s="16"/>
      <c r="K24" s="6"/>
    </row>
    <row r="25" spans="2:13" x14ac:dyDescent="0.2">
      <c r="B25" s="14"/>
      <c r="C25" s="15"/>
      <c r="D25" s="16"/>
      <c r="E25" s="16"/>
      <c r="F25" s="16"/>
      <c r="G25" s="16"/>
      <c r="H25" s="16"/>
      <c r="I25" s="16"/>
      <c r="J25" s="16"/>
      <c r="K25" s="6"/>
    </row>
    <row r="26" spans="2:13" x14ac:dyDescent="0.2">
      <c r="B26" s="14"/>
      <c r="C26" s="15"/>
      <c r="D26" s="16"/>
      <c r="E26" s="16"/>
      <c r="F26" s="16"/>
      <c r="G26" s="16"/>
      <c r="H26" s="16"/>
      <c r="I26" s="16"/>
      <c r="J26" s="16"/>
      <c r="K26" s="6"/>
    </row>
    <row r="30" spans="2:13" ht="30" x14ac:dyDescent="0.2">
      <c r="B30" s="9" t="s">
        <v>0</v>
      </c>
      <c r="C30" s="10"/>
      <c r="H30" s="9" t="s">
        <v>24</v>
      </c>
      <c r="I30" s="10"/>
      <c r="J30" s="11"/>
      <c r="K30" s="12"/>
    </row>
    <row r="35" spans="3:9" x14ac:dyDescent="0.2">
      <c r="C35" s="149" t="s">
        <v>50</v>
      </c>
      <c r="D35" s="149"/>
      <c r="E35" s="10"/>
      <c r="F35" s="10"/>
      <c r="G35" s="10"/>
      <c r="H35" s="11"/>
      <c r="I35" s="6"/>
    </row>
  </sheetData>
  <mergeCells count="4">
    <mergeCell ref="B1:K1"/>
    <mergeCell ref="B2:K2"/>
    <mergeCell ref="B23:J23"/>
    <mergeCell ref="C35:D35"/>
  </mergeCells>
  <printOptions horizontalCentered="1"/>
  <pageMargins left="0.19685039370078741" right="0.19685039370078741" top="0.19685039370078741" bottom="0.19685039370078741" header="0.31496062992125984" footer="0.31496062992125984"/>
  <pageSetup scale="60" orientation="landscape" r:id="rId1"/>
  <extLst>
    <ext xmlns:x14="http://schemas.microsoft.com/office/spreadsheetml/2009/9/main" uri="{CCE6A557-97BC-4b89-ADB6-D9C93CAAB3DF}">
      <x14:dataValidations xmlns:xm="http://schemas.microsoft.com/office/excel/2006/main" xWindow="1161" yWindow="653" count="5">
        <x14:dataValidation type="list" allowBlank="1" showInputMessage="1" showErrorMessage="1" errorTitle="ERROR" error="Seleccione mes de la lista" promptTitle="MES" prompt="Seleccione mes de la lista" xr:uid="{012AC807-5467-4EFD-A75E-1A8C559CC8A5}">
          <x14:formula1>
            <xm:f>Listas!$D$1:$D$12</xm:f>
          </x14:formula1>
          <xm:sqref>C6 I9:I22</xm:sqref>
        </x14:dataValidation>
        <x14:dataValidation type="list" allowBlank="1" showInputMessage="1" showErrorMessage="1" xr:uid="{16D2DA1A-3B10-4A63-99F3-6AD37D446807}">
          <x14:formula1>
            <xm:f>Listas!$B$1:$B$2</xm:f>
          </x14:formula1>
          <xm:sqref>C7</xm:sqref>
        </x14:dataValidation>
        <x14:dataValidation type="list" allowBlank="1" showInputMessage="1" showErrorMessage="1" errorTitle="ERROR" error="Seleccione asesor de la lista" promptTitle="ASESOR" prompt="Seleccione asesor de la lista" xr:uid="{343FA6B8-3807-4317-BBA3-64A734DBFDBF}">
          <x14:formula1>
            <xm:f>Listas!$E$1:$E$37</xm:f>
          </x14:formula1>
          <xm:sqref>C5</xm:sqref>
        </x14:dataValidation>
        <x14:dataValidation type="list" allowBlank="1" showInputMessage="1" showErrorMessage="1" errorTitle="ERROR" error="Seleccione tipo cobro de la lista" promptTitle="TIPO COBRO" prompt="Seleccione tipo cobro de la lista" xr:uid="{364AEAD2-ECB2-47CF-8C15-CB2F5E925C25}">
          <x14:formula1>
            <xm:f>Listas!$C$1:$C$6</xm:f>
          </x14:formula1>
          <xm:sqref>J9:J22</xm:sqref>
        </x14:dataValidation>
        <x14:dataValidation type="list" allowBlank="1" showInputMessage="1" showErrorMessage="1" errorTitle="ERROR" error="Seleccione vehiculo de la lista" promptTitle="VEHICULO" prompt="Seleccione vehiculo de la lista" xr:uid="{A46720D5-950C-4420-BC23-E826FE766AD8}">
          <x14:formula1>
            <xm:f>'Base de comisiones'!$A$4:$A$53</xm:f>
          </x14:formula1>
          <xm:sqref>E9:E22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FAC2C-6138-4C42-871C-73D4E73306CB}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59999389629810485"/>
  </sheetPr>
  <dimension ref="B1:L34"/>
  <sheetViews>
    <sheetView showGridLines="0" zoomScale="70" zoomScaleNormal="70" workbookViewId="0">
      <selection activeCell="I27" sqref="I27"/>
    </sheetView>
  </sheetViews>
  <sheetFormatPr baseColWidth="10" defaultColWidth="11.42578125" defaultRowHeight="15" x14ac:dyDescent="0.2"/>
  <cols>
    <col min="1" max="1" width="5.140625" style="1" customWidth="1"/>
    <col min="2" max="2" width="11.85546875" style="1" customWidth="1"/>
    <col min="3" max="3" width="43.28515625" style="1" customWidth="1"/>
    <col min="4" max="4" width="10" style="2" customWidth="1"/>
    <col min="5" max="5" width="22.28515625" style="2" customWidth="1"/>
    <col min="6" max="6" width="26.42578125" style="2" customWidth="1"/>
    <col min="7" max="7" width="18.28515625" style="2" customWidth="1"/>
    <col min="8" max="8" width="12.7109375" style="2" hidden="1" customWidth="1"/>
    <col min="9" max="9" width="14.5703125" style="3" customWidth="1"/>
    <col min="10" max="10" width="18.7109375" style="3" customWidth="1"/>
    <col min="11" max="11" width="19.28515625" style="4" customWidth="1"/>
    <col min="12" max="12" width="19" style="1" customWidth="1"/>
    <col min="13" max="17" width="11.42578125" style="1" customWidth="1"/>
    <col min="18" max="16384" width="11.42578125" style="1"/>
  </cols>
  <sheetData>
    <row r="1" spans="2:12" ht="21" x14ac:dyDescent="0.2">
      <c r="B1" s="146" t="s">
        <v>2</v>
      </c>
      <c r="C1" s="146"/>
      <c r="D1" s="146"/>
      <c r="E1" s="146"/>
      <c r="F1" s="146"/>
      <c r="G1" s="146"/>
      <c r="H1" s="146"/>
      <c r="I1" s="146"/>
      <c r="J1" s="146"/>
      <c r="K1" s="146"/>
    </row>
    <row r="2" spans="2:12" ht="21" x14ac:dyDescent="0.2">
      <c r="B2" s="146" t="s">
        <v>3</v>
      </c>
      <c r="C2" s="146"/>
      <c r="D2" s="146"/>
      <c r="E2" s="146"/>
      <c r="F2" s="146"/>
      <c r="G2" s="146"/>
      <c r="H2" s="146"/>
      <c r="I2" s="146"/>
      <c r="J2" s="146"/>
      <c r="K2" s="146"/>
    </row>
    <row r="3" spans="2:12" x14ac:dyDescent="0.2">
      <c r="I3" s="2"/>
      <c r="J3" s="2"/>
      <c r="K3" s="5"/>
    </row>
    <row r="4" spans="2:12" ht="15.75" x14ac:dyDescent="0.2">
      <c r="B4" s="13" t="s">
        <v>21</v>
      </c>
      <c r="C4" s="94">
        <v>45818</v>
      </c>
      <c r="I4" s="2"/>
      <c r="J4" s="2"/>
      <c r="K4" s="5"/>
    </row>
    <row r="5" spans="2:12" ht="15.75" x14ac:dyDescent="0.2">
      <c r="B5" s="13" t="s">
        <v>0</v>
      </c>
      <c r="C5" s="114" t="s">
        <v>58</v>
      </c>
      <c r="I5" s="2"/>
      <c r="J5" s="2"/>
      <c r="K5" s="5"/>
    </row>
    <row r="6" spans="2:12" ht="15.75" x14ac:dyDescent="0.2">
      <c r="B6" s="13" t="s">
        <v>4</v>
      </c>
      <c r="C6" s="138" t="s">
        <v>9</v>
      </c>
      <c r="I6" s="2"/>
      <c r="J6" s="2"/>
      <c r="K6" s="5"/>
    </row>
    <row r="7" spans="2:12" ht="15.75" x14ac:dyDescent="0.2">
      <c r="B7" s="13" t="s">
        <v>22</v>
      </c>
      <c r="C7" s="49" t="s">
        <v>29</v>
      </c>
      <c r="I7" s="2"/>
      <c r="J7" s="2"/>
      <c r="K7" s="5"/>
    </row>
    <row r="8" spans="2:12" ht="31.5" customHeight="1" x14ac:dyDescent="0.2">
      <c r="B8" s="7" t="s">
        <v>17</v>
      </c>
      <c r="C8" s="7" t="s">
        <v>1</v>
      </c>
      <c r="D8" s="7" t="s">
        <v>26</v>
      </c>
      <c r="E8" s="7" t="s">
        <v>18</v>
      </c>
      <c r="F8" s="7" t="s">
        <v>34</v>
      </c>
      <c r="G8" s="7" t="s">
        <v>49</v>
      </c>
      <c r="H8" s="7" t="s">
        <v>19</v>
      </c>
      <c r="I8" s="8" t="s">
        <v>4</v>
      </c>
      <c r="J8" s="8" t="s">
        <v>25</v>
      </c>
      <c r="K8" s="22" t="s">
        <v>20</v>
      </c>
    </row>
    <row r="9" spans="2:12" x14ac:dyDescent="0.2">
      <c r="B9" s="29" t="s">
        <v>230</v>
      </c>
      <c r="C9" s="29" t="s">
        <v>231</v>
      </c>
      <c r="D9" s="29" t="s">
        <v>232</v>
      </c>
      <c r="E9" s="29" t="s">
        <v>109</v>
      </c>
      <c r="F9" s="23" t="str">
        <f>IFERROR(VLOOKUP(E9,'Base de comisiones'!$A$4:$J$74,2,FALSE),"")</f>
        <v>K3 SEDÁN</v>
      </c>
      <c r="G9" s="23" t="str">
        <f>IFERROR(VLOOKUP(E9,'Base de comisiones'!$A$4:$J$74,3,FALSE),"")</f>
        <v>ZENITH</v>
      </c>
      <c r="H9" s="23">
        <f>IFERROR(VLOOKUP(E9,'Base de comisiones'!$A$4:$J$53,4,FALSE),"")</f>
        <v>2026</v>
      </c>
      <c r="I9" s="133" t="s">
        <v>9</v>
      </c>
      <c r="J9" s="28" t="s">
        <v>38</v>
      </c>
      <c r="K9" s="24">
        <f>IF(J9='Base de comisiones'!$E$3,VLOOKUP('Nadia Catacora'!E9,'Base de comisiones'!$A$4:$J$77,5,FALSE),IF(J9='Base de comisiones'!$F$3,VLOOKUP('Nadia Catacora'!E9,'Base de comisiones'!$A$4:$J$77,6,FALSE),IF(J9='Base de comisiones'!$G$3,VLOOKUP('Nadia Catacora'!E9,'Base de comisiones'!$A$4:$J$77,7,FALSE),IF(J9='Base de comisiones'!$H$3,VLOOKUP('Nadia Catacora'!E9,'Base de comisiones'!$A$4:$J$77,8,FALSE),IF(J9='Base de comisiones'!$I$3,VLOOKUP('Nadia Catacora'!E9,'Base de comisiones'!$A$4:$J$77,9,FALSE),IF(J9='Base de comisiones'!$J$3,VLOOKUP('Nadia Catacora'!E9,'Base de comisiones'!$A$4:$J$77,10,FALSE),""))))))</f>
        <v>536950.13123359578</v>
      </c>
      <c r="L9" s="89"/>
    </row>
    <row r="10" spans="2:12" x14ac:dyDescent="0.2">
      <c r="B10" s="29" t="s">
        <v>233</v>
      </c>
      <c r="C10" s="29" t="s">
        <v>234</v>
      </c>
      <c r="D10" s="29" t="s">
        <v>235</v>
      </c>
      <c r="E10" s="29" t="s">
        <v>109</v>
      </c>
      <c r="F10" s="23" t="str">
        <f>IFERROR(VLOOKUP(E10,'Base de comisiones'!$A$4:$J$74,2,FALSE),"")</f>
        <v>K3 SEDÁN</v>
      </c>
      <c r="G10" s="23" t="str">
        <f>IFERROR(VLOOKUP(E10,'Base de comisiones'!$A$4:$J$74,3,FALSE),"")</f>
        <v>ZENITH</v>
      </c>
      <c r="H10" s="23">
        <f>IFERROR(VLOOKUP(E10,'Base de comisiones'!$A$4:$J$53,4,FALSE),"")</f>
        <v>2026</v>
      </c>
      <c r="I10" s="133" t="s">
        <v>9</v>
      </c>
      <c r="J10" s="28" t="s">
        <v>38</v>
      </c>
      <c r="K10" s="24">
        <f>IF(J10='Base de comisiones'!$E$3,VLOOKUP('Nadia Catacora'!E10,'Base de comisiones'!$A$4:$J$77,5,FALSE),IF(J10='Base de comisiones'!$F$3,VLOOKUP('Nadia Catacora'!E10,'Base de comisiones'!$A$4:$J$77,6,FALSE),IF(J10='Base de comisiones'!$G$3,VLOOKUP('Nadia Catacora'!E10,'Base de comisiones'!$A$4:$J$77,7,FALSE),IF(J10='Base de comisiones'!$H$3,VLOOKUP('Nadia Catacora'!E10,'Base de comisiones'!$A$4:$J$77,8,FALSE),IF(J10='Base de comisiones'!$I$3,VLOOKUP('Nadia Catacora'!E10,'Base de comisiones'!$A$4:$J$77,9,FALSE),IF(J10='Base de comisiones'!$J$3,VLOOKUP('Nadia Catacora'!E10,'Base de comisiones'!$A$4:$J$77,10,FALSE),""))))))</f>
        <v>536950.13123359578</v>
      </c>
      <c r="L10" s="75"/>
    </row>
    <row r="11" spans="2:12" x14ac:dyDescent="0.2">
      <c r="B11" s="29" t="s">
        <v>236</v>
      </c>
      <c r="C11" s="29" t="s">
        <v>237</v>
      </c>
      <c r="D11" s="29" t="s">
        <v>238</v>
      </c>
      <c r="E11" s="29" t="s">
        <v>171</v>
      </c>
      <c r="F11" s="23" t="str">
        <f>IFERROR(VLOOKUP(E11,'Base de comisiones'!$A$4:$J$74,2,FALSE),"")</f>
        <v>SONET (QY)</v>
      </c>
      <c r="G11" s="23" t="str">
        <f>IFERROR(VLOOKUP(E11,'Base de comisiones'!$A$4:$J$74,3,FALSE),"")</f>
        <v>VIBRANT MT</v>
      </c>
      <c r="H11" s="23">
        <f>IFERROR(VLOOKUP(E11,'Base de comisiones'!$A$4:$J$53,4,FALSE),"")</f>
        <v>2026</v>
      </c>
      <c r="I11" s="133" t="s">
        <v>9</v>
      </c>
      <c r="J11" s="28" t="s">
        <v>38</v>
      </c>
      <c r="K11" s="24">
        <f>IF(J11='Base de comisiones'!$E$3,VLOOKUP('Nadia Catacora'!E11,'Base de comisiones'!$A$4:$J$77,5,FALSE),IF(J11='Base de comisiones'!$F$3,VLOOKUP('Nadia Catacora'!E11,'Base de comisiones'!$A$4:$J$77,6,FALSE),IF(J11='Base de comisiones'!$G$3,VLOOKUP('Nadia Catacora'!E11,'Base de comisiones'!$A$4:$J$77,7,FALSE),IF(J11='Base de comisiones'!$H$3,VLOOKUP('Nadia Catacora'!E11,'Base de comisiones'!$A$4:$J$77,8,FALSE),IF(J11='Base de comisiones'!$I$3,VLOOKUP('Nadia Catacora'!E11,'Base de comisiones'!$A$4:$J$77,9,FALSE),IF(J11='Base de comisiones'!$J$3,VLOOKUP('Nadia Catacora'!E11,'Base de comisiones'!$A$4:$J$77,10,FALSE),""))))))</f>
        <v>519627.29600000003</v>
      </c>
      <c r="L11" s="75"/>
    </row>
    <row r="12" spans="2:12" x14ac:dyDescent="0.2">
      <c r="B12" s="29" t="s">
        <v>239</v>
      </c>
      <c r="C12" s="29" t="s">
        <v>240</v>
      </c>
      <c r="D12" s="29" t="s">
        <v>241</v>
      </c>
      <c r="E12" s="29" t="s">
        <v>121</v>
      </c>
      <c r="F12" s="23" t="str">
        <f>IFERROR(VLOOKUP(E12,'Base de comisiones'!$A$4:$J$74,2,FALSE),"")</f>
        <v>K3 CROSS</v>
      </c>
      <c r="G12" s="23" t="str">
        <f>IFERROR(VLOOKUP(E12,'Base de comisiones'!$A$4:$J$74,3,FALSE),"")</f>
        <v>ZENITH</v>
      </c>
      <c r="H12" s="23">
        <f>IFERROR(VLOOKUP(E12,'Base de comisiones'!$A$4:$J$53,4,FALSE),"")</f>
        <v>2026</v>
      </c>
      <c r="I12" s="133" t="s">
        <v>9</v>
      </c>
      <c r="J12" s="28" t="s">
        <v>38</v>
      </c>
      <c r="K12" s="24">
        <f>IF(J12='Base de comisiones'!$E$3,VLOOKUP('Nadia Catacora'!E12,'Base de comisiones'!$A$4:$J$77,5,FALSE),IF(J12='Base de comisiones'!$F$3,VLOOKUP('Nadia Catacora'!E12,'Base de comisiones'!$A$4:$J$77,6,FALSE),IF(J12='Base de comisiones'!$G$3,VLOOKUP('Nadia Catacora'!E12,'Base de comisiones'!$A$4:$J$77,7,FALSE),IF(J12='Base de comisiones'!$H$3,VLOOKUP('Nadia Catacora'!E12,'Base de comisiones'!$A$4:$J$77,8,FALSE),IF(J12='Base de comisiones'!$I$3,VLOOKUP('Nadia Catacora'!E12,'Base de comisiones'!$A$4:$J$77,9,FALSE),IF(J12='Base de comisiones'!$J$3,VLOOKUP('Nadia Catacora'!E12,'Base de comisiones'!$A$4:$J$77,10,FALSE),""))))))</f>
        <v>548498.68766404199</v>
      </c>
      <c r="L12" s="75"/>
    </row>
    <row r="13" spans="2:12" x14ac:dyDescent="0.2">
      <c r="B13" s="29" t="s">
        <v>242</v>
      </c>
      <c r="C13" s="29" t="s">
        <v>243</v>
      </c>
      <c r="D13" s="29" t="s">
        <v>244</v>
      </c>
      <c r="E13" s="29" t="s">
        <v>142</v>
      </c>
      <c r="F13" s="23" t="str">
        <f>IFERROR(VLOOKUP(E13,'Base de comisiones'!$A$4:$J$74,2,FALSE),"")</f>
        <v>SPORTAGE NQ5e</v>
      </c>
      <c r="G13" s="23" t="str">
        <f>IFERROR(VLOOKUP(E13,'Base de comisiones'!$A$4:$J$74,3,FALSE),"")</f>
        <v>VIBRANT PLUS AT</v>
      </c>
      <c r="H13" s="23">
        <f>IFERROR(VLOOKUP(E13,'Base de comisiones'!$A$4:$J$53,4,FALSE),"")</f>
        <v>2026</v>
      </c>
      <c r="I13" s="133" t="s">
        <v>9</v>
      </c>
      <c r="J13" s="28" t="s">
        <v>38</v>
      </c>
      <c r="K13" s="24">
        <f>IF(J13='Base de comisiones'!$E$3,VLOOKUP('Nadia Catacora'!E13,'Base de comisiones'!$A$4:$J$77,5,FALSE),IF(J13='Base de comisiones'!$F$3,VLOOKUP('Nadia Catacora'!E13,'Base de comisiones'!$A$4:$J$77,6,FALSE),IF(J13='Base de comisiones'!$G$3,VLOOKUP('Nadia Catacora'!E13,'Base de comisiones'!$A$4:$J$77,7,FALSE),IF(J13='Base de comisiones'!$H$3,VLOOKUP('Nadia Catacora'!E13,'Base de comisiones'!$A$4:$J$77,8,FALSE),IF(J13='Base de comisiones'!$I$3,VLOOKUP('Nadia Catacora'!E13,'Base de comisiones'!$A$4:$J$77,9,FALSE),IF(J13='Base de comisiones'!$J$3,VLOOKUP('Nadia Catacora'!E13,'Base de comisiones'!$A$4:$J$77,10,FALSE),""))))))</f>
        <v>931117.32283464563</v>
      </c>
    </row>
    <row r="14" spans="2:12" x14ac:dyDescent="0.2">
      <c r="B14" s="29" t="s">
        <v>245</v>
      </c>
      <c r="C14" s="29" t="s">
        <v>246</v>
      </c>
      <c r="D14" s="29" t="s">
        <v>247</v>
      </c>
      <c r="E14" s="29" t="s">
        <v>162</v>
      </c>
      <c r="F14" s="23" t="str">
        <f>IFERROR(VLOOKUP(E14,'Base de comisiones'!$A$4:$J$74,2,FALSE),"")</f>
        <v>SONET (QY)</v>
      </c>
      <c r="G14" s="23" t="str">
        <f>IFERROR(VLOOKUP(E14,'Base de comisiones'!$A$4:$J$74,3,FALSE),"")</f>
        <v>ZENITH AT</v>
      </c>
      <c r="H14" s="23">
        <f>IFERROR(VLOOKUP(E14,'Base de comisiones'!$A$4:$J$53,4,FALSE),"")</f>
        <v>2026</v>
      </c>
      <c r="I14" s="133" t="s">
        <v>9</v>
      </c>
      <c r="J14" s="28" t="s">
        <v>38</v>
      </c>
      <c r="K14" s="24">
        <f>IF(J14='Base de comisiones'!$E$3,VLOOKUP('Nadia Catacora'!E14,'Base de comisiones'!$A$4:$J$77,5,FALSE),IF(J14='Base de comisiones'!$F$3,VLOOKUP('Nadia Catacora'!E14,'Base de comisiones'!$A$4:$J$77,6,FALSE),IF(J14='Base de comisiones'!$G$3,VLOOKUP('Nadia Catacora'!E14,'Base de comisiones'!$A$4:$J$77,7,FALSE),IF(J14='Base de comisiones'!$H$3,VLOOKUP('Nadia Catacora'!E14,'Base de comisiones'!$A$4:$J$77,8,FALSE),IF(J14='Base de comisiones'!$I$3,VLOOKUP('Nadia Catacora'!E14,'Base de comisiones'!$A$4:$J$77,9,FALSE),IF(J14='Base de comisiones'!$J$3,VLOOKUP('Nadia Catacora'!E14,'Base de comisiones'!$A$4:$J$77,10,FALSE),""))))))</f>
        <v>635112.86400000006</v>
      </c>
    </row>
    <row r="15" spans="2:12" x14ac:dyDescent="0.2">
      <c r="B15" s="29" t="s">
        <v>248</v>
      </c>
      <c r="C15" s="29" t="s">
        <v>249</v>
      </c>
      <c r="D15" s="29" t="s">
        <v>250</v>
      </c>
      <c r="E15" s="29" t="s">
        <v>120</v>
      </c>
      <c r="F15" s="23" t="str">
        <f>IFERROR(VLOOKUP(E15,'Base de comisiones'!$A$4:$J$74,2,FALSE),"")</f>
        <v>K3 CROSS</v>
      </c>
      <c r="G15" s="23" t="str">
        <f>IFERROR(VLOOKUP(E15,'Base de comisiones'!$A$4:$J$74,3,FALSE),"")</f>
        <v>VIBRANT</v>
      </c>
      <c r="H15" s="23"/>
      <c r="I15" s="133" t="s">
        <v>9</v>
      </c>
      <c r="J15" s="28" t="s">
        <v>38</v>
      </c>
      <c r="K15" s="24">
        <f>IF(J15='Base de comisiones'!$E$3,VLOOKUP('Nadia Catacora'!E15,'Base de comisiones'!$A$4:$J$77,5,FALSE),IF(J15='Base de comisiones'!$F$3,VLOOKUP('Nadia Catacora'!E15,'Base de comisiones'!$A$4:$J$77,6,FALSE),IF(J15='Base de comisiones'!$G$3,VLOOKUP('Nadia Catacora'!E15,'Base de comisiones'!$A$4:$J$77,7,FALSE),IF(J15='Base de comisiones'!$H$3,VLOOKUP('Nadia Catacora'!E15,'Base de comisiones'!$A$4:$J$77,8,FALSE),IF(J15='Base de comisiones'!$I$3,VLOOKUP('Nadia Catacora'!E15,'Base de comisiones'!$A$4:$J$77,9,FALSE),IF(J15='Base de comisiones'!$J$3,VLOOKUP('Nadia Catacora'!E15,'Base de comisiones'!$A$4:$J$77,10,FALSE),""))))))</f>
        <v>502304.46194225724</v>
      </c>
    </row>
    <row r="16" spans="2:12" x14ac:dyDescent="0.2">
      <c r="B16" s="29" t="s">
        <v>251</v>
      </c>
      <c r="C16" s="29" t="s">
        <v>252</v>
      </c>
      <c r="D16" s="29" t="s">
        <v>253</v>
      </c>
      <c r="E16" s="29" t="s">
        <v>171</v>
      </c>
      <c r="F16" s="23" t="str">
        <f>IFERROR(VLOOKUP(E16,'Base de comisiones'!$A$4:$J$74,2,FALSE),"")</f>
        <v>SONET (QY)</v>
      </c>
      <c r="G16" s="23" t="str">
        <f>IFERROR(VLOOKUP(E16,'Base de comisiones'!$A$4:$J$74,3,FALSE),"")</f>
        <v>VIBRANT MT</v>
      </c>
      <c r="H16" s="23"/>
      <c r="I16" s="133" t="s">
        <v>9</v>
      </c>
      <c r="J16" s="28" t="s">
        <v>38</v>
      </c>
      <c r="K16" s="24">
        <f>IF(J16='Base de comisiones'!$E$3,VLOOKUP('Nadia Catacora'!E16,'Base de comisiones'!$A$4:$J$77,5,FALSE),IF(J16='Base de comisiones'!$F$3,VLOOKUP('Nadia Catacora'!E16,'Base de comisiones'!$A$4:$J$77,6,FALSE),IF(J16='Base de comisiones'!$G$3,VLOOKUP('Nadia Catacora'!E16,'Base de comisiones'!$A$4:$J$77,7,FALSE),IF(J16='Base de comisiones'!$H$3,VLOOKUP('Nadia Catacora'!E16,'Base de comisiones'!$A$4:$J$77,8,FALSE),IF(J16='Base de comisiones'!$I$3,VLOOKUP('Nadia Catacora'!E16,'Base de comisiones'!$A$4:$J$77,9,FALSE),IF(J16='Base de comisiones'!$J$3,VLOOKUP('Nadia Catacora'!E16,'Base de comisiones'!$A$4:$J$77,10,FALSE),""))))))</f>
        <v>519627.29600000003</v>
      </c>
    </row>
    <row r="17" spans="2:11" x14ac:dyDescent="0.2">
      <c r="B17" s="29" t="s">
        <v>254</v>
      </c>
      <c r="C17" s="29" t="s">
        <v>255</v>
      </c>
      <c r="D17" s="29" t="s">
        <v>256</v>
      </c>
      <c r="E17" s="29" t="s">
        <v>109</v>
      </c>
      <c r="F17" s="23" t="str">
        <f>IFERROR(VLOOKUP(E17,'Base de comisiones'!$A$4:$J$74,2,FALSE),"")</f>
        <v>K3 SEDÁN</v>
      </c>
      <c r="G17" s="23" t="str">
        <f>IFERROR(VLOOKUP(E17,'Base de comisiones'!$A$4:$J$74,3,FALSE),"")</f>
        <v>ZENITH</v>
      </c>
      <c r="H17" s="23"/>
      <c r="I17" s="133" t="s">
        <v>9</v>
      </c>
      <c r="J17" s="28" t="s">
        <v>38</v>
      </c>
      <c r="K17" s="24">
        <f>IF(J17='Base de comisiones'!$E$3,VLOOKUP('Nadia Catacora'!E17,'Base de comisiones'!$A$4:$J$77,5,FALSE),IF(J17='Base de comisiones'!$F$3,VLOOKUP('Nadia Catacora'!E17,'Base de comisiones'!$A$4:$J$77,6,FALSE),IF(J17='Base de comisiones'!$G$3,VLOOKUP('Nadia Catacora'!E17,'Base de comisiones'!$A$4:$J$77,7,FALSE),IF(J17='Base de comisiones'!$H$3,VLOOKUP('Nadia Catacora'!E17,'Base de comisiones'!$A$4:$J$77,8,FALSE),IF(J17='Base de comisiones'!$I$3,VLOOKUP('Nadia Catacora'!E17,'Base de comisiones'!$A$4:$J$77,9,FALSE),IF(J17='Base de comisiones'!$J$3,VLOOKUP('Nadia Catacora'!E17,'Base de comisiones'!$A$4:$J$77,10,FALSE),""))))))</f>
        <v>536950.13123359578</v>
      </c>
    </row>
    <row r="18" spans="2:11" x14ac:dyDescent="0.2">
      <c r="B18" s="29" t="s">
        <v>257</v>
      </c>
      <c r="C18" s="29" t="s">
        <v>258</v>
      </c>
      <c r="D18" s="29" t="s">
        <v>259</v>
      </c>
      <c r="E18" s="29" t="s">
        <v>171</v>
      </c>
      <c r="F18" s="23" t="str">
        <f>IFERROR(VLOOKUP(E18,'Base de comisiones'!$A$4:$J$74,2,FALSE),"")</f>
        <v>SONET (QY)</v>
      </c>
      <c r="G18" s="23" t="str">
        <f>IFERROR(VLOOKUP(E18,'Base de comisiones'!$A$4:$J$74,3,FALSE),"")</f>
        <v>VIBRANT MT</v>
      </c>
      <c r="H18" s="23"/>
      <c r="I18" s="133" t="s">
        <v>9</v>
      </c>
      <c r="J18" s="28" t="s">
        <v>38</v>
      </c>
      <c r="K18" s="24">
        <f>IF(J18='Base de comisiones'!$E$3,VLOOKUP('Nadia Catacora'!E18,'Base de comisiones'!$A$4:$J$77,5,FALSE),IF(J18='Base de comisiones'!$F$3,VLOOKUP('Nadia Catacora'!E18,'Base de comisiones'!$A$4:$J$77,6,FALSE),IF(J18='Base de comisiones'!$G$3,VLOOKUP('Nadia Catacora'!E18,'Base de comisiones'!$A$4:$J$77,7,FALSE),IF(J18='Base de comisiones'!$H$3,VLOOKUP('Nadia Catacora'!E18,'Base de comisiones'!$A$4:$J$77,8,FALSE),IF(J18='Base de comisiones'!$I$3,VLOOKUP('Nadia Catacora'!E18,'Base de comisiones'!$A$4:$J$77,9,FALSE),IF(J18='Base de comisiones'!$J$3,VLOOKUP('Nadia Catacora'!E18,'Base de comisiones'!$A$4:$J$77,10,FALSE),""))))))</f>
        <v>519627.29600000003</v>
      </c>
    </row>
    <row r="19" spans="2:11" x14ac:dyDescent="0.2">
      <c r="B19" s="29" t="s">
        <v>260</v>
      </c>
      <c r="C19" s="29" t="s">
        <v>261</v>
      </c>
      <c r="D19" s="29" t="s">
        <v>262</v>
      </c>
      <c r="E19" s="29" t="s">
        <v>120</v>
      </c>
      <c r="F19" s="23" t="str">
        <f>IFERROR(VLOOKUP(E19,'Base de comisiones'!$A$4:$J$74,2,FALSE),"")</f>
        <v>K3 CROSS</v>
      </c>
      <c r="G19" s="23" t="str">
        <f>IFERROR(VLOOKUP(E19,'Base de comisiones'!$A$4:$J$74,3,FALSE),"")</f>
        <v>VIBRANT</v>
      </c>
      <c r="H19" s="55">
        <f>IFERROR(VLOOKUP(E19,'Base de comisiones'!$A$4:$J$53,4,FALSE),"")</f>
        <v>2026</v>
      </c>
      <c r="I19" s="133" t="s">
        <v>9</v>
      </c>
      <c r="J19" s="28" t="s">
        <v>38</v>
      </c>
      <c r="K19" s="24">
        <f>IF(J19='Base de comisiones'!$E$3,VLOOKUP('Nadia Catacora'!E19,'Base de comisiones'!$A$4:$J$77,5,FALSE),IF(J19='Base de comisiones'!$F$3,VLOOKUP('Nadia Catacora'!E19,'Base de comisiones'!$A$4:$J$77,6,FALSE),IF(J19='Base de comisiones'!$G$3,VLOOKUP('Nadia Catacora'!E19,'Base de comisiones'!$A$4:$J$77,7,FALSE),IF(J19='Base de comisiones'!$H$3,VLOOKUP('Nadia Catacora'!E19,'Base de comisiones'!$A$4:$J$77,8,FALSE),IF(J19='Base de comisiones'!$I$3,VLOOKUP('Nadia Catacora'!E19,'Base de comisiones'!$A$4:$J$77,9,FALSE),IF(J19='Base de comisiones'!$J$3,VLOOKUP('Nadia Catacora'!E19,'Base de comisiones'!$A$4:$J$77,10,FALSE),""))))))</f>
        <v>502304.46194225724</v>
      </c>
    </row>
    <row r="20" spans="2:11" x14ac:dyDescent="0.2">
      <c r="B20" s="29"/>
      <c r="C20" s="29"/>
      <c r="D20" s="29"/>
      <c r="E20" s="29"/>
      <c r="F20" s="23" t="str">
        <f>IFERROR(VLOOKUP(E20,'Base de comisiones'!$A$4:$J$74,2,FALSE),"")</f>
        <v/>
      </c>
      <c r="G20" s="23" t="str">
        <f>IFERROR(VLOOKUP(E20,'Base de comisiones'!$A$4:$J$74,3,FALSE),"")</f>
        <v/>
      </c>
      <c r="H20" s="55"/>
      <c r="I20" s="53"/>
      <c r="J20" s="28"/>
      <c r="K20" s="24" t="str">
        <f>IF(J20='Base de comisiones'!$E$3,VLOOKUP('Nadia Catacora'!E20,'Base de comisiones'!$A$4:$J$77,5,FALSE),IF(J20='Base de comisiones'!$F$3,VLOOKUP('Nadia Catacora'!E20,'Base de comisiones'!$A$4:$J$77,6,FALSE),IF(J20='Base de comisiones'!$G$3,VLOOKUP('Nadia Catacora'!E20,'Base de comisiones'!$A$4:$J$77,7,FALSE),IF(J20='Base de comisiones'!$H$3,VLOOKUP('Nadia Catacora'!E20,'Base de comisiones'!$A$4:$J$77,8,FALSE),IF(J20='Base de comisiones'!$I$3,VLOOKUP('Nadia Catacora'!E20,'Base de comisiones'!$A$4:$J$77,9,FALSE),IF(J20='Base de comisiones'!$J$3,VLOOKUP('Nadia Catacora'!E20,'Base de comisiones'!$A$4:$J$77,10,FALSE),""))))))</f>
        <v/>
      </c>
    </row>
    <row r="21" spans="2:11" x14ac:dyDescent="0.2">
      <c r="B21" s="27"/>
      <c r="C21" s="29"/>
      <c r="D21" s="27"/>
      <c r="E21" s="28"/>
      <c r="F21" s="23" t="str">
        <f>IFERROR(VLOOKUP(E21,'Base de comisiones'!$A$4:$J$74,2,FALSE),"")</f>
        <v/>
      </c>
      <c r="G21" s="23" t="str">
        <f>IFERROR(VLOOKUP(E21,'Base de comisiones'!$A$4:$J$74,3,FALSE),"")</f>
        <v/>
      </c>
      <c r="H21" s="23" t="str">
        <f>IFERROR(VLOOKUP(E21,'Base de comisiones'!$A$4:$J$53,4,FALSE),"")</f>
        <v/>
      </c>
      <c r="I21" s="28"/>
      <c r="J21" s="28"/>
      <c r="K21" s="24" t="str">
        <f>IF(J21='Base de comisiones'!$E$3,VLOOKUP('Nadia Catacora'!E21,'Base de comisiones'!$A$4:$J$77,5,FALSE),IF(J21='Base de comisiones'!$F$3,VLOOKUP('Nadia Catacora'!E21,'Base de comisiones'!$A$4:$J$77,6,FALSE),IF(J21='Base de comisiones'!$G$3,VLOOKUP('Nadia Catacora'!E21,'Base de comisiones'!$A$4:$J$77,7,FALSE),IF(J21='Base de comisiones'!$H$3,VLOOKUP('Nadia Catacora'!E21,'Base de comisiones'!$A$4:$J$77,8,FALSE),IF(J21='Base de comisiones'!$I$3,VLOOKUP('Nadia Catacora'!E21,'Base de comisiones'!$A$4:$J$77,9,FALSE),IF(J21='Base de comisiones'!$J$3,VLOOKUP('Nadia Catacora'!E21,'Base de comisiones'!$A$4:$J$77,10,FALSE),""))))))</f>
        <v/>
      </c>
    </row>
    <row r="22" spans="2:11" x14ac:dyDescent="0.2">
      <c r="B22" s="147" t="s">
        <v>23</v>
      </c>
      <c r="C22" s="148"/>
      <c r="D22" s="148"/>
      <c r="E22" s="148"/>
      <c r="F22" s="148"/>
      <c r="G22" s="148"/>
      <c r="H22" s="148"/>
      <c r="I22" s="148"/>
      <c r="J22" s="148"/>
      <c r="K22" s="25">
        <f>SUM(K9:K21)</f>
        <v>6289070.0800839905</v>
      </c>
    </row>
    <row r="23" spans="2:11" x14ac:dyDescent="0.2">
      <c r="B23" s="14"/>
      <c r="C23" s="15"/>
      <c r="D23" s="16"/>
      <c r="E23" s="16"/>
      <c r="F23" s="16"/>
      <c r="G23" s="16"/>
      <c r="H23" s="16"/>
      <c r="I23" s="16"/>
      <c r="J23" s="16"/>
      <c r="K23" s="6"/>
    </row>
    <row r="24" spans="2:11" x14ac:dyDescent="0.2">
      <c r="B24" s="14"/>
      <c r="C24" s="15"/>
      <c r="D24" s="16"/>
      <c r="E24" s="16"/>
      <c r="F24" s="16"/>
      <c r="G24" s="16"/>
      <c r="H24" s="16"/>
      <c r="I24" s="16"/>
      <c r="J24" s="16"/>
      <c r="K24" s="6"/>
    </row>
    <row r="25" spans="2:11" x14ac:dyDescent="0.2">
      <c r="B25" s="14"/>
      <c r="C25" s="15"/>
      <c r="D25" s="16"/>
      <c r="E25" s="16"/>
      <c r="F25" s="16"/>
      <c r="G25" s="16"/>
      <c r="H25" s="16"/>
      <c r="I25" s="16"/>
      <c r="J25" s="16"/>
      <c r="K25" s="6"/>
    </row>
    <row r="27" spans="2:11" x14ac:dyDescent="0.2">
      <c r="C27" s="144" t="s">
        <v>708</v>
      </c>
    </row>
    <row r="29" spans="2:11" ht="30" x14ac:dyDescent="0.2">
      <c r="B29" s="9" t="s">
        <v>0</v>
      </c>
      <c r="C29" s="10"/>
      <c r="H29" s="9" t="s">
        <v>24</v>
      </c>
      <c r="I29" s="10"/>
      <c r="J29" s="11"/>
      <c r="K29" s="12"/>
    </row>
    <row r="34" spans="3:9" x14ac:dyDescent="0.2">
      <c r="C34" s="149" t="s">
        <v>50</v>
      </c>
      <c r="D34" s="149"/>
      <c r="E34" s="10"/>
      <c r="F34" s="10"/>
      <c r="G34" s="10"/>
      <c r="H34" s="11"/>
      <c r="I34" s="6"/>
    </row>
  </sheetData>
  <mergeCells count="4">
    <mergeCell ref="B1:K1"/>
    <mergeCell ref="B2:K2"/>
    <mergeCell ref="B22:J22"/>
    <mergeCell ref="C34:D34"/>
  </mergeCells>
  <phoneticPr fontId="72" type="noConversion"/>
  <printOptions horizontalCentered="1"/>
  <pageMargins left="0.19685039370078741" right="0.19685039370078741" top="0.19685039370078741" bottom="0.19685039370078741" header="0.31496062992125984" footer="0.31496062992125984"/>
  <pageSetup scale="60" orientation="landscape" r:id="rId1"/>
  <extLst>
    <ext xmlns:x14="http://schemas.microsoft.com/office/spreadsheetml/2009/9/main" uri="{CCE6A557-97BC-4b89-ADB6-D9C93CAAB3DF}">
      <x14:dataValidations xmlns:xm="http://schemas.microsoft.com/office/excel/2006/main" xWindow="652" yWindow="549" count="5">
        <x14:dataValidation type="list" allowBlank="1" showInputMessage="1" showErrorMessage="1" xr:uid="{00000000-0002-0000-0100-000001000000}">
          <x14:formula1>
            <xm:f>Listas!$B$1:$B$2</xm:f>
          </x14:formula1>
          <xm:sqref>C7</xm:sqref>
        </x14:dataValidation>
        <x14:dataValidation type="list" allowBlank="1" showInputMessage="1" showErrorMessage="1" errorTitle="ERROR" error="Seleccione mes de la lista" promptTitle="MES" prompt="Seleccione mes de la lista" xr:uid="{00000000-0002-0000-0100-000002000000}">
          <x14:formula1>
            <xm:f>Listas!$D$1:$D$12</xm:f>
          </x14:formula1>
          <xm:sqref>C6 I9:I21</xm:sqref>
        </x14:dataValidation>
        <x14:dataValidation type="list" allowBlank="1" showInputMessage="1" showErrorMessage="1" errorTitle="ERROR" error="Seleccione asesor de la lista" promptTitle="ASESOR" prompt="Seleccione asesor de la lista" xr:uid="{00000000-0002-0000-0100-000000000000}">
          <x14:formula1>
            <xm:f>Listas!$E$1:$E$37</xm:f>
          </x14:formula1>
          <xm:sqref>C5</xm:sqref>
        </x14:dataValidation>
        <x14:dataValidation type="list" allowBlank="1" showInputMessage="1" showErrorMessage="1" errorTitle="ERROR" error="Seleccione tipo cobro de la lista" promptTitle="TIPO COBRO" prompt="Seleccione tipo cobro de la lista" xr:uid="{00000000-0002-0000-0100-000004000000}">
          <x14:formula1>
            <xm:f>Listas!$C$1:$C$6</xm:f>
          </x14:formula1>
          <xm:sqref>J9:J21</xm:sqref>
        </x14:dataValidation>
        <x14:dataValidation type="list" allowBlank="1" showInputMessage="1" showErrorMessage="1" errorTitle="ERROR" error="Seleccione vehiculo de la lista" promptTitle="VEHICULO" prompt="Seleccione vehiculo de la lista" xr:uid="{00000000-0002-0000-0100-000003000000}">
          <x14:formula1>
            <xm:f>'Base de comisiones'!$A$4:$A$53</xm:f>
          </x14:formula1>
          <xm:sqref>E9:E21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B343E-06A8-40E0-89DB-4C76A7507099}">
  <sheetPr>
    <tabColor theme="8" tint="0.59999389629810485"/>
  </sheetPr>
  <dimension ref="B1:L39"/>
  <sheetViews>
    <sheetView showGridLines="0" zoomScale="70" zoomScaleNormal="70" workbookViewId="0">
      <selection activeCell="I5" sqref="I5"/>
    </sheetView>
  </sheetViews>
  <sheetFormatPr baseColWidth="10" defaultColWidth="11.42578125" defaultRowHeight="15" x14ac:dyDescent="0.2"/>
  <cols>
    <col min="1" max="1" width="5.140625" style="1" customWidth="1"/>
    <col min="2" max="2" width="11.85546875" style="1" customWidth="1"/>
    <col min="3" max="3" width="39.28515625" style="1" customWidth="1"/>
    <col min="4" max="4" width="10" style="2" customWidth="1"/>
    <col min="5" max="5" width="22.28515625" style="2" customWidth="1"/>
    <col min="6" max="6" width="21.5703125" style="2" customWidth="1"/>
    <col min="7" max="7" width="17.7109375" style="2" customWidth="1"/>
    <col min="8" max="8" width="12.7109375" style="2" hidden="1" customWidth="1"/>
    <col min="9" max="9" width="13.7109375" style="3" customWidth="1"/>
    <col min="10" max="10" width="16.140625" style="3" customWidth="1"/>
    <col min="11" max="11" width="19.28515625" style="4" customWidth="1"/>
    <col min="12" max="12" width="20.7109375" style="1" customWidth="1"/>
    <col min="13" max="17" width="11.42578125" style="1" customWidth="1"/>
    <col min="18" max="16384" width="11.42578125" style="1"/>
  </cols>
  <sheetData>
    <row r="1" spans="2:12" ht="21" x14ac:dyDescent="0.2">
      <c r="B1" s="146" t="s">
        <v>2</v>
      </c>
      <c r="C1" s="146"/>
      <c r="D1" s="146"/>
      <c r="E1" s="146"/>
      <c r="F1" s="146"/>
      <c r="G1" s="146"/>
      <c r="H1" s="146"/>
      <c r="I1" s="146"/>
      <c r="J1" s="146"/>
      <c r="K1" s="146"/>
    </row>
    <row r="2" spans="2:12" ht="21" x14ac:dyDescent="0.2">
      <c r="B2" s="146" t="s">
        <v>3</v>
      </c>
      <c r="C2" s="146"/>
      <c r="D2" s="146"/>
      <c r="E2" s="146"/>
      <c r="F2" s="146"/>
      <c r="G2" s="146"/>
      <c r="H2" s="146"/>
      <c r="I2" s="146"/>
      <c r="J2" s="146"/>
      <c r="K2" s="146"/>
    </row>
    <row r="3" spans="2:12" x14ac:dyDescent="0.2">
      <c r="I3" s="2"/>
      <c r="J3" s="2"/>
      <c r="K3" s="5"/>
    </row>
    <row r="4" spans="2:12" ht="15.75" x14ac:dyDescent="0.2">
      <c r="B4" s="13" t="s">
        <v>21</v>
      </c>
      <c r="C4" s="26">
        <f>'Nadia Catacora'!C4</f>
        <v>45818</v>
      </c>
      <c r="I4" s="2"/>
      <c r="J4" s="2"/>
      <c r="K4" s="5"/>
    </row>
    <row r="5" spans="2:12" ht="15.75" x14ac:dyDescent="0.2">
      <c r="B5" s="13" t="s">
        <v>0</v>
      </c>
      <c r="C5" s="113" t="s">
        <v>55</v>
      </c>
      <c r="I5" s="2"/>
      <c r="J5" s="2"/>
      <c r="K5" s="5"/>
    </row>
    <row r="6" spans="2:12" ht="15.75" x14ac:dyDescent="0.2">
      <c r="B6" s="13" t="s">
        <v>4</v>
      </c>
      <c r="C6" s="39" t="str">
        <f>'Nadia Catacora'!C6</f>
        <v>MAYO</v>
      </c>
      <c r="I6" s="2"/>
      <c r="J6" s="2"/>
      <c r="K6" s="5"/>
    </row>
    <row r="7" spans="2:12" ht="15.75" x14ac:dyDescent="0.2">
      <c r="B7" s="13" t="s">
        <v>22</v>
      </c>
      <c r="C7" s="39" t="str">
        <f>'Nadia Catacora'!C7</f>
        <v>PRIMERA</v>
      </c>
      <c r="I7" s="2"/>
      <c r="J7" s="2"/>
      <c r="K7" s="5"/>
    </row>
    <row r="8" spans="2:12" ht="31.5" x14ac:dyDescent="0.2">
      <c r="B8" s="7" t="s">
        <v>17</v>
      </c>
      <c r="C8" s="7" t="s">
        <v>1</v>
      </c>
      <c r="D8" s="7" t="s">
        <v>26</v>
      </c>
      <c r="E8" s="7" t="s">
        <v>18</v>
      </c>
      <c r="F8" s="7" t="s">
        <v>34</v>
      </c>
      <c r="G8" s="7" t="s">
        <v>49</v>
      </c>
      <c r="H8" s="7" t="s">
        <v>19</v>
      </c>
      <c r="I8" s="8" t="s">
        <v>4</v>
      </c>
      <c r="J8" s="8" t="s">
        <v>25</v>
      </c>
      <c r="K8" s="22" t="s">
        <v>20</v>
      </c>
    </row>
    <row r="9" spans="2:12" ht="17.45" customHeight="1" x14ac:dyDescent="0.2">
      <c r="B9" s="27" t="s">
        <v>263</v>
      </c>
      <c r="C9" s="27" t="s">
        <v>264</v>
      </c>
      <c r="D9" s="27" t="s">
        <v>265</v>
      </c>
      <c r="E9" s="27" t="s">
        <v>141</v>
      </c>
      <c r="F9" s="23" t="str">
        <f>IFERROR(VLOOKUP(E9,'Base de comisiones'!$A$4:$J$74,2,FALSE),"")</f>
        <v>SPORTAGE NQ5e</v>
      </c>
      <c r="G9" s="23" t="str">
        <f>IFERROR(VLOOKUP(E9,'Base de comisiones'!$A$4:$J$53,3,FALSE),"")</f>
        <v>DESIRE PLUS AT 4x2</v>
      </c>
      <c r="H9" s="23">
        <f>IFERROR(VLOOKUP(E9,'Base de comisiones'!$A$4:$J$53,4,FALSE),"")</f>
        <v>2026</v>
      </c>
      <c r="I9" s="129" t="s">
        <v>9</v>
      </c>
      <c r="J9" s="87" t="s">
        <v>36</v>
      </c>
      <c r="K9" s="24">
        <f>IF(J9='Base de comisiones'!$E$3,VLOOKUP('Ana Coronel'!E9,'Base de comisiones'!$A$4:$J$74,5,FALSE),IF(J9='Base de comisiones'!$F$3,VLOOKUP('Ana Coronel'!E9,'Base de comisiones'!$A$4:$J$74,6,FALSE),IF(J9='Base de comisiones'!$G$3,VLOOKUP('Ana Coronel'!E9,'Base de comisiones'!$A$4:$J$74,7,FALSE),IF(J9='Base de comisiones'!$H$3,VLOOKUP('Ana Coronel'!E9,'Base de comisiones'!$A$4:$J$74,8,FALSE),IF(J9='Base de comisiones'!$I$3,VLOOKUP('Ana Coronel'!E9,'Base de comisiones'!$A$4:$J$74,9,FALSE),IF(J9='Base de comisiones'!$J$3,VLOOKUP('Ana Coronel'!E9,'Base de comisiones'!$A$4:$J$74,10,FALSE),""))))))</f>
        <v>644832.28346456692</v>
      </c>
      <c r="L9" s="90"/>
    </row>
    <row r="10" spans="2:12" x14ac:dyDescent="0.2">
      <c r="B10" s="27" t="s">
        <v>266</v>
      </c>
      <c r="C10" s="27" t="s">
        <v>267</v>
      </c>
      <c r="D10" s="27" t="s">
        <v>268</v>
      </c>
      <c r="E10" s="27" t="s">
        <v>160</v>
      </c>
      <c r="F10" s="23" t="str">
        <f>IFERROR(VLOOKUP(E10,'Base de comisiones'!$A$4:$J$74,2,FALSE),"")</f>
        <v>SONET (QY)</v>
      </c>
      <c r="G10" s="23" t="str">
        <f>IFERROR(VLOOKUP(E10,'Base de comisiones'!$A$4:$J$53,3,FALSE),"")</f>
        <v>VIBRANT MT</v>
      </c>
      <c r="H10" s="23">
        <f>IFERROR(VLOOKUP(E10,'Base de comisiones'!$A$4:$J$53,4,FALSE),"")</f>
        <v>2026</v>
      </c>
      <c r="I10" s="129" t="s">
        <v>9</v>
      </c>
      <c r="J10" s="87" t="s">
        <v>36</v>
      </c>
      <c r="K10" s="24">
        <f>IF(J10='Base de comisiones'!$E$3,VLOOKUP('Ana Coronel'!E10,'Base de comisiones'!$A$4:$J$74,5,FALSE),IF(J10='Base de comisiones'!$F$3,VLOOKUP('Ana Coronel'!E10,'Base de comisiones'!$A$4:$J$74,6,FALSE),IF(J10='Base de comisiones'!$G$3,VLOOKUP('Ana Coronel'!E10,'Base de comisiones'!$A$4:$J$74,7,FALSE),IF(J10='Base de comisiones'!$H$3,VLOOKUP('Ana Coronel'!E10,'Base de comisiones'!$A$4:$J$74,8,FALSE),IF(J10='Base de comisiones'!$I$3,VLOOKUP('Ana Coronel'!E10,'Base de comisiones'!$A$4:$J$74,9,FALSE),IF(J10='Base de comisiones'!$J$3,VLOOKUP('Ana Coronel'!E10,'Base de comisiones'!$A$4:$J$74,10,FALSE),""))))))</f>
        <v>415704.72600000002</v>
      </c>
      <c r="L10" s="75"/>
    </row>
    <row r="11" spans="2:12" x14ac:dyDescent="0.2">
      <c r="B11" s="27"/>
      <c r="C11" s="27"/>
      <c r="D11" s="27"/>
      <c r="E11" s="27"/>
      <c r="F11" s="23" t="str">
        <f>IFERROR(VLOOKUP(E11,'Base de comisiones'!$A$4:$J$74,2,FALSE),"")</f>
        <v/>
      </c>
      <c r="G11" s="23" t="str">
        <f>IFERROR(VLOOKUP(E11,'Base de comisiones'!$A$4:$J$75,3,FALSE),"")</f>
        <v/>
      </c>
      <c r="H11" s="23" t="str">
        <f>IFERROR(VLOOKUP(E11,'Base de comisiones'!$A$4:$J$53,4,FALSE),"")</f>
        <v/>
      </c>
      <c r="I11" s="129"/>
      <c r="J11" s="87"/>
      <c r="K11" s="24" t="str">
        <f>IF(J11='Base de comisiones'!$E$3,VLOOKUP('Ana Coronel'!E11,'Base de comisiones'!$A$4:$J$74,5,FALSE),IF(J11='Base de comisiones'!$F$3,VLOOKUP('Ana Coronel'!E11,'Base de comisiones'!$A$4:$J$74,6,FALSE),IF(J11='Base de comisiones'!$G$3,VLOOKUP('Ana Coronel'!E11,'Base de comisiones'!$A$4:$J$74,7,FALSE),IF(J11='Base de comisiones'!$H$3,VLOOKUP('Ana Coronel'!E11,'Base de comisiones'!$A$4:$J$74,8,FALSE),IF(J11='Base de comisiones'!$I$3,VLOOKUP('Ana Coronel'!E11,'Base de comisiones'!$A$4:$J$74,9,FALSE),IF(J11='Base de comisiones'!$J$3,VLOOKUP('Ana Coronel'!E11,'Base de comisiones'!$A$4:$J$74,10,FALSE),""))))))</f>
        <v/>
      </c>
      <c r="L11" s="75"/>
    </row>
    <row r="12" spans="2:12" x14ac:dyDescent="0.2">
      <c r="B12" s="27"/>
      <c r="C12" s="27"/>
      <c r="D12" s="27"/>
      <c r="E12" s="27"/>
      <c r="F12" s="23" t="str">
        <f>IFERROR(VLOOKUP(E12,'Base de comisiones'!$A$4:$J$74,2,FALSE),"")</f>
        <v/>
      </c>
      <c r="G12" s="23" t="str">
        <f>IFERROR(VLOOKUP(E12,'Base de comisiones'!$A$4:$J$53,3,FALSE),"")</f>
        <v/>
      </c>
      <c r="H12" s="23" t="str">
        <f>IFERROR(VLOOKUP(E12,'Base de comisiones'!$A$4:$J$53,4,FALSE),"")</f>
        <v/>
      </c>
      <c r="I12" s="129"/>
      <c r="J12" s="87"/>
      <c r="K12" s="24" t="str">
        <f>IF(J12='Base de comisiones'!$E$3,VLOOKUP('Ana Coronel'!E12,'Base de comisiones'!$A$4:$J$74,5,FALSE),IF(J12='Base de comisiones'!$F$3,VLOOKUP('Ana Coronel'!E12,'Base de comisiones'!$A$4:$J$74,6,FALSE),IF(J12='Base de comisiones'!$G$3,VLOOKUP('Ana Coronel'!E12,'Base de comisiones'!$A$4:$J$74,7,FALSE),IF(J12='Base de comisiones'!$H$3,VLOOKUP('Ana Coronel'!E12,'Base de comisiones'!$A$4:$J$74,8,FALSE),IF(J12='Base de comisiones'!$I$3,VLOOKUP('Ana Coronel'!E12,'Base de comisiones'!$A$4:$J$74,9,FALSE),IF(J12='Base de comisiones'!$J$3,VLOOKUP('Ana Coronel'!E12,'Base de comisiones'!$A$4:$J$74,10,FALSE),""))))))</f>
        <v/>
      </c>
      <c r="L12" s="75"/>
    </row>
    <row r="13" spans="2:12" x14ac:dyDescent="0.2">
      <c r="B13" s="27"/>
      <c r="C13" s="27"/>
      <c r="D13" s="27"/>
      <c r="E13" s="27"/>
      <c r="F13" s="23" t="str">
        <f>IFERROR(VLOOKUP(E13,'Base de comisiones'!$A$4:$J$74,2,FALSE),"")</f>
        <v/>
      </c>
      <c r="G13" s="23" t="str">
        <f>IFERROR(VLOOKUP(E13,'Base de comisiones'!$A$4:$J$74,3,FALSE),"")</f>
        <v/>
      </c>
      <c r="H13" s="23" t="str">
        <f>IFERROR(VLOOKUP(E13,'Base de comisiones'!$A$4:$J$53,4,FALSE),"")</f>
        <v/>
      </c>
      <c r="I13" s="129"/>
      <c r="J13" s="87"/>
      <c r="K13" s="24" t="str">
        <f>IF(J13='Base de comisiones'!$E$3,VLOOKUP('Ana Coronel'!E13,'Base de comisiones'!$A$4:$J$74,5,FALSE),IF(J13='Base de comisiones'!$F$3,VLOOKUP('Ana Coronel'!E13,'Base de comisiones'!$A$4:$J$74,6,FALSE),IF(J13='Base de comisiones'!$G$3,VLOOKUP('Ana Coronel'!E13,'Base de comisiones'!$A$4:$J$74,7,FALSE),IF(J13='Base de comisiones'!$H$3,VLOOKUP('Ana Coronel'!E13,'Base de comisiones'!$A$4:$J$74,8,FALSE),IF(J13='Base de comisiones'!$I$3,VLOOKUP('Ana Coronel'!E13,'Base de comisiones'!$A$4:$J$74,9,FALSE),IF(J13='Base de comisiones'!$J$3,VLOOKUP('Ana Coronel'!E13,'Base de comisiones'!$A$4:$J$74,10,FALSE),""))))))</f>
        <v/>
      </c>
    </row>
    <row r="14" spans="2:12" s="66" customFormat="1" x14ac:dyDescent="0.2">
      <c r="B14" s="27"/>
      <c r="C14" s="27"/>
      <c r="D14" s="27"/>
      <c r="E14" s="27"/>
      <c r="F14" s="23" t="str">
        <f>IFERROR(VLOOKUP(E14,'Base de comisiones'!$A$4:$J$74,2,FALSE),"")</f>
        <v/>
      </c>
      <c r="G14" s="23" t="str">
        <f>IFERROR(VLOOKUP(E14,'Base de comisiones'!$A$4:$J$53,3,FALSE),"")</f>
        <v/>
      </c>
      <c r="H14" s="23" t="str">
        <f>IFERROR(VLOOKUP(E14,'Base de comisiones'!$A$4:$J$53,4,FALSE),"")</f>
        <v/>
      </c>
      <c r="I14" s="129"/>
      <c r="J14" s="87"/>
      <c r="K14" s="24" t="str">
        <f>IF(J14='Base de comisiones'!$E$3,VLOOKUP('Ana Coronel'!E14,'Base de comisiones'!$A$4:$J$74,5,FALSE),IF(J14='Base de comisiones'!$F$3,VLOOKUP('Ana Coronel'!E14,'Base de comisiones'!$A$4:$J$74,6,FALSE),IF(J14='Base de comisiones'!$G$3,VLOOKUP('Ana Coronel'!E14,'Base de comisiones'!$A$4:$J$74,7,FALSE),IF(J14='Base de comisiones'!$H$3,VLOOKUP('Ana Coronel'!E14,'Base de comisiones'!$A$4:$J$74,8,FALSE),IF(J14='Base de comisiones'!$I$3,VLOOKUP('Ana Coronel'!E14,'Base de comisiones'!$A$4:$J$74,9,FALSE),IF(J14='Base de comisiones'!$J$3,VLOOKUP('Ana Coronel'!E14,'Base de comisiones'!$A$4:$J$74,10,FALSE),""))))))</f>
        <v/>
      </c>
    </row>
    <row r="15" spans="2:12" x14ac:dyDescent="0.2">
      <c r="B15" s="27"/>
      <c r="C15" s="27"/>
      <c r="D15" s="27"/>
      <c r="E15" s="27"/>
      <c r="F15" s="23" t="str">
        <f>IFERROR(VLOOKUP(E15,'Base de comisiones'!$A$4:$J$53,2,FALSE),"")</f>
        <v/>
      </c>
      <c r="G15" s="23" t="str">
        <f>IFERROR(VLOOKUP(E15,'Base de comisiones'!$A$4:$J$53,3,FALSE),"")</f>
        <v/>
      </c>
      <c r="H15" s="23" t="str">
        <f>IFERROR(VLOOKUP(E15,'Base de comisiones'!$A$4:$J$53,4,FALSE),"")</f>
        <v/>
      </c>
      <c r="I15" s="129"/>
      <c r="J15" s="87"/>
      <c r="K15" s="24" t="str">
        <f>IF(J15='Base de comisiones'!$E$3,VLOOKUP('Ana Coronel'!E15,'Base de comisiones'!$A$4:$J$74,5,FALSE),IF(J15='Base de comisiones'!$F$3,VLOOKUP('Ana Coronel'!E15,'Base de comisiones'!$A$4:$J$74,6,FALSE),IF(J15='Base de comisiones'!$G$3,VLOOKUP('Ana Coronel'!E15,'Base de comisiones'!$A$4:$J$74,7,FALSE),IF(J15='Base de comisiones'!$H$3,VLOOKUP('Ana Coronel'!E15,'Base de comisiones'!$A$4:$J$74,8,FALSE),IF(J15='Base de comisiones'!$I$3,VLOOKUP('Ana Coronel'!E15,'Base de comisiones'!$A$4:$J$74,9,FALSE),IF(J15='Base de comisiones'!$J$3,VLOOKUP('Ana Coronel'!E15,'Base de comisiones'!$A$4:$J$74,10,FALSE),""))))))</f>
        <v/>
      </c>
    </row>
    <row r="16" spans="2:12" x14ac:dyDescent="0.2">
      <c r="B16" s="27"/>
      <c r="C16" s="27"/>
      <c r="D16" s="27"/>
      <c r="E16" s="27"/>
      <c r="F16" s="23" t="str">
        <f>IFERROR(VLOOKUP(E16,'Base de comisiones'!$A$4:$J$53,2,FALSE),"")</f>
        <v/>
      </c>
      <c r="G16" s="23" t="str">
        <f>IFERROR(VLOOKUP(E16,'Base de comisiones'!$A$4:$J$53,3,FALSE),"")</f>
        <v/>
      </c>
      <c r="H16" s="23" t="str">
        <f>IFERROR(VLOOKUP(E16,'Base de comisiones'!$A$4:$J$53,4,FALSE),"")</f>
        <v/>
      </c>
      <c r="I16" s="129"/>
      <c r="J16" s="87"/>
      <c r="K16" s="24" t="str">
        <f>IF(J16='Base de comisiones'!$E$3,VLOOKUP('Ana Coronel'!E16,'Base de comisiones'!$A$4:$J$74,5,FALSE),IF(J16='Base de comisiones'!$F$3,VLOOKUP('Ana Coronel'!E16,'Base de comisiones'!$A$4:$J$74,6,FALSE),IF(J16='Base de comisiones'!$G$3,VLOOKUP('Ana Coronel'!E16,'Base de comisiones'!$A$4:$J$74,7,FALSE),IF(J16='Base de comisiones'!$H$3,VLOOKUP('Ana Coronel'!E16,'Base de comisiones'!$A$4:$J$74,8,FALSE),IF(J16='Base de comisiones'!$I$3,VLOOKUP('Ana Coronel'!E16,'Base de comisiones'!$A$4:$J$74,9,FALSE),IF(J16='Base de comisiones'!$J$3,VLOOKUP('Ana Coronel'!E16,'Base de comisiones'!$A$4:$J$74,10,FALSE),""))))))</f>
        <v/>
      </c>
    </row>
    <row r="17" spans="2:11" x14ac:dyDescent="0.2">
      <c r="B17" s="27"/>
      <c r="C17" s="27"/>
      <c r="D17" s="27"/>
      <c r="E17" s="27"/>
      <c r="F17" s="23" t="str">
        <f>IFERROR(VLOOKUP(E17,'Base de comisiones'!$A$4:$J$53,2,FALSE),"")</f>
        <v/>
      </c>
      <c r="G17" s="23" t="str">
        <f>IFERROR(VLOOKUP(E17,'Base de comisiones'!$A$4:$J$53,3,FALSE),"")</f>
        <v/>
      </c>
      <c r="H17" s="23" t="str">
        <f>IFERROR(VLOOKUP(E17,'Base de comisiones'!$A$4:$J$53,4,FALSE),"")</f>
        <v/>
      </c>
      <c r="I17" s="129"/>
      <c r="J17" s="87"/>
      <c r="K17" s="24" t="str">
        <f>IF(J17='Base de comisiones'!$E$3,VLOOKUP('Ana Coronel'!E17,'Base de comisiones'!$A$4:$J$53,5,FALSE),IF(J17='Base de comisiones'!$F$3,VLOOKUP('Ana Coronel'!E17,'Base de comisiones'!$A$4:$J$53,6,FALSE),IF(J17='Base de comisiones'!$G$3,VLOOKUP('Ana Coronel'!E17,'Base de comisiones'!$A$4:$J$53,7,FALSE),IF(J17='Base de comisiones'!$H$3,VLOOKUP('Ana Coronel'!E17,'Base de comisiones'!$A$4:$J$53,8,FALSE),IF(J17='Base de comisiones'!$I$3,VLOOKUP('Ana Coronel'!E17,'Base de comisiones'!$A$4:$J$53,9,FALSE),IF(J17='Base de comisiones'!$J$3,VLOOKUP('Ana Coronel'!E17,'Base de comisiones'!$A$4:$J$53,10,FALSE),""))))))</f>
        <v/>
      </c>
    </row>
    <row r="18" spans="2:11" x14ac:dyDescent="0.2">
      <c r="B18" s="27"/>
      <c r="C18" s="29"/>
      <c r="D18" s="27"/>
      <c r="E18" s="28"/>
      <c r="F18" s="23" t="str">
        <f>IFERROR(VLOOKUP(E18,'Base de comisiones'!$A$4:$J$53,2,FALSE),"")</f>
        <v/>
      </c>
      <c r="G18" s="23" t="str">
        <f>IFERROR(VLOOKUP(E18,'Base de comisiones'!$A$4:$J$53,3,FALSE),"")</f>
        <v/>
      </c>
      <c r="H18" s="23" t="str">
        <f>IFERROR(VLOOKUP(E18,'Base de comisiones'!$A$4:$J$53,4,FALSE),"")</f>
        <v/>
      </c>
      <c r="I18" s="28"/>
      <c r="J18" s="70"/>
      <c r="K18" s="24" t="str">
        <f>IF(J18='Base de comisiones'!$E$3,VLOOKUP('Ana Coronel'!E18,'Base de comisiones'!$A$4:$J$53,5,FALSE),IF(J18='Base de comisiones'!$F$3,VLOOKUP('Ana Coronel'!E18,'Base de comisiones'!$A$4:$J$53,6,FALSE),IF(J18='Base de comisiones'!$G$3,VLOOKUP('Ana Coronel'!E18,'Base de comisiones'!$A$4:$J$53,7,FALSE),IF(J18='Base de comisiones'!$H$3,VLOOKUP('Ana Coronel'!E18,'Base de comisiones'!$A$4:$J$53,8,FALSE),IF(J18='Base de comisiones'!$I$3,VLOOKUP('Ana Coronel'!E18,'Base de comisiones'!$A$4:$J$53,9,FALSE),IF(J18='Base de comisiones'!$J$3,VLOOKUP('Ana Coronel'!E18,'Base de comisiones'!$A$4:$J$53,10,FALSE),""))))))</f>
        <v/>
      </c>
    </row>
    <row r="19" spans="2:11" x14ac:dyDescent="0.2">
      <c r="B19" s="27"/>
      <c r="C19" s="29"/>
      <c r="D19" s="27"/>
      <c r="E19" s="28"/>
      <c r="F19" s="23" t="str">
        <f>IFERROR(VLOOKUP(E19,'Base de comisiones'!$A$4:$J$53,2,FALSE),"")</f>
        <v/>
      </c>
      <c r="G19" s="23" t="str">
        <f>IFERROR(VLOOKUP(E19,'Base de comisiones'!$A$4:$J$53,3,FALSE),"")</f>
        <v/>
      </c>
      <c r="H19" s="23" t="str">
        <f>IFERROR(VLOOKUP(E19,'Base de comisiones'!$A$4:$J$53,4,FALSE),"")</f>
        <v/>
      </c>
      <c r="I19" s="28"/>
      <c r="J19" s="28"/>
      <c r="K19" s="24" t="str">
        <f>IF(J19='Base de comisiones'!$E$3,VLOOKUP('Ana Coronel'!E19,'Base de comisiones'!$A$4:$J$53,5,FALSE),IF(J19='Base de comisiones'!$F$3,VLOOKUP('Ana Coronel'!E19,'Base de comisiones'!$A$4:$J$53,6,FALSE),IF(J19='Base de comisiones'!$G$3,VLOOKUP('Ana Coronel'!E19,'Base de comisiones'!$A$4:$J$53,7,FALSE),IF(J19='Base de comisiones'!$H$3,VLOOKUP('Ana Coronel'!E19,'Base de comisiones'!$A$4:$J$53,8,FALSE),IF(J19='Base de comisiones'!$I$3,VLOOKUP('Ana Coronel'!E19,'Base de comisiones'!$A$4:$J$53,9,FALSE),IF(J19='Base de comisiones'!$J$3,VLOOKUP('Ana Coronel'!E19,'Base de comisiones'!$A$4:$J$53,10,FALSE),""))))))</f>
        <v/>
      </c>
    </row>
    <row r="20" spans="2:11" x14ac:dyDescent="0.2">
      <c r="B20" s="27"/>
      <c r="C20" s="29"/>
      <c r="D20" s="27"/>
      <c r="E20" s="28"/>
      <c r="F20" s="23" t="str">
        <f>IFERROR(VLOOKUP(E20,'Base de comisiones'!$A$4:$J$53,2,FALSE),"")</f>
        <v/>
      </c>
      <c r="G20" s="23" t="str">
        <f>IFERROR(VLOOKUP(E20,'Base de comisiones'!$A$4:$J$53,3,FALSE),"")</f>
        <v/>
      </c>
      <c r="H20" s="23" t="str">
        <f>IFERROR(VLOOKUP(E20,'Base de comisiones'!$A$4:$J$53,4,FALSE),"")</f>
        <v/>
      </c>
      <c r="I20" s="28"/>
      <c r="J20" s="28"/>
      <c r="K20" s="24" t="str">
        <f>IF(J20='Base de comisiones'!$E$3,VLOOKUP('Ana Coronel'!E20,'Base de comisiones'!$A$4:$J$53,5,FALSE),IF(J20='Base de comisiones'!$F$3,VLOOKUP('Ana Coronel'!E20,'Base de comisiones'!$A$4:$J$53,6,FALSE),IF(J20='Base de comisiones'!$G$3,VLOOKUP('Ana Coronel'!E20,'Base de comisiones'!$A$4:$J$53,7,FALSE),IF(J20='Base de comisiones'!$H$3,VLOOKUP('Ana Coronel'!E20,'Base de comisiones'!$A$4:$J$53,8,FALSE),IF(J20='Base de comisiones'!$I$3,VLOOKUP('Ana Coronel'!E20,'Base de comisiones'!$A$4:$J$53,9,FALSE),IF(J20='Base de comisiones'!$J$3,VLOOKUP('Ana Coronel'!E20,'Base de comisiones'!$A$4:$J$53,10,FALSE),""))))))</f>
        <v/>
      </c>
    </row>
    <row r="21" spans="2:11" x14ac:dyDescent="0.2">
      <c r="B21" s="27"/>
      <c r="C21" s="29"/>
      <c r="D21" s="27"/>
      <c r="E21" s="28"/>
      <c r="F21" s="23" t="str">
        <f>IFERROR(VLOOKUP(E21,'Base de comisiones'!$A$4:$J$53,2,FALSE),"")</f>
        <v/>
      </c>
      <c r="G21" s="23" t="str">
        <f>IFERROR(VLOOKUP(E21,'Base de comisiones'!$A$4:$J$53,3,FALSE),"")</f>
        <v/>
      </c>
      <c r="H21" s="23" t="str">
        <f>IFERROR(VLOOKUP(E21,'Base de comisiones'!$A$4:$J$53,4,FALSE),"")</f>
        <v/>
      </c>
      <c r="I21" s="28"/>
      <c r="J21" s="28"/>
      <c r="K21" s="24" t="str">
        <f>IF(J21='Base de comisiones'!$E$3,VLOOKUP('Ana Coronel'!E21,'Base de comisiones'!$A$4:$J$53,5,FALSE),IF(J21='Base de comisiones'!$F$3,VLOOKUP('Ana Coronel'!E21,'Base de comisiones'!$A$4:$J$53,6,FALSE),IF(J21='Base de comisiones'!$G$3,VLOOKUP('Ana Coronel'!E21,'Base de comisiones'!$A$4:$J$53,7,FALSE),IF(J21='Base de comisiones'!$H$3,VLOOKUP('Ana Coronel'!E21,'Base de comisiones'!$A$4:$J$53,8,FALSE),IF(J21='Base de comisiones'!$I$3,VLOOKUP('Ana Coronel'!E21,'Base de comisiones'!$A$4:$J$53,9,FALSE),IF(J21='Base de comisiones'!$J$3,VLOOKUP('Ana Coronel'!E21,'Base de comisiones'!$A$4:$J$53,10,FALSE),""))))))</f>
        <v/>
      </c>
    </row>
    <row r="22" spans="2:11" x14ac:dyDescent="0.2">
      <c r="B22" s="27"/>
      <c r="C22" s="29"/>
      <c r="D22" s="27"/>
      <c r="E22" s="28"/>
      <c r="F22" s="23" t="str">
        <f>IFERROR(VLOOKUP(E22,'Base de comisiones'!$A$4:$J$53,2,FALSE),"")</f>
        <v/>
      </c>
      <c r="G22" s="23" t="str">
        <f>IFERROR(VLOOKUP(E22,'Base de comisiones'!$A$4:$J$53,3,FALSE),"")</f>
        <v/>
      </c>
      <c r="H22" s="23" t="str">
        <f>IFERROR(VLOOKUP(E22,'Base de comisiones'!$A$4:$J$53,4,FALSE),"")</f>
        <v/>
      </c>
      <c r="I22" s="28"/>
      <c r="J22" s="28"/>
      <c r="K22" s="24" t="str">
        <f>IF(J22='Base de comisiones'!$E$3,VLOOKUP('Ana Coronel'!E22,'Base de comisiones'!$A$4:$J$53,5,FALSE),IF(J22='Base de comisiones'!$F$3,VLOOKUP('Ana Coronel'!E22,'Base de comisiones'!$A$4:$J$53,6,FALSE),IF(J22='Base de comisiones'!$G$3,VLOOKUP('Ana Coronel'!E22,'Base de comisiones'!$A$4:$J$53,7,FALSE),IF(J22='Base de comisiones'!$H$3,VLOOKUP('Ana Coronel'!E22,'Base de comisiones'!$A$4:$J$53,8,FALSE),IF(J22='Base de comisiones'!$I$3,VLOOKUP('Ana Coronel'!E22,'Base de comisiones'!$A$4:$J$53,9,FALSE),IF(J22='Base de comisiones'!$J$3,VLOOKUP('Ana Coronel'!E22,'Base de comisiones'!$A$4:$J$53,10,FALSE),""))))))</f>
        <v/>
      </c>
    </row>
    <row r="23" spans="2:11" x14ac:dyDescent="0.2">
      <c r="B23" s="27"/>
      <c r="C23" s="29"/>
      <c r="D23" s="27"/>
      <c r="E23" s="28"/>
      <c r="F23" s="23" t="str">
        <f>IFERROR(VLOOKUP(E23,'Base de comisiones'!$A$4:$J$53,2,FALSE),"")</f>
        <v/>
      </c>
      <c r="G23" s="23" t="str">
        <f>IFERROR(VLOOKUP(E23,'Base de comisiones'!$A$4:$J$53,3,FALSE),"")</f>
        <v/>
      </c>
      <c r="H23" s="23" t="str">
        <f>IFERROR(VLOOKUP(E23,'Base de comisiones'!$A$4:$J$53,4,FALSE),"")</f>
        <v/>
      </c>
      <c r="I23" s="28"/>
      <c r="J23" s="28"/>
      <c r="K23" s="24" t="str">
        <f>IF(J23='Base de comisiones'!$E$3,VLOOKUP('Ana Coronel'!E23,'Base de comisiones'!$A$4:$J$53,5,FALSE),IF(J23='Base de comisiones'!$F$3,VLOOKUP('Ana Coronel'!E23,'Base de comisiones'!$A$4:$J$53,6,FALSE),IF(J23='Base de comisiones'!$G$3,VLOOKUP('Ana Coronel'!E23,'Base de comisiones'!$A$4:$J$53,7,FALSE),IF(J23='Base de comisiones'!$H$3,VLOOKUP('Ana Coronel'!E23,'Base de comisiones'!$A$4:$J$53,8,FALSE),IF(J23='Base de comisiones'!$I$3,VLOOKUP('Ana Coronel'!E23,'Base de comisiones'!$A$4:$J$53,9,FALSE),IF(J23='Base de comisiones'!$J$3,VLOOKUP('Ana Coronel'!E23,'Base de comisiones'!$A$4:$J$53,10,FALSE),""))))))</f>
        <v/>
      </c>
    </row>
    <row r="24" spans="2:11" x14ac:dyDescent="0.2">
      <c r="B24" s="27"/>
      <c r="C24" s="29"/>
      <c r="D24" s="27"/>
      <c r="E24" s="28"/>
      <c r="F24" s="23" t="str">
        <f>IFERROR(VLOOKUP(E24,'Base de comisiones'!$A$4:$J$53,2,FALSE),"")</f>
        <v/>
      </c>
      <c r="G24" s="23" t="str">
        <f>IFERROR(VLOOKUP(E24,'Base de comisiones'!$A$4:$J$53,3,FALSE),"")</f>
        <v/>
      </c>
      <c r="H24" s="23" t="str">
        <f>IFERROR(VLOOKUP(E24,'Base de comisiones'!$A$4:$J$53,4,FALSE),"")</f>
        <v/>
      </c>
      <c r="I24" s="28"/>
      <c r="J24" s="28"/>
      <c r="K24" s="24" t="str">
        <f>IF(J24='Base de comisiones'!$E$3,VLOOKUP('Ana Coronel'!E24,'Base de comisiones'!$A$4:$J$53,5,FALSE),IF(J24='Base de comisiones'!$F$3,VLOOKUP('Ana Coronel'!E24,'Base de comisiones'!$A$4:$J$53,6,FALSE),IF(J24='Base de comisiones'!$G$3,VLOOKUP('Ana Coronel'!E24,'Base de comisiones'!$A$4:$J$53,7,FALSE),IF(J24='Base de comisiones'!$H$3,VLOOKUP('Ana Coronel'!E24,'Base de comisiones'!$A$4:$J$53,8,FALSE),IF(J24='Base de comisiones'!$I$3,VLOOKUP('Ana Coronel'!E24,'Base de comisiones'!$A$4:$J$53,9,FALSE),IF(J24='Base de comisiones'!$J$3,VLOOKUP('Ana Coronel'!E24,'Base de comisiones'!$A$4:$J$53,10,FALSE),""))))))</f>
        <v/>
      </c>
    </row>
    <row r="25" spans="2:11" x14ac:dyDescent="0.2">
      <c r="B25" s="27"/>
      <c r="C25" s="29"/>
      <c r="D25" s="27"/>
      <c r="E25" s="28"/>
      <c r="F25" s="23" t="str">
        <f>IFERROR(VLOOKUP(E25,'Base de comisiones'!$A$4:$J$53,2,FALSE),"")</f>
        <v/>
      </c>
      <c r="G25" s="23" t="str">
        <f>IFERROR(VLOOKUP(E25,'Base de comisiones'!$A$4:$J$53,3,FALSE),"")</f>
        <v/>
      </c>
      <c r="H25" s="23" t="str">
        <f>IFERROR(VLOOKUP(E25,'Base de comisiones'!$A$4:$J$53,4,FALSE),"")</f>
        <v/>
      </c>
      <c r="I25" s="28"/>
      <c r="J25" s="28"/>
      <c r="K25" s="24" t="str">
        <f>IF(J25='Base de comisiones'!$E$3,VLOOKUP('Ana Coronel'!E25,'Base de comisiones'!$A$4:$J$53,5,FALSE),IF(J25='Base de comisiones'!$F$3,VLOOKUP('Ana Coronel'!E25,'Base de comisiones'!$A$4:$J$53,6,FALSE),IF(J25='Base de comisiones'!$G$3,VLOOKUP('Ana Coronel'!E25,'Base de comisiones'!$A$4:$J$53,7,FALSE),IF(J25='Base de comisiones'!$H$3,VLOOKUP('Ana Coronel'!E25,'Base de comisiones'!$A$4:$J$53,8,FALSE),IF(J25='Base de comisiones'!$I$3,VLOOKUP('Ana Coronel'!E25,'Base de comisiones'!$A$4:$J$53,9,FALSE),IF(J25='Base de comisiones'!$J$3,VLOOKUP('Ana Coronel'!E25,'Base de comisiones'!$A$4:$J$53,10,FALSE),""))))))</f>
        <v/>
      </c>
    </row>
    <row r="26" spans="2:11" x14ac:dyDescent="0.2">
      <c r="B26" s="27"/>
      <c r="C26" s="29"/>
      <c r="D26" s="27"/>
      <c r="E26" s="28"/>
      <c r="F26" s="23" t="str">
        <f>IFERROR(VLOOKUP(E26,'Base de comisiones'!$A$4:$J$53,2,FALSE),"")</f>
        <v/>
      </c>
      <c r="G26" s="23" t="str">
        <f>IFERROR(VLOOKUP(E26,'Base de comisiones'!$A$4:$J$53,3,FALSE),"")</f>
        <v/>
      </c>
      <c r="H26" s="23" t="str">
        <f>IFERROR(VLOOKUP(E26,'Base de comisiones'!$A$4:$J$53,4,FALSE),"")</f>
        <v/>
      </c>
      <c r="I26" s="28"/>
      <c r="J26" s="28"/>
      <c r="K26" s="24" t="str">
        <f>IF(J26='Base de comisiones'!$E$3,VLOOKUP('Ana Coronel'!E26,'Base de comisiones'!$A$4:$J$53,5,FALSE),IF(J26='Base de comisiones'!$F$3,VLOOKUP('Ana Coronel'!E26,'Base de comisiones'!$A$4:$J$53,6,FALSE),IF(J26='Base de comisiones'!$G$3,VLOOKUP('Ana Coronel'!E26,'Base de comisiones'!$A$4:$J$53,7,FALSE),IF(J26='Base de comisiones'!$H$3,VLOOKUP('Ana Coronel'!E26,'Base de comisiones'!$A$4:$J$53,8,FALSE),IF(J26='Base de comisiones'!$I$3,VLOOKUP('Ana Coronel'!E26,'Base de comisiones'!$A$4:$J$53,9,FALSE),IF(J26='Base de comisiones'!$J$3,VLOOKUP('Ana Coronel'!E26,'Base de comisiones'!$A$4:$J$53,10,FALSE),""))))))</f>
        <v/>
      </c>
    </row>
    <row r="27" spans="2:11" x14ac:dyDescent="0.2">
      <c r="B27" s="147" t="s">
        <v>23</v>
      </c>
      <c r="C27" s="148"/>
      <c r="D27" s="148"/>
      <c r="E27" s="148"/>
      <c r="F27" s="148"/>
      <c r="G27" s="148"/>
      <c r="H27" s="148"/>
      <c r="I27" s="148"/>
      <c r="J27" s="148"/>
      <c r="K27" s="25">
        <f>SUM(K9:K26)</f>
        <v>1060537.0094645671</v>
      </c>
    </row>
    <row r="28" spans="2:11" x14ac:dyDescent="0.2">
      <c r="B28" s="14"/>
      <c r="C28" s="15"/>
      <c r="D28" s="16"/>
      <c r="E28" s="16"/>
      <c r="F28" s="16"/>
      <c r="G28" s="16"/>
      <c r="H28" s="16"/>
      <c r="I28" s="16"/>
      <c r="J28" s="16"/>
      <c r="K28" s="6"/>
    </row>
    <row r="29" spans="2:11" x14ac:dyDescent="0.2">
      <c r="B29" s="14"/>
      <c r="C29" s="15"/>
      <c r="D29" s="16"/>
      <c r="E29" s="16"/>
      <c r="F29" s="16"/>
      <c r="G29" s="16"/>
      <c r="H29" s="16"/>
      <c r="I29" s="16"/>
      <c r="J29" s="16"/>
      <c r="K29" s="6"/>
    </row>
    <row r="30" spans="2:11" x14ac:dyDescent="0.2">
      <c r="B30" s="14"/>
      <c r="C30" s="15"/>
      <c r="D30" s="16"/>
      <c r="E30" s="16"/>
      <c r="F30" s="16"/>
      <c r="G30" s="16"/>
      <c r="H30" s="16"/>
      <c r="I30" s="16"/>
      <c r="J30" s="16"/>
      <c r="K30" s="6"/>
    </row>
    <row r="34" spans="2:11" ht="30" x14ac:dyDescent="0.2">
      <c r="B34" s="9" t="s">
        <v>0</v>
      </c>
      <c r="C34" s="10"/>
      <c r="H34" s="9" t="s">
        <v>24</v>
      </c>
      <c r="I34" s="10"/>
      <c r="J34" s="11"/>
      <c r="K34" s="12"/>
    </row>
    <row r="39" spans="2:11" x14ac:dyDescent="0.2">
      <c r="C39" s="149" t="s">
        <v>50</v>
      </c>
      <c r="D39" s="149"/>
      <c r="E39" s="10"/>
      <c r="F39" s="10"/>
      <c r="G39" s="10"/>
      <c r="H39" s="11"/>
      <c r="I39" s="6"/>
    </row>
  </sheetData>
  <mergeCells count="4">
    <mergeCell ref="B1:K1"/>
    <mergeCell ref="B2:K2"/>
    <mergeCell ref="B27:J27"/>
    <mergeCell ref="C39:D39"/>
  </mergeCells>
  <phoneticPr fontId="72" type="noConversion"/>
  <printOptions horizontalCentered="1"/>
  <pageMargins left="0.19685039370078741" right="0.19685039370078741" top="0.19685039370078741" bottom="0.19685039370078741" header="0.31496062992125984" footer="0.31496062992125984"/>
  <pageSetup scale="60" orientation="landscape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ERROR" error="Seleccione tipo cobro de la lista" promptTitle="TIPO COBRO" prompt="Seleccione tipo cobro de la lista" xr:uid="{0855E370-3E64-4709-B1F0-38E1A60065EA}">
          <x14:formula1>
            <xm:f>Listas!$C$1:$C$6</xm:f>
          </x14:formula1>
          <xm:sqref>J9:J26</xm:sqref>
        </x14:dataValidation>
        <x14:dataValidation type="list" allowBlank="1" showInputMessage="1" showErrorMessage="1" xr:uid="{080191D2-2AA6-4504-BA36-555B9CB78BF5}">
          <x14:formula1>
            <xm:f>Listas!$B$1:$B$2</xm:f>
          </x14:formula1>
          <xm:sqref>C7</xm:sqref>
        </x14:dataValidation>
        <x14:dataValidation type="list" allowBlank="1" showInputMessage="1" showErrorMessage="1" errorTitle="ERROR" error="Seleccione mes de la lista" promptTitle="MES" prompt="Seleccione mes de la lista" xr:uid="{E0E12B7F-2503-4709-B4D0-15EB5EA3F9E0}">
          <x14:formula1>
            <xm:f>Listas!$D$1:$D$12</xm:f>
          </x14:formula1>
          <xm:sqref>C6 I9:I26</xm:sqref>
        </x14:dataValidation>
        <x14:dataValidation type="list" allowBlank="1" showInputMessage="1" showErrorMessage="1" errorTitle="ERROR" error="Seleccione asesor de la lista" promptTitle="ASESOR" prompt="Seleccione asesor de la lista" xr:uid="{AF049E74-7BFD-4440-8B7F-2EB7D6872F45}">
          <x14:formula1>
            <xm:f>Listas!$E$1:$E$37</xm:f>
          </x14:formula1>
          <xm:sqref>C5</xm:sqref>
        </x14:dataValidation>
        <x14:dataValidation type="list" allowBlank="1" showInputMessage="1" showErrorMessage="1" errorTitle="ERROR" error="Seleccione vehiculo de la lista" promptTitle="VEHICULO" prompt="Seleccione vehiculo de la lista" xr:uid="{1C4BCA9F-A303-4DE8-AEF3-F04AA51ABE78}">
          <x14:formula1>
            <xm:f>'Base de comisiones'!$A$4:$A$53</xm:f>
          </x14:formula1>
          <xm:sqref>E9:E26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6070C-C26A-4B9F-A7BC-D21105F759DD}">
  <sheetPr>
    <tabColor theme="4" tint="0.59999389629810485"/>
  </sheetPr>
  <dimension ref="B1:L40"/>
  <sheetViews>
    <sheetView showGridLines="0" zoomScale="85" zoomScaleNormal="85" workbookViewId="0">
      <selection activeCell="I5" sqref="I5"/>
    </sheetView>
  </sheetViews>
  <sheetFormatPr baseColWidth="10" defaultColWidth="11.42578125" defaultRowHeight="15" x14ac:dyDescent="0.2"/>
  <cols>
    <col min="1" max="1" width="5.140625" style="1" customWidth="1"/>
    <col min="2" max="2" width="11.85546875" style="1" customWidth="1"/>
    <col min="3" max="3" width="38.28515625" style="1" customWidth="1"/>
    <col min="4" max="4" width="11.28515625" style="2" customWidth="1"/>
    <col min="5" max="5" width="22.28515625" style="2" customWidth="1"/>
    <col min="6" max="6" width="18.85546875" style="2" customWidth="1"/>
    <col min="7" max="7" width="18.28515625" style="2" customWidth="1"/>
    <col min="8" max="8" width="12.7109375" style="2" hidden="1" customWidth="1"/>
    <col min="9" max="9" width="12.42578125" style="3" customWidth="1"/>
    <col min="10" max="10" width="18.7109375" style="3" customWidth="1"/>
    <col min="11" max="11" width="18" style="4" customWidth="1"/>
    <col min="12" max="17" width="11.42578125" style="1" customWidth="1"/>
    <col min="18" max="16384" width="11.42578125" style="1"/>
  </cols>
  <sheetData>
    <row r="1" spans="2:12" ht="21" x14ac:dyDescent="0.2">
      <c r="B1" s="146" t="s">
        <v>2</v>
      </c>
      <c r="C1" s="146"/>
      <c r="D1" s="146"/>
      <c r="E1" s="146"/>
      <c r="F1" s="146"/>
      <c r="G1" s="146"/>
      <c r="H1" s="146"/>
      <c r="I1" s="146"/>
      <c r="J1" s="146"/>
      <c r="K1" s="146"/>
    </row>
    <row r="2" spans="2:12" ht="21" x14ac:dyDescent="0.2">
      <c r="B2" s="146" t="s">
        <v>3</v>
      </c>
      <c r="C2" s="146"/>
      <c r="D2" s="146"/>
      <c r="E2" s="146"/>
      <c r="F2" s="146"/>
      <c r="G2" s="146"/>
      <c r="H2" s="146"/>
      <c r="I2" s="146"/>
      <c r="J2" s="146"/>
      <c r="K2" s="146"/>
    </row>
    <row r="3" spans="2:12" x14ac:dyDescent="0.2">
      <c r="I3" s="2"/>
      <c r="J3" s="2"/>
      <c r="K3" s="5"/>
    </row>
    <row r="4" spans="2:12" ht="15.75" x14ac:dyDescent="0.2">
      <c r="B4" s="13" t="s">
        <v>21</v>
      </c>
      <c r="C4" s="26">
        <f>'Nadia Catacora'!C4</f>
        <v>45818</v>
      </c>
      <c r="I4" s="2"/>
      <c r="J4" s="2"/>
      <c r="K4" s="5"/>
    </row>
    <row r="5" spans="2:12" ht="15.75" x14ac:dyDescent="0.2">
      <c r="B5" s="13" t="s">
        <v>0</v>
      </c>
      <c r="C5" s="112" t="s">
        <v>56</v>
      </c>
      <c r="I5" s="2"/>
      <c r="J5" s="2"/>
      <c r="K5" s="5"/>
    </row>
    <row r="6" spans="2:12" ht="15.75" x14ac:dyDescent="0.2">
      <c r="B6" s="13" t="s">
        <v>4</v>
      </c>
      <c r="C6" s="39" t="str">
        <f>'Nadia Catacora'!C6</f>
        <v>MAYO</v>
      </c>
      <c r="I6" s="2"/>
      <c r="J6" s="2"/>
      <c r="K6" s="5"/>
    </row>
    <row r="7" spans="2:12" ht="20.45" customHeight="1" x14ac:dyDescent="0.2">
      <c r="B7" s="13" t="s">
        <v>22</v>
      </c>
      <c r="C7" s="39" t="str">
        <f>'Nadia Catacora'!C7</f>
        <v>PRIMERA</v>
      </c>
      <c r="I7" s="2"/>
      <c r="J7" s="2"/>
      <c r="K7" s="5"/>
    </row>
    <row r="8" spans="2:12" ht="31.5" customHeight="1" x14ac:dyDescent="0.2">
      <c r="B8" s="7" t="s">
        <v>17</v>
      </c>
      <c r="C8" s="7" t="s">
        <v>1</v>
      </c>
      <c r="D8" s="7" t="s">
        <v>26</v>
      </c>
      <c r="E8" s="7" t="s">
        <v>18</v>
      </c>
      <c r="F8" s="7" t="s">
        <v>34</v>
      </c>
      <c r="G8" s="7" t="s">
        <v>49</v>
      </c>
      <c r="H8" s="7" t="s">
        <v>19</v>
      </c>
      <c r="I8" s="8" t="s">
        <v>4</v>
      </c>
      <c r="J8" s="8" t="s">
        <v>25</v>
      </c>
      <c r="K8" s="22" t="s">
        <v>20</v>
      </c>
    </row>
    <row r="9" spans="2:12" ht="30" x14ac:dyDescent="0.2">
      <c r="B9" s="27" t="s">
        <v>269</v>
      </c>
      <c r="C9" s="27" t="s">
        <v>270</v>
      </c>
      <c r="D9" s="27" t="s">
        <v>271</v>
      </c>
      <c r="E9" s="27" t="s">
        <v>108</v>
      </c>
      <c r="F9" s="23" t="str">
        <f>IFERROR(VLOOKUP(E9,'Base de comisiones'!$A$4:$J$75,2,FALSE),"")</f>
        <v>K3 SEDÁN</v>
      </c>
      <c r="G9" s="23" t="str">
        <f>IFERROR(VLOOKUP(E9,'Base de comisiones'!$A$4:$J$75,3,FALSE),"")</f>
        <v>VIBRANT</v>
      </c>
      <c r="H9" s="23">
        <f>IFERROR(VLOOKUP(E9,'Base de comisiones'!$A$4:$J$53,4,FALSE),"")</f>
        <v>2026</v>
      </c>
      <c r="I9" s="127" t="s">
        <v>9</v>
      </c>
      <c r="J9" s="108" t="s">
        <v>38</v>
      </c>
      <c r="K9" s="24">
        <f>IF(J9='Base de comisiones'!$E$3,VLOOKUP('Carlos Valencia'!E9,'Base de comisiones'!$A$4:$J$75,5,FALSE),IF(J9='Base de comisiones'!$F$3,VLOOKUP('Carlos Valencia'!E9,'Base de comisiones'!$A$4:$J$75,6,FALSE),IF(J9='Base de comisiones'!$G$3,VLOOKUP('Carlos Valencia'!E9,'Base de comisiones'!$A$4:$J$75,7,FALSE),IF(J9='Base de comisiones'!$H$3,VLOOKUP('Carlos Valencia'!E9,'Base de comisiones'!$A$4:$J$75,8,FALSE),IF(J9='Base de comisiones'!$I$3,VLOOKUP('Carlos Valencia'!E9,'Base de comisiones'!$A$4:$J$75,9,FALSE),IF(J9='Base de comisiones'!$J$3,VLOOKUP('Carlos Valencia'!E9,'Base de comisiones'!$A$4:$J$75,10,FALSE),""))))))</f>
        <v>490755.90551181103</v>
      </c>
      <c r="L9" s="76"/>
    </row>
    <row r="10" spans="2:12" x14ac:dyDescent="0.2">
      <c r="B10" s="27" t="s">
        <v>272</v>
      </c>
      <c r="C10" s="27" t="s">
        <v>273</v>
      </c>
      <c r="D10" s="27" t="s">
        <v>274</v>
      </c>
      <c r="E10" s="27" t="s">
        <v>160</v>
      </c>
      <c r="F10" s="23" t="str">
        <f>IFERROR(VLOOKUP(E10,'Base de comisiones'!$A$4:$J$75,2,FALSE),"")</f>
        <v>SONET (QY)</v>
      </c>
      <c r="G10" s="23" t="str">
        <f>IFERROR(VLOOKUP(E10,'Base de comisiones'!$A$4:$J$75,3,FALSE),"")</f>
        <v>VIBRANT MT</v>
      </c>
      <c r="H10" s="23">
        <f>IFERROR(VLOOKUP(E10,'Base de comisiones'!$A$4:$J$53,4,FALSE),"")</f>
        <v>2026</v>
      </c>
      <c r="I10" s="127" t="s">
        <v>9</v>
      </c>
      <c r="J10" s="108" t="s">
        <v>38</v>
      </c>
      <c r="K10" s="24">
        <f>IF(J10='Base de comisiones'!$E$3,VLOOKUP('Carlos Valencia'!E10,'Base de comisiones'!$A$4:$J$75,5,FALSE),IF(J10='Base de comisiones'!$F$3,VLOOKUP('Carlos Valencia'!E10,'Base de comisiones'!$A$4:$J$75,6,FALSE),IF(J10='Base de comisiones'!$G$3,VLOOKUP('Carlos Valencia'!E10,'Base de comisiones'!$A$4:$J$75,7,FALSE),IF(J10='Base de comisiones'!$H$3,VLOOKUP('Carlos Valencia'!E10,'Base de comisiones'!$A$4:$J$75,8,FALSE),IF(J10='Base de comisiones'!$I$3,VLOOKUP('Carlos Valencia'!E10,'Base de comisiones'!$A$4:$J$75,9,FALSE),IF(J10='Base de comisiones'!$J$3,VLOOKUP('Carlos Valencia'!E10,'Base de comisiones'!$A$4:$J$75,10,FALSE),""))))))</f>
        <v>554272.96799999999</v>
      </c>
    </row>
    <row r="11" spans="2:12" x14ac:dyDescent="0.2">
      <c r="B11" s="27" t="s">
        <v>275</v>
      </c>
      <c r="C11" s="27" t="s">
        <v>276</v>
      </c>
      <c r="D11" s="27" t="s">
        <v>277</v>
      </c>
      <c r="E11" s="27" t="s">
        <v>160</v>
      </c>
      <c r="F11" s="23" t="str">
        <f>IFERROR(VLOOKUP(E11,'Base de comisiones'!$A$4:$J$75,2,FALSE),"")</f>
        <v>SONET (QY)</v>
      </c>
      <c r="G11" s="23" t="str">
        <f>IFERROR(VLOOKUP(E11,'Base de comisiones'!$A$4:$J$75,3,FALSE),"")</f>
        <v>VIBRANT MT</v>
      </c>
      <c r="H11" s="23">
        <f>IFERROR(VLOOKUP(E11,'Base de comisiones'!$A$4:$J$53,4,FALSE),"")</f>
        <v>2026</v>
      </c>
      <c r="I11" s="127" t="s">
        <v>9</v>
      </c>
      <c r="J11" s="108" t="s">
        <v>38</v>
      </c>
      <c r="K11" s="24">
        <f>IF(J11='Base de comisiones'!$E$3,VLOOKUP('Carlos Valencia'!E11,'Base de comisiones'!$A$4:$J$75,5,FALSE),IF(J11='Base de comisiones'!$F$3,VLOOKUP('Carlos Valencia'!E11,'Base de comisiones'!$A$4:$J$75,6,FALSE),IF(J11='Base de comisiones'!$G$3,VLOOKUP('Carlos Valencia'!E11,'Base de comisiones'!$A$4:$J$75,7,FALSE),IF(J11='Base de comisiones'!$H$3,VLOOKUP('Carlos Valencia'!E11,'Base de comisiones'!$A$4:$J$75,8,FALSE),IF(J11='Base de comisiones'!$I$3,VLOOKUP('Carlos Valencia'!E11,'Base de comisiones'!$A$4:$J$75,9,FALSE),IF(J11='Base de comisiones'!$J$3,VLOOKUP('Carlos Valencia'!E11,'Base de comisiones'!$A$4:$J$75,10,FALSE),""))))))</f>
        <v>554272.96799999999</v>
      </c>
    </row>
    <row r="12" spans="2:12" x14ac:dyDescent="0.2">
      <c r="B12" s="27" t="s">
        <v>278</v>
      </c>
      <c r="C12" s="27" t="s">
        <v>279</v>
      </c>
      <c r="D12" s="27" t="s">
        <v>280</v>
      </c>
      <c r="E12" s="27" t="s">
        <v>160</v>
      </c>
      <c r="F12" s="23" t="str">
        <f>IFERROR(VLOOKUP(E12,'Base de comisiones'!$A$4:$J$75,2,FALSE),"")</f>
        <v>SONET (QY)</v>
      </c>
      <c r="G12" s="23" t="str">
        <f>IFERROR(VLOOKUP(E12,'Base de comisiones'!$A$4:$J$75,3,FALSE),"")</f>
        <v>VIBRANT MT</v>
      </c>
      <c r="H12" s="23">
        <f>IFERROR(VLOOKUP(E12,'Base de comisiones'!$A$4:$J$53,4,FALSE),"")</f>
        <v>2026</v>
      </c>
      <c r="I12" s="127" t="s">
        <v>9</v>
      </c>
      <c r="J12" s="108" t="s">
        <v>38</v>
      </c>
      <c r="K12" s="24">
        <f>IF(J12='Base de comisiones'!$E$3,VLOOKUP('Carlos Valencia'!E12,'Base de comisiones'!$A$4:$J$75,5,FALSE),IF(J12='Base de comisiones'!$F$3,VLOOKUP('Carlos Valencia'!E12,'Base de comisiones'!$A$4:$J$75,6,FALSE),IF(J12='Base de comisiones'!$G$3,VLOOKUP('Carlos Valencia'!E12,'Base de comisiones'!$A$4:$J$75,7,FALSE),IF(J12='Base de comisiones'!$H$3,VLOOKUP('Carlos Valencia'!E12,'Base de comisiones'!$A$4:$J$75,8,FALSE),IF(J12='Base de comisiones'!$I$3,VLOOKUP('Carlos Valencia'!E12,'Base de comisiones'!$A$4:$J$75,9,FALSE),IF(J12='Base de comisiones'!$J$3,VLOOKUP('Carlos Valencia'!E12,'Base de comisiones'!$A$4:$J$75,10,FALSE),""))))))</f>
        <v>554272.96799999999</v>
      </c>
    </row>
    <row r="13" spans="2:12" x14ac:dyDescent="0.2">
      <c r="B13" s="27" t="s">
        <v>281</v>
      </c>
      <c r="C13" s="27" t="s">
        <v>282</v>
      </c>
      <c r="D13" s="27" t="s">
        <v>283</v>
      </c>
      <c r="E13" s="27" t="s">
        <v>118</v>
      </c>
      <c r="F13" s="23" t="str">
        <f>IFERROR(VLOOKUP(E13,'Base de comisiones'!$A$4:$J$75,2,FALSE),"")</f>
        <v>NEW PICANTO</v>
      </c>
      <c r="G13" s="23" t="str">
        <f>IFERROR(VLOOKUP(E13,'Base de comisiones'!$A$4:$J$75,3,FALSE),"")</f>
        <v>ZENITH</v>
      </c>
      <c r="H13" s="23">
        <f>IFERROR(VLOOKUP(E13,'Base de comisiones'!$A$4:$J$53,4,FALSE),"")</f>
        <v>2026</v>
      </c>
      <c r="I13" s="127" t="s">
        <v>9</v>
      </c>
      <c r="J13" s="108" t="s">
        <v>38</v>
      </c>
      <c r="K13" s="24">
        <f>IF(J13='Base de comisiones'!$E$3,VLOOKUP('Carlos Valencia'!E13,'Base de comisiones'!$A$4:$J$75,5,FALSE),IF(J13='Base de comisiones'!$F$3,VLOOKUP('Carlos Valencia'!E13,'Base de comisiones'!$A$4:$J$75,6,FALSE),IF(J13='Base de comisiones'!$G$3,VLOOKUP('Carlos Valencia'!E13,'Base de comisiones'!$A$4:$J$75,7,FALSE),IF(J13='Base de comisiones'!$H$3,VLOOKUP('Carlos Valencia'!E13,'Base de comisiones'!$A$4:$J$75,8,FALSE),IF(J13='Base de comisiones'!$I$3,VLOOKUP('Carlos Valencia'!E13,'Base de comisiones'!$A$4:$J$75,9,FALSE),IF(J13='Base de comisiones'!$J$3,VLOOKUP('Carlos Valencia'!E13,'Base de comisiones'!$A$4:$J$75,10,FALSE),""))))))</f>
        <v>369496.06299212592</v>
      </c>
      <c r="L13" s="76"/>
    </row>
    <row r="14" spans="2:12" x14ac:dyDescent="0.2">
      <c r="B14" s="27" t="s">
        <v>284</v>
      </c>
      <c r="C14" s="27" t="s">
        <v>285</v>
      </c>
      <c r="D14" s="27" t="s">
        <v>286</v>
      </c>
      <c r="E14" s="27" t="s">
        <v>109</v>
      </c>
      <c r="F14" s="23" t="str">
        <f>IFERROR(VLOOKUP(E14,'Base de comisiones'!$A$4:$J$75,2,FALSE),"")</f>
        <v>K3 SEDÁN</v>
      </c>
      <c r="G14" s="23" t="str">
        <f>IFERROR(VLOOKUP(E14,'Base de comisiones'!$A$4:$J$75,3,FALSE),"")</f>
        <v>ZENITH</v>
      </c>
      <c r="H14" s="23"/>
      <c r="I14" s="127" t="s">
        <v>9</v>
      </c>
      <c r="J14" s="108" t="s">
        <v>38</v>
      </c>
      <c r="K14" s="24">
        <f>IF(J14='Base de comisiones'!$E$3,VLOOKUP('Carlos Valencia'!E14,'Base de comisiones'!$A$4:$J$75,5,FALSE),IF(J14='Base de comisiones'!$F$3,VLOOKUP('Carlos Valencia'!E14,'Base de comisiones'!$A$4:$J$75,6,FALSE),IF(J14='Base de comisiones'!$G$3,VLOOKUP('Carlos Valencia'!E14,'Base de comisiones'!$A$4:$J$75,7,FALSE),IF(J14='Base de comisiones'!$H$3,VLOOKUP('Carlos Valencia'!E14,'Base de comisiones'!$A$4:$J$75,8,FALSE),IF(J14='Base de comisiones'!$I$3,VLOOKUP('Carlos Valencia'!E14,'Base de comisiones'!$A$4:$J$75,9,FALSE),IF(J14='Base de comisiones'!$J$3,VLOOKUP('Carlos Valencia'!E14,'Base de comisiones'!$A$4:$J$75,10,FALSE),""))))))</f>
        <v>536950.13123359578</v>
      </c>
    </row>
    <row r="15" spans="2:12" x14ac:dyDescent="0.2">
      <c r="B15" s="27" t="s">
        <v>287</v>
      </c>
      <c r="C15" s="27" t="s">
        <v>288</v>
      </c>
      <c r="D15" s="27" t="s">
        <v>289</v>
      </c>
      <c r="E15" s="27" t="s">
        <v>124</v>
      </c>
      <c r="F15" s="23" t="str">
        <f>IFERROR(VLOOKUP(E15,'Base de comisiones'!$A$4:$J$75,2,FALSE),"")</f>
        <v>SELTOS COREA</v>
      </c>
      <c r="G15" s="23" t="str">
        <f>IFERROR(VLOOKUP(E15,'Base de comisiones'!$A$4:$J$75,3,FALSE),"")</f>
        <v>Emotion</v>
      </c>
      <c r="H15" s="23">
        <f>IFERROR(VLOOKUP(E15,'Base de comisiones'!$A$4:$J$53,4,FALSE),"")</f>
        <v>2026</v>
      </c>
      <c r="I15" s="127" t="s">
        <v>9</v>
      </c>
      <c r="J15" s="108" t="s">
        <v>38</v>
      </c>
      <c r="K15" s="24">
        <f>IF(J15='Base de comisiones'!$E$3,VLOOKUP('Carlos Valencia'!E15,'Base de comisiones'!$A$4:$J$75,5,FALSE),IF(J15='Base de comisiones'!$F$3,VLOOKUP('Carlos Valencia'!E15,'Base de comisiones'!$A$4:$J$75,6,FALSE),IF(J15='Base de comisiones'!$G$3,VLOOKUP('Carlos Valencia'!E15,'Base de comisiones'!$A$4:$J$75,7,FALSE),IF(J15='Base de comisiones'!$H$3,VLOOKUP('Carlos Valencia'!E15,'Base de comisiones'!$A$4:$J$75,8,FALSE),IF(J15='Base de comisiones'!$I$3,VLOOKUP('Carlos Valencia'!E15,'Base de comisiones'!$A$4:$J$75,9,FALSE),IF(J15='Base de comisiones'!$J$3,VLOOKUP('Carlos Valencia'!E15,'Base de comisiones'!$A$4:$J$75,10,FALSE),""))))))</f>
        <v>663984.25196850393</v>
      </c>
    </row>
    <row r="16" spans="2:12" x14ac:dyDescent="0.2">
      <c r="B16" s="27"/>
      <c r="C16" s="27"/>
      <c r="D16" s="27"/>
      <c r="E16" s="27"/>
      <c r="F16" s="23" t="str">
        <f>IFERROR(VLOOKUP(E16,'Base de comisiones'!$A$4:$J$75,2,FALSE),"")</f>
        <v/>
      </c>
      <c r="G16" s="23" t="str">
        <f>IFERROR(VLOOKUP(E16,'Base de comisiones'!$A$4:$J$75,3,FALSE),"")</f>
        <v/>
      </c>
      <c r="H16" s="23" t="str">
        <f>IFERROR(VLOOKUP(E16,'Base de comisiones'!$A$4:$J$53,4,FALSE),"")</f>
        <v/>
      </c>
      <c r="I16" s="127"/>
      <c r="J16" s="108"/>
      <c r="K16" s="24" t="str">
        <f>IF(J16='Base de comisiones'!$E$3,VLOOKUP('Carlos Valencia'!E16,'Base de comisiones'!$A$4:$J$75,5,FALSE),IF(J16='Base de comisiones'!$F$3,VLOOKUP('Carlos Valencia'!E16,'Base de comisiones'!$A$4:$J$75,6,FALSE),IF(J16='Base de comisiones'!$G$3,VLOOKUP('Carlos Valencia'!E16,'Base de comisiones'!$A$4:$J$75,7,FALSE),IF(J16='Base de comisiones'!$H$3,VLOOKUP('Carlos Valencia'!E16,'Base de comisiones'!$A$4:$J$75,8,FALSE),IF(J16='Base de comisiones'!$I$3,VLOOKUP('Carlos Valencia'!E16,'Base de comisiones'!$A$4:$J$75,9,FALSE),IF(J16='Base de comisiones'!$J$3,VLOOKUP('Carlos Valencia'!E16,'Base de comisiones'!$A$4:$J$75,10,FALSE),""))))))</f>
        <v/>
      </c>
    </row>
    <row r="17" spans="2:11" x14ac:dyDescent="0.2">
      <c r="B17" s="27"/>
      <c r="C17" s="27"/>
      <c r="D17" s="27"/>
      <c r="E17" s="27"/>
      <c r="F17" s="23" t="str">
        <f>IFERROR(VLOOKUP(E17,'Base de comisiones'!$A$4:$J$75,2,FALSE),"")</f>
        <v/>
      </c>
      <c r="G17" s="23" t="str">
        <f>IFERROR(VLOOKUP(E17,'Base de comisiones'!$A$4:$J$75,3,FALSE),"")</f>
        <v/>
      </c>
      <c r="H17" s="23" t="str">
        <f>IFERROR(VLOOKUP(E17,'Base de comisiones'!$A$4:$J$53,4,FALSE),"")</f>
        <v/>
      </c>
      <c r="I17" s="127"/>
      <c r="J17" s="108"/>
      <c r="K17" s="24" t="str">
        <f>IF(J17='Base de comisiones'!$E$3,VLOOKUP('Carlos Valencia'!E17,'Base de comisiones'!$A$4:$J$75,5,FALSE),IF(J17='Base de comisiones'!$F$3,VLOOKUP('Carlos Valencia'!E17,'Base de comisiones'!$A$4:$J$75,6,FALSE),IF(J17='Base de comisiones'!$G$3,VLOOKUP('Carlos Valencia'!E17,'Base de comisiones'!$A$4:$J$75,7,FALSE),IF(J17='Base de comisiones'!$H$3,VLOOKUP('Carlos Valencia'!E17,'Base de comisiones'!$A$4:$J$75,8,FALSE),IF(J17='Base de comisiones'!$I$3,VLOOKUP('Carlos Valencia'!E17,'Base de comisiones'!$A$4:$J$75,9,FALSE),IF(J17='Base de comisiones'!$J$3,VLOOKUP('Carlos Valencia'!E17,'Base de comisiones'!$A$4:$J$75,10,FALSE),""))))))</f>
        <v/>
      </c>
    </row>
    <row r="18" spans="2:11" x14ac:dyDescent="0.2">
      <c r="B18" s="27"/>
      <c r="C18" s="27"/>
      <c r="D18" s="27"/>
      <c r="E18" s="27"/>
      <c r="F18" s="23" t="str">
        <f>IFERROR(VLOOKUP(E18,'Base de comisiones'!$A$4:$J$75,2,FALSE),"")</f>
        <v/>
      </c>
      <c r="G18" s="23" t="str">
        <f>IFERROR(VLOOKUP(E18,'Base de comisiones'!$A$4:$J$75,3,FALSE),"")</f>
        <v/>
      </c>
      <c r="H18" s="23"/>
      <c r="I18" s="127"/>
      <c r="J18" s="108"/>
      <c r="K18" s="24" t="str">
        <f>IF(J18='Base de comisiones'!$E$3,VLOOKUP('Carlos Valencia'!E18,'Base de comisiones'!$A$4:$J$75,5,FALSE),IF(J18='Base de comisiones'!$F$3,VLOOKUP('Carlos Valencia'!E18,'Base de comisiones'!$A$4:$J$75,6,FALSE),IF(J18='Base de comisiones'!$G$3,VLOOKUP('Carlos Valencia'!E18,'Base de comisiones'!$A$4:$J$75,7,FALSE),IF(J18='Base de comisiones'!$H$3,VLOOKUP('Carlos Valencia'!E18,'Base de comisiones'!$A$4:$J$75,8,FALSE),IF(J18='Base de comisiones'!$I$3,VLOOKUP('Carlos Valencia'!E18,'Base de comisiones'!$A$4:$J$75,9,FALSE),IF(J18='Base de comisiones'!$J$3,VLOOKUP('Carlos Valencia'!E18,'Base de comisiones'!$A$4:$J$75,10,FALSE),""))))))</f>
        <v/>
      </c>
    </row>
    <row r="19" spans="2:11" x14ac:dyDescent="0.2">
      <c r="B19" s="27"/>
      <c r="C19" s="27"/>
      <c r="D19" s="27"/>
      <c r="E19" s="27"/>
      <c r="F19" s="23" t="str">
        <f>IFERROR(VLOOKUP(E19,'Base de comisiones'!$A$4:$J$75,2,FALSE),"")</f>
        <v/>
      </c>
      <c r="G19" s="23" t="str">
        <f>IFERROR(VLOOKUP(E19,'Base de comisiones'!$A$4:$J$75,3,FALSE),"")</f>
        <v/>
      </c>
      <c r="H19" s="23"/>
      <c r="I19" s="127"/>
      <c r="J19" s="108"/>
      <c r="K19" s="24" t="str">
        <f>IF(J19='Base de comisiones'!$E$3,VLOOKUP('Carlos Valencia'!E19,'Base de comisiones'!$A$4:$J$75,5,FALSE),IF(J19='Base de comisiones'!$F$3,VLOOKUP('Carlos Valencia'!E19,'Base de comisiones'!$A$4:$J$75,6,FALSE),IF(J19='Base de comisiones'!$G$3,VLOOKUP('Carlos Valencia'!E19,'Base de comisiones'!$A$4:$J$75,7,FALSE),IF(J19='Base de comisiones'!$H$3,VLOOKUP('Carlos Valencia'!E19,'Base de comisiones'!$A$4:$J$75,8,FALSE),IF(J19='Base de comisiones'!$I$3,VLOOKUP('Carlos Valencia'!E19,'Base de comisiones'!$A$4:$J$75,9,FALSE),IF(J19='Base de comisiones'!$J$3,VLOOKUP('Carlos Valencia'!E19,'Base de comisiones'!$A$4:$J$75,10,FALSE),""))))))</f>
        <v/>
      </c>
    </row>
    <row r="20" spans="2:11" x14ac:dyDescent="0.2">
      <c r="B20" s="27"/>
      <c r="C20" s="27"/>
      <c r="D20" s="27"/>
      <c r="E20" s="27"/>
      <c r="F20" s="23" t="str">
        <f>IFERROR(VLOOKUP(E20,'Base de comisiones'!$A$4:$J$75,2,FALSE),"")</f>
        <v/>
      </c>
      <c r="G20" s="23" t="str">
        <f>IFERROR(VLOOKUP(E20,'Base de comisiones'!$A$4:$J$75,3,FALSE),"")</f>
        <v/>
      </c>
      <c r="H20" s="23"/>
      <c r="I20" s="127"/>
      <c r="J20" s="108"/>
      <c r="K20" s="24" t="str">
        <f>IF(J20='Base de comisiones'!$E$3,VLOOKUP('Carlos Valencia'!E20,'Base de comisiones'!$A$4:$J$75,5,FALSE),IF(J20='Base de comisiones'!$F$3,VLOOKUP('Carlos Valencia'!E20,'Base de comisiones'!$A$4:$J$75,6,FALSE),IF(J20='Base de comisiones'!$G$3,VLOOKUP('Carlos Valencia'!E20,'Base de comisiones'!$A$4:$J$75,7,FALSE),IF(J20='Base de comisiones'!$H$3,VLOOKUP('Carlos Valencia'!E20,'Base de comisiones'!$A$4:$J$75,8,FALSE),IF(J20='Base de comisiones'!$I$3,VLOOKUP('Carlos Valencia'!E20,'Base de comisiones'!$A$4:$J$75,9,FALSE),IF(J20='Base de comisiones'!$J$3,VLOOKUP('Carlos Valencia'!E20,'Base de comisiones'!$A$4:$J$75,10,FALSE),""))))))</f>
        <v/>
      </c>
    </row>
    <row r="21" spans="2:11" x14ac:dyDescent="0.2">
      <c r="B21" s="27"/>
      <c r="C21" s="27"/>
      <c r="D21" s="27"/>
      <c r="E21" s="27"/>
      <c r="F21" s="23" t="str">
        <f>IFERROR(VLOOKUP(E21,'Base de comisiones'!$A$4:$J$75,2,FALSE),"")</f>
        <v/>
      </c>
      <c r="G21" s="23" t="str">
        <f>IFERROR(VLOOKUP(E21,'Base de comisiones'!$A$4:$J$75,3,FALSE),"")</f>
        <v/>
      </c>
      <c r="H21" s="23"/>
      <c r="I21" s="127"/>
      <c r="J21" s="108"/>
      <c r="K21" s="24" t="str">
        <f>IF(J21='Base de comisiones'!$E$3,VLOOKUP('Carlos Valencia'!E21,'Base de comisiones'!$A$4:$J$75,5,FALSE),IF(J21='Base de comisiones'!$F$3,VLOOKUP('Carlos Valencia'!E21,'Base de comisiones'!$A$4:$J$75,6,FALSE),IF(J21='Base de comisiones'!$G$3,VLOOKUP('Carlos Valencia'!E21,'Base de comisiones'!$A$4:$J$75,7,FALSE),IF(J21='Base de comisiones'!$H$3,VLOOKUP('Carlos Valencia'!E21,'Base de comisiones'!$A$4:$J$75,8,FALSE),IF(J21='Base de comisiones'!$I$3,VLOOKUP('Carlos Valencia'!E21,'Base de comisiones'!$A$4:$J$75,9,FALSE),IF(J21='Base de comisiones'!$J$3,VLOOKUP('Carlos Valencia'!E21,'Base de comisiones'!$A$4:$J$75,10,FALSE),""))))))</f>
        <v/>
      </c>
    </row>
    <row r="22" spans="2:11" x14ac:dyDescent="0.2">
      <c r="B22" s="27"/>
      <c r="C22" s="27"/>
      <c r="D22" s="27"/>
      <c r="E22" s="27"/>
      <c r="F22" s="23" t="str">
        <f>IFERROR(VLOOKUP(E22,'Base de comisiones'!$A$4:$J$75,2,FALSE),"")</f>
        <v/>
      </c>
      <c r="G22" s="23" t="str">
        <f>IFERROR(VLOOKUP(E22,'Base de comisiones'!$A$4:$J$75,3,FALSE),"")</f>
        <v/>
      </c>
      <c r="H22" s="23"/>
      <c r="I22" s="127"/>
      <c r="J22" s="108"/>
      <c r="K22" s="24" t="str">
        <f>IF(J22='Base de comisiones'!$E$3,VLOOKUP('Carlos Valencia'!E22,'Base de comisiones'!$A$4:$J$75,5,FALSE),IF(J22='Base de comisiones'!$F$3,VLOOKUP('Carlos Valencia'!E22,'Base de comisiones'!$A$4:$J$75,6,FALSE),IF(J22='Base de comisiones'!$G$3,VLOOKUP('Carlos Valencia'!E22,'Base de comisiones'!$A$4:$J$75,7,FALSE),IF(J22='Base de comisiones'!$H$3,VLOOKUP('Carlos Valencia'!E22,'Base de comisiones'!$A$4:$J$75,8,FALSE),IF(J22='Base de comisiones'!$I$3,VLOOKUP('Carlos Valencia'!E22,'Base de comisiones'!$A$4:$J$75,9,FALSE),IF(J22='Base de comisiones'!$J$3,VLOOKUP('Carlos Valencia'!E22,'Base de comisiones'!$A$4:$J$75,10,FALSE),""))))))</f>
        <v/>
      </c>
    </row>
    <row r="23" spans="2:11" x14ac:dyDescent="0.2">
      <c r="B23" s="27"/>
      <c r="C23" s="27"/>
      <c r="D23" s="27"/>
      <c r="E23" s="27"/>
      <c r="F23" s="23" t="str">
        <f>IFERROR(VLOOKUP(E23,'Base de comisiones'!$A$4:$J$75,2,FALSE),"")</f>
        <v/>
      </c>
      <c r="G23" s="23" t="str">
        <f>IFERROR(VLOOKUP(E23,'Base de comisiones'!$A$4:$J$75,3,FALSE),"")</f>
        <v/>
      </c>
      <c r="H23" s="23"/>
      <c r="I23" s="127"/>
      <c r="J23" s="108"/>
      <c r="K23" s="24" t="str">
        <f>IF(J23='Base de comisiones'!$E$3,VLOOKUP('Carlos Valencia'!E23,'Base de comisiones'!$A$4:$J$75,5,FALSE),IF(J23='Base de comisiones'!$F$3,VLOOKUP('Carlos Valencia'!E23,'Base de comisiones'!$A$4:$J$75,6,FALSE),IF(J23='Base de comisiones'!$G$3,VLOOKUP('Carlos Valencia'!E23,'Base de comisiones'!$A$4:$J$75,7,FALSE),IF(J23='Base de comisiones'!$H$3,VLOOKUP('Carlos Valencia'!E23,'Base de comisiones'!$A$4:$J$75,8,FALSE),IF(J23='Base de comisiones'!$I$3,VLOOKUP('Carlos Valencia'!E23,'Base de comisiones'!$A$4:$J$75,9,FALSE),IF(J23='Base de comisiones'!$J$3,VLOOKUP('Carlos Valencia'!E23,'Base de comisiones'!$A$4:$J$75,10,FALSE),""))))))</f>
        <v/>
      </c>
    </row>
    <row r="24" spans="2:11" x14ac:dyDescent="0.2">
      <c r="B24" s="27"/>
      <c r="C24" s="29"/>
      <c r="D24" s="27"/>
      <c r="E24" s="28"/>
      <c r="F24" s="23" t="str">
        <f>IFERROR(VLOOKUP(E24,'Base de comisiones'!$A$4:$J$75,2,FALSE),"")</f>
        <v/>
      </c>
      <c r="G24" s="23" t="str">
        <f>IFERROR(VLOOKUP(E24,'Base de comisiones'!$A$4:$J$75,3,FALSE),"")</f>
        <v/>
      </c>
      <c r="H24" s="23"/>
      <c r="I24" s="36"/>
      <c r="J24" s="28"/>
      <c r="K24" s="24" t="str">
        <f>IF(J24='Base de comisiones'!$E$3,VLOOKUP('Carlos Valencia'!E24,'Base de comisiones'!$A$4:$J$75,5,FALSE),IF(J24='Base de comisiones'!$F$3,VLOOKUP('Carlos Valencia'!E24,'Base de comisiones'!$A$4:$J$75,6,FALSE),IF(J24='Base de comisiones'!$G$3,VLOOKUP('Carlos Valencia'!E24,'Base de comisiones'!$A$4:$J$75,7,FALSE),IF(J24='Base de comisiones'!$H$3,VLOOKUP('Carlos Valencia'!E24,'Base de comisiones'!$A$4:$J$75,8,FALSE),IF(J24='Base de comisiones'!$I$3,VLOOKUP('Carlos Valencia'!E24,'Base de comisiones'!$A$4:$J$75,9,FALSE),IF(J24='Base de comisiones'!$J$3,VLOOKUP('Carlos Valencia'!E24,'Base de comisiones'!$A$4:$J$75,10,FALSE),""))))))</f>
        <v/>
      </c>
    </row>
    <row r="25" spans="2:11" x14ac:dyDescent="0.2">
      <c r="B25" s="27"/>
      <c r="C25" s="29"/>
      <c r="D25" s="27"/>
      <c r="E25" s="28"/>
      <c r="F25" s="23" t="str">
        <f>IFERROR(VLOOKUP(E25,'Base de comisiones'!$A$4:$J$75,2,FALSE),"")</f>
        <v/>
      </c>
      <c r="G25" s="23" t="str">
        <f>IFERROR(VLOOKUP(E25,'Base de comisiones'!$A$4:$J$75,3,FALSE),"")</f>
        <v/>
      </c>
      <c r="H25" s="23"/>
      <c r="I25" s="36"/>
      <c r="J25" s="28"/>
      <c r="K25" s="24" t="str">
        <f>IF(J25='Base de comisiones'!$E$3,VLOOKUP('Carlos Valencia'!E25,'Base de comisiones'!$A$4:$J$75,5,FALSE),IF(J25='Base de comisiones'!$F$3,VLOOKUP('Carlos Valencia'!E25,'Base de comisiones'!$A$4:$J$75,6,FALSE),IF(J25='Base de comisiones'!$G$3,VLOOKUP('Carlos Valencia'!E25,'Base de comisiones'!$A$4:$J$75,7,FALSE),IF(J25='Base de comisiones'!$H$3,VLOOKUP('Carlos Valencia'!E25,'Base de comisiones'!$A$4:$J$75,8,FALSE),IF(J25='Base de comisiones'!$I$3,VLOOKUP('Carlos Valencia'!E25,'Base de comisiones'!$A$4:$J$75,9,FALSE),IF(J25='Base de comisiones'!$J$3,VLOOKUP('Carlos Valencia'!E25,'Base de comisiones'!$A$4:$J$75,10,FALSE),""))))))</f>
        <v/>
      </c>
    </row>
    <row r="26" spans="2:11" x14ac:dyDescent="0.2">
      <c r="B26" s="27"/>
      <c r="C26" s="29"/>
      <c r="D26" s="27"/>
      <c r="E26" s="28"/>
      <c r="F26" s="23" t="str">
        <f>IFERROR(VLOOKUP(E26,'Base de comisiones'!$A$4:$J$75,2,FALSE),"")</f>
        <v/>
      </c>
      <c r="G26" s="23" t="str">
        <f>IFERROR(VLOOKUP(E26,'Base de comisiones'!$A$4:$J$75,3,FALSE),"")</f>
        <v/>
      </c>
      <c r="H26" s="23" t="str">
        <f>IFERROR(VLOOKUP(E26,'Base de comisiones'!$A$4:$J$53,4,FALSE),"")</f>
        <v/>
      </c>
      <c r="I26" s="36"/>
      <c r="J26" s="28"/>
      <c r="K26" s="24" t="str">
        <f>IF(J26='Base de comisiones'!$E$3,VLOOKUP('Carlos Valencia'!E26,'Base de comisiones'!$A$4:$J$75,5,FALSE),IF(J26='Base de comisiones'!$F$3,VLOOKUP('Carlos Valencia'!E26,'Base de comisiones'!$A$4:$J$75,6,FALSE),IF(J26='Base de comisiones'!$G$3,VLOOKUP('Carlos Valencia'!E26,'Base de comisiones'!$A$4:$J$75,7,FALSE),IF(J26='Base de comisiones'!$H$3,VLOOKUP('Carlos Valencia'!E26,'Base de comisiones'!$A$4:$J$75,8,FALSE),IF(J26='Base de comisiones'!$I$3,VLOOKUP('Carlos Valencia'!E26,'Base de comisiones'!$A$4:$J$75,9,FALSE),IF(J26='Base de comisiones'!$J$3,VLOOKUP('Carlos Valencia'!E26,'Base de comisiones'!$A$4:$J$75,10,FALSE),""))))))</f>
        <v/>
      </c>
    </row>
    <row r="27" spans="2:11" x14ac:dyDescent="0.2">
      <c r="B27" s="27"/>
      <c r="C27" s="29"/>
      <c r="D27" s="27"/>
      <c r="E27" s="28"/>
      <c r="F27" s="23" t="str">
        <f>IFERROR(VLOOKUP(E27,'Base de comisiones'!$A$4:$J$75,2,FALSE),"")</f>
        <v/>
      </c>
      <c r="G27" s="23" t="str">
        <f>IFERROR(VLOOKUP(E27,'Base de comisiones'!$A$4:$J$75,3,FALSE),"")</f>
        <v/>
      </c>
      <c r="H27" s="23" t="str">
        <f>IFERROR(VLOOKUP(E27,'Base de comisiones'!$A$4:$J$53,4,FALSE),"")</f>
        <v/>
      </c>
      <c r="I27" s="28"/>
      <c r="J27" s="28"/>
      <c r="K27" s="24" t="str">
        <f>IF(J27='Base de comisiones'!$E$3,VLOOKUP('Carlos Valencia'!E27,'Base de comisiones'!$A$4:$J$75,5,FALSE),IF(J27='Base de comisiones'!$F$3,VLOOKUP('Carlos Valencia'!E27,'Base de comisiones'!$A$4:$J$75,6,FALSE),IF(J27='Base de comisiones'!$G$3,VLOOKUP('Carlos Valencia'!E27,'Base de comisiones'!$A$4:$J$75,7,FALSE),IF(J27='Base de comisiones'!$H$3,VLOOKUP('Carlos Valencia'!E27,'Base de comisiones'!$A$4:$J$75,8,FALSE),IF(J27='Base de comisiones'!$I$3,VLOOKUP('Carlos Valencia'!E27,'Base de comisiones'!$A$4:$J$75,9,FALSE),IF(J27='Base de comisiones'!$J$3,VLOOKUP('Carlos Valencia'!E27,'Base de comisiones'!$A$4:$J$75,10,FALSE),""))))))</f>
        <v/>
      </c>
    </row>
    <row r="28" spans="2:11" x14ac:dyDescent="0.2">
      <c r="B28" s="147" t="s">
        <v>23</v>
      </c>
      <c r="C28" s="148"/>
      <c r="D28" s="148"/>
      <c r="E28" s="148"/>
      <c r="F28" s="148"/>
      <c r="G28" s="148"/>
      <c r="H28" s="148"/>
      <c r="I28" s="148"/>
      <c r="J28" s="148"/>
      <c r="K28" s="25">
        <f>SUM(K9:K27)</f>
        <v>3724005.2557060365</v>
      </c>
    </row>
    <row r="29" spans="2:11" x14ac:dyDescent="0.2">
      <c r="B29" s="14"/>
      <c r="C29" s="15"/>
      <c r="D29" s="16"/>
      <c r="E29" s="16"/>
      <c r="F29" s="16"/>
      <c r="G29" s="16"/>
      <c r="H29" s="16"/>
      <c r="I29" s="16"/>
      <c r="J29" s="16"/>
      <c r="K29" s="6"/>
    </row>
    <row r="30" spans="2:11" x14ac:dyDescent="0.2">
      <c r="B30" s="14"/>
      <c r="C30" s="15"/>
      <c r="D30" s="16"/>
      <c r="E30" s="16"/>
      <c r="F30" s="16"/>
      <c r="G30" s="16"/>
      <c r="H30" s="16"/>
      <c r="I30" s="16"/>
      <c r="J30" s="16"/>
      <c r="K30" s="6"/>
    </row>
    <row r="31" spans="2:11" x14ac:dyDescent="0.2">
      <c r="B31" s="14"/>
      <c r="C31" s="15"/>
      <c r="D31" s="16"/>
      <c r="E31" s="16"/>
      <c r="F31" s="16"/>
      <c r="G31" s="16"/>
      <c r="H31" s="16"/>
      <c r="I31" s="16"/>
      <c r="J31" s="16"/>
      <c r="K31" s="6"/>
    </row>
    <row r="35" spans="2:11" ht="30" x14ac:dyDescent="0.2">
      <c r="B35" s="9" t="s">
        <v>0</v>
      </c>
      <c r="C35" s="10"/>
      <c r="H35" s="9" t="s">
        <v>24</v>
      </c>
      <c r="I35" s="10"/>
      <c r="J35" s="11"/>
      <c r="K35" s="12"/>
    </row>
    <row r="40" spans="2:11" x14ac:dyDescent="0.2">
      <c r="C40" s="149" t="s">
        <v>50</v>
      </c>
      <c r="D40" s="149"/>
      <c r="E40" s="10"/>
      <c r="F40" s="10"/>
      <c r="G40" s="10"/>
      <c r="H40" s="11"/>
      <c r="I40" s="6"/>
    </row>
  </sheetData>
  <mergeCells count="4">
    <mergeCell ref="B1:K1"/>
    <mergeCell ref="B2:K2"/>
    <mergeCell ref="B28:J28"/>
    <mergeCell ref="C40:D40"/>
  </mergeCells>
  <phoneticPr fontId="72" type="noConversion"/>
  <printOptions horizontalCentered="1"/>
  <pageMargins left="0.19685039370078741" right="0.19685039370078741" top="0.19685039370078741" bottom="0.19685039370078741" header="0.31496062992125984" footer="0.31496062992125984"/>
  <pageSetup scale="60" orientation="landscape" r:id="rId1"/>
  <extLst>
    <ext xmlns:x14="http://schemas.microsoft.com/office/spreadsheetml/2009/9/main" uri="{CCE6A557-97BC-4b89-ADB6-D9C93CAAB3DF}">
      <x14:dataValidations xmlns:xm="http://schemas.microsoft.com/office/excel/2006/main" xWindow="1089" yWindow="499" count="5">
        <x14:dataValidation type="list" allowBlank="1" showInputMessage="1" showErrorMessage="1" errorTitle="ERROR" error="Seleccione mes de la lista" promptTitle="MES" prompt="Seleccione mes de la lista" xr:uid="{E4821DD9-7F14-4B3A-A89F-AF9ACEF56555}">
          <x14:formula1>
            <xm:f>Listas!$D$1:$D$12</xm:f>
          </x14:formula1>
          <xm:sqref>C6 I9:I27</xm:sqref>
        </x14:dataValidation>
        <x14:dataValidation type="list" allowBlank="1" showInputMessage="1" showErrorMessage="1" xr:uid="{35ED2AC8-587F-4913-9EBE-EA0B3B7194CF}">
          <x14:formula1>
            <xm:f>Listas!$B$1:$B$2</xm:f>
          </x14:formula1>
          <xm:sqref>C7</xm:sqref>
        </x14:dataValidation>
        <x14:dataValidation type="list" allowBlank="1" showInputMessage="1" showErrorMessage="1" errorTitle="ERROR" error="Seleccione asesor de la lista" promptTitle="ASESOR" prompt="Seleccione asesor de la lista" xr:uid="{10B6112F-F689-4220-8EBA-F6A6A5E07F12}">
          <x14:formula1>
            <xm:f>Listas!$E$1:$E$37</xm:f>
          </x14:formula1>
          <xm:sqref>C5</xm:sqref>
        </x14:dataValidation>
        <x14:dataValidation type="list" allowBlank="1" showInputMessage="1" showErrorMessage="1" errorTitle="ERROR" error="Seleccione tipo cobro de la lista" promptTitle="TIPO COBRO" prompt="Seleccione tipo cobro de la lista" xr:uid="{391A8233-01C8-440C-B168-F87F51D5FC13}">
          <x14:formula1>
            <xm:f>Listas!$C$1:$C$6</xm:f>
          </x14:formula1>
          <xm:sqref>J9:J27</xm:sqref>
        </x14:dataValidation>
        <x14:dataValidation type="list" allowBlank="1" showInputMessage="1" showErrorMessage="1" errorTitle="ERROR" error="Seleccione vehiculo de la lista" promptTitle="VEHICULO" prompt="Seleccione vehiculo de la lista" xr:uid="{25C7F569-E69C-418D-8B90-777479B79418}">
          <x14:formula1>
            <xm:f>'Base de comisiones'!$A$4:$A$53</xm:f>
          </x14:formula1>
          <xm:sqref>E18:E27 E11 E13:E15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DA9CC-1F16-424F-AF63-C9A35E8598B6}">
  <sheetPr>
    <tabColor theme="4" tint="0.59999389629810485"/>
  </sheetPr>
  <dimension ref="B1:L37"/>
  <sheetViews>
    <sheetView showGridLines="0" zoomScale="85" zoomScaleNormal="85" workbookViewId="0">
      <selection activeCell="I5" sqref="I5"/>
    </sheetView>
  </sheetViews>
  <sheetFormatPr baseColWidth="10" defaultColWidth="11.42578125" defaultRowHeight="15" x14ac:dyDescent="0.2"/>
  <cols>
    <col min="1" max="1" width="5.140625" style="1" customWidth="1"/>
    <col min="2" max="2" width="11.85546875" style="1" customWidth="1"/>
    <col min="3" max="3" width="39.28515625" style="1" customWidth="1"/>
    <col min="4" max="4" width="12.28515625" style="2" customWidth="1"/>
    <col min="5" max="5" width="22.28515625" style="2" customWidth="1"/>
    <col min="6" max="6" width="26.42578125" style="2" customWidth="1"/>
    <col min="7" max="7" width="18.28515625" style="2" customWidth="1"/>
    <col min="8" max="8" width="12.7109375" style="2" hidden="1" customWidth="1"/>
    <col min="9" max="9" width="13.28515625" style="3" customWidth="1"/>
    <col min="10" max="10" width="18.42578125" style="3" customWidth="1"/>
    <col min="11" max="11" width="16.7109375" style="4" customWidth="1"/>
    <col min="12" max="17" width="11.42578125" style="1" customWidth="1"/>
    <col min="18" max="16384" width="11.42578125" style="1"/>
  </cols>
  <sheetData>
    <row r="1" spans="2:12" ht="21" x14ac:dyDescent="0.2">
      <c r="B1" s="146" t="s">
        <v>2</v>
      </c>
      <c r="C1" s="146"/>
      <c r="D1" s="146"/>
      <c r="E1" s="146"/>
      <c r="F1" s="146"/>
      <c r="G1" s="146"/>
      <c r="H1" s="146"/>
      <c r="I1" s="146"/>
      <c r="J1" s="146"/>
      <c r="K1" s="146"/>
    </row>
    <row r="2" spans="2:12" ht="21" x14ac:dyDescent="0.2">
      <c r="B2" s="146" t="s">
        <v>3</v>
      </c>
      <c r="C2" s="146"/>
      <c r="D2" s="146"/>
      <c r="E2" s="146"/>
      <c r="F2" s="146"/>
      <c r="G2" s="146"/>
      <c r="H2" s="146"/>
      <c r="I2" s="146"/>
      <c r="J2" s="146"/>
      <c r="K2" s="146"/>
    </row>
    <row r="3" spans="2:12" x14ac:dyDescent="0.2">
      <c r="I3" s="2"/>
      <c r="J3" s="2"/>
      <c r="K3" s="5"/>
    </row>
    <row r="4" spans="2:12" ht="15.75" x14ac:dyDescent="0.2">
      <c r="B4" s="13" t="s">
        <v>21</v>
      </c>
      <c r="C4" s="26">
        <f>'Nadia Catacora'!C4</f>
        <v>45818</v>
      </c>
      <c r="I4" s="2"/>
      <c r="J4" s="2"/>
      <c r="K4" s="5"/>
    </row>
    <row r="5" spans="2:12" ht="15.75" x14ac:dyDescent="0.2">
      <c r="B5" s="13" t="s">
        <v>0</v>
      </c>
      <c r="C5" s="51" t="s">
        <v>69</v>
      </c>
      <c r="I5" s="2"/>
      <c r="J5" s="2"/>
      <c r="K5" s="5"/>
    </row>
    <row r="6" spans="2:12" ht="15.75" x14ac:dyDescent="0.2">
      <c r="B6" s="13" t="s">
        <v>4</v>
      </c>
      <c r="C6" s="39" t="str">
        <f>'Nadia Catacora'!C6</f>
        <v>MAYO</v>
      </c>
      <c r="I6" s="2"/>
      <c r="J6" s="2"/>
      <c r="K6" s="5"/>
    </row>
    <row r="7" spans="2:12" ht="15.75" x14ac:dyDescent="0.2">
      <c r="B7" s="13" t="s">
        <v>22</v>
      </c>
      <c r="C7" s="39" t="str">
        <f>'Nadia Catacora'!C7</f>
        <v>PRIMERA</v>
      </c>
      <c r="D7" s="137" t="s">
        <v>189</v>
      </c>
      <c r="I7" s="2"/>
      <c r="J7" s="2"/>
      <c r="K7" s="5"/>
    </row>
    <row r="8" spans="2:12" ht="31.5" x14ac:dyDescent="0.2">
      <c r="B8" s="7" t="s">
        <v>17</v>
      </c>
      <c r="C8" s="7" t="s">
        <v>1</v>
      </c>
      <c r="D8" s="7" t="s">
        <v>26</v>
      </c>
      <c r="E8" s="7" t="s">
        <v>18</v>
      </c>
      <c r="F8" s="7" t="s">
        <v>34</v>
      </c>
      <c r="G8" s="7" t="s">
        <v>49</v>
      </c>
      <c r="H8" s="7" t="s">
        <v>19</v>
      </c>
      <c r="I8" s="8" t="s">
        <v>4</v>
      </c>
      <c r="J8" s="8" t="s">
        <v>25</v>
      </c>
      <c r="K8" s="22" t="s">
        <v>20</v>
      </c>
    </row>
    <row r="9" spans="2:12" x14ac:dyDescent="0.2">
      <c r="B9" s="84" t="s">
        <v>349</v>
      </c>
      <c r="C9" s="84" t="s">
        <v>350</v>
      </c>
      <c r="D9" s="84" t="s">
        <v>351</v>
      </c>
      <c r="E9" s="84" t="s">
        <v>352</v>
      </c>
      <c r="F9" s="23" t="str">
        <f>IFERROR(VLOOKUP(E9,'Base de comisiones'!$A$4:$J$82,2,FALSE),"")</f>
        <v xml:space="preserve"> EV5</v>
      </c>
      <c r="G9" s="23" t="str">
        <f>IFERROR(VLOOKUP(E9,'Base de comisiones'!$A$4:$J$75,3,FALSE),"")</f>
        <v>LIGHT PLUS</v>
      </c>
      <c r="H9" s="23" t="str">
        <f>IFERROR(VLOOKUP(E9,'Base de comisiones'!$A$4:$J$53,4,FALSE),"")</f>
        <v/>
      </c>
      <c r="I9" s="127" t="s">
        <v>9</v>
      </c>
      <c r="J9" s="111" t="s">
        <v>38</v>
      </c>
      <c r="K9" s="24">
        <f>IF(J9='Base de comisiones'!$E$3,VLOOKUP('Andrés Felípe Rios'!E9,'Base de comisiones'!$A$4:$J$75,5,FALSE),IF(J9='Base de comisiones'!$F$3,VLOOKUP('Andrés Felípe Rios'!E9,'Base de comisiones'!$A$4:$J$75,6,FALSE),IF(J9='Base de comisiones'!$G$3,VLOOKUP('Andrés Felípe Rios'!E9,'Base de comisiones'!$A$4:$J$75,7,FALSE),IF(J9='Base de comisiones'!$H$3,VLOOKUP('Andrés Felípe Rios'!E9,'Base de comisiones'!$A$4:$J$75,8,FALSE),IF(J9='Base de comisiones'!$I$3,VLOOKUP('Andrés Felípe Rios'!E9,'Base de comisiones'!$A$4:$J$75,9,FALSE),IF(J9='Base de comisiones'!$J$3,VLOOKUP('Andrés Felípe Rios'!E9,'Base de comisiones'!$A$4:$J$75,10,FALSE),""))))))</f>
        <v>1396755.5520000001</v>
      </c>
      <c r="L9" s="93"/>
    </row>
    <row r="10" spans="2:12" x14ac:dyDescent="0.2">
      <c r="B10" s="84" t="s">
        <v>353</v>
      </c>
      <c r="C10" s="84" t="s">
        <v>354</v>
      </c>
      <c r="D10" s="84" t="s">
        <v>355</v>
      </c>
      <c r="E10" s="84" t="s">
        <v>171</v>
      </c>
      <c r="F10" s="23" t="str">
        <f>IFERROR(VLOOKUP(E10,'Base de comisiones'!$A$4:$J$75,2,FALSE),"")</f>
        <v>SONET (QY)</v>
      </c>
      <c r="G10" s="23" t="str">
        <f>IFERROR(VLOOKUP(E10,'Base de comisiones'!$A$4:$J$75,3,FALSE),"")</f>
        <v>VIBRANT MT</v>
      </c>
      <c r="H10" s="23">
        <f>IFERROR(VLOOKUP(E10,'Base de comisiones'!$A$4:$J$53,4,FALSE),"")</f>
        <v>2026</v>
      </c>
      <c r="I10" s="127" t="s">
        <v>9</v>
      </c>
      <c r="J10" s="111" t="s">
        <v>38</v>
      </c>
      <c r="K10" s="24">
        <f>IF(J10='Base de comisiones'!$E$3,VLOOKUP('Andrés Felípe Rios'!E10,'Base de comisiones'!$A$4:$J$75,5,FALSE),IF(J10='Base de comisiones'!$F$3,VLOOKUP('Andrés Felípe Rios'!E10,'Base de comisiones'!$A$4:$J$75,6,FALSE),IF(J10='Base de comisiones'!$G$3,VLOOKUP('Andrés Felípe Rios'!E10,'Base de comisiones'!$A$4:$J$75,7,FALSE),IF(J10='Base de comisiones'!$H$3,VLOOKUP('Andrés Felípe Rios'!E10,'Base de comisiones'!$A$4:$J$75,8,FALSE),IF(J10='Base de comisiones'!$I$3,VLOOKUP('Andrés Felípe Rios'!E10,'Base de comisiones'!$A$4:$J$75,9,FALSE),IF(J10='Base de comisiones'!$J$3,VLOOKUP('Andrés Felípe Rios'!E10,'Base de comisiones'!$A$4:$J$75,10,FALSE),""))))))</f>
        <v>519627.29600000003</v>
      </c>
      <c r="L10" s="82"/>
    </row>
    <row r="11" spans="2:12" x14ac:dyDescent="0.2">
      <c r="B11" s="84" t="s">
        <v>356</v>
      </c>
      <c r="C11" s="84" t="s">
        <v>357</v>
      </c>
      <c r="D11" s="84" t="s">
        <v>358</v>
      </c>
      <c r="E11" s="84" t="s">
        <v>229</v>
      </c>
      <c r="F11" s="23" t="str">
        <f>IFERROR(VLOOKUP(E11,'Base de comisiones'!$A$4:$J$75,2,FALSE),"")</f>
        <v>K3 CROSS</v>
      </c>
      <c r="G11" s="23" t="str">
        <f>IFERROR(VLOOKUP(E11,'Base de comisiones'!$A$4:$J$75,3,FALSE),"")</f>
        <v>DESIRE</v>
      </c>
      <c r="H11" s="23">
        <f>IFERROR(VLOOKUP(E11,'Base de comisiones'!$A$4:$J$53,4,FALSE),"")</f>
        <v>2026</v>
      </c>
      <c r="I11" s="127" t="s">
        <v>9</v>
      </c>
      <c r="J11" s="111" t="s">
        <v>38</v>
      </c>
      <c r="K11" s="24">
        <f>IF(J11='Base de comisiones'!$E$3,VLOOKUP('Andrés Felípe Rios'!E11,'Base de comisiones'!$A$4:$J$75,5,FALSE),IF(J11='Base de comisiones'!$F$3,VLOOKUP('Andrés Felípe Rios'!E11,'Base de comisiones'!$A$4:$J$75,6,FALSE),IF(J11='Base de comisiones'!$G$3,VLOOKUP('Andrés Felípe Rios'!E11,'Base de comisiones'!$A$4:$J$75,7,FALSE),IF(J11='Base de comisiones'!$H$3,VLOOKUP('Andrés Felípe Rios'!E11,'Base de comisiones'!$A$4:$J$75,8,FALSE),IF(J11='Base de comisiones'!$I$3,VLOOKUP('Andrés Felípe Rios'!E11,'Base de comisiones'!$A$4:$J$75,9,FALSE),IF(J11='Base de comisiones'!$J$3,VLOOKUP('Andrés Felípe Rios'!E11,'Base de comisiones'!$A$4:$J$75,10,FALSE),""))))))</f>
        <v>478233.07199999999</v>
      </c>
      <c r="L11" s="76"/>
    </row>
    <row r="12" spans="2:12" x14ac:dyDescent="0.2">
      <c r="B12" s="84" t="s">
        <v>359</v>
      </c>
      <c r="C12" s="84" t="s">
        <v>360</v>
      </c>
      <c r="D12" s="84" t="s">
        <v>361</v>
      </c>
      <c r="E12" s="84" t="s">
        <v>109</v>
      </c>
      <c r="F12" s="23" t="str">
        <f>IFERROR(VLOOKUP(E12,'Base de comisiones'!$A$4:$J$75,2,FALSE),"")</f>
        <v>K3 SEDÁN</v>
      </c>
      <c r="G12" s="23" t="str">
        <f>IFERROR(VLOOKUP(E12,'Base de comisiones'!$A$4:$J$75,3,FALSE),"")</f>
        <v>ZENITH</v>
      </c>
      <c r="H12" s="23">
        <f>IFERROR(VLOOKUP(E12,'Base de comisiones'!$A$4:$J$53,4,FALSE),"")</f>
        <v>2026</v>
      </c>
      <c r="I12" s="127" t="s">
        <v>9</v>
      </c>
      <c r="J12" s="111" t="s">
        <v>38</v>
      </c>
      <c r="K12" s="24">
        <f>IF(J12='Base de comisiones'!$E$3,VLOOKUP('Andrés Felípe Rios'!E12,'Base de comisiones'!$A$4:$J$75,5,FALSE),IF(J12='Base de comisiones'!$F$3,VLOOKUP('Andrés Felípe Rios'!E12,'Base de comisiones'!$A$4:$J$75,6,FALSE),IF(J12='Base de comisiones'!$G$3,VLOOKUP('Andrés Felípe Rios'!E12,'Base de comisiones'!$A$4:$J$75,7,FALSE),IF(J12='Base de comisiones'!$H$3,VLOOKUP('Andrés Felípe Rios'!E12,'Base de comisiones'!$A$4:$J$75,8,FALSE),IF(J12='Base de comisiones'!$I$3,VLOOKUP('Andrés Felípe Rios'!E12,'Base de comisiones'!$A$4:$J$75,9,FALSE),IF(J12='Base de comisiones'!$J$3,VLOOKUP('Andrés Felípe Rios'!E12,'Base de comisiones'!$A$4:$J$75,10,FALSE),""))))))</f>
        <v>536950.13123359578</v>
      </c>
      <c r="L12" s="76"/>
    </row>
    <row r="13" spans="2:12" x14ac:dyDescent="0.2">
      <c r="B13" s="84" t="s">
        <v>362</v>
      </c>
      <c r="C13" s="84" t="s">
        <v>363</v>
      </c>
      <c r="D13" s="84" t="s">
        <v>364</v>
      </c>
      <c r="E13" s="84" t="s">
        <v>118</v>
      </c>
      <c r="F13" s="23" t="str">
        <f>IFERROR(VLOOKUP(E13,'Base de comisiones'!$A$4:$J$75,2,FALSE),"")</f>
        <v>NEW PICANTO</v>
      </c>
      <c r="G13" s="23" t="str">
        <f>IFERROR(VLOOKUP(E13,'Base de comisiones'!$A$4:$J$75,3,FALSE),"")</f>
        <v>ZENITH</v>
      </c>
      <c r="H13" s="23">
        <f>IFERROR(VLOOKUP(E13,'Base de comisiones'!$A$4:$J$53,4,FALSE),"")</f>
        <v>2026</v>
      </c>
      <c r="I13" s="127" t="s">
        <v>9</v>
      </c>
      <c r="J13" s="111" t="s">
        <v>38</v>
      </c>
      <c r="K13" s="24">
        <f>IF(J13='Base de comisiones'!$E$3,VLOOKUP('Andrés Felípe Rios'!E13,'Base de comisiones'!$A$4:$J$75,5,FALSE),IF(J13='Base de comisiones'!$F$3,VLOOKUP('Andrés Felípe Rios'!E13,'Base de comisiones'!$A$4:$J$75,6,FALSE),IF(J13='Base de comisiones'!$G$3,VLOOKUP('Andrés Felípe Rios'!E13,'Base de comisiones'!$A$4:$J$75,7,FALSE),IF(J13='Base de comisiones'!$H$3,VLOOKUP('Andrés Felípe Rios'!E13,'Base de comisiones'!$A$4:$J$75,8,FALSE),IF(J13='Base de comisiones'!$I$3,VLOOKUP('Andrés Felípe Rios'!E13,'Base de comisiones'!$A$4:$J$75,9,FALSE),IF(J13='Base de comisiones'!$J$3,VLOOKUP('Andrés Felípe Rios'!E13,'Base de comisiones'!$A$4:$J$75,10,FALSE),""))))))</f>
        <v>369496.06299212592</v>
      </c>
      <c r="L13" s="76"/>
    </row>
    <row r="14" spans="2:12" x14ac:dyDescent="0.2">
      <c r="B14" s="84" t="s">
        <v>365</v>
      </c>
      <c r="C14" s="84" t="s">
        <v>366</v>
      </c>
      <c r="D14" s="84" t="s">
        <v>367</v>
      </c>
      <c r="E14" s="84" t="s">
        <v>117</v>
      </c>
      <c r="F14" s="23" t="str">
        <f>IFERROR(VLOOKUP(E14,'Base de comisiones'!$A$4:$J$75,2,FALSE),"")</f>
        <v>NEW PICANTO</v>
      </c>
      <c r="G14" s="23" t="str">
        <f>IFERROR(VLOOKUP(E14,'Base de comisiones'!$A$4:$J$75,3,FALSE),"")</f>
        <v>ZENITH</v>
      </c>
      <c r="H14" s="23">
        <f>IFERROR(VLOOKUP(E14,'Base de comisiones'!$A$4:$J$53,4,FALSE),"")</f>
        <v>2026</v>
      </c>
      <c r="I14" s="127" t="s">
        <v>9</v>
      </c>
      <c r="J14" s="111" t="s">
        <v>38</v>
      </c>
      <c r="K14" s="24">
        <f>IF(J14='Base de comisiones'!$E$3,VLOOKUP('Andrés Felípe Rios'!E14,'Base de comisiones'!$A$4:$J$75,5,FALSE),IF(J14='Base de comisiones'!$F$3,VLOOKUP('Andrés Felípe Rios'!E14,'Base de comisiones'!$A$4:$J$75,6,FALSE),IF(J14='Base de comisiones'!$G$3,VLOOKUP('Andrés Felípe Rios'!E14,'Base de comisiones'!$A$4:$J$75,7,FALSE),IF(J14='Base de comisiones'!$H$3,VLOOKUP('Andrés Felípe Rios'!E14,'Base de comisiones'!$A$4:$J$75,8,FALSE),IF(J14='Base de comisiones'!$I$3,VLOOKUP('Andrés Felípe Rios'!E14,'Base de comisiones'!$A$4:$J$75,9,FALSE),IF(J14='Base de comisiones'!$J$3,VLOOKUP('Andrés Felípe Rios'!E14,'Base de comisiones'!$A$4:$J$75,10,FALSE),""))))))</f>
        <v>340624.67191601044</v>
      </c>
    </row>
    <row r="15" spans="2:12" x14ac:dyDescent="0.2">
      <c r="B15" s="84" t="s">
        <v>368</v>
      </c>
      <c r="C15" s="84" t="s">
        <v>369</v>
      </c>
      <c r="D15" s="84" t="s">
        <v>370</v>
      </c>
      <c r="E15" s="84" t="s">
        <v>108</v>
      </c>
      <c r="F15" s="23" t="str">
        <f>IFERROR(VLOOKUP(E15,'Base de comisiones'!$A$4:$J$75,2,FALSE),"")</f>
        <v>K3 SEDÁN</v>
      </c>
      <c r="G15" s="23" t="str">
        <f>IFERROR(VLOOKUP(E15,'Base de comisiones'!$A$4:$J$75,3,FALSE),"")</f>
        <v>VIBRANT</v>
      </c>
      <c r="H15" s="23">
        <f>IFERROR(VLOOKUP(E15,'Base de comisiones'!$A$4:$J$53,4,FALSE),"")</f>
        <v>2026</v>
      </c>
      <c r="I15" s="127" t="s">
        <v>9</v>
      </c>
      <c r="J15" s="111" t="s">
        <v>38</v>
      </c>
      <c r="K15" s="24">
        <f>IF(J15='Base de comisiones'!$E$3,VLOOKUP('Andrés Felípe Rios'!E15,'Base de comisiones'!$A$4:$J$75,5,FALSE),IF(J15='Base de comisiones'!$F$3,VLOOKUP('Andrés Felípe Rios'!E15,'Base de comisiones'!$A$4:$J$75,6,FALSE),IF(J15='Base de comisiones'!$G$3,VLOOKUP('Andrés Felípe Rios'!E15,'Base de comisiones'!$A$4:$J$75,7,FALSE),IF(J15='Base de comisiones'!$H$3,VLOOKUP('Andrés Felípe Rios'!E15,'Base de comisiones'!$A$4:$J$75,8,FALSE),IF(J15='Base de comisiones'!$I$3,VLOOKUP('Andrés Felípe Rios'!E15,'Base de comisiones'!$A$4:$J$75,9,FALSE),IF(J15='Base de comisiones'!$J$3,VLOOKUP('Andrés Felípe Rios'!E15,'Base de comisiones'!$A$4:$J$75,10,FALSE),""))))))</f>
        <v>490755.90551181103</v>
      </c>
    </row>
    <row r="16" spans="2:12" x14ac:dyDescent="0.2">
      <c r="B16" s="84"/>
      <c r="C16" s="84"/>
      <c r="D16" s="84"/>
      <c r="E16" s="84"/>
      <c r="F16" s="23" t="str">
        <f>IFERROR(VLOOKUP(E16,'Base de comisiones'!$A$4:$J$75,2,FALSE),"")</f>
        <v/>
      </c>
      <c r="G16" s="23" t="str">
        <f>IFERROR(VLOOKUP(E16,'Base de comisiones'!$A$4:$J$75,3,FALSE),"")</f>
        <v/>
      </c>
      <c r="H16" s="23" t="str">
        <f>IFERROR(VLOOKUP(E16,'Base de comisiones'!$A$4:$J$53,4,FALSE),"")</f>
        <v/>
      </c>
      <c r="I16" s="127"/>
      <c r="J16" s="111"/>
      <c r="K16" s="24" t="str">
        <f>IF(J16='Base de comisiones'!$E$3,VLOOKUP('Andrés Felípe Rios'!E16,'Base de comisiones'!$A$4:$J$75,5,FALSE),IF(J16='Base de comisiones'!$F$3,VLOOKUP('Andrés Felípe Rios'!E16,'Base de comisiones'!$A$4:$J$75,6,FALSE),IF(J16='Base de comisiones'!$G$3,VLOOKUP('Andrés Felípe Rios'!E16,'Base de comisiones'!$A$4:$J$75,7,FALSE),IF(J16='Base de comisiones'!$H$3,VLOOKUP('Andrés Felípe Rios'!E16,'Base de comisiones'!$A$4:$J$75,8,FALSE),IF(J16='Base de comisiones'!$I$3,VLOOKUP('Andrés Felípe Rios'!E16,'Base de comisiones'!$A$4:$J$75,9,FALSE),IF(J16='Base de comisiones'!$J$3,VLOOKUP('Andrés Felípe Rios'!E16,'Base de comisiones'!$A$4:$J$75,10,FALSE),""))))))</f>
        <v/>
      </c>
    </row>
    <row r="17" spans="2:11" x14ac:dyDescent="0.2">
      <c r="B17" s="84"/>
      <c r="C17" s="84"/>
      <c r="D17" s="84"/>
      <c r="E17" s="84"/>
      <c r="F17" s="23" t="str">
        <f>IFERROR(VLOOKUP(E17,'Base de comisiones'!$A$4:$J$75,2,FALSE),"")</f>
        <v/>
      </c>
      <c r="G17" s="23" t="str">
        <f>IFERROR(VLOOKUP(E17,'Base de comisiones'!$A$4:$J$75,3,FALSE),"")</f>
        <v/>
      </c>
      <c r="H17" s="23" t="str">
        <f>IFERROR(VLOOKUP(E17,'Base de comisiones'!$A$4:$J$53,4,FALSE),"")</f>
        <v/>
      </c>
      <c r="I17" s="127"/>
      <c r="J17" s="111"/>
      <c r="K17" s="24" t="str">
        <f>IF(J17='Base de comisiones'!$E$3,VLOOKUP('Andrés Felípe Rios'!E17,'Base de comisiones'!$A$4:$J$75,5,FALSE),IF(J17='Base de comisiones'!$F$3,VLOOKUP('Andrés Felípe Rios'!E17,'Base de comisiones'!$A$4:$J$75,6,FALSE),IF(J17='Base de comisiones'!$G$3,VLOOKUP('Andrés Felípe Rios'!E17,'Base de comisiones'!$A$4:$J$75,7,FALSE),IF(J17='Base de comisiones'!$H$3,VLOOKUP('Andrés Felípe Rios'!E17,'Base de comisiones'!$A$4:$J$75,8,FALSE),IF(J17='Base de comisiones'!$I$3,VLOOKUP('Andrés Felípe Rios'!E17,'Base de comisiones'!$A$4:$J$75,9,FALSE),IF(J17='Base de comisiones'!$J$3,VLOOKUP('Andrés Felípe Rios'!E17,'Base de comisiones'!$A$4:$J$75,10,FALSE),""))))))</f>
        <v/>
      </c>
    </row>
    <row r="18" spans="2:11" x14ac:dyDescent="0.2">
      <c r="B18" s="84"/>
      <c r="C18" s="84"/>
      <c r="D18" s="84"/>
      <c r="E18" s="84"/>
      <c r="F18" s="23" t="str">
        <f>IFERROR(VLOOKUP(E18,'Base de comisiones'!$A$4:$J$75,2,FALSE),"")</f>
        <v/>
      </c>
      <c r="G18" s="23" t="str">
        <f>IFERROR(VLOOKUP(E18,'Base de comisiones'!$A$4:$J$75,3,FALSE),"")</f>
        <v/>
      </c>
      <c r="H18" s="23" t="str">
        <f>IFERROR(VLOOKUP(E18,'Base de comisiones'!$A$4:$J$53,4,FALSE),"")</f>
        <v/>
      </c>
      <c r="I18" s="127"/>
      <c r="J18" s="111"/>
      <c r="K18" s="24" t="str">
        <f>IF(J18='Base de comisiones'!$E$3,VLOOKUP('Andrés Felípe Rios'!E18,'Base de comisiones'!$A$4:$J$75,5,FALSE),IF(J18='Base de comisiones'!$F$3,VLOOKUP('Andrés Felípe Rios'!E18,'Base de comisiones'!$A$4:$J$75,6,FALSE),IF(J18='Base de comisiones'!$G$3,VLOOKUP('Andrés Felípe Rios'!E18,'Base de comisiones'!$A$4:$J$75,7,FALSE),IF(J18='Base de comisiones'!$H$3,VLOOKUP('Andrés Felípe Rios'!E18,'Base de comisiones'!$A$4:$J$75,8,FALSE),IF(J18='Base de comisiones'!$I$3,VLOOKUP('Andrés Felípe Rios'!E18,'Base de comisiones'!$A$4:$J$75,9,FALSE),IF(J18='Base de comisiones'!$J$3,VLOOKUP('Andrés Felípe Rios'!E18,'Base de comisiones'!$A$4:$J$75,10,FALSE),""))))))</f>
        <v/>
      </c>
    </row>
    <row r="19" spans="2:11" x14ac:dyDescent="0.2">
      <c r="B19" s="84"/>
      <c r="C19" s="84"/>
      <c r="D19" s="84"/>
      <c r="E19" s="84"/>
      <c r="F19" s="23" t="str">
        <f>IFERROR(VLOOKUP(E19,'Base de comisiones'!$A$4:$J$75,2,FALSE),"")</f>
        <v/>
      </c>
      <c r="G19" s="23" t="str">
        <f>IFERROR(VLOOKUP(E19,'Base de comisiones'!$A$4:$J$75,3,FALSE),"")</f>
        <v/>
      </c>
      <c r="H19" s="23" t="str">
        <f>IFERROR(VLOOKUP(E19,'Base de comisiones'!$A$4:$J$53,4,FALSE),"")</f>
        <v/>
      </c>
      <c r="I19" s="127"/>
      <c r="J19" s="111"/>
      <c r="K19" s="24" t="str">
        <f>IF(J19='Base de comisiones'!$E$3,VLOOKUP('Andrés Felípe Rios'!E19,'Base de comisiones'!$A$4:$J$75,5,FALSE),IF(J19='Base de comisiones'!$F$3,VLOOKUP('Andrés Felípe Rios'!E19,'Base de comisiones'!$A$4:$J$75,6,FALSE),IF(J19='Base de comisiones'!$G$3,VLOOKUP('Andrés Felípe Rios'!E19,'Base de comisiones'!$A$4:$J$75,7,FALSE),IF(J19='Base de comisiones'!$H$3,VLOOKUP('Andrés Felípe Rios'!E19,'Base de comisiones'!$A$4:$J$75,8,FALSE),IF(J19='Base de comisiones'!$I$3,VLOOKUP('Andrés Felípe Rios'!E19,'Base de comisiones'!$A$4:$J$75,9,FALSE),IF(J19='Base de comisiones'!$J$3,VLOOKUP('Andrés Felípe Rios'!E19,'Base de comisiones'!$A$4:$J$75,10,FALSE),""))))))</f>
        <v/>
      </c>
    </row>
    <row r="20" spans="2:11" x14ac:dyDescent="0.2">
      <c r="B20" s="84"/>
      <c r="C20" s="84"/>
      <c r="D20" s="84"/>
      <c r="E20" s="84"/>
      <c r="F20" s="23" t="str">
        <f>IFERROR(VLOOKUP(E20,'Base de comisiones'!$A$4:$J$75,2,FALSE),"")</f>
        <v/>
      </c>
      <c r="G20" s="23" t="str">
        <f>IFERROR(VLOOKUP(E20,'Base de comisiones'!$A$4:$J$75,3,FALSE),"")</f>
        <v/>
      </c>
      <c r="H20" s="23" t="str">
        <f>IFERROR(VLOOKUP(E20,'Base de comisiones'!$A$4:$J$53,4,FALSE),"")</f>
        <v/>
      </c>
      <c r="I20" s="38"/>
      <c r="J20" s="70"/>
      <c r="K20" s="24" t="str">
        <f>IF(J20='Base de comisiones'!$E$3,VLOOKUP('Andrés Felípe Rios'!E20,'Base de comisiones'!$A$4:$J$75,5,FALSE),IF(J20='Base de comisiones'!$F$3,VLOOKUP('Andrés Felípe Rios'!E20,'Base de comisiones'!$A$4:$J$75,6,FALSE),IF(J20='Base de comisiones'!$G$3,VLOOKUP('Andrés Felípe Rios'!E20,'Base de comisiones'!$A$4:$J$75,7,FALSE),IF(J20='Base de comisiones'!$H$3,VLOOKUP('Andrés Felípe Rios'!E20,'Base de comisiones'!$A$4:$J$75,8,FALSE),IF(J20='Base de comisiones'!$I$3,VLOOKUP('Andrés Felípe Rios'!E20,'Base de comisiones'!$A$4:$J$75,9,FALSE),IF(J20='Base de comisiones'!$J$3,VLOOKUP('Andrés Felípe Rios'!E20,'Base de comisiones'!$A$4:$J$75,10,FALSE),""))))))</f>
        <v/>
      </c>
    </row>
    <row r="21" spans="2:11" x14ac:dyDescent="0.2">
      <c r="B21" s="85"/>
      <c r="C21" s="84"/>
      <c r="D21" s="85"/>
      <c r="E21" s="85"/>
      <c r="F21" s="23" t="str">
        <f>IFERROR(VLOOKUP(E21,'Base de comisiones'!$A$4:$J$75,2,FALSE),"")</f>
        <v/>
      </c>
      <c r="G21" s="23" t="str">
        <f>IFERROR(VLOOKUP(E21,'Base de comisiones'!$A$4:$J$75,3,FALSE),"")</f>
        <v/>
      </c>
      <c r="H21" s="23" t="str">
        <f>IFERROR(VLOOKUP(E21,'Base de comisiones'!$A$4:$J$53,4,FALSE),"")</f>
        <v/>
      </c>
      <c r="I21" s="38"/>
      <c r="J21" s="28"/>
      <c r="K21" s="24" t="str">
        <f>IF(J21='Base de comisiones'!$E$3,VLOOKUP('Andrés Felípe Rios'!E21,'Base de comisiones'!$A$4:$J$75,5,FALSE),IF(J21='Base de comisiones'!$F$3,VLOOKUP('Andrés Felípe Rios'!E21,'Base de comisiones'!$A$4:$J$75,6,FALSE),IF(J21='Base de comisiones'!$G$3,VLOOKUP('Andrés Felípe Rios'!E21,'Base de comisiones'!$A$4:$J$75,7,FALSE),IF(J21='Base de comisiones'!$H$3,VLOOKUP('Andrés Felípe Rios'!E21,'Base de comisiones'!$A$4:$J$75,8,FALSE),IF(J21='Base de comisiones'!$I$3,VLOOKUP('Andrés Felípe Rios'!E21,'Base de comisiones'!$A$4:$J$75,9,FALSE),IF(J21='Base de comisiones'!$J$3,VLOOKUP('Andrés Felípe Rios'!E21,'Base de comisiones'!$A$4:$J$75,10,FALSE),""))))))</f>
        <v/>
      </c>
    </row>
    <row r="22" spans="2:11" x14ac:dyDescent="0.2">
      <c r="B22" s="27"/>
      <c r="C22" s="29"/>
      <c r="D22" s="27"/>
      <c r="E22" s="28"/>
      <c r="F22" s="23" t="str">
        <f>IFERROR(VLOOKUP(E22,'Base de comisiones'!$A$4:$J$75,2,FALSE),"")</f>
        <v/>
      </c>
      <c r="G22" s="23" t="str">
        <f>IFERROR(VLOOKUP(E22,'Base de comisiones'!$A$4:$J$75,3,FALSE),"")</f>
        <v/>
      </c>
      <c r="H22" s="23" t="str">
        <f>IFERROR(VLOOKUP(E22,'Base de comisiones'!$A$4:$J$53,4,FALSE),"")</f>
        <v/>
      </c>
      <c r="I22" s="28"/>
      <c r="J22" s="28"/>
      <c r="K22" s="24" t="str">
        <f>IF(J22='Base de comisiones'!$E$3,VLOOKUP('Andrés Felípe Rios'!E22,'Base de comisiones'!$A$4:$J$75,5,FALSE),IF(J22='Base de comisiones'!$F$3,VLOOKUP('Andrés Felípe Rios'!E22,'Base de comisiones'!$A$4:$J$75,6,FALSE),IF(J22='Base de comisiones'!$G$3,VLOOKUP('Andrés Felípe Rios'!E22,'Base de comisiones'!$A$4:$J$75,7,FALSE),IF(J22='Base de comisiones'!$H$3,VLOOKUP('Andrés Felípe Rios'!E22,'Base de comisiones'!$A$4:$J$75,8,FALSE),IF(J22='Base de comisiones'!$I$3,VLOOKUP('Andrés Felípe Rios'!E22,'Base de comisiones'!$A$4:$J$75,9,FALSE),IF(J22='Base de comisiones'!$J$3,VLOOKUP('Andrés Felípe Rios'!E22,'Base de comisiones'!$A$4:$J$75,10,FALSE),""))))))</f>
        <v/>
      </c>
    </row>
    <row r="23" spans="2:11" x14ac:dyDescent="0.2">
      <c r="B23" s="27"/>
      <c r="C23" s="29"/>
      <c r="D23" s="27"/>
      <c r="E23" s="28"/>
      <c r="F23" s="23" t="str">
        <f>IFERROR(VLOOKUP(E23,'Base de comisiones'!$A$4:$J$75,2,FALSE),"")</f>
        <v/>
      </c>
      <c r="G23" s="23" t="str">
        <f>IFERROR(VLOOKUP(E23,'Base de comisiones'!$A$4:$J$75,3,FALSE),"")</f>
        <v/>
      </c>
      <c r="H23" s="23" t="str">
        <f>IFERROR(VLOOKUP(E23,'Base de comisiones'!$A$4:$J$53,4,FALSE),"")</f>
        <v/>
      </c>
      <c r="I23" s="28"/>
      <c r="J23" s="28"/>
      <c r="K23" s="24" t="str">
        <f>IF(J23='Base de comisiones'!$E$3,VLOOKUP('Andrés Felípe Rios'!E23,'Base de comisiones'!$A$4:$J$75,5,FALSE),IF(J23='Base de comisiones'!$F$3,VLOOKUP('Andrés Felípe Rios'!E23,'Base de comisiones'!$A$4:$J$75,6,FALSE),IF(J23='Base de comisiones'!$G$3,VLOOKUP('Andrés Felípe Rios'!E23,'Base de comisiones'!$A$4:$J$75,7,FALSE),IF(J23='Base de comisiones'!$H$3,VLOOKUP('Andrés Felípe Rios'!E23,'Base de comisiones'!$A$4:$J$75,8,FALSE),IF(J23='Base de comisiones'!$I$3,VLOOKUP('Andrés Felípe Rios'!E23,'Base de comisiones'!$A$4:$J$75,9,FALSE),IF(J23='Base de comisiones'!$J$3,VLOOKUP('Andrés Felípe Rios'!E23,'Base de comisiones'!$A$4:$J$75,10,FALSE),""))))))</f>
        <v/>
      </c>
    </row>
    <row r="24" spans="2:11" x14ac:dyDescent="0.2">
      <c r="B24" s="27"/>
      <c r="C24" s="29"/>
      <c r="D24" s="27"/>
      <c r="E24" s="28"/>
      <c r="F24" s="23" t="str">
        <f>IFERROR(VLOOKUP(E24,'Base de comisiones'!$A$4:$J$75,2,FALSE),"")</f>
        <v/>
      </c>
      <c r="G24" s="23" t="str">
        <f>IFERROR(VLOOKUP(E24,'Base de comisiones'!$A$4:$J$75,3,FALSE),"")</f>
        <v/>
      </c>
      <c r="H24" s="23" t="str">
        <f>IFERROR(VLOOKUP(E24,'Base de comisiones'!$A$4:$J$53,4,FALSE),"")</f>
        <v/>
      </c>
      <c r="I24" s="28"/>
      <c r="J24" s="28"/>
      <c r="K24" s="24" t="str">
        <f>IF(J24='Base de comisiones'!$E$3,VLOOKUP('Andrés Felípe Rios'!E24,'Base de comisiones'!$A$4:$J$75,5,FALSE),IF(J24='Base de comisiones'!$F$3,VLOOKUP('Andrés Felípe Rios'!E24,'Base de comisiones'!$A$4:$J$75,6,FALSE),IF(J24='Base de comisiones'!$G$3,VLOOKUP('Andrés Felípe Rios'!E24,'Base de comisiones'!$A$4:$J$75,7,FALSE),IF(J24='Base de comisiones'!$H$3,VLOOKUP('Andrés Felípe Rios'!E24,'Base de comisiones'!$A$4:$J$75,8,FALSE),IF(J24='Base de comisiones'!$I$3,VLOOKUP('Andrés Felípe Rios'!E24,'Base de comisiones'!$A$4:$J$75,9,FALSE),IF(J24='Base de comisiones'!$J$3,VLOOKUP('Andrés Felípe Rios'!E24,'Base de comisiones'!$A$4:$J$75,10,FALSE),""))))))</f>
        <v/>
      </c>
    </row>
    <row r="25" spans="2:11" x14ac:dyDescent="0.2">
      <c r="B25" s="147" t="s">
        <v>23</v>
      </c>
      <c r="C25" s="148"/>
      <c r="D25" s="148"/>
      <c r="E25" s="148"/>
      <c r="F25" s="148"/>
      <c r="G25" s="148"/>
      <c r="H25" s="148"/>
      <c r="I25" s="148"/>
      <c r="J25" s="148"/>
      <c r="K25" s="25">
        <f>SUM(K9:K24)</f>
        <v>4132442.6916535432</v>
      </c>
    </row>
    <row r="26" spans="2:11" x14ac:dyDescent="0.2">
      <c r="B26" s="14"/>
      <c r="C26" s="15"/>
      <c r="D26" s="16"/>
      <c r="E26" s="16"/>
      <c r="F26" s="16"/>
      <c r="G26" s="16"/>
      <c r="H26" s="16"/>
      <c r="I26" s="16"/>
      <c r="J26" s="16"/>
      <c r="K26" s="6"/>
    </row>
    <row r="27" spans="2:11" x14ac:dyDescent="0.2">
      <c r="B27" s="14"/>
      <c r="C27" s="15"/>
      <c r="D27" s="16"/>
      <c r="E27" s="16"/>
      <c r="F27" s="16"/>
      <c r="G27" s="16"/>
      <c r="H27" s="16"/>
      <c r="I27" s="16"/>
      <c r="J27" s="16"/>
      <c r="K27" s="6"/>
    </row>
    <row r="28" spans="2:11" x14ac:dyDescent="0.2">
      <c r="B28" s="14"/>
      <c r="C28" s="15"/>
      <c r="D28" s="16"/>
      <c r="E28" s="16"/>
      <c r="F28" s="16"/>
      <c r="G28" s="16"/>
      <c r="H28" s="16"/>
      <c r="I28" s="16"/>
      <c r="J28" s="16"/>
      <c r="K28" s="6"/>
    </row>
    <row r="32" spans="2:11" ht="30" x14ac:dyDescent="0.2">
      <c r="B32" s="9" t="s">
        <v>0</v>
      </c>
      <c r="C32" s="10"/>
      <c r="H32" s="9" t="s">
        <v>24</v>
      </c>
      <c r="I32" s="10"/>
      <c r="J32" s="11"/>
      <c r="K32" s="12"/>
    </row>
    <row r="37" spans="3:9" x14ac:dyDescent="0.2">
      <c r="C37" s="149" t="s">
        <v>50</v>
      </c>
      <c r="D37" s="149"/>
      <c r="E37" s="10"/>
      <c r="F37" s="10"/>
      <c r="G37" s="10"/>
      <c r="H37" s="11"/>
      <c r="I37" s="6"/>
    </row>
  </sheetData>
  <mergeCells count="4">
    <mergeCell ref="B1:K1"/>
    <mergeCell ref="B2:K2"/>
    <mergeCell ref="B25:J25"/>
    <mergeCell ref="C37:D37"/>
  </mergeCells>
  <phoneticPr fontId="72" type="noConversion"/>
  <conditionalFormatting sqref="C16:C19">
    <cfRule type="duplicateValues" dxfId="36" priority="49" stopIfTrue="1"/>
    <cfRule type="duplicateValues" dxfId="35" priority="50"/>
  </conditionalFormatting>
  <conditionalFormatting sqref="D16:D18">
    <cfRule type="duplicateValues" dxfId="34" priority="47"/>
    <cfRule type="duplicateValues" dxfId="33" priority="48"/>
  </conditionalFormatting>
  <printOptions horizontalCentered="1"/>
  <pageMargins left="0.19685039370078741" right="0.19685039370078741" top="0.19685039370078741" bottom="0.19685039370078741" header="0.31496062992125984" footer="0.31496062992125984"/>
  <pageSetup scale="60" orientation="landscape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19739BB-FBA9-4B75-99CB-6B6CAB43B4BD}">
          <x14:formula1>
            <xm:f>Listas!$B$1:$B$2</xm:f>
          </x14:formula1>
          <xm:sqref>C7</xm:sqref>
        </x14:dataValidation>
        <x14:dataValidation type="list" allowBlank="1" showInputMessage="1" showErrorMessage="1" errorTitle="ERROR" error="Seleccione mes de la lista" promptTitle="MES" prompt="Seleccione mes de la lista" xr:uid="{B4CF5C8C-1D8A-49C0-ADB8-8B901717ACB0}">
          <x14:formula1>
            <xm:f>Listas!$D$1:$D$12</xm:f>
          </x14:formula1>
          <xm:sqref>C6 I9:I24</xm:sqref>
        </x14:dataValidation>
        <x14:dataValidation type="list" allowBlank="1" showInputMessage="1" showErrorMessage="1" errorTitle="ERROR" error="Seleccione asesor de la lista" promptTitle="ASESOR" prompt="Seleccione asesor de la lista" xr:uid="{A32DCB04-FF99-4C6B-A27C-F709771D3837}">
          <x14:formula1>
            <xm:f>Listas!$E$1:$E$37</xm:f>
          </x14:formula1>
          <xm:sqref>C5</xm:sqref>
        </x14:dataValidation>
        <x14:dataValidation type="list" allowBlank="1" showInputMessage="1" showErrorMessage="1" errorTitle="ERROR" error="Seleccione tipo cobro de la lista" promptTitle="TIPO COBRO" prompt="Seleccione tipo cobro de la lista" xr:uid="{157E4FB9-4422-4617-8AB6-BD891E35572E}">
          <x14:formula1>
            <xm:f>Listas!$C$1:$C$6</xm:f>
          </x14:formula1>
          <xm:sqref>J9:J24</xm:sqref>
        </x14:dataValidation>
        <x14:dataValidation type="list" allowBlank="1" showInputMessage="1" showErrorMessage="1" errorTitle="ERROR" error="Seleccione vehiculo de la lista" promptTitle="VEHICULO" prompt="Seleccione vehiculo de la lista" xr:uid="{5CECF97D-D676-4804-B896-226E172E90AA}">
          <x14:formula1>
            <xm:f>'Base de comisiones'!$A$4:$A$53</xm:f>
          </x14:formula1>
          <xm:sqref>E9:E24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4EE3D-882D-4DEF-B507-21680F964018}">
  <sheetPr>
    <tabColor theme="4" tint="0.59999389629810485"/>
  </sheetPr>
  <dimension ref="B1:L37"/>
  <sheetViews>
    <sheetView showGridLines="0" zoomScale="85" zoomScaleNormal="85" workbookViewId="0">
      <selection activeCell="I5" sqref="I5"/>
    </sheetView>
  </sheetViews>
  <sheetFormatPr baseColWidth="10" defaultColWidth="11.42578125" defaultRowHeight="15" x14ac:dyDescent="0.2"/>
  <cols>
    <col min="1" max="1" width="5.140625" style="1" customWidth="1"/>
    <col min="2" max="2" width="11.85546875" style="1" customWidth="1"/>
    <col min="3" max="3" width="39.28515625" style="1" customWidth="1"/>
    <col min="4" max="4" width="12.5703125" style="2" customWidth="1"/>
    <col min="5" max="5" width="22.28515625" style="2" customWidth="1"/>
    <col min="6" max="6" width="26.42578125" style="2" customWidth="1"/>
    <col min="7" max="7" width="18.28515625" style="2" customWidth="1"/>
    <col min="8" max="8" width="12.7109375" style="2" hidden="1" customWidth="1"/>
    <col min="9" max="9" width="12.85546875" style="3" customWidth="1"/>
    <col min="10" max="10" width="19.28515625" style="3" customWidth="1"/>
    <col min="11" max="11" width="18.42578125" style="4" customWidth="1"/>
    <col min="12" max="17" width="11.42578125" style="1" customWidth="1"/>
    <col min="18" max="16384" width="11.42578125" style="1"/>
  </cols>
  <sheetData>
    <row r="1" spans="2:12" ht="21" x14ac:dyDescent="0.2">
      <c r="B1" s="146" t="s">
        <v>2</v>
      </c>
      <c r="C1" s="146"/>
      <c r="D1" s="146"/>
      <c r="E1" s="146"/>
      <c r="F1" s="146"/>
      <c r="G1" s="146"/>
      <c r="H1" s="146"/>
      <c r="I1" s="146"/>
      <c r="J1" s="146"/>
      <c r="K1" s="146"/>
    </row>
    <row r="2" spans="2:12" ht="21" x14ac:dyDescent="0.2">
      <c r="B2" s="146" t="s">
        <v>3</v>
      </c>
      <c r="C2" s="146"/>
      <c r="D2" s="146"/>
      <c r="E2" s="146"/>
      <c r="F2" s="146"/>
      <c r="G2" s="146"/>
      <c r="H2" s="146"/>
      <c r="I2" s="146"/>
      <c r="J2" s="146"/>
      <c r="K2" s="146"/>
    </row>
    <row r="3" spans="2:12" x14ac:dyDescent="0.2">
      <c r="I3" s="2"/>
      <c r="J3" s="2"/>
      <c r="K3" s="5"/>
    </row>
    <row r="4" spans="2:12" ht="15.75" x14ac:dyDescent="0.2">
      <c r="B4" s="13" t="s">
        <v>21</v>
      </c>
      <c r="C4" s="26">
        <f>'Nadia Catacora'!C4</f>
        <v>45818</v>
      </c>
      <c r="I4" s="2"/>
      <c r="J4" s="2"/>
      <c r="K4" s="5"/>
    </row>
    <row r="5" spans="2:12" ht="15.75" x14ac:dyDescent="0.2">
      <c r="B5" s="13" t="s">
        <v>0</v>
      </c>
      <c r="C5" s="71" t="s">
        <v>159</v>
      </c>
      <c r="I5" s="2"/>
      <c r="J5" s="2"/>
      <c r="K5" s="5"/>
    </row>
    <row r="6" spans="2:12" ht="15.75" x14ac:dyDescent="0.2">
      <c r="B6" s="13" t="s">
        <v>4</v>
      </c>
      <c r="C6" s="39" t="str">
        <f>'Nadia Catacora'!C6</f>
        <v>MAYO</v>
      </c>
      <c r="I6" s="2"/>
      <c r="J6" s="2"/>
      <c r="K6" s="5"/>
    </row>
    <row r="7" spans="2:12" ht="15.75" x14ac:dyDescent="0.2">
      <c r="B7" s="13" t="s">
        <v>22</v>
      </c>
      <c r="C7" s="39" t="str">
        <f>'Nadia Catacora'!C7</f>
        <v>PRIMERA</v>
      </c>
      <c r="I7" s="2"/>
      <c r="J7" s="2"/>
      <c r="K7" s="5"/>
    </row>
    <row r="8" spans="2:12" ht="31.5" customHeight="1" x14ac:dyDescent="0.2">
      <c r="B8" s="7" t="s">
        <v>17</v>
      </c>
      <c r="C8" s="7" t="s">
        <v>1</v>
      </c>
      <c r="D8" s="7" t="s">
        <v>26</v>
      </c>
      <c r="E8" s="7" t="s">
        <v>18</v>
      </c>
      <c r="F8" s="7" t="s">
        <v>34</v>
      </c>
      <c r="G8" s="7" t="s">
        <v>49</v>
      </c>
      <c r="H8" s="7" t="s">
        <v>19</v>
      </c>
      <c r="I8" s="8" t="s">
        <v>4</v>
      </c>
      <c r="J8" s="8" t="s">
        <v>25</v>
      </c>
      <c r="K8" s="22" t="s">
        <v>20</v>
      </c>
    </row>
    <row r="9" spans="2:12" x14ac:dyDescent="0.2">
      <c r="B9" s="27" t="s">
        <v>335</v>
      </c>
      <c r="C9" s="27" t="s">
        <v>336</v>
      </c>
      <c r="D9" s="27" t="s">
        <v>337</v>
      </c>
      <c r="E9" s="27" t="s">
        <v>171</v>
      </c>
      <c r="F9" s="23" t="str">
        <f>IFERROR(VLOOKUP(E9,'Base de comisiones'!$A$4:$J$75,2,FALSE),"")</f>
        <v>SONET (QY)</v>
      </c>
      <c r="G9" s="23" t="str">
        <f>IFERROR(VLOOKUP(E9,'Base de comisiones'!$A$4:$J$75,3,FALSE),"")</f>
        <v>VIBRANT MT</v>
      </c>
      <c r="H9" s="23">
        <f>IFERROR(VLOOKUP(E9,'Base de comisiones'!$A$4:$J$53,4,FALSE),"")</f>
        <v>2026</v>
      </c>
      <c r="I9" s="127" t="s">
        <v>9</v>
      </c>
      <c r="J9" s="27" t="s">
        <v>37</v>
      </c>
      <c r="K9" s="24">
        <f>IF(J9='Base de comisiones'!$E$3,VLOOKUP('Maria del Mar Lopez'!E9,'Base de comisiones'!$A$4:$J$75,5,FALSE),IF(J9='Base de comisiones'!$F$3,VLOOKUP('Maria del Mar Lopez'!E9,'Base de comisiones'!$A$4:$J$75,6,FALSE),IF(J9='Base de comisiones'!$G$3,VLOOKUP('Maria del Mar Lopez'!E9,'Base de comisiones'!$A$4:$J$75,7,FALSE),IF(J9='Base de comisiones'!$H$3,VLOOKUP('Maria del Mar Lopez'!E9,'Base de comisiones'!$A$4:$J$75,8,FALSE),IF(J9='Base de comisiones'!$I$3,VLOOKUP('Maria del Mar Lopez'!E9,'Base de comisiones'!$A$4:$J$75,9,FALSE),IF(J9='Base de comisiones'!$J$3,VLOOKUP('Maria del Mar Lopez'!E9,'Base de comisiones'!$A$4:$J$75,10,FALSE),""))))))</f>
        <v>454673.88400000002</v>
      </c>
      <c r="L9" s="76"/>
    </row>
    <row r="10" spans="2:12" x14ac:dyDescent="0.2">
      <c r="B10" s="27" t="s">
        <v>338</v>
      </c>
      <c r="C10" s="27" t="s">
        <v>339</v>
      </c>
      <c r="D10" s="27" t="s">
        <v>340</v>
      </c>
      <c r="E10" s="27" t="s">
        <v>160</v>
      </c>
      <c r="F10" s="23" t="str">
        <f>IFERROR(VLOOKUP(E10,'Base de comisiones'!$A$4:$J$75,2,FALSE),"")</f>
        <v>SONET (QY)</v>
      </c>
      <c r="G10" s="23" t="str">
        <f>IFERROR(VLOOKUP(E10,'Base de comisiones'!$A$4:$J$75,3,FALSE),"")</f>
        <v>VIBRANT MT</v>
      </c>
      <c r="H10" s="23">
        <f>IFERROR(VLOOKUP(E10,'Base de comisiones'!$A$4:$J$53,4,FALSE),"")</f>
        <v>2026</v>
      </c>
      <c r="I10" s="127" t="s">
        <v>9</v>
      </c>
      <c r="J10" s="27" t="s">
        <v>37</v>
      </c>
      <c r="K10" s="24">
        <f>IF(J10='Base de comisiones'!$E$3,VLOOKUP('Maria del Mar Lopez'!E10,'Base de comisiones'!$A$4:$J$75,5,FALSE),IF(J10='Base de comisiones'!$F$3,VLOOKUP('Maria del Mar Lopez'!E10,'Base de comisiones'!$A$4:$J$75,6,FALSE),IF(J10='Base de comisiones'!$G$3,VLOOKUP('Maria del Mar Lopez'!E10,'Base de comisiones'!$A$4:$J$75,7,FALSE),IF(J10='Base de comisiones'!$H$3,VLOOKUP('Maria del Mar Lopez'!E10,'Base de comisiones'!$A$4:$J$75,8,FALSE),IF(J10='Base de comisiones'!$I$3,VLOOKUP('Maria del Mar Lopez'!E10,'Base de comisiones'!$A$4:$J$75,9,FALSE),IF(J10='Base de comisiones'!$J$3,VLOOKUP('Maria del Mar Lopez'!E10,'Base de comisiones'!$A$4:$J$75,10,FALSE),""))))))</f>
        <v>484988.84700000001</v>
      </c>
    </row>
    <row r="11" spans="2:12" x14ac:dyDescent="0.2">
      <c r="B11" s="27" t="s">
        <v>341</v>
      </c>
      <c r="C11" s="27" t="s">
        <v>342</v>
      </c>
      <c r="D11" s="27" t="s">
        <v>343</v>
      </c>
      <c r="E11" s="27" t="s">
        <v>109</v>
      </c>
      <c r="F11" s="23" t="str">
        <f>IFERROR(VLOOKUP(E11,'Base de comisiones'!$A$4:$J$75,2,FALSE),"")</f>
        <v>K3 SEDÁN</v>
      </c>
      <c r="G11" s="23" t="str">
        <f>IFERROR(VLOOKUP(E11,'Base de comisiones'!$A$4:$J$75,3,FALSE),"")</f>
        <v>ZENITH</v>
      </c>
      <c r="H11" s="23"/>
      <c r="I11" s="127" t="s">
        <v>9</v>
      </c>
      <c r="J11" s="27" t="s">
        <v>37</v>
      </c>
      <c r="K11" s="24">
        <f>IF(J11='Base de comisiones'!$E$3,VLOOKUP('Maria del Mar Lopez'!E11,'Base de comisiones'!$A$4:$J$75,5,FALSE),IF(J11='Base de comisiones'!$F$3,VLOOKUP('Maria del Mar Lopez'!E11,'Base de comisiones'!$A$4:$J$75,6,FALSE),IF(J11='Base de comisiones'!$G$3,VLOOKUP('Maria del Mar Lopez'!E11,'Base de comisiones'!$A$4:$J$75,7,FALSE),IF(J11='Base de comisiones'!$H$3,VLOOKUP('Maria del Mar Lopez'!E11,'Base de comisiones'!$A$4:$J$75,8,FALSE),IF(J11='Base de comisiones'!$I$3,VLOOKUP('Maria del Mar Lopez'!E11,'Base de comisiones'!$A$4:$J$75,9,FALSE),IF(J11='Base de comisiones'!$J$3,VLOOKUP('Maria del Mar Lopez'!E11,'Base de comisiones'!$A$4:$J$75,10,FALSE),""))))))</f>
        <v>469831.36482939625</v>
      </c>
    </row>
    <row r="12" spans="2:12" x14ac:dyDescent="0.2">
      <c r="B12" s="27" t="s">
        <v>344</v>
      </c>
      <c r="C12" s="27" t="s">
        <v>345</v>
      </c>
      <c r="D12" s="27" t="s">
        <v>346</v>
      </c>
      <c r="E12" s="27" t="s">
        <v>121</v>
      </c>
      <c r="F12" s="23" t="str">
        <f>IFERROR(VLOOKUP(E12,'Base de comisiones'!$A$4:$J$75,2,FALSE),"")</f>
        <v>K3 CROSS</v>
      </c>
      <c r="G12" s="23" t="str">
        <f>IFERROR(VLOOKUP(E12,'Base de comisiones'!$A$4:$J$75,3,FALSE),"")</f>
        <v>ZENITH</v>
      </c>
      <c r="H12" s="23"/>
      <c r="I12" s="127" t="s">
        <v>9</v>
      </c>
      <c r="J12" s="27" t="s">
        <v>37</v>
      </c>
      <c r="K12" s="24">
        <f>IF(J12='Base de comisiones'!$E$3,VLOOKUP('Maria del Mar Lopez'!E12,'Base de comisiones'!$A$4:$J$75,5,FALSE),IF(J12='Base de comisiones'!$F$3,VLOOKUP('Maria del Mar Lopez'!E12,'Base de comisiones'!$A$4:$J$75,6,FALSE),IF(J12='Base de comisiones'!$G$3,VLOOKUP('Maria del Mar Lopez'!E12,'Base de comisiones'!$A$4:$J$75,7,FALSE),IF(J12='Base de comisiones'!$H$3,VLOOKUP('Maria del Mar Lopez'!E12,'Base de comisiones'!$A$4:$J$75,8,FALSE),IF(J12='Base de comisiones'!$I$3,VLOOKUP('Maria del Mar Lopez'!E12,'Base de comisiones'!$A$4:$J$75,9,FALSE),IF(J12='Base de comisiones'!$J$3,VLOOKUP('Maria del Mar Lopez'!E12,'Base de comisiones'!$A$4:$J$75,10,FALSE),""))))))</f>
        <v>479936.35170603677</v>
      </c>
    </row>
    <row r="13" spans="2:12" x14ac:dyDescent="0.2">
      <c r="B13" s="27" t="s">
        <v>347</v>
      </c>
      <c r="C13" s="27" t="s">
        <v>223</v>
      </c>
      <c r="D13" s="27" t="s">
        <v>348</v>
      </c>
      <c r="E13" s="27" t="s">
        <v>121</v>
      </c>
      <c r="F13" s="23" t="str">
        <f>IFERROR(VLOOKUP(E13,'Base de comisiones'!$A$4:$J$75,2,FALSE),"")</f>
        <v>K3 CROSS</v>
      </c>
      <c r="G13" s="23" t="str">
        <f>IFERROR(VLOOKUP(E13,'Base de comisiones'!$A$4:$J$75,3,FALSE),"")</f>
        <v>ZENITH</v>
      </c>
      <c r="H13" s="23"/>
      <c r="I13" s="127" t="s">
        <v>9</v>
      </c>
      <c r="J13" s="27" t="s">
        <v>37</v>
      </c>
      <c r="K13" s="24">
        <f>IF(J13='Base de comisiones'!$E$3,VLOOKUP('Maria del Mar Lopez'!E13,'Base de comisiones'!$A$4:$J$75,5,FALSE),IF(J13='Base de comisiones'!$F$3,VLOOKUP('Maria del Mar Lopez'!E13,'Base de comisiones'!$A$4:$J$75,6,FALSE),IF(J13='Base de comisiones'!$G$3,VLOOKUP('Maria del Mar Lopez'!E13,'Base de comisiones'!$A$4:$J$75,7,FALSE),IF(J13='Base de comisiones'!$H$3,VLOOKUP('Maria del Mar Lopez'!E13,'Base de comisiones'!$A$4:$J$75,8,FALSE),IF(J13='Base de comisiones'!$I$3,VLOOKUP('Maria del Mar Lopez'!E13,'Base de comisiones'!$A$4:$J$75,9,FALSE),IF(J13='Base de comisiones'!$J$3,VLOOKUP('Maria del Mar Lopez'!E13,'Base de comisiones'!$A$4:$J$75,10,FALSE),""))))))</f>
        <v>479936.35170603677</v>
      </c>
    </row>
    <row r="14" spans="2:12" x14ac:dyDescent="0.2">
      <c r="B14" s="27"/>
      <c r="C14" s="27"/>
      <c r="D14" s="27"/>
      <c r="E14" s="27"/>
      <c r="F14" s="23" t="str">
        <f>IFERROR(VLOOKUP(E14,'Base de comisiones'!$A$4:$J$75,2,FALSE),"")</f>
        <v/>
      </c>
      <c r="G14" s="23" t="str">
        <f>IFERROR(VLOOKUP(E14,'Base de comisiones'!$A$4:$J$75,3,FALSE),"")</f>
        <v/>
      </c>
      <c r="H14" s="68"/>
      <c r="I14" s="127"/>
      <c r="J14" s="27"/>
      <c r="K14" s="24" t="str">
        <f>IF(J14='Base de comisiones'!$E$3,VLOOKUP('Maria del Mar Lopez'!E14,'Base de comisiones'!$A$4:$J$75,5,FALSE),IF(J14='Base de comisiones'!$F$3,VLOOKUP('Maria del Mar Lopez'!E14,'Base de comisiones'!$A$4:$J$75,6,FALSE),IF(J14='Base de comisiones'!$G$3,VLOOKUP('Maria del Mar Lopez'!E14,'Base de comisiones'!$A$4:$J$75,7,FALSE),IF(J14='Base de comisiones'!$H$3,VLOOKUP('Maria del Mar Lopez'!E14,'Base de comisiones'!$A$4:$J$75,8,FALSE),IF(J14='Base de comisiones'!$I$3,VLOOKUP('Maria del Mar Lopez'!E14,'Base de comisiones'!$A$4:$J$75,9,FALSE),IF(J14='Base de comisiones'!$J$3,VLOOKUP('Maria del Mar Lopez'!E14,'Base de comisiones'!$A$4:$J$75,10,FALSE),""))))))</f>
        <v/>
      </c>
    </row>
    <row r="15" spans="2:12" x14ac:dyDescent="0.2">
      <c r="B15" s="27"/>
      <c r="C15" s="27"/>
      <c r="D15" s="27"/>
      <c r="E15" s="27"/>
      <c r="F15" s="23" t="str">
        <f>IFERROR(VLOOKUP(E15,'Base de comisiones'!$A$4:$J$75,2,FALSE),"")</f>
        <v/>
      </c>
      <c r="G15" s="23" t="str">
        <f>IFERROR(VLOOKUP(E15,'Base de comisiones'!$A$4:$J$75,3,FALSE),"")</f>
        <v/>
      </c>
      <c r="H15" s="23"/>
      <c r="I15" s="127"/>
      <c r="J15" s="27"/>
      <c r="K15" s="24" t="str">
        <f>IF(J15='Base de comisiones'!$E$3,VLOOKUP('Maria del Mar Lopez'!E15,'Base de comisiones'!$A$4:$J$75,5,FALSE),IF(J15='Base de comisiones'!$F$3,VLOOKUP('Maria del Mar Lopez'!E15,'Base de comisiones'!$A$4:$J$75,6,FALSE),IF(J15='Base de comisiones'!$G$3,VLOOKUP('Maria del Mar Lopez'!E15,'Base de comisiones'!$A$4:$J$75,7,FALSE),IF(J15='Base de comisiones'!$H$3,VLOOKUP('Maria del Mar Lopez'!E15,'Base de comisiones'!$A$4:$J$75,8,FALSE),IF(J15='Base de comisiones'!$I$3,VLOOKUP('Maria del Mar Lopez'!E15,'Base de comisiones'!$A$4:$J$75,9,FALSE),IF(J15='Base de comisiones'!$J$3,VLOOKUP('Maria del Mar Lopez'!E15,'Base de comisiones'!$A$4:$J$75,10,FALSE),""))))))</f>
        <v/>
      </c>
    </row>
    <row r="16" spans="2:12" x14ac:dyDescent="0.2">
      <c r="B16" s="27"/>
      <c r="C16" s="27"/>
      <c r="D16" s="27"/>
      <c r="E16" s="27"/>
      <c r="F16" s="23" t="str">
        <f>IFERROR(VLOOKUP(E16,'Base de comisiones'!$A$4:$J$75,2,FALSE),"")</f>
        <v/>
      </c>
      <c r="G16" s="23" t="str">
        <f>IFERROR(VLOOKUP(E16,'Base de comisiones'!$A$4:$J$75,3,FALSE),"")</f>
        <v/>
      </c>
      <c r="H16" s="23"/>
      <c r="I16" s="127"/>
      <c r="J16" s="27"/>
      <c r="K16" s="24" t="str">
        <f>IF(J16='Base de comisiones'!$E$3,VLOOKUP('Maria del Mar Lopez'!E16,'Base de comisiones'!$A$4:$J$75,5,FALSE),IF(J16='Base de comisiones'!$F$3,VLOOKUP('Maria del Mar Lopez'!E16,'Base de comisiones'!$A$4:$J$75,6,FALSE),IF(J16='Base de comisiones'!$G$3,VLOOKUP('Maria del Mar Lopez'!E16,'Base de comisiones'!$A$4:$J$75,7,FALSE),IF(J16='Base de comisiones'!$H$3,VLOOKUP('Maria del Mar Lopez'!E16,'Base de comisiones'!$A$4:$J$75,8,FALSE),IF(J16='Base de comisiones'!$I$3,VLOOKUP('Maria del Mar Lopez'!E16,'Base de comisiones'!$A$4:$J$75,9,FALSE),IF(J16='Base de comisiones'!$J$3,VLOOKUP('Maria del Mar Lopez'!E16,'Base de comisiones'!$A$4:$J$75,10,FALSE),""))))))</f>
        <v/>
      </c>
    </row>
    <row r="17" spans="2:11" x14ac:dyDescent="0.2">
      <c r="B17" s="27"/>
      <c r="C17" s="27"/>
      <c r="D17" s="27"/>
      <c r="E17" s="27"/>
      <c r="F17" s="23" t="str">
        <f>IFERROR(VLOOKUP(E17,'Base de comisiones'!$A$4:$J$75,2,FALSE),"")</f>
        <v/>
      </c>
      <c r="G17" s="23" t="str">
        <f>IFERROR(VLOOKUP(E17,'Base de comisiones'!$A$4:$J$75,3,FALSE),"")</f>
        <v/>
      </c>
      <c r="H17" s="23"/>
      <c r="I17" s="127"/>
      <c r="J17" s="27"/>
      <c r="K17" s="24" t="str">
        <f>IF(J17='Base de comisiones'!$E$3,VLOOKUP('Maria del Mar Lopez'!E17,'Base de comisiones'!$A$4:$J$75,5,FALSE),IF(J17='Base de comisiones'!$F$3,VLOOKUP('Maria del Mar Lopez'!E17,'Base de comisiones'!$A$4:$J$75,6,FALSE),IF(J17='Base de comisiones'!$G$3,VLOOKUP('Maria del Mar Lopez'!E17,'Base de comisiones'!$A$4:$J$75,7,FALSE),IF(J17='Base de comisiones'!$H$3,VLOOKUP('Maria del Mar Lopez'!E17,'Base de comisiones'!$A$4:$J$75,8,FALSE),IF(J17='Base de comisiones'!$I$3,VLOOKUP('Maria del Mar Lopez'!E17,'Base de comisiones'!$A$4:$J$75,9,FALSE),IF(J17='Base de comisiones'!$J$3,VLOOKUP('Maria del Mar Lopez'!E17,'Base de comisiones'!$A$4:$J$75,10,FALSE),""))))))</f>
        <v/>
      </c>
    </row>
    <row r="18" spans="2:11" x14ac:dyDescent="0.2">
      <c r="B18" s="27"/>
      <c r="C18" s="27"/>
      <c r="D18" s="27"/>
      <c r="E18" s="27"/>
      <c r="F18" s="23" t="str">
        <f>IFERROR(VLOOKUP(E18,'Base de comisiones'!$A$4:$J$75,2,FALSE),"")</f>
        <v/>
      </c>
      <c r="G18" s="23" t="str">
        <f>IFERROR(VLOOKUP(E18,'Base de comisiones'!$A$4:$J$75,3,FALSE),"")</f>
        <v/>
      </c>
      <c r="H18" s="23" t="str">
        <f>IFERROR(VLOOKUP(E18,'Base de comisiones'!$A$4:$J$53,4,FALSE),"")</f>
        <v/>
      </c>
      <c r="I18" s="127"/>
      <c r="J18" s="27"/>
      <c r="K18" s="24" t="str">
        <f>IF(J18='Base de comisiones'!$E$3,VLOOKUP('Maria del Mar Lopez'!E18,'Base de comisiones'!$A$4:$J$75,5,FALSE),IF(J18='Base de comisiones'!$F$3,VLOOKUP('Maria del Mar Lopez'!E18,'Base de comisiones'!$A$4:$J$75,6,FALSE),IF(J18='Base de comisiones'!$G$3,VLOOKUP('Maria del Mar Lopez'!E18,'Base de comisiones'!$A$4:$J$75,7,FALSE),IF(J18='Base de comisiones'!$H$3,VLOOKUP('Maria del Mar Lopez'!E18,'Base de comisiones'!$A$4:$J$75,8,FALSE),IF(J18='Base de comisiones'!$I$3,VLOOKUP('Maria del Mar Lopez'!E18,'Base de comisiones'!$A$4:$J$75,9,FALSE),IF(J18='Base de comisiones'!$J$3,VLOOKUP('Maria del Mar Lopez'!E18,'Base de comisiones'!$A$4:$J$75,10,FALSE),""))))))</f>
        <v/>
      </c>
    </row>
    <row r="19" spans="2:11" x14ac:dyDescent="0.2">
      <c r="B19" s="27"/>
      <c r="C19" s="27"/>
      <c r="D19" s="27"/>
      <c r="E19" s="27"/>
      <c r="F19" s="23" t="str">
        <f>IFERROR(VLOOKUP(E19,'Base de comisiones'!$A$4:$J$75,2,FALSE),"")</f>
        <v/>
      </c>
      <c r="G19" s="23" t="str">
        <f>IFERROR(VLOOKUP(E19,'Base de comisiones'!$A$4:$J$75,3,FALSE),"")</f>
        <v/>
      </c>
      <c r="H19" s="23" t="str">
        <f>IFERROR(VLOOKUP(E19,'Base de comisiones'!$A$4:$J$53,4,FALSE),"")</f>
        <v/>
      </c>
      <c r="I19" s="127"/>
      <c r="J19" s="27"/>
      <c r="K19" s="24" t="str">
        <f>IF(J19='Base de comisiones'!$E$3,VLOOKUP('Maria del Mar Lopez'!E19,'Base de comisiones'!$A$4:$J$75,5,FALSE),IF(J19='Base de comisiones'!$F$3,VLOOKUP('Maria del Mar Lopez'!E19,'Base de comisiones'!$A$4:$J$75,6,FALSE),IF(J19='Base de comisiones'!$G$3,VLOOKUP('Maria del Mar Lopez'!E19,'Base de comisiones'!$A$4:$J$75,7,FALSE),IF(J19='Base de comisiones'!$H$3,VLOOKUP('Maria del Mar Lopez'!E19,'Base de comisiones'!$A$4:$J$75,8,FALSE),IF(J19='Base de comisiones'!$I$3,VLOOKUP('Maria del Mar Lopez'!E19,'Base de comisiones'!$A$4:$J$75,9,FALSE),IF(J19='Base de comisiones'!$J$3,VLOOKUP('Maria del Mar Lopez'!E19,'Base de comisiones'!$A$4:$J$75,10,FALSE),""))))))</f>
        <v/>
      </c>
    </row>
    <row r="20" spans="2:11" x14ac:dyDescent="0.2">
      <c r="B20" s="27"/>
      <c r="C20" s="27"/>
      <c r="D20" s="27"/>
      <c r="E20" s="27"/>
      <c r="F20" s="23" t="str">
        <f>IFERROR(VLOOKUP(E20,'Base de comisiones'!$A$4:$J$75,2,FALSE),"")</f>
        <v/>
      </c>
      <c r="G20" s="23" t="str">
        <f>IFERROR(VLOOKUP(E20,'Base de comisiones'!$A$4:$J$75,3,FALSE),"")</f>
        <v/>
      </c>
      <c r="H20" s="23" t="str">
        <f>IFERROR(VLOOKUP(E20,'Base de comisiones'!$A$4:$J$53,4,FALSE),"")</f>
        <v/>
      </c>
      <c r="I20" s="127"/>
      <c r="J20" s="27"/>
      <c r="K20" s="24" t="str">
        <f>IF(J20='Base de comisiones'!$E$3,VLOOKUP('Maria del Mar Lopez'!E20,'Base de comisiones'!$A$4:$J$75,5,FALSE),IF(J20='Base de comisiones'!$F$3,VLOOKUP('Maria del Mar Lopez'!E20,'Base de comisiones'!$A$4:$J$75,6,FALSE),IF(J20='Base de comisiones'!$G$3,VLOOKUP('Maria del Mar Lopez'!E20,'Base de comisiones'!$A$4:$J$75,7,FALSE),IF(J20='Base de comisiones'!$H$3,VLOOKUP('Maria del Mar Lopez'!E20,'Base de comisiones'!$A$4:$J$75,8,FALSE),IF(J20='Base de comisiones'!$I$3,VLOOKUP('Maria del Mar Lopez'!E20,'Base de comisiones'!$A$4:$J$75,9,FALSE),IF(J20='Base de comisiones'!$J$3,VLOOKUP('Maria del Mar Lopez'!E20,'Base de comisiones'!$A$4:$J$75,10,FALSE),""))))))</f>
        <v/>
      </c>
    </row>
    <row r="21" spans="2:11" x14ac:dyDescent="0.2">
      <c r="B21" s="27"/>
      <c r="C21" s="27"/>
      <c r="D21" s="27"/>
      <c r="E21" s="27"/>
      <c r="F21" s="23" t="str">
        <f>IFERROR(VLOOKUP(E21,'Base de comisiones'!$A$4:$J$75,2,FALSE),"")</f>
        <v/>
      </c>
      <c r="G21" s="23" t="str">
        <f>IFERROR(VLOOKUP(E21,'Base de comisiones'!$A$4:$J$75,3,FALSE),"")</f>
        <v/>
      </c>
      <c r="H21" s="23" t="str">
        <f>IFERROR(VLOOKUP(E21,'Base de comisiones'!$A$4:$J$53,4,FALSE),"")</f>
        <v/>
      </c>
      <c r="I21" s="127"/>
      <c r="J21" s="27"/>
      <c r="K21" s="24" t="str">
        <f>IF(J21='Base de comisiones'!$E$3,VLOOKUP('Maria del Mar Lopez'!E21,'Base de comisiones'!$A$4:$J$75,5,FALSE),IF(J21='Base de comisiones'!$F$3,VLOOKUP('Maria del Mar Lopez'!E21,'Base de comisiones'!$A$4:$J$75,6,FALSE),IF(J21='Base de comisiones'!$G$3,VLOOKUP('Maria del Mar Lopez'!E21,'Base de comisiones'!$A$4:$J$75,7,FALSE),IF(J21='Base de comisiones'!$H$3,VLOOKUP('Maria del Mar Lopez'!E21,'Base de comisiones'!$A$4:$J$75,8,FALSE),IF(J21='Base de comisiones'!$I$3,VLOOKUP('Maria del Mar Lopez'!E21,'Base de comisiones'!$A$4:$J$75,9,FALSE),IF(J21='Base de comisiones'!$J$3,VLOOKUP('Maria del Mar Lopez'!E21,'Base de comisiones'!$A$4:$J$75,10,FALSE),""))))))</f>
        <v/>
      </c>
    </row>
    <row r="22" spans="2:11" x14ac:dyDescent="0.2">
      <c r="B22" s="27"/>
      <c r="C22" s="29"/>
      <c r="D22" s="27"/>
      <c r="E22" s="28"/>
      <c r="F22" s="23" t="str">
        <f>IFERROR(VLOOKUP(E22,'Base de comisiones'!$A$4:$J$75,2,FALSE),"")</f>
        <v/>
      </c>
      <c r="G22" s="23" t="str">
        <f>IFERROR(VLOOKUP(E22,'Base de comisiones'!$A$4:$J$75,3,FALSE),"")</f>
        <v/>
      </c>
      <c r="H22" s="23" t="str">
        <f>IFERROR(VLOOKUP(E22,'Base de comisiones'!$A$4:$J$53,4,FALSE),"")</f>
        <v/>
      </c>
      <c r="I22" s="28"/>
      <c r="J22" s="28"/>
      <c r="K22" s="24" t="str">
        <f>IF(J22='Base de comisiones'!$E$3,VLOOKUP('Maria del Mar Lopez'!E22,'Base de comisiones'!$A$4:$J$75,5,FALSE),IF(J22='Base de comisiones'!$F$3,VLOOKUP('Maria del Mar Lopez'!E22,'Base de comisiones'!$A$4:$J$75,6,FALSE),IF(J22='Base de comisiones'!$G$3,VLOOKUP('Maria del Mar Lopez'!E22,'Base de comisiones'!$A$4:$J$75,7,FALSE),IF(J22='Base de comisiones'!$H$3,VLOOKUP('Maria del Mar Lopez'!E22,'Base de comisiones'!$A$4:$J$75,8,FALSE),IF(J22='Base de comisiones'!$I$3,VLOOKUP('Maria del Mar Lopez'!E22,'Base de comisiones'!$A$4:$J$75,9,FALSE),IF(J22='Base de comisiones'!$J$3,VLOOKUP('Maria del Mar Lopez'!E22,'Base de comisiones'!$A$4:$J$75,10,FALSE),""))))))</f>
        <v/>
      </c>
    </row>
    <row r="23" spans="2:11" x14ac:dyDescent="0.2">
      <c r="B23" s="27"/>
      <c r="C23" s="29"/>
      <c r="D23" s="27"/>
      <c r="E23" s="28"/>
      <c r="F23" s="23" t="str">
        <f>IFERROR(VLOOKUP(E23,'Base de comisiones'!$A$4:$J$75,2,FALSE),"")</f>
        <v/>
      </c>
      <c r="G23" s="23" t="str">
        <f>IFERROR(VLOOKUP(E23,'Base de comisiones'!$A$4:$J$75,3,FALSE),"")</f>
        <v/>
      </c>
      <c r="H23" s="23" t="str">
        <f>IFERROR(VLOOKUP(E23,'Base de comisiones'!$A$4:$J$53,4,FALSE),"")</f>
        <v/>
      </c>
      <c r="I23" s="28"/>
      <c r="J23" s="28"/>
      <c r="K23" s="24" t="str">
        <f>IF(J23='Base de comisiones'!$E$3,VLOOKUP('Maria del Mar Lopez'!E23,'Base de comisiones'!$A$4:$J$75,5,FALSE),IF(J23='Base de comisiones'!$F$3,VLOOKUP('Maria del Mar Lopez'!E23,'Base de comisiones'!$A$4:$J$75,6,FALSE),IF(J23='Base de comisiones'!$G$3,VLOOKUP('Maria del Mar Lopez'!E23,'Base de comisiones'!$A$4:$J$75,7,FALSE),IF(J23='Base de comisiones'!$H$3,VLOOKUP('Maria del Mar Lopez'!E23,'Base de comisiones'!$A$4:$J$75,8,FALSE),IF(J23='Base de comisiones'!$I$3,VLOOKUP('Maria del Mar Lopez'!E23,'Base de comisiones'!$A$4:$J$75,9,FALSE),IF(J23='Base de comisiones'!$J$3,VLOOKUP('Maria del Mar Lopez'!E23,'Base de comisiones'!$A$4:$J$75,10,FALSE),""))))))</f>
        <v/>
      </c>
    </row>
    <row r="24" spans="2:11" x14ac:dyDescent="0.2">
      <c r="B24" s="27"/>
      <c r="C24" s="29"/>
      <c r="D24" s="27"/>
      <c r="E24" s="28"/>
      <c r="F24" s="23" t="str">
        <f>IFERROR(VLOOKUP(E24,'Base de comisiones'!$A$4:$J$75,2,FALSE),"")</f>
        <v/>
      </c>
      <c r="G24" s="23" t="str">
        <f>IFERROR(VLOOKUP(E24,'Base de comisiones'!$A$4:$J$75,3,FALSE),"")</f>
        <v/>
      </c>
      <c r="H24" s="23" t="str">
        <f>IFERROR(VLOOKUP(E24,'Base de comisiones'!$A$4:$J$53,4,FALSE),"")</f>
        <v/>
      </c>
      <c r="I24" s="28"/>
      <c r="J24" s="28"/>
      <c r="K24" s="24" t="str">
        <f>IF(J24='Base de comisiones'!$E$3,VLOOKUP('Maria del Mar Lopez'!E24,'Base de comisiones'!$A$4:$J$75,5,FALSE),IF(J24='Base de comisiones'!$F$3,VLOOKUP('Maria del Mar Lopez'!E24,'Base de comisiones'!$A$4:$J$75,6,FALSE),IF(J24='Base de comisiones'!$G$3,VLOOKUP('Maria del Mar Lopez'!E24,'Base de comisiones'!$A$4:$J$75,7,FALSE),IF(J24='Base de comisiones'!$H$3,VLOOKUP('Maria del Mar Lopez'!E24,'Base de comisiones'!$A$4:$J$75,8,FALSE),IF(J24='Base de comisiones'!$I$3,VLOOKUP('Maria del Mar Lopez'!E24,'Base de comisiones'!$A$4:$J$75,9,FALSE),IF(J24='Base de comisiones'!$J$3,VLOOKUP('Maria del Mar Lopez'!E24,'Base de comisiones'!$A$4:$J$75,10,FALSE),""))))))</f>
        <v/>
      </c>
    </row>
    <row r="25" spans="2:11" x14ac:dyDescent="0.2">
      <c r="B25" s="147" t="s">
        <v>23</v>
      </c>
      <c r="C25" s="148"/>
      <c r="D25" s="148"/>
      <c r="E25" s="148"/>
      <c r="F25" s="148"/>
      <c r="G25" s="148"/>
      <c r="H25" s="148"/>
      <c r="I25" s="148"/>
      <c r="J25" s="148"/>
      <c r="K25" s="25">
        <f>SUM(K9:K24)</f>
        <v>2369366.7992414697</v>
      </c>
    </row>
    <row r="26" spans="2:11" x14ac:dyDescent="0.2">
      <c r="B26" s="14"/>
      <c r="C26" s="15"/>
      <c r="D26" s="16"/>
      <c r="E26" s="16"/>
      <c r="F26" s="16"/>
      <c r="G26" s="16"/>
      <c r="H26" s="16"/>
      <c r="I26" s="16"/>
      <c r="J26" s="16"/>
      <c r="K26" s="6"/>
    </row>
    <row r="27" spans="2:11" x14ac:dyDescent="0.2">
      <c r="B27" s="14"/>
      <c r="C27" s="15"/>
      <c r="D27" s="16"/>
      <c r="E27" s="16"/>
      <c r="F27" s="16"/>
      <c r="G27" s="16"/>
      <c r="H27" s="16"/>
      <c r="I27" s="16"/>
      <c r="J27" s="16"/>
      <c r="K27" s="6"/>
    </row>
    <row r="28" spans="2:11" x14ac:dyDescent="0.2">
      <c r="B28" s="14"/>
      <c r="C28" s="15"/>
      <c r="D28" s="16"/>
      <c r="E28" s="16"/>
      <c r="F28" s="16"/>
      <c r="G28" s="16"/>
      <c r="H28" s="16"/>
      <c r="I28" s="16"/>
      <c r="J28" s="16"/>
      <c r="K28" s="6"/>
    </row>
    <row r="32" spans="2:11" ht="30" x14ac:dyDescent="0.2">
      <c r="B32" s="9" t="s">
        <v>0</v>
      </c>
      <c r="C32" s="10"/>
      <c r="H32" s="9" t="s">
        <v>24</v>
      </c>
      <c r="I32" s="10"/>
      <c r="J32" s="11"/>
      <c r="K32" s="12"/>
    </row>
    <row r="37" spans="3:9" x14ac:dyDescent="0.2">
      <c r="C37" s="149" t="s">
        <v>50</v>
      </c>
      <c r="D37" s="149"/>
      <c r="E37" s="10"/>
      <c r="F37" s="10"/>
      <c r="G37" s="10"/>
      <c r="H37" s="11"/>
      <c r="I37" s="6"/>
    </row>
  </sheetData>
  <mergeCells count="4">
    <mergeCell ref="B1:K1"/>
    <mergeCell ref="B2:K2"/>
    <mergeCell ref="B25:J25"/>
    <mergeCell ref="C37:D37"/>
  </mergeCells>
  <phoneticPr fontId="72" type="noConversion"/>
  <printOptions horizontalCentered="1"/>
  <pageMargins left="0.19685039370078741" right="0.19685039370078741" top="0.19685039370078741" bottom="0.19685039370078741" header="0.31496062992125984" footer="0.31496062992125984"/>
  <pageSetup scale="60" orientation="landscape" r:id="rId1"/>
  <extLst>
    <ext xmlns:x14="http://schemas.microsoft.com/office/spreadsheetml/2009/9/main" uri="{CCE6A557-97BC-4b89-ADB6-D9C93CAAB3DF}">
      <x14:dataValidations xmlns:xm="http://schemas.microsoft.com/office/excel/2006/main" xWindow="805" yWindow="400" count="5">
        <x14:dataValidation type="list" allowBlank="1" showInputMessage="1" showErrorMessage="1" errorTitle="ERROR" error="Seleccione mes de la lista" promptTitle="MES" prompt="Seleccione mes de la lista" xr:uid="{4E09C143-CA2F-44C2-89F0-01BA42938AC6}">
          <x14:formula1>
            <xm:f>Listas!$D$1:$D$12</xm:f>
          </x14:formula1>
          <xm:sqref>C6 I9:I24</xm:sqref>
        </x14:dataValidation>
        <x14:dataValidation type="list" allowBlank="1" showInputMessage="1" showErrorMessage="1" xr:uid="{D6D636CE-6EA2-4303-AF69-ECDE48593BDB}">
          <x14:formula1>
            <xm:f>Listas!$B$1:$B$2</xm:f>
          </x14:formula1>
          <xm:sqref>C7</xm:sqref>
        </x14:dataValidation>
        <x14:dataValidation type="list" allowBlank="1" showInputMessage="1" showErrorMessage="1" errorTitle="ERROR" error="Seleccione tipo cobro de la lista" promptTitle="TIPO COBRO" prompt="Seleccione tipo cobro de la lista" xr:uid="{E0DB6771-2AE9-4008-A3EA-06B4054571D3}">
          <x14:formula1>
            <xm:f>Listas!$C$1:$C$6</xm:f>
          </x14:formula1>
          <xm:sqref>J9:J24</xm:sqref>
        </x14:dataValidation>
        <x14:dataValidation type="list" allowBlank="1" showInputMessage="1" showErrorMessage="1" errorTitle="ERROR" error="Seleccione asesor de la lista" promptTitle="ASESOR" prompt="Seleccione asesor de la lista" xr:uid="{E8190D9A-8693-4A28-A8A0-2717628EADF2}">
          <x14:formula1>
            <xm:f>Listas!$E$1:$E$37</xm:f>
          </x14:formula1>
          <xm:sqref>C5</xm:sqref>
        </x14:dataValidation>
        <x14:dataValidation type="list" allowBlank="1" showInputMessage="1" showErrorMessage="1" errorTitle="ERROR" error="Seleccione vehiculo de la lista" promptTitle="VEHICULO" prompt="Seleccione vehiculo de la lista" xr:uid="{C30D66C2-B2DE-4F70-9BE4-7FB59EFF383D}">
          <x14:formula1>
            <xm:f>'Base de comisiones'!$A$4:$A$53</xm:f>
          </x14:formula1>
          <xm:sqref>E16:E24 E9:E14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D29FD-9DE5-4935-9A46-D9583B5B15BB}">
  <sheetPr>
    <tabColor theme="4" tint="0.59999389629810485"/>
  </sheetPr>
  <dimension ref="B1:L38"/>
  <sheetViews>
    <sheetView showGridLines="0" zoomScale="85" zoomScaleNormal="85" workbookViewId="0">
      <selection activeCell="I5" sqref="I5"/>
    </sheetView>
  </sheetViews>
  <sheetFormatPr baseColWidth="10" defaultColWidth="11.42578125" defaultRowHeight="15" x14ac:dyDescent="0.2"/>
  <cols>
    <col min="1" max="1" width="5.140625" style="1" customWidth="1"/>
    <col min="2" max="2" width="11.85546875" style="1" customWidth="1"/>
    <col min="3" max="3" width="41.140625" style="1" customWidth="1"/>
    <col min="4" max="4" width="10" style="2" customWidth="1"/>
    <col min="5" max="5" width="22.28515625" style="2" customWidth="1"/>
    <col min="6" max="6" width="18.7109375" style="2" customWidth="1"/>
    <col min="7" max="7" width="18.140625" style="2" customWidth="1"/>
    <col min="8" max="8" width="12.7109375" style="2" hidden="1" customWidth="1"/>
    <col min="9" max="9" width="12.42578125" style="3" customWidth="1"/>
    <col min="10" max="10" width="18.7109375" style="3" customWidth="1"/>
    <col min="11" max="11" width="20.28515625" style="4" customWidth="1"/>
    <col min="12" max="17" width="11.42578125" style="1" customWidth="1"/>
    <col min="18" max="16384" width="11.42578125" style="1"/>
  </cols>
  <sheetData>
    <row r="1" spans="2:12" ht="21" x14ac:dyDescent="0.2">
      <c r="B1" s="146" t="s">
        <v>2</v>
      </c>
      <c r="C1" s="146"/>
      <c r="D1" s="146"/>
      <c r="E1" s="146"/>
      <c r="F1" s="146"/>
      <c r="G1" s="146"/>
      <c r="H1" s="146"/>
      <c r="I1" s="146"/>
      <c r="J1" s="146"/>
      <c r="K1" s="146"/>
    </row>
    <row r="2" spans="2:12" ht="21" x14ac:dyDescent="0.2">
      <c r="B2" s="146" t="s">
        <v>3</v>
      </c>
      <c r="C2" s="146"/>
      <c r="D2" s="146"/>
      <c r="E2" s="146"/>
      <c r="F2" s="146"/>
      <c r="G2" s="146"/>
      <c r="H2" s="146"/>
      <c r="I2" s="146"/>
      <c r="J2" s="146"/>
      <c r="K2" s="146"/>
    </row>
    <row r="3" spans="2:12" x14ac:dyDescent="0.2">
      <c r="I3" s="2"/>
      <c r="J3" s="2"/>
      <c r="K3" s="5"/>
    </row>
    <row r="4" spans="2:12" ht="15.75" x14ac:dyDescent="0.2">
      <c r="B4" s="13" t="s">
        <v>21</v>
      </c>
      <c r="C4" s="26">
        <f>'Nadia Catacora'!C4</f>
        <v>45818</v>
      </c>
      <c r="I4" s="2"/>
      <c r="J4" s="2"/>
      <c r="K4" s="5"/>
    </row>
    <row r="5" spans="2:12" ht="15.75" x14ac:dyDescent="0.2">
      <c r="B5" s="13" t="s">
        <v>0</v>
      </c>
      <c r="C5" s="112" t="s">
        <v>60</v>
      </c>
      <c r="I5" s="2"/>
      <c r="J5" s="2"/>
      <c r="K5" s="5"/>
    </row>
    <row r="6" spans="2:12" ht="15.75" x14ac:dyDescent="0.2">
      <c r="B6" s="13" t="s">
        <v>4</v>
      </c>
      <c r="C6" s="39" t="str">
        <f>'Nadia Catacora'!C6</f>
        <v>MAYO</v>
      </c>
      <c r="I6" s="2"/>
      <c r="J6" s="2"/>
      <c r="K6" s="5"/>
    </row>
    <row r="7" spans="2:12" ht="15.75" x14ac:dyDescent="0.2">
      <c r="B7" s="13" t="s">
        <v>22</v>
      </c>
      <c r="C7" s="39" t="str">
        <f>'Nadia Catacora'!C7</f>
        <v>PRIMERA</v>
      </c>
      <c r="I7" s="2"/>
      <c r="J7" s="2"/>
      <c r="K7" s="5"/>
    </row>
    <row r="8" spans="2:12" ht="31.5" customHeight="1" x14ac:dyDescent="0.2">
      <c r="B8" s="7" t="s">
        <v>17</v>
      </c>
      <c r="C8" s="7" t="s">
        <v>1</v>
      </c>
      <c r="D8" s="7" t="s">
        <v>26</v>
      </c>
      <c r="E8" s="7" t="s">
        <v>18</v>
      </c>
      <c r="F8" s="7" t="s">
        <v>34</v>
      </c>
      <c r="G8" s="7" t="s">
        <v>49</v>
      </c>
      <c r="H8" s="7" t="s">
        <v>19</v>
      </c>
      <c r="I8" s="8" t="s">
        <v>4</v>
      </c>
      <c r="J8" s="8" t="s">
        <v>25</v>
      </c>
      <c r="K8" s="22" t="s">
        <v>20</v>
      </c>
    </row>
    <row r="9" spans="2:12" ht="16.899999999999999" customHeight="1" x14ac:dyDescent="0.2">
      <c r="B9" s="27" t="s">
        <v>311</v>
      </c>
      <c r="C9" s="27" t="s">
        <v>312</v>
      </c>
      <c r="D9" s="27" t="s">
        <v>313</v>
      </c>
      <c r="E9" s="27" t="s">
        <v>141</v>
      </c>
      <c r="F9" s="42" t="str">
        <f>IFERROR(VLOOKUP(E9,'Base de comisiones'!$A$4:$J$77,2,FALSE),"")</f>
        <v>SPORTAGE NQ5e</v>
      </c>
      <c r="G9" s="42" t="str">
        <f>IFERROR(VLOOKUP(E9,'Base de comisiones'!$A$4:$J$77,3,FALSE),"")</f>
        <v>DESIRE PLUS AT 4x2</v>
      </c>
      <c r="H9" s="42">
        <f>IFERROR(VLOOKUP(E9,'Base de comisiones'!$A$4:$J$53,4,FALSE),"")</f>
        <v>2026</v>
      </c>
      <c r="I9" s="27" t="s">
        <v>9</v>
      </c>
      <c r="J9" s="70" t="s">
        <v>38</v>
      </c>
      <c r="K9" s="41">
        <f>IF(J9='Base de comisiones'!$E$3,VLOOKUP('Jonathan Ramos'!E9,'Base de comisiones'!$A$4:$J$77,5,FALSE),IF(J9='Base de comisiones'!$F$3,VLOOKUP('Jonathan Ramos'!E9,'Base de comisiones'!$A$4:$J$77,6,FALSE),IF(J9='Base de comisiones'!$G$3,VLOOKUP('Jonathan Ramos'!E9,'Base de comisiones'!$A$4:$J$77,7,FALSE),IF(J9='Base de comisiones'!$H$3,VLOOKUP('Jonathan Ramos'!E9,'Base de comisiones'!$A$4:$J$77,8,FALSE),IF(J9='Base de comisiones'!$I$3,VLOOKUP('Jonathan Ramos'!E9,'Base de comisiones'!$A$4:$J$77,9,FALSE),IF(J9='Base de comisiones'!$J$3,VLOOKUP('Jonathan Ramos'!E9,'Base de comisiones'!$A$4:$J$77,10,FALSE),""))))))</f>
        <v>829070.07874015742</v>
      </c>
      <c r="L9" s="76"/>
    </row>
    <row r="10" spans="2:12" ht="16.899999999999999" customHeight="1" x14ac:dyDescent="0.2">
      <c r="B10" s="27" t="s">
        <v>314</v>
      </c>
      <c r="C10" s="27" t="s">
        <v>315</v>
      </c>
      <c r="D10" s="27" t="s">
        <v>316</v>
      </c>
      <c r="E10" s="27" t="s">
        <v>177</v>
      </c>
      <c r="F10" s="42" t="str">
        <f>IFERROR(VLOOKUP(E10,'Base de comisiones'!$A$4:$J$77,2,FALSE),"")</f>
        <v>K4</v>
      </c>
      <c r="G10" s="42" t="str">
        <f>IFERROR(VLOOKUP(E10,'Base de comisiones'!$A$4:$J$77,3,FALSE),"")</f>
        <v>GTLINE</v>
      </c>
      <c r="H10" s="42" t="str">
        <f>IFERROR(VLOOKUP(E10,'Base de comisiones'!$A$4:$J$53,4,FALSE),"")</f>
        <v/>
      </c>
      <c r="I10" s="27" t="s">
        <v>9</v>
      </c>
      <c r="J10" s="70" t="s">
        <v>38</v>
      </c>
      <c r="K10" s="41">
        <f>IF(J10='Base de comisiones'!$E$3,VLOOKUP('Jonathan Ramos'!E10,'Base de comisiones'!$A$4:$J$77,5,FALSE),IF(J10='Base de comisiones'!$F$3,VLOOKUP('Jonathan Ramos'!E10,'Base de comisiones'!$A$4:$J$77,6,FALSE),IF(J10='Base de comisiones'!$G$3,VLOOKUP('Jonathan Ramos'!E10,'Base de comisiones'!$A$4:$J$77,7,FALSE),IF(J10='Base de comisiones'!$H$3,VLOOKUP('Jonathan Ramos'!E10,'Base de comisiones'!$A$4:$J$77,8,FALSE),IF(J10='Base de comisiones'!$I$3,VLOOKUP('Jonathan Ramos'!E10,'Base de comisiones'!$A$4:$J$77,9,FALSE),IF(J10='Base de comisiones'!$J$3,VLOOKUP('Jonathan Ramos'!E10,'Base de comisiones'!$A$4:$J$77,10,FALSE),""))))))</f>
        <v>848687.99399999995</v>
      </c>
      <c r="L10" s="76"/>
    </row>
    <row r="11" spans="2:12" ht="19.899999999999999" customHeight="1" x14ac:dyDescent="0.2">
      <c r="B11" s="27" t="s">
        <v>317</v>
      </c>
      <c r="C11" s="27" t="s">
        <v>318</v>
      </c>
      <c r="D11" s="27" t="s">
        <v>319</v>
      </c>
      <c r="E11" s="27" t="s">
        <v>105</v>
      </c>
      <c r="F11" s="42" t="str">
        <f>IFERROR(VLOOKUP(E11,'Base de comisiones'!$A$4:$J$77,2,FALSE),"")</f>
        <v>SOLUTO</v>
      </c>
      <c r="G11" s="42" t="str">
        <f>IFERROR(VLOOKUP(E11,'Base de comisiones'!$A$4:$J$77,3,FALSE),"")</f>
        <v xml:space="preserve">EMOTION </v>
      </c>
      <c r="H11" s="42">
        <f>IFERROR(VLOOKUP(E11,'Base de comisiones'!$A$4:$J$53,4,FALSE),"")</f>
        <v>2026</v>
      </c>
      <c r="I11" s="27" t="s">
        <v>9</v>
      </c>
      <c r="J11" s="70" t="s">
        <v>38</v>
      </c>
      <c r="K11" s="41">
        <f>IF(J11='Base de comisiones'!$E$3,VLOOKUP('Jonathan Ramos'!E11,'Base de comisiones'!$A$4:$J$77,5,FALSE),IF(J11='Base de comisiones'!$F$3,VLOOKUP('Jonathan Ramos'!E11,'Base de comisiones'!$A$4:$J$77,6,FALSE),IF(J11='Base de comisiones'!$G$3,VLOOKUP('Jonathan Ramos'!E11,'Base de comisiones'!$A$4:$J$77,7,FALSE),IF(J11='Base de comisiones'!$H$3,VLOOKUP('Jonathan Ramos'!E11,'Base de comisiones'!$A$4:$J$77,8,FALSE),IF(J11='Base de comisiones'!$I$3,VLOOKUP('Jonathan Ramos'!E11,'Base de comisiones'!$A$4:$J$77,9,FALSE),IF(J11='Base de comisiones'!$J$3,VLOOKUP('Jonathan Ramos'!E11,'Base de comisiones'!$A$4:$J$77,10,FALSE),""))))))</f>
        <v>418057.74400000001</v>
      </c>
      <c r="L11" s="76"/>
    </row>
    <row r="12" spans="2:12" ht="16.899999999999999" customHeight="1" x14ac:dyDescent="0.2">
      <c r="B12" s="27" t="s">
        <v>320</v>
      </c>
      <c r="C12" s="27" t="s">
        <v>321</v>
      </c>
      <c r="D12" s="27" t="s">
        <v>322</v>
      </c>
      <c r="E12" s="27" t="s">
        <v>105</v>
      </c>
      <c r="F12" s="42" t="str">
        <f>IFERROR(VLOOKUP(E12,'Base de comisiones'!$A$4:$J$77,2,FALSE),"")</f>
        <v>SOLUTO</v>
      </c>
      <c r="G12" s="42" t="str">
        <f>IFERROR(VLOOKUP(E12,'Base de comisiones'!$A$4:$J$77,3,FALSE),"")</f>
        <v xml:space="preserve">EMOTION </v>
      </c>
      <c r="H12" s="42">
        <f>IFERROR(VLOOKUP(E12,'Base de comisiones'!$A$4:$J$53,4,FALSE),"")</f>
        <v>2026</v>
      </c>
      <c r="I12" s="27" t="s">
        <v>9</v>
      </c>
      <c r="J12" s="70" t="s">
        <v>38</v>
      </c>
      <c r="K12" s="41">
        <f>IF(J12='Base de comisiones'!$E$3,VLOOKUP('Jonathan Ramos'!E12,'Base de comisiones'!$A$4:$J$77,5,FALSE),IF(J12='Base de comisiones'!$F$3,VLOOKUP('Jonathan Ramos'!E12,'Base de comisiones'!$A$4:$J$77,6,FALSE),IF(J12='Base de comisiones'!$G$3,VLOOKUP('Jonathan Ramos'!E12,'Base de comisiones'!$A$4:$J$77,7,FALSE),IF(J12='Base de comisiones'!$H$3,VLOOKUP('Jonathan Ramos'!E12,'Base de comisiones'!$A$4:$J$77,8,FALSE),IF(J12='Base de comisiones'!$I$3,VLOOKUP('Jonathan Ramos'!E12,'Base de comisiones'!$A$4:$J$77,9,FALSE),IF(J12='Base de comisiones'!$J$3,VLOOKUP('Jonathan Ramos'!E12,'Base de comisiones'!$A$4:$J$77,10,FALSE),""))))))</f>
        <v>418057.74400000001</v>
      </c>
      <c r="L12" s="65"/>
    </row>
    <row r="13" spans="2:12" ht="16.899999999999999" customHeight="1" x14ac:dyDescent="0.2">
      <c r="B13" s="27" t="s">
        <v>323</v>
      </c>
      <c r="C13" s="27" t="s">
        <v>324</v>
      </c>
      <c r="D13" s="27" t="s">
        <v>325</v>
      </c>
      <c r="E13" s="27" t="s">
        <v>123</v>
      </c>
      <c r="F13" s="42" t="str">
        <f>IFERROR(VLOOKUP(E13,'Base de comisiones'!$A$4:$J$77,2,FALSE),"")</f>
        <v>STONIC</v>
      </c>
      <c r="G13" s="42" t="str">
        <f>IFERROR(VLOOKUP(E13,'Base de comisiones'!$A$4:$J$77,3,FALSE),"")</f>
        <v>VIBRANT MT</v>
      </c>
      <c r="H13" s="42" t="str">
        <f>IFERROR(VLOOKUP(E13,'Base de comisiones'!$A$4:$J$53,4,FALSE),"")</f>
        <v>2025</v>
      </c>
      <c r="I13" s="27" t="s">
        <v>9</v>
      </c>
      <c r="J13" s="70" t="s">
        <v>38</v>
      </c>
      <c r="K13" s="41">
        <f>IF(J13='Base de comisiones'!$E$3,VLOOKUP('Jonathan Ramos'!E13,'Base de comisiones'!$A$4:$J$77,5,FALSE),IF(J13='Base de comisiones'!$F$3,VLOOKUP('Jonathan Ramos'!E13,'Base de comisiones'!$A$4:$J$77,6,FALSE),IF(J13='Base de comisiones'!$G$3,VLOOKUP('Jonathan Ramos'!E13,'Base de comisiones'!$A$4:$J$77,7,FALSE),IF(J13='Base de comisiones'!$H$3,VLOOKUP('Jonathan Ramos'!E13,'Base de comisiones'!$A$4:$J$77,8,FALSE),IF(J13='Base de comisiones'!$I$3,VLOOKUP('Jonathan Ramos'!E13,'Base de comisiones'!$A$4:$J$77,9,FALSE),IF(J13='Base de comisiones'!$J$3,VLOOKUP('Jonathan Ramos'!E13,'Base de comisiones'!$A$4:$J$77,10,FALSE),""))))))</f>
        <v>546497.36</v>
      </c>
      <c r="L13" s="65"/>
    </row>
    <row r="14" spans="2:12" ht="16.899999999999999" customHeight="1" x14ac:dyDescent="0.2">
      <c r="B14" s="27" t="s">
        <v>326</v>
      </c>
      <c r="C14" s="27" t="s">
        <v>327</v>
      </c>
      <c r="D14" s="27" t="s">
        <v>328</v>
      </c>
      <c r="E14" s="27" t="s">
        <v>162</v>
      </c>
      <c r="F14" s="42" t="str">
        <f>IFERROR(VLOOKUP(E14,'Base de comisiones'!$A$4:$J$77,2,FALSE),"")</f>
        <v>SONET (QY)</v>
      </c>
      <c r="G14" s="42" t="str">
        <f>IFERROR(VLOOKUP(E14,'Base de comisiones'!$A$4:$J$77,3,FALSE),"")</f>
        <v>ZENITH AT</v>
      </c>
      <c r="H14" s="42">
        <f>IFERROR(VLOOKUP(E14,'Base de comisiones'!$A$4:$J$53,4,FALSE),"")</f>
        <v>2026</v>
      </c>
      <c r="I14" s="27" t="s">
        <v>9</v>
      </c>
      <c r="J14" s="70" t="s">
        <v>38</v>
      </c>
      <c r="K14" s="41">
        <f>IF(J14='Base de comisiones'!$E$3,VLOOKUP('Jonathan Ramos'!E14,'Base de comisiones'!$A$4:$J$77,5,FALSE),IF(J14='Base de comisiones'!$F$3,VLOOKUP('Jonathan Ramos'!E14,'Base de comisiones'!$A$4:$J$77,6,FALSE),IF(J14='Base de comisiones'!$G$3,VLOOKUP('Jonathan Ramos'!E14,'Base de comisiones'!$A$4:$J$77,7,FALSE),IF(J14='Base de comisiones'!$H$3,VLOOKUP('Jonathan Ramos'!E14,'Base de comisiones'!$A$4:$J$77,8,FALSE),IF(J14='Base de comisiones'!$I$3,VLOOKUP('Jonathan Ramos'!E14,'Base de comisiones'!$A$4:$J$77,9,FALSE),IF(J14='Base de comisiones'!$J$3,VLOOKUP('Jonathan Ramos'!E14,'Base de comisiones'!$A$4:$J$77,10,FALSE),""))))))</f>
        <v>635112.86400000006</v>
      </c>
      <c r="L14" s="63"/>
    </row>
    <row r="15" spans="2:12" x14ac:dyDescent="0.2">
      <c r="B15" s="27" t="s">
        <v>329</v>
      </c>
      <c r="C15" s="27" t="s">
        <v>330</v>
      </c>
      <c r="D15" s="27" t="s">
        <v>331</v>
      </c>
      <c r="E15" s="27" t="s">
        <v>160</v>
      </c>
      <c r="F15" s="42" t="str">
        <f>IFERROR(VLOOKUP(E15,'Base de comisiones'!$A$4:$J$77,2,FALSE),"")</f>
        <v>SONET (QY)</v>
      </c>
      <c r="G15" s="42" t="str">
        <f>IFERROR(VLOOKUP(E15,'Base de comisiones'!$A$4:$J$77,3,FALSE),"")</f>
        <v>VIBRANT MT</v>
      </c>
      <c r="H15" s="42">
        <f>IFERROR(VLOOKUP(E15,'Base de comisiones'!$A$4:$J$53,4,FALSE),"")</f>
        <v>2026</v>
      </c>
      <c r="I15" s="27" t="s">
        <v>9</v>
      </c>
      <c r="J15" s="70" t="s">
        <v>38</v>
      </c>
      <c r="K15" s="41">
        <f>IF(J15='Base de comisiones'!$E$3,VLOOKUP('Jonathan Ramos'!E15,'Base de comisiones'!$A$4:$J$77,5,FALSE),IF(J15='Base de comisiones'!$F$3,VLOOKUP('Jonathan Ramos'!E15,'Base de comisiones'!$A$4:$J$77,6,FALSE),IF(J15='Base de comisiones'!$G$3,VLOOKUP('Jonathan Ramos'!E15,'Base de comisiones'!$A$4:$J$77,7,FALSE),IF(J15='Base de comisiones'!$H$3,VLOOKUP('Jonathan Ramos'!E15,'Base de comisiones'!$A$4:$J$77,8,FALSE),IF(J15='Base de comisiones'!$I$3,VLOOKUP('Jonathan Ramos'!E15,'Base de comisiones'!$A$4:$J$77,9,FALSE),IF(J15='Base de comisiones'!$J$3,VLOOKUP('Jonathan Ramos'!E15,'Base de comisiones'!$A$4:$J$77,10,FALSE),""))))))</f>
        <v>554272.96799999999</v>
      </c>
      <c r="L15" s="63"/>
    </row>
    <row r="16" spans="2:12" x14ac:dyDescent="0.2">
      <c r="B16" s="27"/>
      <c r="C16" s="27"/>
      <c r="D16" s="27"/>
      <c r="E16" s="27"/>
      <c r="F16" s="42" t="str">
        <f>IFERROR(VLOOKUP(E16,'Base de comisiones'!$A$4:$J$77,2,FALSE),"")</f>
        <v/>
      </c>
      <c r="G16" s="42" t="str">
        <f>IFERROR(VLOOKUP(E16,'Base de comisiones'!$A$4:$J$77,3,FALSE),"")</f>
        <v/>
      </c>
      <c r="H16" s="95" t="str">
        <f>IFERROR(VLOOKUP(E16,'Base de comisiones'!$A$4:$J$53,4,FALSE),"")</f>
        <v/>
      </c>
      <c r="I16" s="27"/>
      <c r="J16" s="70"/>
      <c r="K16" s="41" t="str">
        <f>IF(J16='Base de comisiones'!$E$3,VLOOKUP('Jonathan Ramos'!E16,'Base de comisiones'!$A$4:$J$77,5,FALSE),IF(J16='Base de comisiones'!$F$3,VLOOKUP('Jonathan Ramos'!E16,'Base de comisiones'!$A$4:$J$77,6,FALSE),IF(J16='Base de comisiones'!$G$3,VLOOKUP('Jonathan Ramos'!E16,'Base de comisiones'!$A$4:$J$77,7,FALSE),IF(J16='Base de comisiones'!$H$3,VLOOKUP('Jonathan Ramos'!E16,'Base de comisiones'!$A$4:$J$77,8,FALSE),IF(J16='Base de comisiones'!$I$3,VLOOKUP('Jonathan Ramos'!E16,'Base de comisiones'!$A$4:$J$77,9,FALSE),IF(J16='Base de comisiones'!$J$3,VLOOKUP('Jonathan Ramos'!E16,'Base de comisiones'!$A$4:$J$77,10,FALSE),""))))))</f>
        <v/>
      </c>
      <c r="L16" s="63"/>
    </row>
    <row r="17" spans="2:12" x14ac:dyDescent="0.2">
      <c r="B17" s="27"/>
      <c r="C17" s="27"/>
      <c r="D17" s="27"/>
      <c r="E17" s="27"/>
      <c r="F17" s="42" t="str">
        <f>IFERROR(VLOOKUP(E17,'Base de comisiones'!$A$4:$J$77,2,FALSE),"")</f>
        <v/>
      </c>
      <c r="G17" s="42" t="str">
        <f>IFERROR(VLOOKUP(E17,'Base de comisiones'!$A$4:$J$77,3,FALSE),"")</f>
        <v/>
      </c>
      <c r="H17" s="23" t="str">
        <f>IFERROR(VLOOKUP(E17,'Base de comisiones'!$A$4:$J$53,4,FALSE),"")</f>
        <v/>
      </c>
      <c r="I17" s="27"/>
      <c r="J17" s="70"/>
      <c r="K17" s="41" t="str">
        <f>IF(J17='Base de comisiones'!$E$3,VLOOKUP('Jonathan Ramos'!E17,'Base de comisiones'!$A$4:$J$77,5,FALSE),IF(J17='Base de comisiones'!$F$3,VLOOKUP('Jonathan Ramos'!E17,'Base de comisiones'!$A$4:$J$77,6,FALSE),IF(J17='Base de comisiones'!$G$3,VLOOKUP('Jonathan Ramos'!E17,'Base de comisiones'!$A$4:$J$77,7,FALSE),IF(J17='Base de comisiones'!$H$3,VLOOKUP('Jonathan Ramos'!E17,'Base de comisiones'!$A$4:$J$77,8,FALSE),IF(J17='Base de comisiones'!$I$3,VLOOKUP('Jonathan Ramos'!E17,'Base de comisiones'!$A$4:$J$77,9,FALSE),IF(J17='Base de comisiones'!$J$3,VLOOKUP('Jonathan Ramos'!E17,'Base de comisiones'!$A$4:$J$77,10,FALSE),""))))))</f>
        <v/>
      </c>
    </row>
    <row r="18" spans="2:12" x14ac:dyDescent="0.2">
      <c r="B18" s="27"/>
      <c r="C18" s="29"/>
      <c r="D18" s="27"/>
      <c r="E18" s="28"/>
      <c r="F18" s="42" t="str">
        <f>IFERROR(VLOOKUP(E18,'Base de comisiones'!$A$4:$J$77,2,FALSE),"")</f>
        <v/>
      </c>
      <c r="G18" s="42" t="str">
        <f>IFERROR(VLOOKUP(E18,'Base de comisiones'!$A$4:$J$77,3,FALSE),"")</f>
        <v/>
      </c>
      <c r="H18" s="23" t="str">
        <f>IFERROR(VLOOKUP(E18,'Base de comisiones'!$A$4:$J$53,4,FALSE),"")</f>
        <v/>
      </c>
      <c r="I18" s="36"/>
      <c r="J18" s="28"/>
      <c r="K18" s="41" t="str">
        <f>IF(J18='Base de comisiones'!$E$3,VLOOKUP('Jonathan Ramos'!E18,'Base de comisiones'!$A$4:$J$77,5,FALSE),IF(J18='Base de comisiones'!$F$3,VLOOKUP('Jonathan Ramos'!E18,'Base de comisiones'!$A$4:$J$77,6,FALSE),IF(J18='Base de comisiones'!$G$3,VLOOKUP('Jonathan Ramos'!E18,'Base de comisiones'!$A$4:$J$77,7,FALSE),IF(J18='Base de comisiones'!$H$3,VLOOKUP('Jonathan Ramos'!E18,'Base de comisiones'!$A$4:$J$77,8,FALSE),IF(J18='Base de comisiones'!$I$3,VLOOKUP('Jonathan Ramos'!E18,'Base de comisiones'!$A$4:$J$77,9,FALSE),IF(J18='Base de comisiones'!$J$3,VLOOKUP('Jonathan Ramos'!E18,'Base de comisiones'!$A$4:$J$77,10,FALSE),""))))))</f>
        <v/>
      </c>
    </row>
    <row r="19" spans="2:12" x14ac:dyDescent="0.2">
      <c r="B19" s="27"/>
      <c r="C19" s="29"/>
      <c r="D19" s="27"/>
      <c r="E19" s="28"/>
      <c r="F19" s="42" t="str">
        <f>IFERROR(VLOOKUP(E19,'Base de comisiones'!$A$4:$J$77,2,FALSE),"")</f>
        <v/>
      </c>
      <c r="G19" s="42" t="str">
        <f>IFERROR(VLOOKUP(E19,'Base de comisiones'!$A$4:$J$77,3,FALSE),"")</f>
        <v/>
      </c>
      <c r="H19" s="23" t="str">
        <f>IFERROR(VLOOKUP(E19,'Base de comisiones'!$A$4:$J$53,4,FALSE),"")</f>
        <v/>
      </c>
      <c r="I19" s="36"/>
      <c r="J19" s="28"/>
      <c r="K19" s="41" t="str">
        <f>IF(J19='Base de comisiones'!$E$3,VLOOKUP('Jonathan Ramos'!E19,'Base de comisiones'!$A$4:$J$77,5,FALSE),IF(J19='Base de comisiones'!$F$3,VLOOKUP('Jonathan Ramos'!E19,'Base de comisiones'!$A$4:$J$77,6,FALSE),IF(J19='Base de comisiones'!$G$3,VLOOKUP('Jonathan Ramos'!E19,'Base de comisiones'!$A$4:$J$77,7,FALSE),IF(J19='Base de comisiones'!$H$3,VLOOKUP('Jonathan Ramos'!E19,'Base de comisiones'!$A$4:$J$77,8,FALSE),IF(J19='Base de comisiones'!$I$3,VLOOKUP('Jonathan Ramos'!E19,'Base de comisiones'!$A$4:$J$77,9,FALSE),IF(J19='Base de comisiones'!$J$3,VLOOKUP('Jonathan Ramos'!E19,'Base de comisiones'!$A$4:$J$77,10,FALSE),""))))))</f>
        <v/>
      </c>
    </row>
    <row r="20" spans="2:12" x14ac:dyDescent="0.2">
      <c r="B20" s="53"/>
      <c r="C20" s="54"/>
      <c r="D20" s="53"/>
      <c r="E20" s="53"/>
      <c r="F20" s="42" t="str">
        <f>IFERROR(VLOOKUP(E20,'Base de comisiones'!$A$4:$J$77,2,FALSE),"")</f>
        <v/>
      </c>
      <c r="G20" s="42" t="str">
        <f>IFERROR(VLOOKUP(E20,'Base de comisiones'!$A$4:$J$77,3,FALSE),"")</f>
        <v/>
      </c>
      <c r="H20" s="55"/>
      <c r="I20" s="53"/>
      <c r="J20" s="53"/>
      <c r="K20" s="41" t="str">
        <f>IF(J20='Base de comisiones'!$E$3,VLOOKUP('Jonathan Ramos'!E20,'Base de comisiones'!$A$4:$J$77,5,FALSE),IF(J20='Base de comisiones'!$F$3,VLOOKUP('Jonathan Ramos'!E20,'Base de comisiones'!$A$4:$J$77,6,FALSE),IF(J20='Base de comisiones'!$G$3,VLOOKUP('Jonathan Ramos'!E20,'Base de comisiones'!$A$4:$J$77,7,FALSE),IF(J20='Base de comisiones'!$H$3,VLOOKUP('Jonathan Ramos'!E20,'Base de comisiones'!$A$4:$J$77,8,FALSE),IF(J20='Base de comisiones'!$I$3,VLOOKUP('Jonathan Ramos'!E20,'Base de comisiones'!$A$4:$J$77,9,FALSE),IF(J20='Base de comisiones'!$J$3,VLOOKUP('Jonathan Ramos'!E20,'Base de comisiones'!$A$4:$J$77,10,FALSE),""))))))</f>
        <v/>
      </c>
      <c r="L20" s="63"/>
    </row>
    <row r="21" spans="2:12" x14ac:dyDescent="0.2">
      <c r="B21" s="27"/>
      <c r="C21" s="29"/>
      <c r="D21" s="27"/>
      <c r="E21" s="57"/>
      <c r="F21" s="42" t="str">
        <f>IFERROR(VLOOKUP(E21,'Base de comisiones'!$A$4:$J$77,2,FALSE),"")</f>
        <v/>
      </c>
      <c r="G21" s="42" t="str">
        <f>IFERROR(VLOOKUP(E21,'Base de comisiones'!$A$4:$J$77,3,FALSE),"")</f>
        <v/>
      </c>
      <c r="H21" s="23"/>
      <c r="I21" s="36"/>
      <c r="J21" s="28"/>
      <c r="K21" s="41" t="str">
        <f>IF(J21='Base de comisiones'!$E$3,VLOOKUP('Jonathan Ramos'!E21,'Base de comisiones'!$A$4:$J$77,5,FALSE),IF(J21='Base de comisiones'!$F$3,VLOOKUP('Jonathan Ramos'!E21,'Base de comisiones'!$A$4:$J$77,6,FALSE),IF(J21='Base de comisiones'!$G$3,VLOOKUP('Jonathan Ramos'!E21,'Base de comisiones'!$A$4:$J$77,7,FALSE),IF(J21='Base de comisiones'!$H$3,VLOOKUP('Jonathan Ramos'!E21,'Base de comisiones'!$A$4:$J$77,8,FALSE),IF(J21='Base de comisiones'!$I$3,VLOOKUP('Jonathan Ramos'!E21,'Base de comisiones'!$A$4:$J$77,9,FALSE),IF(J21='Base de comisiones'!$J$3,VLOOKUP('Jonathan Ramos'!E21,'Base de comisiones'!$A$4:$J$77,10,FALSE),""))))))</f>
        <v/>
      </c>
    </row>
    <row r="22" spans="2:12" x14ac:dyDescent="0.2">
      <c r="B22" s="27"/>
      <c r="C22" s="29"/>
      <c r="D22" s="27"/>
      <c r="E22" s="57"/>
      <c r="F22" s="42" t="str">
        <f>IFERROR(VLOOKUP(E22,'Base de comisiones'!$A$4:$J$77,2,FALSE),"")</f>
        <v/>
      </c>
      <c r="G22" s="42" t="str">
        <f>IFERROR(VLOOKUP(E22,'Base de comisiones'!$A$4:$J$77,3,FALSE),"")</f>
        <v/>
      </c>
      <c r="H22" s="23"/>
      <c r="I22" s="36"/>
      <c r="J22" s="28"/>
      <c r="K22" s="41" t="str">
        <f>IF(J22='Base de comisiones'!$E$3,VLOOKUP('Jonathan Ramos'!E22,'Base de comisiones'!$A$4:$J$77,5,FALSE),IF(J22='Base de comisiones'!$F$3,VLOOKUP('Jonathan Ramos'!E22,'Base de comisiones'!$A$4:$J$77,6,FALSE),IF(J22='Base de comisiones'!$G$3,VLOOKUP('Jonathan Ramos'!E22,'Base de comisiones'!$A$4:$J$77,7,FALSE),IF(J22='Base de comisiones'!$H$3,VLOOKUP('Jonathan Ramos'!E22,'Base de comisiones'!$A$4:$J$77,8,FALSE),IF(J22='Base de comisiones'!$I$3,VLOOKUP('Jonathan Ramos'!E22,'Base de comisiones'!$A$4:$J$77,9,FALSE),IF(J22='Base de comisiones'!$J$3,VLOOKUP('Jonathan Ramos'!E22,'Base de comisiones'!$A$4:$J$77,10,FALSE),""))))))</f>
        <v/>
      </c>
    </row>
    <row r="23" spans="2:12" x14ac:dyDescent="0.2">
      <c r="B23" s="53"/>
      <c r="C23" s="54"/>
      <c r="D23" s="53"/>
      <c r="E23" s="53"/>
      <c r="F23" s="42" t="str">
        <f>IFERROR(VLOOKUP(E23,'Base de comisiones'!$A$4:$J$77,2,FALSE),"")</f>
        <v/>
      </c>
      <c r="G23" s="42" t="str">
        <f>IFERROR(VLOOKUP(E23,'Base de comisiones'!$A$4:$J$77,3,FALSE),"")</f>
        <v/>
      </c>
      <c r="H23" s="55"/>
      <c r="I23" s="53"/>
      <c r="J23" s="53"/>
      <c r="K23" s="41" t="str">
        <f>IF(J23='Base de comisiones'!$E$3,VLOOKUP('Jonathan Ramos'!E23,'Base de comisiones'!$A$4:$J$77,5,FALSE),IF(J23='Base de comisiones'!$F$3,VLOOKUP('Jonathan Ramos'!E23,'Base de comisiones'!$A$4:$J$77,6,FALSE),IF(J23='Base de comisiones'!$G$3,VLOOKUP('Jonathan Ramos'!E23,'Base de comisiones'!$A$4:$J$77,7,FALSE),IF(J23='Base de comisiones'!$H$3,VLOOKUP('Jonathan Ramos'!E23,'Base de comisiones'!$A$4:$J$77,8,FALSE),IF(J23='Base de comisiones'!$I$3,VLOOKUP('Jonathan Ramos'!E23,'Base de comisiones'!$A$4:$J$77,9,FALSE),IF(J23='Base de comisiones'!$J$3,VLOOKUP('Jonathan Ramos'!E23,'Base de comisiones'!$A$4:$J$77,10,FALSE),""))))))</f>
        <v/>
      </c>
      <c r="L23" s="63"/>
    </row>
    <row r="24" spans="2:12" x14ac:dyDescent="0.2">
      <c r="B24" s="53"/>
      <c r="C24" s="54"/>
      <c r="D24" s="53"/>
      <c r="E24" s="53"/>
      <c r="F24" s="42" t="str">
        <f>IFERROR(VLOOKUP(E24,'Base de comisiones'!$A$4:$J$77,2,FALSE),"")</f>
        <v/>
      </c>
      <c r="G24" s="42" t="str">
        <f>IFERROR(VLOOKUP(E24,'Base de comisiones'!$A$4:$J$77,3,FALSE),"")</f>
        <v/>
      </c>
      <c r="H24" s="55"/>
      <c r="I24" s="53"/>
      <c r="J24" s="53"/>
      <c r="K24" s="41" t="str">
        <f>IF(J24='Base de comisiones'!$E$3,VLOOKUP('Jonathan Ramos'!E24,'Base de comisiones'!$A$4:$J$77,5,FALSE),IF(J24='Base de comisiones'!$F$3,VLOOKUP('Jonathan Ramos'!E24,'Base de comisiones'!$A$4:$J$77,6,FALSE),IF(J24='Base de comisiones'!$G$3,VLOOKUP('Jonathan Ramos'!E24,'Base de comisiones'!$A$4:$J$77,7,FALSE),IF(J24='Base de comisiones'!$H$3,VLOOKUP('Jonathan Ramos'!E24,'Base de comisiones'!$A$4:$J$77,8,FALSE),IF(J24='Base de comisiones'!$I$3,VLOOKUP('Jonathan Ramos'!E24,'Base de comisiones'!$A$4:$J$77,9,FALSE),IF(J24='Base de comisiones'!$J$3,VLOOKUP('Jonathan Ramos'!E24,'Base de comisiones'!$A$4:$J$77,10,FALSE),""))))))</f>
        <v/>
      </c>
      <c r="L24" s="63"/>
    </row>
    <row r="25" spans="2:12" x14ac:dyDescent="0.2">
      <c r="B25" s="27"/>
      <c r="C25" s="29"/>
      <c r="D25" s="27"/>
      <c r="E25" s="28"/>
      <c r="F25" s="42" t="str">
        <f>IFERROR(VLOOKUP(E25,'Base de comisiones'!$A$4:$J$77,2,FALSE),"")</f>
        <v/>
      </c>
      <c r="G25" s="42" t="str">
        <f>IFERROR(VLOOKUP(E25,'Base de comisiones'!$A$4:$J$77,3,FALSE),"")</f>
        <v/>
      </c>
      <c r="H25" s="23" t="str">
        <f>IFERROR(VLOOKUP(E25,'Base de comisiones'!$A$4:$J$53,4,FALSE),"")</f>
        <v/>
      </c>
      <c r="I25" s="28"/>
      <c r="J25" s="28"/>
      <c r="K25" s="41" t="str">
        <f>IF(J25='Base de comisiones'!$E$3,VLOOKUP('Jonathan Ramos'!E25,'Base de comisiones'!$A$4:$J$77,5,FALSE),IF(J25='Base de comisiones'!$F$3,VLOOKUP('Jonathan Ramos'!E25,'Base de comisiones'!$A$4:$J$77,6,FALSE),IF(J25='Base de comisiones'!$G$3,VLOOKUP('Jonathan Ramos'!E25,'Base de comisiones'!$A$4:$J$77,7,FALSE),IF(J25='Base de comisiones'!$H$3,VLOOKUP('Jonathan Ramos'!E25,'Base de comisiones'!$A$4:$J$77,8,FALSE),IF(J25='Base de comisiones'!$I$3,VLOOKUP('Jonathan Ramos'!E25,'Base de comisiones'!$A$4:$J$77,9,FALSE),IF(J25='Base de comisiones'!$J$3,VLOOKUP('Jonathan Ramos'!E25,'Base de comisiones'!$A$4:$J$77,10,FALSE),""))))))</f>
        <v/>
      </c>
    </row>
    <row r="26" spans="2:12" x14ac:dyDescent="0.2">
      <c r="B26" s="147" t="s">
        <v>23</v>
      </c>
      <c r="C26" s="148"/>
      <c r="D26" s="148"/>
      <c r="E26" s="148"/>
      <c r="F26" s="148"/>
      <c r="G26" s="148"/>
      <c r="H26" s="148"/>
      <c r="I26" s="148"/>
      <c r="J26" s="148"/>
      <c r="K26" s="25">
        <f>SUM(K9:K25)</f>
        <v>4249756.7527401578</v>
      </c>
    </row>
    <row r="27" spans="2:12" x14ac:dyDescent="0.2">
      <c r="B27" s="14"/>
      <c r="C27" s="15"/>
      <c r="D27" s="16"/>
      <c r="E27" s="16"/>
      <c r="F27" s="16"/>
      <c r="G27" s="16"/>
      <c r="H27" s="16"/>
      <c r="I27" s="16"/>
      <c r="J27" s="16"/>
      <c r="K27" s="6"/>
    </row>
    <row r="28" spans="2:12" x14ac:dyDescent="0.2">
      <c r="B28" s="14"/>
      <c r="C28" s="15"/>
      <c r="D28" s="16"/>
      <c r="E28" s="16"/>
      <c r="F28" s="16"/>
      <c r="G28" s="16"/>
      <c r="H28" s="16"/>
      <c r="I28" s="16"/>
      <c r="J28" s="16"/>
      <c r="K28" s="6"/>
    </row>
    <row r="29" spans="2:12" x14ac:dyDescent="0.2">
      <c r="B29" s="14"/>
      <c r="C29" s="15"/>
      <c r="D29" s="16"/>
      <c r="E29" s="16"/>
      <c r="F29" s="16"/>
      <c r="G29" s="16"/>
      <c r="H29" s="16"/>
      <c r="I29" s="16"/>
      <c r="J29" s="16"/>
      <c r="K29" s="6"/>
    </row>
    <row r="33" spans="2:11" ht="30" x14ac:dyDescent="0.2">
      <c r="B33" s="9" t="s">
        <v>0</v>
      </c>
      <c r="C33" s="10"/>
      <c r="H33" s="9" t="s">
        <v>24</v>
      </c>
      <c r="I33" s="10"/>
      <c r="J33" s="11"/>
      <c r="K33" s="12"/>
    </row>
    <row r="38" spans="2:11" x14ac:dyDescent="0.2">
      <c r="C38" s="149" t="s">
        <v>50</v>
      </c>
      <c r="D38" s="149"/>
      <c r="E38" s="10"/>
      <c r="F38" s="10"/>
      <c r="G38" s="10"/>
      <c r="H38" s="11"/>
      <c r="I38" s="6"/>
    </row>
  </sheetData>
  <mergeCells count="4">
    <mergeCell ref="B1:K1"/>
    <mergeCell ref="B2:K2"/>
    <mergeCell ref="B26:J26"/>
    <mergeCell ref="C38:D38"/>
  </mergeCells>
  <printOptions horizontalCentered="1"/>
  <pageMargins left="0.19685039370078741" right="0.19685039370078741" top="0.19685039370078741" bottom="0.19685039370078741" header="0.31496062992125984" footer="0.31496062992125984"/>
  <pageSetup scale="60" orientation="landscape" r:id="rId1"/>
  <extLst>
    <ext xmlns:x14="http://schemas.microsoft.com/office/spreadsheetml/2009/9/main" uri="{CCE6A557-97BC-4b89-ADB6-D9C93CAAB3DF}">
      <x14:dataValidations xmlns:xm="http://schemas.microsoft.com/office/excel/2006/main" xWindow="533" yWindow="626" count="5">
        <x14:dataValidation type="list" allowBlank="1" showInputMessage="1" showErrorMessage="1" errorTitle="ERROR" error="Seleccione mes de la lista" promptTitle="MES" prompt="Seleccione mes de la lista" xr:uid="{F495F032-18F1-4DA7-BE77-338BFC38A7EC}">
          <x14:formula1>
            <xm:f>Listas!$D$1:$D$12</xm:f>
          </x14:formula1>
          <xm:sqref>C6 I9:I25</xm:sqref>
        </x14:dataValidation>
        <x14:dataValidation type="list" allowBlank="1" showInputMessage="1" showErrorMessage="1" xr:uid="{C1D102AC-FB56-4B0E-85E4-C7D07C4AE18F}">
          <x14:formula1>
            <xm:f>Listas!$B$1:$B$2</xm:f>
          </x14:formula1>
          <xm:sqref>C7</xm:sqref>
        </x14:dataValidation>
        <x14:dataValidation type="list" allowBlank="1" showInputMessage="1" showErrorMessage="1" errorTitle="ERROR" error="Seleccione tipo cobro de la lista" promptTitle="TIPO COBRO" prompt="Seleccione tipo cobro de la lista" xr:uid="{8BA5BA89-8013-4534-B877-39C3947276BD}">
          <x14:formula1>
            <xm:f>Listas!$C$1:$C$6</xm:f>
          </x14:formula1>
          <xm:sqref>J9:J25</xm:sqref>
        </x14:dataValidation>
        <x14:dataValidation type="list" allowBlank="1" showInputMessage="1" showErrorMessage="1" errorTitle="ERROR" error="Seleccione asesor de la lista" promptTitle="ASESOR" prompt="Seleccione asesor de la lista" xr:uid="{6732DDC6-78AB-4385-951B-DFA12767C896}">
          <x14:formula1>
            <xm:f>Listas!$E$1:$E$37</xm:f>
          </x14:formula1>
          <xm:sqref>C5</xm:sqref>
        </x14:dataValidation>
        <x14:dataValidation type="list" allowBlank="1" showInputMessage="1" showErrorMessage="1" errorTitle="ERROR" error="Seleccione vehiculo de la lista" promptTitle="VEHICULO" prompt="Seleccione vehiculo de la lista" xr:uid="{5ABF1FA4-B419-438F-9E03-F2D12D660DFA}">
          <x14:formula1>
            <xm:f>'Base de comisiones'!$A$4:$A$53</xm:f>
          </x14:formula1>
          <xm:sqref>E9:E25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39</vt:i4>
      </vt:variant>
      <vt:variant>
        <vt:lpstr>Rangos con nombre</vt:lpstr>
      </vt:variant>
      <vt:variant>
        <vt:i4>37</vt:i4>
      </vt:variant>
    </vt:vector>
  </HeadingPairs>
  <TitlesOfParts>
    <vt:vector size="76" baseType="lpstr">
      <vt:lpstr>Base de comisiones</vt:lpstr>
      <vt:lpstr>Carlos Castelblanco</vt:lpstr>
      <vt:lpstr>Listas</vt:lpstr>
      <vt:lpstr>Nadia Catacora</vt:lpstr>
      <vt:lpstr>Ana Coronel</vt:lpstr>
      <vt:lpstr>Carlos Valencia</vt:lpstr>
      <vt:lpstr>Andrés Felípe Rios</vt:lpstr>
      <vt:lpstr>Maria del Mar Lopez</vt:lpstr>
      <vt:lpstr>Jonathan Ramos</vt:lpstr>
      <vt:lpstr>Andrea sanchez Velez</vt:lpstr>
      <vt:lpstr>Nataly Jaramillo</vt:lpstr>
      <vt:lpstr>Stiven Vargas</vt:lpstr>
      <vt:lpstr>Vicente Muñoz</vt:lpstr>
      <vt:lpstr>Bryan Losada</vt:lpstr>
      <vt:lpstr>Lither Marquez</vt:lpstr>
      <vt:lpstr>Gerardo Pineda</vt:lpstr>
      <vt:lpstr>Diana Zambrano</vt:lpstr>
      <vt:lpstr>Daniel Arcos</vt:lpstr>
      <vt:lpstr>Richard Sanchez</vt:lpstr>
      <vt:lpstr>Andres Montaño</vt:lpstr>
      <vt:lpstr>ZAPATA BARONA EDUARDO</vt:lpstr>
      <vt:lpstr>MARIN QUINTERO LORENA</vt:lpstr>
      <vt:lpstr>Israel Salazar</vt:lpstr>
      <vt:lpstr> GIRALDO VARGAS LUIS GABRI</vt:lpstr>
      <vt:lpstr>HURTADO OREJUELA SEBASTIA</vt:lpstr>
      <vt:lpstr>Lizando Cabrera</vt:lpstr>
      <vt:lpstr>Jorge Mario Gomez</vt:lpstr>
      <vt:lpstr>Jonathan Velasquez </vt:lpstr>
      <vt:lpstr>Gloria Moreno</vt:lpstr>
      <vt:lpstr>Diana Torres</vt:lpstr>
      <vt:lpstr>MELENDEZ LOPEZ CLARET YAZMIN</vt:lpstr>
      <vt:lpstr>CRISTHIAN DAVID ASTROS</vt:lpstr>
      <vt:lpstr>ZAMORA HOYOS DANIELA</vt:lpstr>
      <vt:lpstr> ALCALA LOAIZA GERMAN ANDRES</vt:lpstr>
      <vt:lpstr> BOLAÑOS LOPEZ LUIS MIGUEL</vt:lpstr>
      <vt:lpstr>Walter Enrique Perez</vt:lpstr>
      <vt:lpstr>SALINAS RODRIGUEZ PAULA ANDREA</vt:lpstr>
      <vt:lpstr>PANTOJA PANTOJA INGRID CAROLINA</vt:lpstr>
      <vt:lpstr>Hoja1</vt:lpstr>
      <vt:lpstr>' ALCALA LOAIZA GERMAN ANDRES'!Área_de_impresión</vt:lpstr>
      <vt:lpstr>' BOLAÑOS LOPEZ LUIS MIGUEL'!Área_de_impresión</vt:lpstr>
      <vt:lpstr>' GIRALDO VARGAS LUIS GABRI'!Área_de_impresión</vt:lpstr>
      <vt:lpstr>'Ana Coronel'!Área_de_impresión</vt:lpstr>
      <vt:lpstr>'Andrea sanchez Velez'!Área_de_impresión</vt:lpstr>
      <vt:lpstr>'Andrés Felípe Rios'!Área_de_impresión</vt:lpstr>
      <vt:lpstr>'Andres Montaño'!Área_de_impresión</vt:lpstr>
      <vt:lpstr>'Bryan Losada'!Área_de_impresión</vt:lpstr>
      <vt:lpstr>'Carlos Castelblanco'!Área_de_impresión</vt:lpstr>
      <vt:lpstr>'Carlos Valencia'!Área_de_impresión</vt:lpstr>
      <vt:lpstr>'CRISTHIAN DAVID ASTROS'!Área_de_impresión</vt:lpstr>
      <vt:lpstr>'Daniel Arcos'!Área_de_impresión</vt:lpstr>
      <vt:lpstr>'Diana Torres'!Área_de_impresión</vt:lpstr>
      <vt:lpstr>'Diana Zambrano'!Área_de_impresión</vt:lpstr>
      <vt:lpstr>'Gerardo Pineda'!Área_de_impresión</vt:lpstr>
      <vt:lpstr>'Gloria Moreno'!Área_de_impresión</vt:lpstr>
      <vt:lpstr>'HURTADO OREJUELA SEBASTIA'!Área_de_impresión</vt:lpstr>
      <vt:lpstr>'Israel Salazar'!Área_de_impresión</vt:lpstr>
      <vt:lpstr>'Jonathan Ramos'!Área_de_impresión</vt:lpstr>
      <vt:lpstr>'Jonathan Velasquez '!Área_de_impresión</vt:lpstr>
      <vt:lpstr>'Jorge Mario Gomez'!Área_de_impresión</vt:lpstr>
      <vt:lpstr>Listas!Área_de_impresión</vt:lpstr>
      <vt:lpstr>'Lither Marquez'!Área_de_impresión</vt:lpstr>
      <vt:lpstr>'Lizando Cabrera'!Área_de_impresión</vt:lpstr>
      <vt:lpstr>'Maria del Mar Lopez'!Área_de_impresión</vt:lpstr>
      <vt:lpstr>'MARIN QUINTERO LORENA'!Área_de_impresión</vt:lpstr>
      <vt:lpstr>'MELENDEZ LOPEZ CLARET YAZMIN'!Área_de_impresión</vt:lpstr>
      <vt:lpstr>'Nadia Catacora'!Área_de_impresión</vt:lpstr>
      <vt:lpstr>'Nataly Jaramillo'!Área_de_impresión</vt:lpstr>
      <vt:lpstr>'PANTOJA PANTOJA INGRID CAROLINA'!Área_de_impresión</vt:lpstr>
      <vt:lpstr>'Richard Sanchez'!Área_de_impresión</vt:lpstr>
      <vt:lpstr>'SALINAS RODRIGUEZ PAULA ANDREA'!Área_de_impresión</vt:lpstr>
      <vt:lpstr>'Stiven Vargas'!Área_de_impresión</vt:lpstr>
      <vt:lpstr>'Vicente Muñoz'!Área_de_impresión</vt:lpstr>
      <vt:lpstr>'Walter Enrique Perez'!Área_de_impresión</vt:lpstr>
      <vt:lpstr>'ZAMORA HOYOS DANIELA'!Área_de_impresión</vt:lpstr>
      <vt:lpstr>'ZAPATA BARONA EDUARDO'!Área_de_impresión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GComercial</dc:creator>
  <cp:lastModifiedBy>Mauricio Rodriguez</cp:lastModifiedBy>
  <cp:lastPrinted>2025-07-01T19:29:59Z</cp:lastPrinted>
  <dcterms:created xsi:type="dcterms:W3CDTF">2016-08-09T22:17:20Z</dcterms:created>
  <dcterms:modified xsi:type="dcterms:W3CDTF">2025-07-25T14:04:25Z</dcterms:modified>
</cp:coreProperties>
</file>