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<sst xmlns="http://schemas.openxmlformats.org/spreadsheetml/2006/main" count="573">
  <si>
    <t>农商行扶贫小额信贷贴息数据</t>
  </si>
  <si>
    <t>贷款业务号码</t>
  </si>
  <si>
    <t>姓名</t>
  </si>
  <si>
    <t>身份证号</t>
  </si>
  <si>
    <t>贷款金额(元)</t>
  </si>
  <si>
    <t>贷款余额(元)</t>
  </si>
  <si>
    <t>借款日</t>
  </si>
  <si>
    <t>到期日</t>
  </si>
  <si>
    <t>还款日</t>
  </si>
  <si>
    <t>贷款年利率(%)</t>
  </si>
  <si>
    <t>贴息金额</t>
  </si>
  <si>
    <t>31011800066878781</t>
  </si>
  <si>
    <t>马佳梅</t>
  </si>
  <si>
    <t>430523198404238620</t>
  </si>
  <si>
    <t>20180810</t>
  </si>
  <si>
    <t>20200809</t>
  </si>
  <si>
    <t>4.75</t>
  </si>
  <si>
    <t>31011800052085899</t>
  </si>
  <si>
    <t>潘嗣平</t>
  </si>
  <si>
    <t>430525196812184733</t>
  </si>
  <si>
    <t>20171215</t>
  </si>
  <si>
    <t>20191214</t>
  </si>
  <si>
    <t>31011800063069171</t>
  </si>
  <si>
    <t>张益金</t>
  </si>
  <si>
    <t>430525197604014734</t>
  </si>
  <si>
    <t>20180619</t>
  </si>
  <si>
    <t>20190618</t>
  </si>
  <si>
    <t>20200217</t>
  </si>
  <si>
    <t>4.35</t>
  </si>
  <si>
    <t>31011800052621286</t>
  </si>
  <si>
    <t>张映刽</t>
  </si>
  <si>
    <t>430525197704304712</t>
  </si>
  <si>
    <t>20171224</t>
  </si>
  <si>
    <t>20181223</t>
  </si>
  <si>
    <t>20191209</t>
  </si>
  <si>
    <t>85050500135002408015</t>
  </si>
  <si>
    <t>彭刚</t>
  </si>
  <si>
    <t>430525197709264713</t>
  </si>
  <si>
    <t>20170307</t>
  </si>
  <si>
    <t>20190306</t>
  </si>
  <si>
    <t>20200214</t>
  </si>
  <si>
    <t>补2019年三季度360.21</t>
  </si>
  <si>
    <t>31011800079413572</t>
  </si>
  <si>
    <t>曾佑武</t>
  </si>
  <si>
    <t>430525197809224719</t>
  </si>
  <si>
    <t>20190110</t>
  </si>
  <si>
    <t>20200109</t>
  </si>
  <si>
    <t>20191226</t>
  </si>
  <si>
    <t>85050500135002447015</t>
  </si>
  <si>
    <t>张勇军</t>
  </si>
  <si>
    <t>430525197809224778</t>
  </si>
  <si>
    <t>20170320</t>
  </si>
  <si>
    <t>20190319</t>
  </si>
  <si>
    <t>31011800074118797</t>
  </si>
  <si>
    <t>尹学军</t>
  </si>
  <si>
    <t>430525197811154713</t>
  </si>
  <si>
    <t>20181109</t>
  </si>
  <si>
    <t>20191108</t>
  </si>
  <si>
    <t>85050500135002371015</t>
  </si>
  <si>
    <t>宁顺和</t>
  </si>
  <si>
    <t>430525197811294732</t>
  </si>
  <si>
    <t>20170227</t>
  </si>
  <si>
    <t>20190226</t>
  </si>
  <si>
    <t>20200229</t>
  </si>
  <si>
    <t>85050500135002413015</t>
  </si>
  <si>
    <t>张录锋</t>
  </si>
  <si>
    <t>430525197905274716</t>
  </si>
  <si>
    <t>20170308</t>
  </si>
  <si>
    <t>20190307</t>
  </si>
  <si>
    <t>85050500135002521015</t>
  </si>
  <si>
    <t>尹邦达</t>
  </si>
  <si>
    <t>430525197911284718</t>
  </si>
  <si>
    <t>20170421</t>
  </si>
  <si>
    <t>20190420</t>
  </si>
  <si>
    <t>31011800071848148</t>
  </si>
  <si>
    <t>尹显余</t>
  </si>
  <si>
    <t>430525198002174735</t>
  </si>
  <si>
    <t>20181012</t>
  </si>
  <si>
    <t>20201011</t>
  </si>
  <si>
    <t>85050500135002407015</t>
  </si>
  <si>
    <t>张术容</t>
  </si>
  <si>
    <t>430525198007124729</t>
  </si>
  <si>
    <t>85050500135002405015</t>
  </si>
  <si>
    <t>吴正德</t>
  </si>
  <si>
    <t>430525198007264713</t>
  </si>
  <si>
    <t>20170306</t>
  </si>
  <si>
    <t>20190305</t>
  </si>
  <si>
    <t>85050500135002385015</t>
  </si>
  <si>
    <t>尹建军</t>
  </si>
  <si>
    <t>430525198102284755</t>
  </si>
  <si>
    <t>20170302</t>
  </si>
  <si>
    <t>20190302</t>
  </si>
  <si>
    <t>31011800083566533</t>
  </si>
  <si>
    <t>杨凡</t>
  </si>
  <si>
    <t>430525198108014713</t>
  </si>
  <si>
    <t>20190228</t>
  </si>
  <si>
    <t>20200227</t>
  </si>
  <si>
    <t>20200219</t>
  </si>
  <si>
    <t>85050500135002439015</t>
  </si>
  <si>
    <t>张华友</t>
  </si>
  <si>
    <t>430525198110294718</t>
  </si>
  <si>
    <t>20170316</t>
  </si>
  <si>
    <t>20190315</t>
  </si>
  <si>
    <t>20200123</t>
  </si>
  <si>
    <t>31011800061896091</t>
  </si>
  <si>
    <t>杨付云</t>
  </si>
  <si>
    <t>430525198201214760</t>
  </si>
  <si>
    <t>20180531</t>
  </si>
  <si>
    <t>20190530</t>
  </si>
  <si>
    <t>31011800055784373</t>
  </si>
  <si>
    <t>李桂红</t>
  </si>
  <si>
    <t>430525198212205763</t>
  </si>
  <si>
    <t>20180215</t>
  </si>
  <si>
    <t>20190214</t>
  </si>
  <si>
    <t>20200211</t>
  </si>
  <si>
    <t>31011800088788289</t>
  </si>
  <si>
    <t>尹邦定</t>
  </si>
  <si>
    <t>43052519830116473X</t>
  </si>
  <si>
    <t>20190416</t>
  </si>
  <si>
    <t>20200415</t>
  </si>
  <si>
    <t>31011800073842371</t>
  </si>
  <si>
    <t>尹爱梅</t>
  </si>
  <si>
    <t>430525198301204922</t>
  </si>
  <si>
    <t>20181106</t>
  </si>
  <si>
    <t>20191105</t>
  </si>
  <si>
    <t>31011800052401929</t>
  </si>
  <si>
    <t>尹华雄</t>
  </si>
  <si>
    <t>430525198306184713</t>
  </si>
  <si>
    <t>20171220</t>
  </si>
  <si>
    <t>20191219</t>
  </si>
  <si>
    <t>20191218</t>
  </si>
  <si>
    <t>85050500135002440015</t>
  </si>
  <si>
    <t>杨期涛</t>
  </si>
  <si>
    <t>430525198308254738</t>
  </si>
  <si>
    <t>85050500135002137015</t>
  </si>
  <si>
    <t>尹周山</t>
  </si>
  <si>
    <t>430525198309254772</t>
  </si>
  <si>
    <t>20161019</t>
  </si>
  <si>
    <t>20191018</t>
  </si>
  <si>
    <t>85050500135002365015</t>
  </si>
  <si>
    <t>张杏冬</t>
  </si>
  <si>
    <t>430525198310114718</t>
  </si>
  <si>
    <t>20170223</t>
  </si>
  <si>
    <t>20190222</t>
  </si>
  <si>
    <t>20200212</t>
  </si>
  <si>
    <t>31011800052227122</t>
  </si>
  <si>
    <t>刘小林</t>
  </si>
  <si>
    <t>430525198311164717</t>
  </si>
  <si>
    <t>20171218</t>
  </si>
  <si>
    <t>20191217</t>
  </si>
  <si>
    <t>85050500135002366015</t>
  </si>
  <si>
    <t>张兰香</t>
  </si>
  <si>
    <t>430525198401164729</t>
  </si>
  <si>
    <t>20200218</t>
  </si>
  <si>
    <t>85050500135002364015</t>
  </si>
  <si>
    <t>张继德</t>
  </si>
  <si>
    <t>430525198509184510</t>
  </si>
  <si>
    <t>20200119</t>
  </si>
  <si>
    <t>85050500135002404015</t>
  </si>
  <si>
    <t>宁佐志</t>
  </si>
  <si>
    <t>43052519860604451X</t>
  </si>
  <si>
    <t>31011800089516348</t>
  </si>
  <si>
    <t>张爱国</t>
  </si>
  <si>
    <t>430525198608214578</t>
  </si>
  <si>
    <t>20190423</t>
  </si>
  <si>
    <t>20201222</t>
  </si>
  <si>
    <t>31011800084245688</t>
  </si>
  <si>
    <t>张丽文</t>
  </si>
  <si>
    <t>430525198609124582</t>
  </si>
  <si>
    <t>20200305</t>
  </si>
  <si>
    <t>31011800089776792</t>
  </si>
  <si>
    <t>曾德继</t>
  </si>
  <si>
    <t>430525198611194539</t>
  </si>
  <si>
    <t>20190425</t>
  </si>
  <si>
    <t>20200424</t>
  </si>
  <si>
    <t>31011800084245815</t>
  </si>
  <si>
    <t>张丽群</t>
  </si>
  <si>
    <t>430525198809114549</t>
  </si>
  <si>
    <t>31011800091487323</t>
  </si>
  <si>
    <t>宁海兵</t>
  </si>
  <si>
    <t>430525198810154513</t>
  </si>
  <si>
    <t>20190511</t>
  </si>
  <si>
    <t>20200510</t>
  </si>
  <si>
    <t>31011800057539420</t>
  </si>
  <si>
    <t>潘小虎</t>
  </si>
  <si>
    <t>430525199102144546</t>
  </si>
  <si>
    <t>20180329</t>
  </si>
  <si>
    <t>20200329</t>
  </si>
  <si>
    <t>85050500135002469015</t>
  </si>
  <si>
    <t>潘中锋</t>
  </si>
  <si>
    <t>432624195709195916</t>
  </si>
  <si>
    <t>20170331</t>
  </si>
  <si>
    <t>20190330</t>
  </si>
  <si>
    <t>31011800052682046</t>
  </si>
  <si>
    <t>王周省</t>
  </si>
  <si>
    <t>432624195807265930</t>
  </si>
  <si>
    <t>20171225</t>
  </si>
  <si>
    <t>20191224</t>
  </si>
  <si>
    <t>20191231</t>
  </si>
  <si>
    <t>85050500135002392015</t>
  </si>
  <si>
    <t>廖明华</t>
  </si>
  <si>
    <t>432624195808294733</t>
  </si>
  <si>
    <t>20170303</t>
  </si>
  <si>
    <t>20200225</t>
  </si>
  <si>
    <t>85050500135002372015</t>
  </si>
  <si>
    <t>张生友</t>
  </si>
  <si>
    <t>432624195903184719</t>
  </si>
  <si>
    <t>20170228</t>
  </si>
  <si>
    <t>20190227</t>
  </si>
  <si>
    <t>20200226</t>
  </si>
  <si>
    <t>85050500135002426015</t>
  </si>
  <si>
    <t>张建刚</t>
  </si>
  <si>
    <t>432624196003244733</t>
  </si>
  <si>
    <t>20170313</t>
  </si>
  <si>
    <t>20190312</t>
  </si>
  <si>
    <t>85050500135002502015</t>
  </si>
  <si>
    <t>欧阳梓花</t>
  </si>
  <si>
    <t>432624196211154740</t>
  </si>
  <si>
    <t>20170413</t>
  </si>
  <si>
    <t>20190412</t>
  </si>
  <si>
    <t>85050500135002441015</t>
  </si>
  <si>
    <t>张光世</t>
  </si>
  <si>
    <t>432624196212244799</t>
  </si>
  <si>
    <t>20170317</t>
  </si>
  <si>
    <t>20190316</t>
  </si>
  <si>
    <t>20200228</t>
  </si>
  <si>
    <t>85050500135002225015</t>
  </si>
  <si>
    <t>尹华堂</t>
  </si>
  <si>
    <t>432624196303185915</t>
  </si>
  <si>
    <t>20161214</t>
  </si>
  <si>
    <t>20191225</t>
  </si>
  <si>
    <t>31011800060526369</t>
  </si>
  <si>
    <t>尹华名</t>
  </si>
  <si>
    <t>432624196303254714</t>
  </si>
  <si>
    <t>20180509</t>
  </si>
  <si>
    <t>20200508</t>
  </si>
  <si>
    <t>31011800065095905</t>
  </si>
  <si>
    <t>张尚钦</t>
  </si>
  <si>
    <t>432624196303285916</t>
  </si>
  <si>
    <t>20180717</t>
  </si>
  <si>
    <t>20190716</t>
  </si>
  <si>
    <t>31011800085138798</t>
  </si>
  <si>
    <t>张艳姣</t>
  </si>
  <si>
    <t>432624196304154723</t>
  </si>
  <si>
    <t>20200314</t>
  </si>
  <si>
    <t>20200117</t>
  </si>
  <si>
    <t>85050500135002362015</t>
  </si>
  <si>
    <t>张宝石</t>
  </si>
  <si>
    <t>432624196308264735</t>
  </si>
  <si>
    <t>20200220</t>
  </si>
  <si>
    <t>31011800063242252</t>
  </si>
  <si>
    <t>曾相山</t>
  </si>
  <si>
    <t>432624196407184714</t>
  </si>
  <si>
    <t>20180621</t>
  </si>
  <si>
    <t>20190620</t>
  </si>
  <si>
    <t>85050500135002394015</t>
  </si>
  <si>
    <t>张聪玉</t>
  </si>
  <si>
    <t>432624196408154760</t>
  </si>
  <si>
    <t>20190303</t>
  </si>
  <si>
    <t>31011800093619428</t>
  </si>
  <si>
    <t>王杯生</t>
  </si>
  <si>
    <t>432624196410274710</t>
  </si>
  <si>
    <t>20190531</t>
  </si>
  <si>
    <t>20200530</t>
  </si>
  <si>
    <t>31011800090371690</t>
  </si>
  <si>
    <t>尹华同</t>
  </si>
  <si>
    <t>432624196512294712</t>
  </si>
  <si>
    <t>20190430</t>
  </si>
  <si>
    <t>20200428</t>
  </si>
  <si>
    <t>31011800089618294</t>
  </si>
  <si>
    <t>曾德池</t>
  </si>
  <si>
    <t>432624196601155917</t>
  </si>
  <si>
    <t>20190424</t>
  </si>
  <si>
    <t>20200423</t>
  </si>
  <si>
    <t>31011800052053403</t>
  </si>
  <si>
    <t>向磊万</t>
  </si>
  <si>
    <t>43262419660226471X</t>
  </si>
  <si>
    <t>31011800052948881</t>
  </si>
  <si>
    <t>王娇玉</t>
  </si>
  <si>
    <t>432624196603184746</t>
  </si>
  <si>
    <t>20171229</t>
  </si>
  <si>
    <t>20181228</t>
  </si>
  <si>
    <t>20191216</t>
  </si>
  <si>
    <t>85050500135002403015</t>
  </si>
  <si>
    <t>张社生</t>
  </si>
  <si>
    <t>432624196605084714</t>
  </si>
  <si>
    <t>31011800052118282</t>
  </si>
  <si>
    <t>周文华</t>
  </si>
  <si>
    <t>432624196609244711</t>
  </si>
  <si>
    <t>20171216</t>
  </si>
  <si>
    <t>20191215</t>
  </si>
  <si>
    <t>20191210</t>
  </si>
  <si>
    <t>85050500135002519015</t>
  </si>
  <si>
    <t>舒松山</t>
  </si>
  <si>
    <t>432624196612294736</t>
  </si>
  <si>
    <t>20170419</t>
  </si>
  <si>
    <t>20190418</t>
  </si>
  <si>
    <t>31011800090080555</t>
  </si>
  <si>
    <t>张谦</t>
  </si>
  <si>
    <t>432624196701124747</t>
  </si>
  <si>
    <t>20190428</t>
  </si>
  <si>
    <t>20200427</t>
  </si>
  <si>
    <t>31011800054810408</t>
  </si>
  <si>
    <t>向积来</t>
  </si>
  <si>
    <t>432624196704214713</t>
  </si>
  <si>
    <t>20180201</t>
  </si>
  <si>
    <t>20200201</t>
  </si>
  <si>
    <t>31011800052511932</t>
  </si>
  <si>
    <t>刘观玉</t>
  </si>
  <si>
    <t>432624196707074736</t>
  </si>
  <si>
    <t>20171222</t>
  </si>
  <si>
    <t>20191221</t>
  </si>
  <si>
    <t>20191213</t>
  </si>
  <si>
    <t>31011800065034985</t>
  </si>
  <si>
    <t>张中山</t>
  </si>
  <si>
    <t>432624196708145911</t>
  </si>
  <si>
    <t>20180716</t>
  </si>
  <si>
    <t>20190715</t>
  </si>
  <si>
    <t>31011800091368156</t>
  </si>
  <si>
    <t>黎列良</t>
  </si>
  <si>
    <t>432624196710265939</t>
  </si>
  <si>
    <t>20190510</t>
  </si>
  <si>
    <t>20200509</t>
  </si>
  <si>
    <t>31011800052300534</t>
  </si>
  <si>
    <t>曾国治</t>
  </si>
  <si>
    <t>432624196712095910</t>
  </si>
  <si>
    <t>20171219</t>
  </si>
  <si>
    <t>20181218</t>
  </si>
  <si>
    <t>85050500135002373015</t>
  </si>
  <si>
    <t>张映彪</t>
  </si>
  <si>
    <t>432624196801114757</t>
  </si>
  <si>
    <t>31011800062177654</t>
  </si>
  <si>
    <t>潘嗣友</t>
  </si>
  <si>
    <t>432624196802065934</t>
  </si>
  <si>
    <t>20180605</t>
  </si>
  <si>
    <t>20200603</t>
  </si>
  <si>
    <t>85050500135002415015</t>
  </si>
  <si>
    <t>吴春江</t>
  </si>
  <si>
    <t>432624196802184722</t>
  </si>
  <si>
    <t>31011800051994974</t>
  </si>
  <si>
    <t>吴隆冻</t>
  </si>
  <si>
    <t>432624196805285916</t>
  </si>
  <si>
    <t>20171214</t>
  </si>
  <si>
    <t>20191208</t>
  </si>
  <si>
    <t>85050500135002425015</t>
  </si>
  <si>
    <t>张龙昌</t>
  </si>
  <si>
    <t>432624196806014712</t>
  </si>
  <si>
    <t>31011800052576626</t>
  </si>
  <si>
    <t>张德文</t>
  </si>
  <si>
    <t>432624196806234715</t>
  </si>
  <si>
    <t>20171223</t>
  </si>
  <si>
    <t>20181222</t>
  </si>
  <si>
    <t>85050500135002517015</t>
  </si>
  <si>
    <t>尹进保</t>
  </si>
  <si>
    <t>432624196812155917</t>
  </si>
  <si>
    <t>31011800052360572</t>
  </si>
  <si>
    <t>周冬容</t>
  </si>
  <si>
    <t>43262419690103472X</t>
  </si>
  <si>
    <t>31011800061898022</t>
  </si>
  <si>
    <t>贺兴奇</t>
  </si>
  <si>
    <t>432624196903164712</t>
  </si>
  <si>
    <t>31011800052092726</t>
  </si>
  <si>
    <t>曾国谦</t>
  </si>
  <si>
    <t>432624196903245918</t>
  </si>
  <si>
    <t>20191202</t>
  </si>
  <si>
    <t>31011800060469070</t>
  </si>
  <si>
    <t>张玉光</t>
  </si>
  <si>
    <t>432624196906214738</t>
  </si>
  <si>
    <t>20180508</t>
  </si>
  <si>
    <t>20190507</t>
  </si>
  <si>
    <t>31011800052216777</t>
  </si>
  <si>
    <t>谢喜</t>
  </si>
  <si>
    <t>43262419700301473X</t>
  </si>
  <si>
    <t>20181217</t>
  </si>
  <si>
    <t>85050500135002494015</t>
  </si>
  <si>
    <t>王桂斌</t>
  </si>
  <si>
    <t>432624197011114714</t>
  </si>
  <si>
    <t>20170408</t>
  </si>
  <si>
    <t>20190407</t>
  </si>
  <si>
    <t>31011800052088969</t>
  </si>
  <si>
    <t>张录东</t>
  </si>
  <si>
    <t>432624197206304710</t>
  </si>
  <si>
    <t>20181214</t>
  </si>
  <si>
    <t>20191206</t>
  </si>
  <si>
    <t>31011800059614352</t>
  </si>
  <si>
    <t>曾维青</t>
  </si>
  <si>
    <t>432624197208255916</t>
  </si>
  <si>
    <t>20180424</t>
  </si>
  <si>
    <t>31011800052403256</t>
  </si>
  <si>
    <t>张志勇</t>
  </si>
  <si>
    <t>432624197209244522</t>
  </si>
  <si>
    <t>85050500135002507015</t>
  </si>
  <si>
    <t>刘益满</t>
  </si>
  <si>
    <t>432624197310214715</t>
  </si>
  <si>
    <t>20170414</t>
  </si>
  <si>
    <t>20190413</t>
  </si>
  <si>
    <t>85050500135002376015</t>
  </si>
  <si>
    <t>尹保国</t>
  </si>
  <si>
    <t>432624197402054712</t>
  </si>
  <si>
    <t>20170301</t>
  </si>
  <si>
    <t>20190301</t>
  </si>
  <si>
    <t>20200210</t>
  </si>
  <si>
    <t>85050500135002361015</t>
  </si>
  <si>
    <t>张华祥</t>
  </si>
  <si>
    <t>43262419740613471X</t>
  </si>
  <si>
    <t>31011800059746106</t>
  </si>
  <si>
    <t>张映万</t>
  </si>
  <si>
    <t>432624197410244719</t>
  </si>
  <si>
    <t>20180425</t>
  </si>
  <si>
    <t>85050500135002501015</t>
  </si>
  <si>
    <t>张建标</t>
  </si>
  <si>
    <t>43262419741026471X</t>
  </si>
  <si>
    <t>20170412</t>
  </si>
  <si>
    <t>20190411</t>
  </si>
  <si>
    <t>31011800065107242</t>
  </si>
  <si>
    <t>尹国龙</t>
  </si>
  <si>
    <t>432624197411085916</t>
  </si>
  <si>
    <t>85050500135002452015</t>
  </si>
  <si>
    <t>张锦平</t>
  </si>
  <si>
    <t>432624197412124710</t>
  </si>
  <si>
    <t>20170322</t>
  </si>
  <si>
    <t>20190321</t>
  </si>
  <si>
    <t>85050500135002360015</t>
  </si>
  <si>
    <t>吴建军</t>
  </si>
  <si>
    <t>43262419750117471X</t>
  </si>
  <si>
    <t>20190223</t>
  </si>
  <si>
    <t>20200224</t>
  </si>
  <si>
    <t>31011800065021932</t>
  </si>
  <si>
    <t>米庆刚</t>
  </si>
  <si>
    <t>432624197501295917</t>
  </si>
  <si>
    <t>31011800077376845</t>
  </si>
  <si>
    <t>杨小青</t>
  </si>
  <si>
    <t>432624197503015923</t>
  </si>
  <si>
    <t>85050500135002506015</t>
  </si>
  <si>
    <t>张宝玉</t>
  </si>
  <si>
    <t>432624197504115926</t>
  </si>
  <si>
    <t>85050500135002520015</t>
  </si>
  <si>
    <t>尹瑞斌</t>
  </si>
  <si>
    <t>432624197511074712</t>
  </si>
  <si>
    <t>20170420</t>
  </si>
  <si>
    <t>20190419</t>
  </si>
  <si>
    <t>20200207</t>
  </si>
  <si>
    <t>85050500135002381015</t>
  </si>
  <si>
    <t>曾垂斌</t>
  </si>
  <si>
    <t>432624197609194712</t>
  </si>
  <si>
    <t>31011800094054588</t>
  </si>
  <si>
    <t>432624197106184715</t>
  </si>
  <si>
    <t>20190604</t>
  </si>
  <si>
    <t>31011800094065216</t>
  </si>
  <si>
    <t>李强</t>
  </si>
  <si>
    <t>430525198910204557</t>
  </si>
  <si>
    <t>31011800098399802</t>
  </si>
  <si>
    <t>尹华可</t>
  </si>
  <si>
    <t>432624196306204739</t>
  </si>
  <si>
    <t>20190710</t>
  </si>
  <si>
    <t>20200909</t>
  </si>
  <si>
    <t>31011800097729811</t>
  </si>
  <si>
    <t>尹春良</t>
  </si>
  <si>
    <t>43262419670325473X</t>
  </si>
  <si>
    <t>20190704</t>
  </si>
  <si>
    <t>20201230</t>
  </si>
  <si>
    <t>31011800104421600</t>
  </si>
  <si>
    <t>尹青淑</t>
  </si>
  <si>
    <t>432624197201024728</t>
  </si>
  <si>
    <t>20190831</t>
  </si>
  <si>
    <t>20200830</t>
  </si>
  <si>
    <t>31011800103271788</t>
  </si>
  <si>
    <t>张映奇</t>
  </si>
  <si>
    <t>432624197702185511</t>
  </si>
  <si>
    <t>20190822</t>
  </si>
  <si>
    <t>31011800105043646</t>
  </si>
  <si>
    <t>曾维江</t>
  </si>
  <si>
    <t>432624197304175916</t>
  </si>
  <si>
    <t>20190905</t>
  </si>
  <si>
    <t>20200904</t>
  </si>
  <si>
    <t>31011800106484910</t>
  </si>
  <si>
    <t>阳青元</t>
  </si>
  <si>
    <t>432624197306174722</t>
  </si>
  <si>
    <t>20190917</t>
  </si>
  <si>
    <t>20201217</t>
  </si>
  <si>
    <t>31011800104635736</t>
  </si>
  <si>
    <t>廖池连</t>
  </si>
  <si>
    <t>432624196601254747</t>
  </si>
  <si>
    <t>20190902</t>
  </si>
  <si>
    <t>20201231</t>
  </si>
  <si>
    <t>31011800110454707</t>
  </si>
  <si>
    <t>郭时勇</t>
  </si>
  <si>
    <t>432624197306114711</t>
  </si>
  <si>
    <t>20201017</t>
  </si>
  <si>
    <t>31011800108780778</t>
  </si>
  <si>
    <t>张桂奇</t>
  </si>
  <si>
    <t>432624196509114717</t>
  </si>
  <si>
    <t>20191004</t>
  </si>
  <si>
    <t>20201003</t>
  </si>
  <si>
    <t>31011800111644721</t>
  </si>
  <si>
    <t>贺小桂</t>
  </si>
  <si>
    <t>432624196312154715</t>
  </si>
  <si>
    <t>20191028</t>
  </si>
  <si>
    <t>20201027</t>
  </si>
  <si>
    <t>31011800113445939</t>
  </si>
  <si>
    <t>张华堂</t>
  </si>
  <si>
    <t>430525197604114719</t>
  </si>
  <si>
    <t>20191111</t>
  </si>
  <si>
    <t>20201110</t>
  </si>
  <si>
    <t>20191113</t>
  </si>
  <si>
    <t>31011800115386286</t>
  </si>
  <si>
    <t>张南山</t>
  </si>
  <si>
    <t>432624196301134735</t>
  </si>
  <si>
    <t>20191125</t>
  </si>
  <si>
    <t>20201124</t>
  </si>
  <si>
    <t>31011800114807058</t>
  </si>
  <si>
    <t>欧文美</t>
  </si>
  <si>
    <t>45012119851222484X</t>
  </si>
  <si>
    <t>20191121</t>
  </si>
  <si>
    <t>20201120</t>
  </si>
  <si>
    <t>31011800114628092</t>
  </si>
  <si>
    <t>黄林群</t>
  </si>
  <si>
    <t>430525198104064713</t>
  </si>
  <si>
    <t>20191120</t>
  </si>
  <si>
    <t>20201119</t>
  </si>
  <si>
    <t>31011800114707304</t>
  </si>
  <si>
    <t>朱桃云</t>
  </si>
  <si>
    <t>432624196910014747</t>
  </si>
  <si>
    <t>31011800114969406</t>
  </si>
  <si>
    <t>尹华旺</t>
  </si>
  <si>
    <t>43262419620712475X</t>
  </si>
  <si>
    <t>20191122</t>
  </si>
  <si>
    <t>20201121</t>
  </si>
  <si>
    <t>31011800114813095</t>
  </si>
  <si>
    <t>尹显水</t>
  </si>
  <si>
    <t>432624196703164734</t>
  </si>
  <si>
    <t>31011800117344776</t>
  </si>
  <si>
    <t>20201208</t>
  </si>
  <si>
    <t>31011800116393655</t>
  </si>
  <si>
    <t>20201201</t>
  </si>
  <si>
    <t>31011800118527282</t>
  </si>
  <si>
    <t>张映礼</t>
  </si>
  <si>
    <t>432624196609274734</t>
  </si>
  <si>
    <t>20201216</t>
  </si>
  <si>
    <t>31011800119941293</t>
  </si>
  <si>
    <t>20191227</t>
  </si>
  <si>
    <t>20201226</t>
  </si>
  <si>
    <t>31011800118221050</t>
  </si>
  <si>
    <t>20201214</t>
  </si>
  <si>
    <t>31011800117340181</t>
  </si>
  <si>
    <t>31011800117575248</t>
  </si>
  <si>
    <t>吴伯平</t>
  </si>
  <si>
    <t>432624196710144715</t>
  </si>
  <si>
    <t>20201209</t>
  </si>
  <si>
    <t>31011800117203803</t>
  </si>
  <si>
    <t>20201207</t>
  </si>
  <si>
    <t>31011800118698000</t>
  </si>
  <si>
    <t>尹邦铁</t>
  </si>
  <si>
    <t>432624197308245918</t>
  </si>
  <si>
    <t>31011800126931808</t>
  </si>
  <si>
    <t>20210226</t>
  </si>
  <si>
    <t>31011800125402446</t>
  </si>
  <si>
    <t>20210210</t>
  </si>
  <si>
    <t>31011800126023115</t>
  </si>
  <si>
    <t>20210218</t>
  </si>
  <si>
    <t>31011800125662722</t>
  </si>
  <si>
    <t>20210213</t>
  </si>
  <si>
    <t>31011800125959031</t>
  </si>
  <si>
    <t>张传希</t>
  </si>
  <si>
    <t>430525198109054733</t>
  </si>
  <si>
    <t>20210217</t>
  </si>
  <si>
    <t>31011800126168957</t>
  </si>
  <si>
    <t>20210219</t>
  </si>
  <si>
    <t>31011800125962271</t>
  </si>
  <si>
    <t>31011800125500758</t>
  </si>
  <si>
    <t>20210211</t>
  </si>
  <si>
    <t>31011800126659627</t>
  </si>
  <si>
    <t>20210224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</si>
</sst>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2"/>
      <color indexed="10"/>
      <name val="宋体"/>
      <charset val="134"/>
    </font>
    <font>
      <sz val="22"/>
      <name val="黑体"/>
      <family val="3"/>
      <charset val="134"/>
    </font>
    <font>
      <sz val="12"/>
      <name val="宋体"/>
      <charset val="134"/>
    </font>
    <font>
      <sz val="12"/>
      <color indexed="10"/>
      <name val="宋体"/>
      <charset val="134"/>
      <scheme val="major"/>
    </font>
    <font>
      <sz val="12"/>
      <name val="宋体"/>
      <charset val="134"/>
      <scheme val="major"/>
    </font>
    <font>
      <sz val="12"/>
      <color indexed="8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1"/>
  <sheetViews>
    <sheetView tabSelected="1" workbookViewId="0">
      <selection activeCell="A1" sqref="A1:K131"/>
    </sheetView>
  </sheetViews>
  <sheetFormatPr defaultColWidth="9.14285714285714" defaultRowHeight="17.6"/>
  <sheetData>
    <row r="1" ht="22.8" spans="1:11">
      <c r="A1" s="1"/>
      <c r="B1" s="2" t="s">
        <v>0</v>
      </c>
      <c r="C1" s="2"/>
      <c r="D1" s="2"/>
      <c r="E1" s="2"/>
      <c r="F1" s="2"/>
      <c r="G1" s="2"/>
      <c r="H1" s="2"/>
      <c r="I1" s="2"/>
      <c r="J1" s="15"/>
      <c r="K1" s="16"/>
    </row>
    <row r="2" ht="36" spans="1:1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7" t="s">
        <v>10</v>
      </c>
      <c r="K2" s="16"/>
    </row>
    <row r="3" spans="1:11">
      <c r="A3" s="5" t="s">
        <v>11</v>
      </c>
      <c r="B3" s="6" t="s">
        <v>12</v>
      </c>
      <c r="C3" s="7" t="s">
        <v>13</v>
      </c>
      <c r="D3" s="6">
        <v>35000</v>
      </c>
      <c r="E3" s="6">
        <v>35000</v>
      </c>
      <c r="F3" s="6" t="s">
        <v>14</v>
      </c>
      <c r="G3" s="6" t="s">
        <v>15</v>
      </c>
      <c r="H3" s="6"/>
      <c r="I3" s="6" t="s">
        <v>16</v>
      </c>
      <c r="J3" s="18">
        <f>E3*I3/100/360*91</f>
        <v>420.243055555556</v>
      </c>
      <c r="K3" s="16"/>
    </row>
    <row r="4" spans="1:11">
      <c r="A4" s="5" t="s">
        <v>17</v>
      </c>
      <c r="B4" s="6" t="s">
        <v>18</v>
      </c>
      <c r="C4" s="7" t="s">
        <v>19</v>
      </c>
      <c r="D4" s="6">
        <v>20000</v>
      </c>
      <c r="E4" s="6">
        <v>18359.84</v>
      </c>
      <c r="F4" s="6" t="s">
        <v>20</v>
      </c>
      <c r="G4" s="6" t="s">
        <v>21</v>
      </c>
      <c r="H4" s="6" t="s">
        <v>21</v>
      </c>
      <c r="I4" s="6" t="s">
        <v>16</v>
      </c>
      <c r="J4" s="19">
        <f>D4*I4/100/360*14+E4*I4/100/360*77</f>
        <v>223.475318888889</v>
      </c>
      <c r="K4" s="16"/>
    </row>
    <row r="5" spans="1:11">
      <c r="A5" s="5" t="s">
        <v>22</v>
      </c>
      <c r="B5" s="6" t="s">
        <v>23</v>
      </c>
      <c r="C5" s="7" t="s">
        <v>24</v>
      </c>
      <c r="D5" s="6">
        <v>30000</v>
      </c>
      <c r="E5" s="6">
        <v>0</v>
      </c>
      <c r="F5" s="6" t="s">
        <v>25</v>
      </c>
      <c r="G5" s="6" t="s">
        <v>26</v>
      </c>
      <c r="H5" s="6" t="s">
        <v>27</v>
      </c>
      <c r="I5" s="6" t="s">
        <v>28</v>
      </c>
      <c r="J5" s="19">
        <f>D5*I5/100/360*79</f>
        <v>286.375</v>
      </c>
      <c r="K5" s="16"/>
    </row>
    <row r="6" spans="1:11">
      <c r="A6" s="5" t="s">
        <v>29</v>
      </c>
      <c r="B6" s="6" t="s">
        <v>30</v>
      </c>
      <c r="C6" s="7" t="s">
        <v>31</v>
      </c>
      <c r="D6" s="6">
        <v>50000</v>
      </c>
      <c r="E6" s="6">
        <v>0</v>
      </c>
      <c r="F6" s="6" t="s">
        <v>32</v>
      </c>
      <c r="G6" s="6" t="s">
        <v>33</v>
      </c>
      <c r="H6" s="6" t="s">
        <v>34</v>
      </c>
      <c r="I6" s="6" t="s">
        <v>28</v>
      </c>
      <c r="J6" s="19">
        <f>D6*I6/100/360*9</f>
        <v>54.375</v>
      </c>
      <c r="K6" s="16"/>
    </row>
    <row r="7" spans="1:11">
      <c r="A7" s="5" t="s">
        <v>35</v>
      </c>
      <c r="B7" s="6" t="s">
        <v>36</v>
      </c>
      <c r="C7" s="7" t="s">
        <v>37</v>
      </c>
      <c r="D7" s="6">
        <v>30000</v>
      </c>
      <c r="E7" s="6">
        <v>0</v>
      </c>
      <c r="F7" s="6" t="s">
        <v>38</v>
      </c>
      <c r="G7" s="6" t="s">
        <v>39</v>
      </c>
      <c r="H7" s="6" t="s">
        <v>40</v>
      </c>
      <c r="I7" s="6" t="s">
        <v>16</v>
      </c>
      <c r="J7" s="19">
        <f>D7*I7/100/360*76+D7*I7/100/360*91</f>
        <v>661.041666666667</v>
      </c>
      <c r="K7" s="16" t="s">
        <v>41</v>
      </c>
    </row>
    <row r="8" ht="53" spans="1:11">
      <c r="A8" s="5" t="s">
        <v>42</v>
      </c>
      <c r="B8" s="8" t="s">
        <v>43</v>
      </c>
      <c r="C8" s="9" t="s">
        <v>44</v>
      </c>
      <c r="D8" s="10">
        <v>30000</v>
      </c>
      <c r="E8" s="6">
        <v>0</v>
      </c>
      <c r="F8" s="8" t="s">
        <v>45</v>
      </c>
      <c r="G8" s="8" t="s">
        <v>46</v>
      </c>
      <c r="H8" s="6" t="s">
        <v>47</v>
      </c>
      <c r="I8" s="8" t="s">
        <v>28</v>
      </c>
      <c r="J8" s="19">
        <f>D8*I8/100/360*26</f>
        <v>94.25</v>
      </c>
      <c r="K8" s="16"/>
    </row>
    <row r="9" spans="1:11">
      <c r="A9" s="5" t="s">
        <v>48</v>
      </c>
      <c r="B9" s="6" t="s">
        <v>49</v>
      </c>
      <c r="C9" s="7" t="s">
        <v>50</v>
      </c>
      <c r="D9" s="6">
        <v>35000</v>
      </c>
      <c r="E9" s="6">
        <v>35000</v>
      </c>
      <c r="F9" s="6" t="s">
        <v>51</v>
      </c>
      <c r="G9" s="6" t="s">
        <v>52</v>
      </c>
      <c r="H9" s="6"/>
      <c r="I9" s="6" t="s">
        <v>16</v>
      </c>
      <c r="J9" s="19">
        <f t="shared" ref="J9:J13" si="0">D9*I9/100/360*91</f>
        <v>420.243055555556</v>
      </c>
      <c r="K9" s="16"/>
    </row>
    <row r="10" ht="53" spans="1:11">
      <c r="A10" s="5" t="s">
        <v>53</v>
      </c>
      <c r="B10" s="8" t="s">
        <v>54</v>
      </c>
      <c r="C10" s="9" t="s">
        <v>55</v>
      </c>
      <c r="D10" s="10">
        <v>30000</v>
      </c>
      <c r="E10" s="6">
        <v>29980.92</v>
      </c>
      <c r="F10" s="8" t="s">
        <v>56</v>
      </c>
      <c r="G10" s="8" t="s">
        <v>57</v>
      </c>
      <c r="H10" s="6" t="s">
        <v>57</v>
      </c>
      <c r="I10" s="8" t="s">
        <v>28</v>
      </c>
      <c r="J10" s="19">
        <f t="shared" ref="J10:J17" si="1">E10*I10/100/360*91</f>
        <v>329.6651995</v>
      </c>
      <c r="K10" s="16"/>
    </row>
    <row r="11" spans="1:11">
      <c r="A11" s="5" t="s">
        <v>58</v>
      </c>
      <c r="B11" s="6" t="s">
        <v>59</v>
      </c>
      <c r="C11" s="7" t="s">
        <v>60</v>
      </c>
      <c r="D11" s="6">
        <v>30000</v>
      </c>
      <c r="E11" s="6">
        <v>0</v>
      </c>
      <c r="F11" s="6" t="s">
        <v>61</v>
      </c>
      <c r="G11" s="6" t="s">
        <v>62</v>
      </c>
      <c r="H11" s="6" t="s">
        <v>63</v>
      </c>
      <c r="I11" s="6" t="s">
        <v>16</v>
      </c>
      <c r="J11" s="19">
        <f t="shared" si="0"/>
        <v>360.208333333333</v>
      </c>
      <c r="K11" s="16"/>
    </row>
    <row r="12" spans="1:11">
      <c r="A12" s="5" t="s">
        <v>64</v>
      </c>
      <c r="B12" s="6" t="s">
        <v>65</v>
      </c>
      <c r="C12" s="7" t="s">
        <v>66</v>
      </c>
      <c r="D12" s="6">
        <v>30000</v>
      </c>
      <c r="E12" s="6">
        <v>30000</v>
      </c>
      <c r="F12" s="6" t="s">
        <v>67</v>
      </c>
      <c r="G12" s="6" t="s">
        <v>68</v>
      </c>
      <c r="H12" s="6"/>
      <c r="I12" s="6" t="s">
        <v>16</v>
      </c>
      <c r="J12" s="19">
        <f t="shared" si="0"/>
        <v>360.208333333333</v>
      </c>
      <c r="K12" s="16"/>
    </row>
    <row r="13" spans="1:11">
      <c r="A13" s="5" t="s">
        <v>69</v>
      </c>
      <c r="B13" s="6" t="s">
        <v>70</v>
      </c>
      <c r="C13" s="7" t="s">
        <v>71</v>
      </c>
      <c r="D13" s="6">
        <v>30000</v>
      </c>
      <c r="E13" s="6">
        <v>30000</v>
      </c>
      <c r="F13" s="6" t="s">
        <v>72</v>
      </c>
      <c r="G13" s="6" t="s">
        <v>73</v>
      </c>
      <c r="H13" s="6"/>
      <c r="I13" s="6" t="s">
        <v>28</v>
      </c>
      <c r="J13" s="19">
        <f t="shared" si="0"/>
        <v>329.875</v>
      </c>
      <c r="K13" s="16"/>
    </row>
    <row r="14" ht="53" spans="1:11">
      <c r="A14" s="5" t="s">
        <v>74</v>
      </c>
      <c r="B14" s="8" t="s">
        <v>75</v>
      </c>
      <c r="C14" s="9" t="s">
        <v>76</v>
      </c>
      <c r="D14" s="8">
        <v>30000</v>
      </c>
      <c r="E14" s="6">
        <v>20000</v>
      </c>
      <c r="F14" s="8" t="s">
        <v>77</v>
      </c>
      <c r="G14" s="8" t="s">
        <v>78</v>
      </c>
      <c r="H14" s="6"/>
      <c r="I14" s="8" t="s">
        <v>16</v>
      </c>
      <c r="J14" s="20">
        <f t="shared" si="1"/>
        <v>240.138888888889</v>
      </c>
      <c r="K14" s="16"/>
    </row>
    <row r="15" spans="1:11">
      <c r="A15" s="5" t="s">
        <v>79</v>
      </c>
      <c r="B15" s="6" t="s">
        <v>80</v>
      </c>
      <c r="C15" s="7" t="s">
        <v>81</v>
      </c>
      <c r="D15" s="6">
        <v>30000</v>
      </c>
      <c r="E15" s="6">
        <v>20000</v>
      </c>
      <c r="F15" s="6" t="s">
        <v>38</v>
      </c>
      <c r="G15" s="6" t="s">
        <v>39</v>
      </c>
      <c r="H15" s="6"/>
      <c r="I15" s="6" t="s">
        <v>16</v>
      </c>
      <c r="J15" s="21">
        <f t="shared" si="1"/>
        <v>240.138888888889</v>
      </c>
      <c r="K15" s="16"/>
    </row>
    <row r="16" spans="1:11">
      <c r="A16" s="5" t="s">
        <v>82</v>
      </c>
      <c r="B16" s="6" t="s">
        <v>83</v>
      </c>
      <c r="C16" s="7" t="s">
        <v>84</v>
      </c>
      <c r="D16" s="6">
        <v>30000</v>
      </c>
      <c r="E16" s="6">
        <v>30000</v>
      </c>
      <c r="F16" s="6" t="s">
        <v>85</v>
      </c>
      <c r="G16" s="6" t="s">
        <v>86</v>
      </c>
      <c r="H16" s="6"/>
      <c r="I16" s="6" t="s">
        <v>16</v>
      </c>
      <c r="J16" s="21">
        <f t="shared" si="1"/>
        <v>360.208333333333</v>
      </c>
      <c r="K16" s="16"/>
    </row>
    <row r="17" spans="1:11">
      <c r="A17" s="5" t="s">
        <v>87</v>
      </c>
      <c r="B17" s="6" t="s">
        <v>88</v>
      </c>
      <c r="C17" s="7" t="s">
        <v>89</v>
      </c>
      <c r="D17" s="6">
        <v>30000</v>
      </c>
      <c r="E17" s="6">
        <v>30000</v>
      </c>
      <c r="F17" s="6" t="s">
        <v>90</v>
      </c>
      <c r="G17" s="6" t="s">
        <v>91</v>
      </c>
      <c r="H17" s="6"/>
      <c r="I17" s="6" t="s">
        <v>16</v>
      </c>
      <c r="J17" s="21">
        <f t="shared" si="1"/>
        <v>360.208333333333</v>
      </c>
      <c r="K17" s="16"/>
    </row>
    <row r="18" ht="53" spans="1:11">
      <c r="A18" s="6" t="s">
        <v>92</v>
      </c>
      <c r="B18" s="8" t="s">
        <v>93</v>
      </c>
      <c r="C18" s="9" t="s">
        <v>94</v>
      </c>
      <c r="D18" s="10">
        <v>40000</v>
      </c>
      <c r="E18" s="6">
        <v>0</v>
      </c>
      <c r="F18" s="8" t="s">
        <v>95</v>
      </c>
      <c r="G18" s="8" t="s">
        <v>96</v>
      </c>
      <c r="H18" s="6" t="s">
        <v>97</v>
      </c>
      <c r="I18" s="8" t="s">
        <v>28</v>
      </c>
      <c r="J18" s="19">
        <f>D18*I18/100/360*81</f>
        <v>391.5</v>
      </c>
      <c r="K18" s="16"/>
    </row>
    <row r="19" spans="1:11">
      <c r="A19" s="5" t="s">
        <v>98</v>
      </c>
      <c r="B19" s="6" t="s">
        <v>99</v>
      </c>
      <c r="C19" s="7" t="s">
        <v>100</v>
      </c>
      <c r="D19" s="6">
        <v>35000</v>
      </c>
      <c r="E19" s="6">
        <v>15000</v>
      </c>
      <c r="F19" s="6" t="s">
        <v>101</v>
      </c>
      <c r="G19" s="6" t="s">
        <v>102</v>
      </c>
      <c r="H19" s="6" t="s">
        <v>103</v>
      </c>
      <c r="I19" s="6" t="s">
        <v>16</v>
      </c>
      <c r="J19" s="21">
        <f>D19*I19/100/360*54+E19*I19/100/360*37</f>
        <v>322.604166666667</v>
      </c>
      <c r="K19" s="16"/>
    </row>
    <row r="20" spans="1:11">
      <c r="A20" s="5" t="s">
        <v>104</v>
      </c>
      <c r="B20" s="6" t="s">
        <v>105</v>
      </c>
      <c r="C20" s="7" t="s">
        <v>106</v>
      </c>
      <c r="D20" s="6">
        <v>35000</v>
      </c>
      <c r="E20" s="6">
        <v>35000</v>
      </c>
      <c r="F20" s="6" t="s">
        <v>107</v>
      </c>
      <c r="G20" s="6" t="s">
        <v>108</v>
      </c>
      <c r="H20" s="6"/>
      <c r="I20" s="6" t="s">
        <v>28</v>
      </c>
      <c r="J20" s="19">
        <f t="shared" ref="J20:J23" si="2">E20*I20/100/360*91</f>
        <v>384.854166666667</v>
      </c>
      <c r="K20" s="16"/>
    </row>
    <row r="21" spans="1:11">
      <c r="A21" s="5" t="s">
        <v>109</v>
      </c>
      <c r="B21" s="6" t="s">
        <v>110</v>
      </c>
      <c r="C21" s="7" t="s">
        <v>111</v>
      </c>
      <c r="D21" s="6">
        <v>35000</v>
      </c>
      <c r="E21" s="6">
        <v>0</v>
      </c>
      <c r="F21" s="6" t="s">
        <v>112</v>
      </c>
      <c r="G21" s="6" t="s">
        <v>113</v>
      </c>
      <c r="H21" s="6" t="s">
        <v>114</v>
      </c>
      <c r="I21" s="6" t="s">
        <v>28</v>
      </c>
      <c r="J21" s="19">
        <f>D21*I21/100/360*73</f>
        <v>308.729166666667</v>
      </c>
      <c r="K21" s="16"/>
    </row>
    <row r="22" ht="53" spans="1:11">
      <c r="A22" s="11" t="s">
        <v>115</v>
      </c>
      <c r="B22" s="11" t="s">
        <v>116</v>
      </c>
      <c r="C22" s="12" t="s">
        <v>117</v>
      </c>
      <c r="D22" s="11">
        <v>30000</v>
      </c>
      <c r="E22" s="6">
        <v>30000</v>
      </c>
      <c r="F22" s="11" t="s">
        <v>118</v>
      </c>
      <c r="G22" s="11" t="s">
        <v>119</v>
      </c>
      <c r="H22" s="6"/>
      <c r="I22" s="11" t="s">
        <v>28</v>
      </c>
      <c r="J22" s="19">
        <f t="shared" si="2"/>
        <v>329.875</v>
      </c>
      <c r="K22" s="16"/>
    </row>
    <row r="23" ht="53" spans="1:11">
      <c r="A23" s="5" t="s">
        <v>120</v>
      </c>
      <c r="B23" s="8" t="s">
        <v>121</v>
      </c>
      <c r="C23" s="9" t="s">
        <v>122</v>
      </c>
      <c r="D23" s="10">
        <v>30000</v>
      </c>
      <c r="E23" s="6">
        <v>30000</v>
      </c>
      <c r="F23" s="8" t="s">
        <v>123</v>
      </c>
      <c r="G23" s="8" t="s">
        <v>124</v>
      </c>
      <c r="H23" s="6"/>
      <c r="I23" s="8" t="s">
        <v>28</v>
      </c>
      <c r="J23" s="19">
        <f t="shared" si="2"/>
        <v>329.875</v>
      </c>
      <c r="K23" s="16"/>
    </row>
    <row r="24" spans="1:11">
      <c r="A24" s="5" t="s">
        <v>125</v>
      </c>
      <c r="B24" s="6" t="s">
        <v>126</v>
      </c>
      <c r="C24" s="7" t="s">
        <v>127</v>
      </c>
      <c r="D24" s="6">
        <v>50000</v>
      </c>
      <c r="E24" s="6">
        <v>0</v>
      </c>
      <c r="F24" s="6" t="s">
        <v>128</v>
      </c>
      <c r="G24" s="6" t="s">
        <v>129</v>
      </c>
      <c r="H24" s="6" t="s">
        <v>130</v>
      </c>
      <c r="I24" s="6" t="s">
        <v>16</v>
      </c>
      <c r="J24" s="19">
        <f>D24*I24/100/360*18</f>
        <v>118.75</v>
      </c>
      <c r="K24" s="16"/>
    </row>
    <row r="25" spans="1:11">
      <c r="A25" s="5" t="s">
        <v>131</v>
      </c>
      <c r="B25" s="6" t="s">
        <v>132</v>
      </c>
      <c r="C25" s="7" t="s">
        <v>133</v>
      </c>
      <c r="D25" s="6">
        <v>35000</v>
      </c>
      <c r="E25" s="6">
        <v>35000</v>
      </c>
      <c r="F25" s="6" t="s">
        <v>101</v>
      </c>
      <c r="G25" s="6" t="s">
        <v>102</v>
      </c>
      <c r="H25" s="6"/>
      <c r="I25" s="6" t="s">
        <v>16</v>
      </c>
      <c r="J25" s="21">
        <f>E25*I25/100/360*91</f>
        <v>420.243055555556</v>
      </c>
      <c r="K25" s="16"/>
    </row>
    <row r="26" spans="1:11">
      <c r="A26" s="5" t="s">
        <v>134</v>
      </c>
      <c r="B26" s="6" t="s">
        <v>135</v>
      </c>
      <c r="C26" s="7" t="s">
        <v>136</v>
      </c>
      <c r="D26" s="6">
        <v>50000</v>
      </c>
      <c r="E26" s="6">
        <v>50000</v>
      </c>
      <c r="F26" s="6" t="s">
        <v>137</v>
      </c>
      <c r="G26" s="6" t="s">
        <v>138</v>
      </c>
      <c r="H26" s="6"/>
      <c r="I26" s="6" t="s">
        <v>16</v>
      </c>
      <c r="J26" s="21">
        <f>E26*I26/100/360*91</f>
        <v>600.347222222222</v>
      </c>
      <c r="K26" s="16"/>
    </row>
    <row r="27" spans="1:11">
      <c r="A27" s="5" t="s">
        <v>139</v>
      </c>
      <c r="B27" s="6" t="s">
        <v>140</v>
      </c>
      <c r="C27" s="7" t="s">
        <v>141</v>
      </c>
      <c r="D27" s="6">
        <v>35000</v>
      </c>
      <c r="E27" s="6">
        <v>0</v>
      </c>
      <c r="F27" s="6" t="s">
        <v>142</v>
      </c>
      <c r="G27" s="6" t="s">
        <v>143</v>
      </c>
      <c r="H27" s="6" t="s">
        <v>144</v>
      </c>
      <c r="I27" s="6" t="s">
        <v>16</v>
      </c>
      <c r="J27" s="19">
        <f>D27*I27/100/360*74</f>
        <v>341.736111111111</v>
      </c>
      <c r="K27" s="16"/>
    </row>
    <row r="28" spans="1:11">
      <c r="A28" s="5" t="s">
        <v>145</v>
      </c>
      <c r="B28" s="6" t="s">
        <v>146</v>
      </c>
      <c r="C28" s="7" t="s">
        <v>147</v>
      </c>
      <c r="D28" s="6">
        <v>50000</v>
      </c>
      <c r="E28" s="6">
        <v>0</v>
      </c>
      <c r="F28" s="6" t="s">
        <v>148</v>
      </c>
      <c r="G28" s="6" t="s">
        <v>149</v>
      </c>
      <c r="H28" s="6" t="s">
        <v>47</v>
      </c>
      <c r="I28" s="6" t="s">
        <v>16</v>
      </c>
      <c r="J28" s="19">
        <f>D28*I28/100/360*26</f>
        <v>171.527777777778</v>
      </c>
      <c r="K28" s="16"/>
    </row>
    <row r="29" spans="1:11">
      <c r="A29" s="5" t="s">
        <v>150</v>
      </c>
      <c r="B29" s="6" t="s">
        <v>151</v>
      </c>
      <c r="C29" s="7" t="s">
        <v>152</v>
      </c>
      <c r="D29" s="6">
        <v>30000</v>
      </c>
      <c r="E29" s="6">
        <v>0</v>
      </c>
      <c r="F29" s="6" t="s">
        <v>142</v>
      </c>
      <c r="G29" s="6" t="s">
        <v>143</v>
      </c>
      <c r="H29" s="6" t="s">
        <v>153</v>
      </c>
      <c r="I29" s="6" t="s">
        <v>16</v>
      </c>
      <c r="J29" s="20">
        <f>D29*I29/100/360*80</f>
        <v>316.666666666667</v>
      </c>
      <c r="K29" s="16"/>
    </row>
    <row r="30" spans="1:11">
      <c r="A30" s="5" t="s">
        <v>154</v>
      </c>
      <c r="B30" s="6" t="s">
        <v>155</v>
      </c>
      <c r="C30" s="7" t="s">
        <v>156</v>
      </c>
      <c r="D30" s="6">
        <v>35000</v>
      </c>
      <c r="E30" s="6">
        <v>0</v>
      </c>
      <c r="F30" s="6" t="s">
        <v>142</v>
      </c>
      <c r="G30" s="6" t="s">
        <v>143</v>
      </c>
      <c r="H30" s="6" t="s">
        <v>157</v>
      </c>
      <c r="I30" s="6" t="s">
        <v>16</v>
      </c>
      <c r="J30" s="19">
        <f>D30*I30/100/360*50</f>
        <v>230.902777777778</v>
      </c>
      <c r="K30" s="16"/>
    </row>
    <row r="31" spans="1:11">
      <c r="A31" s="5" t="s">
        <v>158</v>
      </c>
      <c r="B31" s="6" t="s">
        <v>159</v>
      </c>
      <c r="C31" s="7" t="s">
        <v>160</v>
      </c>
      <c r="D31" s="6">
        <v>30000</v>
      </c>
      <c r="E31" s="6">
        <v>0</v>
      </c>
      <c r="F31" s="6" t="s">
        <v>85</v>
      </c>
      <c r="G31" s="6" t="s">
        <v>86</v>
      </c>
      <c r="H31" s="6" t="s">
        <v>63</v>
      </c>
      <c r="I31" s="6" t="s">
        <v>16</v>
      </c>
      <c r="J31" s="19">
        <f>D31*I31/100/360*91</f>
        <v>360.208333333333</v>
      </c>
      <c r="K31" s="16"/>
    </row>
    <row r="32" ht="53" spans="1:11">
      <c r="A32" s="11" t="s">
        <v>161</v>
      </c>
      <c r="B32" s="11" t="s">
        <v>162</v>
      </c>
      <c r="C32" s="12" t="s">
        <v>163</v>
      </c>
      <c r="D32" s="11">
        <v>30000</v>
      </c>
      <c r="E32" s="6">
        <v>30000</v>
      </c>
      <c r="F32" s="11" t="s">
        <v>164</v>
      </c>
      <c r="G32" s="11" t="s">
        <v>165</v>
      </c>
      <c r="H32" s="6"/>
      <c r="I32" s="11" t="s">
        <v>16</v>
      </c>
      <c r="J32" s="21">
        <f t="shared" ref="J32:J36" si="3">E32*I32/100/360*91</f>
        <v>360.208333333333</v>
      </c>
      <c r="K32" s="16"/>
    </row>
    <row r="33" ht="53" spans="1:11">
      <c r="A33" s="11" t="s">
        <v>166</v>
      </c>
      <c r="B33" s="11" t="s">
        <v>167</v>
      </c>
      <c r="C33" s="12" t="s">
        <v>168</v>
      </c>
      <c r="D33" s="13">
        <v>30000</v>
      </c>
      <c r="E33" s="6">
        <v>30000</v>
      </c>
      <c r="F33" s="11" t="s">
        <v>39</v>
      </c>
      <c r="G33" s="11" t="s">
        <v>169</v>
      </c>
      <c r="H33" s="14"/>
      <c r="I33" s="11" t="s">
        <v>28</v>
      </c>
      <c r="J33" s="21">
        <f t="shared" si="3"/>
        <v>329.875</v>
      </c>
      <c r="K33" s="16"/>
    </row>
    <row r="34" ht="53" spans="1:11">
      <c r="A34" s="11" t="s">
        <v>170</v>
      </c>
      <c r="B34" s="11" t="s">
        <v>171</v>
      </c>
      <c r="C34" s="12" t="s">
        <v>172</v>
      </c>
      <c r="D34" s="11">
        <v>30000</v>
      </c>
      <c r="E34" s="6">
        <v>30000</v>
      </c>
      <c r="F34" s="11" t="s">
        <v>173</v>
      </c>
      <c r="G34" s="11" t="s">
        <v>174</v>
      </c>
      <c r="H34" s="6"/>
      <c r="I34" s="11" t="s">
        <v>28</v>
      </c>
      <c r="J34" s="21">
        <f t="shared" si="3"/>
        <v>329.875</v>
      </c>
      <c r="K34" s="16"/>
    </row>
    <row r="35" ht="53" spans="1:11">
      <c r="A35" s="11" t="s">
        <v>175</v>
      </c>
      <c r="B35" s="11" t="s">
        <v>176</v>
      </c>
      <c r="C35" s="12" t="s">
        <v>177</v>
      </c>
      <c r="D35" s="13">
        <v>30000</v>
      </c>
      <c r="E35" s="6">
        <v>30000</v>
      </c>
      <c r="F35" s="11" t="s">
        <v>39</v>
      </c>
      <c r="G35" s="11" t="s">
        <v>169</v>
      </c>
      <c r="H35" s="6"/>
      <c r="I35" s="11" t="s">
        <v>28</v>
      </c>
      <c r="J35" s="21">
        <f t="shared" si="3"/>
        <v>329.875</v>
      </c>
      <c r="K35" s="16"/>
    </row>
    <row r="36" ht="53" spans="1:11">
      <c r="A36" s="11" t="s">
        <v>178</v>
      </c>
      <c r="B36" s="11" t="s">
        <v>179</v>
      </c>
      <c r="C36" s="12" t="s">
        <v>180</v>
      </c>
      <c r="D36" s="11">
        <v>30000</v>
      </c>
      <c r="E36" s="6">
        <v>30000</v>
      </c>
      <c r="F36" s="11" t="s">
        <v>181</v>
      </c>
      <c r="G36" s="11" t="s">
        <v>182</v>
      </c>
      <c r="H36" s="6"/>
      <c r="I36" s="11" t="s">
        <v>28</v>
      </c>
      <c r="J36" s="21">
        <f t="shared" si="3"/>
        <v>329.875</v>
      </c>
      <c r="K36" s="16"/>
    </row>
    <row r="37" spans="1:11">
      <c r="A37" s="5" t="s">
        <v>183</v>
      </c>
      <c r="B37" s="6" t="s">
        <v>184</v>
      </c>
      <c r="C37" s="7" t="s">
        <v>185</v>
      </c>
      <c r="D37" s="6">
        <v>30000</v>
      </c>
      <c r="E37" s="6">
        <v>0</v>
      </c>
      <c r="F37" s="6" t="s">
        <v>186</v>
      </c>
      <c r="G37" s="6" t="s">
        <v>187</v>
      </c>
      <c r="H37" s="6" t="s">
        <v>96</v>
      </c>
      <c r="I37" s="6" t="s">
        <v>16</v>
      </c>
      <c r="J37" s="19">
        <f>D37*I37/100/360*89</f>
        <v>352.291666666667</v>
      </c>
      <c r="K37" s="16"/>
    </row>
    <row r="38" spans="1:11">
      <c r="A38" s="5" t="s">
        <v>188</v>
      </c>
      <c r="B38" s="6" t="s">
        <v>189</v>
      </c>
      <c r="C38" s="7" t="s">
        <v>190</v>
      </c>
      <c r="D38" s="6">
        <v>10000</v>
      </c>
      <c r="E38" s="6">
        <v>10000</v>
      </c>
      <c r="F38" s="6" t="s">
        <v>191</v>
      </c>
      <c r="G38" s="6" t="s">
        <v>192</v>
      </c>
      <c r="H38" s="6"/>
      <c r="I38" s="6" t="s">
        <v>16</v>
      </c>
      <c r="J38" s="20">
        <f>E38*I38/100/360*91</f>
        <v>120.069444444444</v>
      </c>
      <c r="K38" s="16"/>
    </row>
    <row r="39" spans="1:11">
      <c r="A39" s="5" t="s">
        <v>193</v>
      </c>
      <c r="B39" s="6" t="s">
        <v>194</v>
      </c>
      <c r="C39" s="7" t="s">
        <v>195</v>
      </c>
      <c r="D39" s="6">
        <v>8000</v>
      </c>
      <c r="E39" s="6">
        <v>0</v>
      </c>
      <c r="F39" s="6" t="s">
        <v>196</v>
      </c>
      <c r="G39" s="6" t="s">
        <v>197</v>
      </c>
      <c r="H39" s="6" t="s">
        <v>198</v>
      </c>
      <c r="I39" s="6" t="s">
        <v>16</v>
      </c>
      <c r="J39" s="19">
        <f>D39*I39/100/360*31</f>
        <v>32.7222222222222</v>
      </c>
      <c r="K39" s="16"/>
    </row>
    <row r="40" spans="1:11">
      <c r="A40" s="5" t="s">
        <v>199</v>
      </c>
      <c r="B40" s="6" t="s">
        <v>200</v>
      </c>
      <c r="C40" s="7" t="s">
        <v>201</v>
      </c>
      <c r="D40" s="6">
        <v>30000</v>
      </c>
      <c r="E40" s="6">
        <v>0</v>
      </c>
      <c r="F40" s="6" t="s">
        <v>202</v>
      </c>
      <c r="G40" s="6" t="s">
        <v>91</v>
      </c>
      <c r="H40" s="6" t="s">
        <v>203</v>
      </c>
      <c r="I40" s="6" t="s">
        <v>16</v>
      </c>
      <c r="J40" s="19">
        <f>D40*I40/100/360*87</f>
        <v>344.375</v>
      </c>
      <c r="K40" s="16"/>
    </row>
    <row r="41" spans="1:11">
      <c r="A41" s="5" t="s">
        <v>204</v>
      </c>
      <c r="B41" s="6" t="s">
        <v>205</v>
      </c>
      <c r="C41" s="7" t="s">
        <v>206</v>
      </c>
      <c r="D41" s="6">
        <v>35000</v>
      </c>
      <c r="E41" s="6">
        <v>0</v>
      </c>
      <c r="F41" s="6" t="s">
        <v>207</v>
      </c>
      <c r="G41" s="6" t="s">
        <v>208</v>
      </c>
      <c r="H41" s="6" t="s">
        <v>209</v>
      </c>
      <c r="I41" s="6" t="s">
        <v>16</v>
      </c>
      <c r="J41" s="19">
        <f>D41*I41/100/360*88</f>
        <v>406.388888888889</v>
      </c>
      <c r="K41" s="16"/>
    </row>
    <row r="42" spans="1:11">
      <c r="A42" s="5" t="s">
        <v>210</v>
      </c>
      <c r="B42" s="6" t="s">
        <v>211</v>
      </c>
      <c r="C42" s="7" t="s">
        <v>212</v>
      </c>
      <c r="D42" s="6">
        <v>35000</v>
      </c>
      <c r="E42" s="6">
        <v>35000</v>
      </c>
      <c r="F42" s="6" t="s">
        <v>213</v>
      </c>
      <c r="G42" s="6" t="s">
        <v>214</v>
      </c>
      <c r="H42" s="6"/>
      <c r="I42" s="6" t="s">
        <v>16</v>
      </c>
      <c r="J42" s="19">
        <f t="shared" ref="J42:J47" si="4">E42*I42/100/360*91</f>
        <v>420.243055555556</v>
      </c>
      <c r="K42" s="16"/>
    </row>
    <row r="43" spans="1:11">
      <c r="A43" s="5" t="s">
        <v>215</v>
      </c>
      <c r="B43" s="6" t="s">
        <v>216</v>
      </c>
      <c r="C43" s="7" t="s">
        <v>217</v>
      </c>
      <c r="D43" s="6">
        <v>35000</v>
      </c>
      <c r="E43" s="6">
        <v>25000</v>
      </c>
      <c r="F43" s="6" t="s">
        <v>218</v>
      </c>
      <c r="G43" s="6" t="s">
        <v>219</v>
      </c>
      <c r="H43" s="6" t="s">
        <v>21</v>
      </c>
      <c r="I43" s="6" t="s">
        <v>16</v>
      </c>
      <c r="J43" s="19">
        <f>D43*I43/100/360*14+E43*I43/100/360*77</f>
        <v>318.645833333333</v>
      </c>
      <c r="K43" s="16"/>
    </row>
    <row r="44" spans="1:11">
      <c r="A44" s="5" t="s">
        <v>220</v>
      </c>
      <c r="B44" s="6" t="s">
        <v>221</v>
      </c>
      <c r="C44" s="7" t="s">
        <v>222</v>
      </c>
      <c r="D44" s="6">
        <v>35000</v>
      </c>
      <c r="E44" s="6">
        <v>0</v>
      </c>
      <c r="F44" s="6" t="s">
        <v>223</v>
      </c>
      <c r="G44" s="6" t="s">
        <v>224</v>
      </c>
      <c r="H44" s="6" t="s">
        <v>225</v>
      </c>
      <c r="I44" s="6" t="s">
        <v>16</v>
      </c>
      <c r="J44" s="19">
        <f>D44*I44/100/360*90</f>
        <v>415.625</v>
      </c>
      <c r="K44" s="16"/>
    </row>
    <row r="45" spans="1:11">
      <c r="A45" s="5" t="s">
        <v>226</v>
      </c>
      <c r="B45" s="6" t="s">
        <v>227</v>
      </c>
      <c r="C45" s="7" t="s">
        <v>228</v>
      </c>
      <c r="D45" s="6">
        <v>50000</v>
      </c>
      <c r="E45" s="6">
        <v>0</v>
      </c>
      <c r="F45" s="6" t="s">
        <v>229</v>
      </c>
      <c r="G45" s="6" t="s">
        <v>21</v>
      </c>
      <c r="H45" s="6" t="s">
        <v>230</v>
      </c>
      <c r="I45" s="6" t="s">
        <v>16</v>
      </c>
      <c r="J45" s="19">
        <f>D45*I45/100/360*25</f>
        <v>164.930555555556</v>
      </c>
      <c r="K45" s="16"/>
    </row>
    <row r="46" spans="1:11">
      <c r="A46" s="5" t="s">
        <v>231</v>
      </c>
      <c r="B46" s="6" t="s">
        <v>232</v>
      </c>
      <c r="C46" s="7" t="s">
        <v>233</v>
      </c>
      <c r="D46" s="6">
        <v>40000</v>
      </c>
      <c r="E46" s="6">
        <v>40000</v>
      </c>
      <c r="F46" s="6" t="s">
        <v>234</v>
      </c>
      <c r="G46" s="6" t="s">
        <v>235</v>
      </c>
      <c r="H46" s="6"/>
      <c r="I46" s="6" t="s">
        <v>16</v>
      </c>
      <c r="J46" s="19">
        <f t="shared" si="4"/>
        <v>480.277777777778</v>
      </c>
      <c r="K46" s="16"/>
    </row>
    <row r="47" spans="1:11">
      <c r="A47" s="5" t="s">
        <v>236</v>
      </c>
      <c r="B47" s="6" t="s">
        <v>237</v>
      </c>
      <c r="C47" s="7" t="s">
        <v>238</v>
      </c>
      <c r="D47" s="6">
        <v>30000</v>
      </c>
      <c r="E47" s="6">
        <v>30000</v>
      </c>
      <c r="F47" s="6" t="s">
        <v>239</v>
      </c>
      <c r="G47" s="6" t="s">
        <v>240</v>
      </c>
      <c r="H47" s="6"/>
      <c r="I47" s="6" t="s">
        <v>28</v>
      </c>
      <c r="J47" s="19">
        <f t="shared" si="4"/>
        <v>329.875</v>
      </c>
      <c r="K47" s="16"/>
    </row>
    <row r="48" ht="53" spans="1:11">
      <c r="A48" s="11" t="s">
        <v>241</v>
      </c>
      <c r="B48" s="11" t="s">
        <v>242</v>
      </c>
      <c r="C48" s="12" t="s">
        <v>243</v>
      </c>
      <c r="D48" s="13">
        <v>30000</v>
      </c>
      <c r="E48" s="6">
        <v>0</v>
      </c>
      <c r="F48" s="11" t="s">
        <v>102</v>
      </c>
      <c r="G48" s="11" t="s">
        <v>244</v>
      </c>
      <c r="H48" s="6" t="s">
        <v>245</v>
      </c>
      <c r="I48" s="11" t="s">
        <v>28</v>
      </c>
      <c r="J48" s="19">
        <f>D48*I48/100/360*48</f>
        <v>174</v>
      </c>
      <c r="K48" s="16"/>
    </row>
    <row r="49" spans="1:11">
      <c r="A49" s="5" t="s">
        <v>246</v>
      </c>
      <c r="B49" s="6" t="s">
        <v>247</v>
      </c>
      <c r="C49" s="7" t="s">
        <v>248</v>
      </c>
      <c r="D49" s="6">
        <v>35000</v>
      </c>
      <c r="E49" s="6">
        <v>0</v>
      </c>
      <c r="F49" s="6" t="s">
        <v>142</v>
      </c>
      <c r="G49" s="6" t="s">
        <v>143</v>
      </c>
      <c r="H49" s="6" t="s">
        <v>249</v>
      </c>
      <c r="I49" s="6" t="s">
        <v>16</v>
      </c>
      <c r="J49" s="19">
        <f>D49*I49/100/360*82</f>
        <v>378.680555555556</v>
      </c>
      <c r="K49" s="16"/>
    </row>
    <row r="50" spans="1:11">
      <c r="A50" s="5" t="s">
        <v>250</v>
      </c>
      <c r="B50" s="6" t="s">
        <v>251</v>
      </c>
      <c r="C50" s="7" t="s">
        <v>252</v>
      </c>
      <c r="D50" s="6">
        <v>30000</v>
      </c>
      <c r="E50" s="6">
        <v>30000</v>
      </c>
      <c r="F50" s="6" t="s">
        <v>253</v>
      </c>
      <c r="G50" s="6" t="s">
        <v>254</v>
      </c>
      <c r="H50" s="6"/>
      <c r="I50" s="6" t="s">
        <v>28</v>
      </c>
      <c r="J50" s="19">
        <f t="shared" ref="J50:J55" si="5">E50*I50/100/360*91</f>
        <v>329.875</v>
      </c>
      <c r="K50" s="16"/>
    </row>
    <row r="51" spans="1:11">
      <c r="A51" s="5" t="s">
        <v>255</v>
      </c>
      <c r="B51" s="6" t="s">
        <v>256</v>
      </c>
      <c r="C51" s="7" t="s">
        <v>257</v>
      </c>
      <c r="D51" s="6">
        <v>35000</v>
      </c>
      <c r="E51" s="6">
        <v>0</v>
      </c>
      <c r="F51" s="6" t="s">
        <v>202</v>
      </c>
      <c r="G51" s="6" t="s">
        <v>258</v>
      </c>
      <c r="H51" s="6" t="s">
        <v>153</v>
      </c>
      <c r="I51" s="6" t="s">
        <v>16</v>
      </c>
      <c r="J51" s="19">
        <f>D51*I51/100/360*80</f>
        <v>369.444444444444</v>
      </c>
      <c r="K51" s="16"/>
    </row>
    <row r="52" ht="53" spans="1:11">
      <c r="A52" s="11" t="s">
        <v>259</v>
      </c>
      <c r="B52" s="11" t="s">
        <v>260</v>
      </c>
      <c r="C52" s="12" t="s">
        <v>261</v>
      </c>
      <c r="D52" s="11">
        <v>30000</v>
      </c>
      <c r="E52" s="6">
        <v>30000</v>
      </c>
      <c r="F52" s="11" t="s">
        <v>262</v>
      </c>
      <c r="G52" s="11" t="s">
        <v>263</v>
      </c>
      <c r="H52" s="6"/>
      <c r="I52" s="11" t="s">
        <v>28</v>
      </c>
      <c r="J52" s="22">
        <f t="shared" si="5"/>
        <v>329.875</v>
      </c>
      <c r="K52" s="16"/>
    </row>
    <row r="53" ht="53" spans="1:11">
      <c r="A53" s="11" t="s">
        <v>264</v>
      </c>
      <c r="B53" s="11" t="s">
        <v>265</v>
      </c>
      <c r="C53" s="12" t="s">
        <v>266</v>
      </c>
      <c r="D53" s="11">
        <v>30000</v>
      </c>
      <c r="E53" s="6">
        <v>30000</v>
      </c>
      <c r="F53" s="11" t="s">
        <v>267</v>
      </c>
      <c r="G53" s="11" t="s">
        <v>268</v>
      </c>
      <c r="H53" s="14"/>
      <c r="I53" s="11" t="s">
        <v>28</v>
      </c>
      <c r="J53" s="22">
        <f t="shared" si="5"/>
        <v>329.875</v>
      </c>
      <c r="K53" s="16"/>
    </row>
    <row r="54" ht="53" spans="1:11">
      <c r="A54" s="11" t="s">
        <v>269</v>
      </c>
      <c r="B54" s="11" t="s">
        <v>270</v>
      </c>
      <c r="C54" s="12" t="s">
        <v>271</v>
      </c>
      <c r="D54" s="11">
        <v>30000</v>
      </c>
      <c r="E54" s="6">
        <v>30000</v>
      </c>
      <c r="F54" s="11" t="s">
        <v>272</v>
      </c>
      <c r="G54" s="11" t="s">
        <v>273</v>
      </c>
      <c r="H54" s="14"/>
      <c r="I54" s="11" t="s">
        <v>28</v>
      </c>
      <c r="J54" s="22">
        <f t="shared" si="5"/>
        <v>329.875</v>
      </c>
      <c r="K54" s="16"/>
    </row>
    <row r="55" spans="1:11">
      <c r="A55" s="5" t="s">
        <v>274</v>
      </c>
      <c r="B55" s="6" t="s">
        <v>275</v>
      </c>
      <c r="C55" s="7" t="s">
        <v>276</v>
      </c>
      <c r="D55" s="6">
        <v>50000</v>
      </c>
      <c r="E55" s="6">
        <v>50000</v>
      </c>
      <c r="F55" s="6" t="s">
        <v>20</v>
      </c>
      <c r="G55" s="6" t="s">
        <v>21</v>
      </c>
      <c r="H55" s="6"/>
      <c r="I55" s="6" t="s">
        <v>16</v>
      </c>
      <c r="J55" s="22">
        <f t="shared" si="5"/>
        <v>600.347222222222</v>
      </c>
      <c r="K55" s="16"/>
    </row>
    <row r="56" spans="1:11">
      <c r="A56" s="5" t="s">
        <v>277</v>
      </c>
      <c r="B56" s="6" t="s">
        <v>278</v>
      </c>
      <c r="C56" s="7" t="s">
        <v>279</v>
      </c>
      <c r="D56" s="6">
        <v>50000</v>
      </c>
      <c r="E56" s="6">
        <v>0</v>
      </c>
      <c r="F56" s="6" t="s">
        <v>280</v>
      </c>
      <c r="G56" s="6" t="s">
        <v>281</v>
      </c>
      <c r="H56" s="6" t="s">
        <v>282</v>
      </c>
      <c r="I56" s="6" t="s">
        <v>28</v>
      </c>
      <c r="J56" s="20">
        <f>D56*I56/100/360*16</f>
        <v>96.6666666666666</v>
      </c>
      <c r="K56" s="16"/>
    </row>
    <row r="57" spans="1:11">
      <c r="A57" s="5" t="s">
        <v>283</v>
      </c>
      <c r="B57" s="6" t="s">
        <v>284</v>
      </c>
      <c r="C57" s="7" t="s">
        <v>285</v>
      </c>
      <c r="D57" s="6">
        <v>35000</v>
      </c>
      <c r="E57" s="6">
        <v>0</v>
      </c>
      <c r="F57" s="6" t="s">
        <v>85</v>
      </c>
      <c r="G57" s="6" t="s">
        <v>86</v>
      </c>
      <c r="H57" s="6" t="s">
        <v>225</v>
      </c>
      <c r="I57" s="6" t="s">
        <v>16</v>
      </c>
      <c r="J57" s="19">
        <f>D57*I57/100/360*90</f>
        <v>415.625</v>
      </c>
      <c r="K57" s="16"/>
    </row>
    <row r="58" spans="1:11">
      <c r="A58" s="5" t="s">
        <v>286</v>
      </c>
      <c r="B58" s="6" t="s">
        <v>287</v>
      </c>
      <c r="C58" s="7" t="s">
        <v>288</v>
      </c>
      <c r="D58" s="6">
        <v>40000</v>
      </c>
      <c r="E58" s="6">
        <v>0</v>
      </c>
      <c r="F58" s="6" t="s">
        <v>289</v>
      </c>
      <c r="G58" s="6" t="s">
        <v>290</v>
      </c>
      <c r="H58" s="6" t="s">
        <v>291</v>
      </c>
      <c r="I58" s="6" t="s">
        <v>16</v>
      </c>
      <c r="J58" s="19">
        <f>D58*I58/100/360*10</f>
        <v>52.7777777777778</v>
      </c>
      <c r="K58" s="16"/>
    </row>
    <row r="59" spans="1:11">
      <c r="A59" s="5" t="s">
        <v>292</v>
      </c>
      <c r="B59" s="6" t="s">
        <v>293</v>
      </c>
      <c r="C59" s="7" t="s">
        <v>294</v>
      </c>
      <c r="D59" s="6">
        <v>30000</v>
      </c>
      <c r="E59" s="6">
        <v>30000</v>
      </c>
      <c r="F59" s="6" t="s">
        <v>295</v>
      </c>
      <c r="G59" s="6" t="s">
        <v>296</v>
      </c>
      <c r="H59" s="6"/>
      <c r="I59" s="6" t="s">
        <v>16</v>
      </c>
      <c r="J59" s="19">
        <f t="shared" ref="J59:J64" si="6">E59*I59/100/360*91</f>
        <v>360.208333333333</v>
      </c>
      <c r="K59" s="16"/>
    </row>
    <row r="60" ht="53" spans="1:11">
      <c r="A60" s="11" t="s">
        <v>297</v>
      </c>
      <c r="B60" s="11" t="s">
        <v>298</v>
      </c>
      <c r="C60" s="12" t="s">
        <v>299</v>
      </c>
      <c r="D60" s="11">
        <v>30000</v>
      </c>
      <c r="E60" s="6">
        <v>30000</v>
      </c>
      <c r="F60" s="11" t="s">
        <v>300</v>
      </c>
      <c r="G60" s="11" t="s">
        <v>301</v>
      </c>
      <c r="H60" s="6"/>
      <c r="I60" s="11" t="s">
        <v>28</v>
      </c>
      <c r="J60" s="19">
        <f t="shared" si="6"/>
        <v>329.875</v>
      </c>
      <c r="K60" s="16"/>
    </row>
    <row r="61" spans="1:11">
      <c r="A61" s="5" t="s">
        <v>302</v>
      </c>
      <c r="B61" s="6" t="s">
        <v>303</v>
      </c>
      <c r="C61" s="7" t="s">
        <v>304</v>
      </c>
      <c r="D61" s="6">
        <v>6900</v>
      </c>
      <c r="E61" s="6">
        <v>0</v>
      </c>
      <c r="F61" s="6" t="s">
        <v>305</v>
      </c>
      <c r="G61" s="6" t="s">
        <v>306</v>
      </c>
      <c r="H61" s="6" t="s">
        <v>63</v>
      </c>
      <c r="I61" s="6" t="s">
        <v>16</v>
      </c>
      <c r="J61" s="19">
        <f>D61*I61/100/360*91</f>
        <v>82.8479166666667</v>
      </c>
      <c r="K61" s="16"/>
    </row>
    <row r="62" spans="1:11">
      <c r="A62" s="5" t="s">
        <v>307</v>
      </c>
      <c r="B62" s="6" t="s">
        <v>308</v>
      </c>
      <c r="C62" s="7" t="s">
        <v>309</v>
      </c>
      <c r="D62" s="6">
        <v>30000</v>
      </c>
      <c r="E62" s="6">
        <v>0</v>
      </c>
      <c r="F62" s="6" t="s">
        <v>310</v>
      </c>
      <c r="G62" s="6" t="s">
        <v>311</v>
      </c>
      <c r="H62" s="6" t="s">
        <v>312</v>
      </c>
      <c r="I62" s="6" t="s">
        <v>16</v>
      </c>
      <c r="J62" s="19">
        <f>D62*I62/100/360*13</f>
        <v>51.4583333333333</v>
      </c>
      <c r="K62" s="16"/>
    </row>
    <row r="63" spans="1:11">
      <c r="A63" s="5" t="s">
        <v>313</v>
      </c>
      <c r="B63" s="6" t="s">
        <v>314</v>
      </c>
      <c r="C63" s="7" t="s">
        <v>315</v>
      </c>
      <c r="D63" s="6">
        <v>30000</v>
      </c>
      <c r="E63" s="6">
        <v>30000</v>
      </c>
      <c r="F63" s="6" t="s">
        <v>316</v>
      </c>
      <c r="G63" s="6" t="s">
        <v>317</v>
      </c>
      <c r="H63" s="6"/>
      <c r="I63" s="6" t="s">
        <v>28</v>
      </c>
      <c r="J63" s="19">
        <f t="shared" si="6"/>
        <v>329.875</v>
      </c>
      <c r="K63" s="16"/>
    </row>
    <row r="64" ht="53" spans="1:11">
      <c r="A64" s="11" t="s">
        <v>318</v>
      </c>
      <c r="B64" s="11" t="s">
        <v>319</v>
      </c>
      <c r="C64" s="12" t="s">
        <v>320</v>
      </c>
      <c r="D64" s="11">
        <v>35000</v>
      </c>
      <c r="E64" s="6">
        <v>35000</v>
      </c>
      <c r="F64" s="11" t="s">
        <v>321</v>
      </c>
      <c r="G64" s="11" t="s">
        <v>322</v>
      </c>
      <c r="H64" s="6"/>
      <c r="I64" s="11" t="s">
        <v>28</v>
      </c>
      <c r="J64" s="19">
        <f t="shared" si="6"/>
        <v>384.854166666667</v>
      </c>
      <c r="K64" s="16"/>
    </row>
    <row r="65" spans="1:11">
      <c r="A65" s="5" t="s">
        <v>323</v>
      </c>
      <c r="B65" s="6" t="s">
        <v>324</v>
      </c>
      <c r="C65" s="7" t="s">
        <v>325</v>
      </c>
      <c r="D65" s="6">
        <v>30000</v>
      </c>
      <c r="E65" s="6">
        <v>0</v>
      </c>
      <c r="F65" s="6" t="s">
        <v>326</v>
      </c>
      <c r="G65" s="6" t="s">
        <v>327</v>
      </c>
      <c r="H65" s="6" t="s">
        <v>129</v>
      </c>
      <c r="I65" s="6" t="s">
        <v>28</v>
      </c>
      <c r="J65" s="19">
        <f>D65*I65/100/360*19</f>
        <v>68.875</v>
      </c>
      <c r="K65" s="16"/>
    </row>
    <row r="66" spans="1:11">
      <c r="A66" s="5" t="s">
        <v>328</v>
      </c>
      <c r="B66" s="6" t="s">
        <v>329</v>
      </c>
      <c r="C66" s="7" t="s">
        <v>330</v>
      </c>
      <c r="D66" s="6">
        <v>35000</v>
      </c>
      <c r="E66" s="6">
        <v>0</v>
      </c>
      <c r="F66" s="6" t="s">
        <v>207</v>
      </c>
      <c r="G66" s="6" t="s">
        <v>208</v>
      </c>
      <c r="H66" s="6" t="s">
        <v>97</v>
      </c>
      <c r="I66" s="6" t="s">
        <v>16</v>
      </c>
      <c r="J66" s="20">
        <f>D66*I66/100/360*81</f>
        <v>374.0625</v>
      </c>
      <c r="K66" s="16"/>
    </row>
    <row r="67" spans="1:11">
      <c r="A67" s="5" t="s">
        <v>331</v>
      </c>
      <c r="B67" s="6" t="s">
        <v>332</v>
      </c>
      <c r="C67" s="7" t="s">
        <v>333</v>
      </c>
      <c r="D67" s="6">
        <v>30000</v>
      </c>
      <c r="E67" s="6">
        <v>30000</v>
      </c>
      <c r="F67" s="6" t="s">
        <v>334</v>
      </c>
      <c r="G67" s="6" t="s">
        <v>335</v>
      </c>
      <c r="H67" s="6"/>
      <c r="I67" s="6" t="s">
        <v>16</v>
      </c>
      <c r="J67" s="19">
        <f t="shared" ref="J67:J70" si="7">E67*I67/100/360*91</f>
        <v>360.208333333333</v>
      </c>
      <c r="K67" s="16"/>
    </row>
    <row r="68" spans="1:11">
      <c r="A68" s="5" t="s">
        <v>336</v>
      </c>
      <c r="B68" s="6" t="s">
        <v>337</v>
      </c>
      <c r="C68" s="7" t="s">
        <v>338</v>
      </c>
      <c r="D68" s="6">
        <v>30000</v>
      </c>
      <c r="E68" s="6">
        <v>30000</v>
      </c>
      <c r="F68" s="6" t="s">
        <v>67</v>
      </c>
      <c r="G68" s="6" t="s">
        <v>68</v>
      </c>
      <c r="H68" s="6"/>
      <c r="I68" s="6" t="s">
        <v>16</v>
      </c>
      <c r="J68" s="19">
        <f t="shared" si="7"/>
        <v>360.208333333333</v>
      </c>
      <c r="K68" s="16"/>
    </row>
    <row r="69" spans="1:11">
      <c r="A69" s="5" t="s">
        <v>339</v>
      </c>
      <c r="B69" s="6" t="s">
        <v>340</v>
      </c>
      <c r="C69" s="7" t="s">
        <v>341</v>
      </c>
      <c r="D69" s="6">
        <v>40000</v>
      </c>
      <c r="E69" s="6">
        <v>0</v>
      </c>
      <c r="F69" s="6" t="s">
        <v>342</v>
      </c>
      <c r="G69" s="6" t="s">
        <v>312</v>
      </c>
      <c r="H69" s="6" t="s">
        <v>343</v>
      </c>
      <c r="I69" s="6" t="s">
        <v>16</v>
      </c>
      <c r="J69" s="19">
        <f>D69*I69/100/360*8</f>
        <v>42.2222222222222</v>
      </c>
      <c r="K69" s="16"/>
    </row>
    <row r="70" spans="1:11">
      <c r="A70" s="5" t="s">
        <v>344</v>
      </c>
      <c r="B70" s="6" t="s">
        <v>345</v>
      </c>
      <c r="C70" s="7" t="s">
        <v>346</v>
      </c>
      <c r="D70" s="6">
        <v>35000</v>
      </c>
      <c r="E70" s="6">
        <v>34974.45</v>
      </c>
      <c r="F70" s="6" t="s">
        <v>213</v>
      </c>
      <c r="G70" s="6" t="s">
        <v>214</v>
      </c>
      <c r="H70" s="6"/>
      <c r="I70" s="6" t="s">
        <v>16</v>
      </c>
      <c r="J70" s="19">
        <f t="shared" si="7"/>
        <v>419.936278125</v>
      </c>
      <c r="K70" s="16"/>
    </row>
    <row r="71" spans="1:11">
      <c r="A71" s="5" t="s">
        <v>347</v>
      </c>
      <c r="B71" s="6" t="s">
        <v>348</v>
      </c>
      <c r="C71" s="7" t="s">
        <v>349</v>
      </c>
      <c r="D71" s="6">
        <v>30000</v>
      </c>
      <c r="E71" s="6">
        <v>0</v>
      </c>
      <c r="F71" s="6" t="s">
        <v>350</v>
      </c>
      <c r="G71" s="6" t="s">
        <v>351</v>
      </c>
      <c r="H71" s="6" t="s">
        <v>312</v>
      </c>
      <c r="I71" s="6" t="s">
        <v>28</v>
      </c>
      <c r="J71" s="19">
        <f>D71*I71/100/360*13</f>
        <v>47.125</v>
      </c>
      <c r="K71" s="16"/>
    </row>
    <row r="72" spans="1:11">
      <c r="A72" s="5" t="s">
        <v>352</v>
      </c>
      <c r="B72" s="6" t="s">
        <v>353</v>
      </c>
      <c r="C72" s="7" t="s">
        <v>354</v>
      </c>
      <c r="D72" s="6">
        <v>30000</v>
      </c>
      <c r="E72" s="6">
        <v>30000</v>
      </c>
      <c r="F72" s="6" t="s">
        <v>295</v>
      </c>
      <c r="G72" s="6" t="s">
        <v>296</v>
      </c>
      <c r="H72" s="6"/>
      <c r="I72" s="6" t="s">
        <v>16</v>
      </c>
      <c r="J72" s="19">
        <f t="shared" ref="J72:J76" si="8">E72*I72/100/360*91</f>
        <v>360.208333333333</v>
      </c>
      <c r="K72" s="16"/>
    </row>
    <row r="73" spans="1:11">
      <c r="A73" s="5" t="s">
        <v>355</v>
      </c>
      <c r="B73" s="6" t="s">
        <v>356</v>
      </c>
      <c r="C73" s="7" t="s">
        <v>357</v>
      </c>
      <c r="D73" s="6">
        <v>30000</v>
      </c>
      <c r="E73" s="6">
        <v>0</v>
      </c>
      <c r="F73" s="6" t="s">
        <v>128</v>
      </c>
      <c r="G73" s="6" t="s">
        <v>129</v>
      </c>
      <c r="H73" s="6" t="s">
        <v>291</v>
      </c>
      <c r="I73" s="6" t="s">
        <v>16</v>
      </c>
      <c r="J73" s="19">
        <f>D73*I73/100/360*10</f>
        <v>39.5833333333333</v>
      </c>
      <c r="K73" s="16"/>
    </row>
    <row r="74" spans="1:11">
      <c r="A74" s="5" t="s">
        <v>358</v>
      </c>
      <c r="B74" s="6" t="s">
        <v>359</v>
      </c>
      <c r="C74" s="7" t="s">
        <v>360</v>
      </c>
      <c r="D74" s="6">
        <v>35000</v>
      </c>
      <c r="E74" s="6">
        <v>35000</v>
      </c>
      <c r="F74" s="6" t="s">
        <v>107</v>
      </c>
      <c r="G74" s="6" t="s">
        <v>108</v>
      </c>
      <c r="H74" s="6"/>
      <c r="I74" s="6" t="s">
        <v>28</v>
      </c>
      <c r="J74" s="19">
        <f t="shared" si="8"/>
        <v>384.854166666667</v>
      </c>
      <c r="K74" s="16"/>
    </row>
    <row r="75" spans="1:11">
      <c r="A75" s="5" t="s">
        <v>361</v>
      </c>
      <c r="B75" s="6" t="s">
        <v>362</v>
      </c>
      <c r="C75" s="7" t="s">
        <v>363</v>
      </c>
      <c r="D75" s="6">
        <v>30000</v>
      </c>
      <c r="E75" s="6">
        <v>0</v>
      </c>
      <c r="F75" s="6" t="s">
        <v>20</v>
      </c>
      <c r="G75" s="6" t="s">
        <v>21</v>
      </c>
      <c r="H75" s="6" t="s">
        <v>364</v>
      </c>
      <c r="I75" s="6" t="s">
        <v>16</v>
      </c>
      <c r="J75" s="19">
        <f>D75*I75/100/360*2</f>
        <v>7.91666666666667</v>
      </c>
      <c r="K75" s="16"/>
    </row>
    <row r="76" spans="1:11">
      <c r="A76" s="5" t="s">
        <v>365</v>
      </c>
      <c r="B76" s="6" t="s">
        <v>366</v>
      </c>
      <c r="C76" s="7" t="s">
        <v>367</v>
      </c>
      <c r="D76" s="6">
        <v>30000</v>
      </c>
      <c r="E76" s="6">
        <v>30000</v>
      </c>
      <c r="F76" s="6" t="s">
        <v>368</v>
      </c>
      <c r="G76" s="6" t="s">
        <v>369</v>
      </c>
      <c r="H76" s="6"/>
      <c r="I76" s="6" t="s">
        <v>28</v>
      </c>
      <c r="J76" s="19">
        <f t="shared" si="8"/>
        <v>329.875</v>
      </c>
      <c r="K76" s="16"/>
    </row>
    <row r="77" spans="1:11">
      <c r="A77" s="5" t="s">
        <v>370</v>
      </c>
      <c r="B77" s="6" t="s">
        <v>371</v>
      </c>
      <c r="C77" s="7" t="s">
        <v>372</v>
      </c>
      <c r="D77" s="6">
        <v>35000</v>
      </c>
      <c r="E77" s="6">
        <v>0</v>
      </c>
      <c r="F77" s="6" t="s">
        <v>148</v>
      </c>
      <c r="G77" s="6" t="s">
        <v>373</v>
      </c>
      <c r="H77" s="6" t="s">
        <v>34</v>
      </c>
      <c r="I77" s="6" t="s">
        <v>28</v>
      </c>
      <c r="J77" s="19">
        <f>D77*I77/100/360*9</f>
        <v>38.0625</v>
      </c>
      <c r="K77" s="16"/>
    </row>
    <row r="78" spans="1:11">
      <c r="A78" s="5" t="s">
        <v>374</v>
      </c>
      <c r="B78" s="6" t="s">
        <v>375</v>
      </c>
      <c r="C78" s="7" t="s">
        <v>376</v>
      </c>
      <c r="D78" s="6">
        <v>35000</v>
      </c>
      <c r="E78" s="6">
        <v>35000</v>
      </c>
      <c r="F78" s="6" t="s">
        <v>377</v>
      </c>
      <c r="G78" s="6" t="s">
        <v>378</v>
      </c>
      <c r="H78" s="6"/>
      <c r="I78" s="6" t="s">
        <v>16</v>
      </c>
      <c r="J78" s="19">
        <f t="shared" ref="J78:J82" si="9">E78*I78/100/360*91</f>
        <v>420.243055555556</v>
      </c>
      <c r="K78" s="16"/>
    </row>
    <row r="79" spans="1:11">
      <c r="A79" s="5" t="s">
        <v>379</v>
      </c>
      <c r="B79" s="6" t="s">
        <v>380</v>
      </c>
      <c r="C79" s="7" t="s">
        <v>381</v>
      </c>
      <c r="D79" s="6">
        <v>50000</v>
      </c>
      <c r="E79" s="6">
        <v>0</v>
      </c>
      <c r="F79" s="6" t="s">
        <v>20</v>
      </c>
      <c r="G79" s="6" t="s">
        <v>382</v>
      </c>
      <c r="H79" s="6" t="s">
        <v>383</v>
      </c>
      <c r="I79" s="6" t="s">
        <v>28</v>
      </c>
      <c r="J79" s="20">
        <f>D79*I79/100/360*6</f>
        <v>36.25</v>
      </c>
      <c r="K79" s="16"/>
    </row>
    <row r="80" spans="1:11">
      <c r="A80" s="5" t="s">
        <v>384</v>
      </c>
      <c r="B80" s="6" t="s">
        <v>385</v>
      </c>
      <c r="C80" s="7" t="s">
        <v>386</v>
      </c>
      <c r="D80" s="6">
        <v>35000</v>
      </c>
      <c r="E80" s="6">
        <v>35000</v>
      </c>
      <c r="F80" s="6" t="s">
        <v>387</v>
      </c>
      <c r="G80" s="6" t="s">
        <v>164</v>
      </c>
      <c r="H80" s="6"/>
      <c r="I80" s="6" t="s">
        <v>28</v>
      </c>
      <c r="J80" s="18">
        <f t="shared" si="9"/>
        <v>384.854166666667</v>
      </c>
      <c r="K80" s="16"/>
    </row>
    <row r="81" spans="1:11">
      <c r="A81" s="5" t="s">
        <v>388</v>
      </c>
      <c r="B81" s="6" t="s">
        <v>389</v>
      </c>
      <c r="C81" s="7" t="s">
        <v>390</v>
      </c>
      <c r="D81" s="6">
        <v>50000</v>
      </c>
      <c r="E81" s="6">
        <v>20000</v>
      </c>
      <c r="F81" s="6" t="s">
        <v>128</v>
      </c>
      <c r="G81" s="6" t="s">
        <v>129</v>
      </c>
      <c r="H81" s="6" t="s">
        <v>130</v>
      </c>
      <c r="I81" s="6" t="s">
        <v>16</v>
      </c>
      <c r="J81" s="19">
        <f>D81*I81/100/360*18+E81*I81/100/360*73</f>
        <v>311.388888888889</v>
      </c>
      <c r="K81" s="16"/>
    </row>
    <row r="82" spans="1:11">
      <c r="A82" s="5" t="s">
        <v>391</v>
      </c>
      <c r="B82" s="6" t="s">
        <v>392</v>
      </c>
      <c r="C82" s="7" t="s">
        <v>393</v>
      </c>
      <c r="D82" s="6">
        <v>30000</v>
      </c>
      <c r="E82" s="6">
        <v>30000</v>
      </c>
      <c r="F82" s="6" t="s">
        <v>394</v>
      </c>
      <c r="G82" s="6" t="s">
        <v>395</v>
      </c>
      <c r="H82" s="6"/>
      <c r="I82" s="6" t="s">
        <v>16</v>
      </c>
      <c r="J82" s="19">
        <f t="shared" si="9"/>
        <v>360.208333333333</v>
      </c>
      <c r="K82" s="16"/>
    </row>
    <row r="83" spans="1:11">
      <c r="A83" s="5" t="s">
        <v>396</v>
      </c>
      <c r="B83" s="6" t="s">
        <v>397</v>
      </c>
      <c r="C83" s="7" t="s">
        <v>398</v>
      </c>
      <c r="D83" s="6">
        <v>30000</v>
      </c>
      <c r="E83" s="6">
        <v>0</v>
      </c>
      <c r="F83" s="6" t="s">
        <v>399</v>
      </c>
      <c r="G83" s="6" t="s">
        <v>400</v>
      </c>
      <c r="H83" s="6" t="s">
        <v>401</v>
      </c>
      <c r="I83" s="6" t="s">
        <v>16</v>
      </c>
      <c r="J83" s="19">
        <f>D83*I83/100/360*72</f>
        <v>285</v>
      </c>
      <c r="K83" s="16"/>
    </row>
    <row r="84" spans="1:11">
      <c r="A84" s="5" t="s">
        <v>402</v>
      </c>
      <c r="B84" s="6" t="s">
        <v>403</v>
      </c>
      <c r="C84" s="7" t="s">
        <v>404</v>
      </c>
      <c r="D84" s="6">
        <v>35000</v>
      </c>
      <c r="E84" s="6">
        <v>0</v>
      </c>
      <c r="F84" s="6" t="s">
        <v>142</v>
      </c>
      <c r="G84" s="6" t="s">
        <v>143</v>
      </c>
      <c r="H84" s="6" t="s">
        <v>103</v>
      </c>
      <c r="I84" s="6" t="s">
        <v>16</v>
      </c>
      <c r="J84" s="19">
        <f>D84*I84/100/360*54</f>
        <v>249.375</v>
      </c>
      <c r="K84" s="16"/>
    </row>
    <row r="85" spans="1:11">
      <c r="A85" s="5" t="s">
        <v>405</v>
      </c>
      <c r="B85" s="6" t="s">
        <v>406</v>
      </c>
      <c r="C85" s="7" t="s">
        <v>407</v>
      </c>
      <c r="D85" s="6">
        <v>35000</v>
      </c>
      <c r="E85" s="6">
        <v>35000</v>
      </c>
      <c r="F85" s="6" t="s">
        <v>408</v>
      </c>
      <c r="G85" s="6" t="s">
        <v>272</v>
      </c>
      <c r="H85" s="6"/>
      <c r="I85" s="6" t="s">
        <v>28</v>
      </c>
      <c r="J85" s="19">
        <f t="shared" ref="J85:J87" si="10">E85*I85/100/360*91</f>
        <v>384.854166666667</v>
      </c>
      <c r="K85" s="16"/>
    </row>
    <row r="86" spans="1:11">
      <c r="A86" s="5" t="s">
        <v>409</v>
      </c>
      <c r="B86" s="6" t="s">
        <v>410</v>
      </c>
      <c r="C86" s="7" t="s">
        <v>411</v>
      </c>
      <c r="D86" s="6">
        <v>35000</v>
      </c>
      <c r="E86" s="6">
        <v>35000</v>
      </c>
      <c r="F86" s="6" t="s">
        <v>412</v>
      </c>
      <c r="G86" s="6" t="s">
        <v>413</v>
      </c>
      <c r="H86" s="6"/>
      <c r="I86" s="6" t="s">
        <v>16</v>
      </c>
      <c r="J86" s="19">
        <f t="shared" si="10"/>
        <v>420.243055555556</v>
      </c>
      <c r="K86" s="16"/>
    </row>
    <row r="87" spans="1:11">
      <c r="A87" s="5" t="s">
        <v>414</v>
      </c>
      <c r="B87" s="6" t="s">
        <v>415</v>
      </c>
      <c r="C87" s="7" t="s">
        <v>416</v>
      </c>
      <c r="D87" s="6">
        <v>30000</v>
      </c>
      <c r="E87" s="6">
        <v>30000</v>
      </c>
      <c r="F87" s="6" t="s">
        <v>239</v>
      </c>
      <c r="G87" s="6" t="s">
        <v>240</v>
      </c>
      <c r="H87" s="6"/>
      <c r="I87" s="6" t="s">
        <v>28</v>
      </c>
      <c r="J87" s="19">
        <f t="shared" si="10"/>
        <v>329.875</v>
      </c>
      <c r="K87" s="16"/>
    </row>
    <row r="88" spans="1:11">
      <c r="A88" s="5" t="s">
        <v>417</v>
      </c>
      <c r="B88" s="6" t="s">
        <v>418</v>
      </c>
      <c r="C88" s="7" t="s">
        <v>419</v>
      </c>
      <c r="D88" s="6">
        <v>30000</v>
      </c>
      <c r="E88" s="6">
        <v>0</v>
      </c>
      <c r="F88" s="6" t="s">
        <v>420</v>
      </c>
      <c r="G88" s="6" t="s">
        <v>421</v>
      </c>
      <c r="H88" s="6" t="s">
        <v>153</v>
      </c>
      <c r="I88" s="6" t="s">
        <v>16</v>
      </c>
      <c r="J88" s="19">
        <f>D88*I88/100/360*80</f>
        <v>316.666666666667</v>
      </c>
      <c r="K88" s="16"/>
    </row>
    <row r="89" spans="1:11">
      <c r="A89" s="5" t="s">
        <v>422</v>
      </c>
      <c r="B89" s="6" t="s">
        <v>423</v>
      </c>
      <c r="C89" s="7" t="s">
        <v>424</v>
      </c>
      <c r="D89" s="6">
        <v>30000</v>
      </c>
      <c r="E89" s="6">
        <v>0</v>
      </c>
      <c r="F89" s="6" t="s">
        <v>142</v>
      </c>
      <c r="G89" s="6" t="s">
        <v>425</v>
      </c>
      <c r="H89" s="6" t="s">
        <v>426</v>
      </c>
      <c r="I89" s="6" t="s">
        <v>16</v>
      </c>
      <c r="J89" s="19">
        <f>D89*I89/100/360*86</f>
        <v>340.416666666667</v>
      </c>
      <c r="K89" s="16"/>
    </row>
    <row r="90" spans="1:11">
      <c r="A90" s="5" t="s">
        <v>427</v>
      </c>
      <c r="B90" s="6" t="s">
        <v>428</v>
      </c>
      <c r="C90" s="7" t="s">
        <v>429</v>
      </c>
      <c r="D90" s="6">
        <v>30000</v>
      </c>
      <c r="E90" s="6">
        <v>30000</v>
      </c>
      <c r="F90" s="6" t="s">
        <v>316</v>
      </c>
      <c r="G90" s="6" t="s">
        <v>317</v>
      </c>
      <c r="H90" s="6"/>
      <c r="I90" s="6" t="s">
        <v>28</v>
      </c>
      <c r="J90" s="19">
        <f>E90*I90/100/360*91</f>
        <v>329.875</v>
      </c>
      <c r="K90" s="16"/>
    </row>
    <row r="91" ht="53" spans="1:11">
      <c r="A91" s="5" t="s">
        <v>430</v>
      </c>
      <c r="B91" s="8" t="s">
        <v>431</v>
      </c>
      <c r="C91" s="9" t="s">
        <v>432</v>
      </c>
      <c r="D91" s="10">
        <v>50000</v>
      </c>
      <c r="E91" s="6">
        <v>0</v>
      </c>
      <c r="F91" s="8" t="s">
        <v>327</v>
      </c>
      <c r="G91" s="8" t="s">
        <v>149</v>
      </c>
      <c r="H91" s="6" t="s">
        <v>130</v>
      </c>
      <c r="I91" s="8" t="s">
        <v>28</v>
      </c>
      <c r="J91" s="19">
        <f>D91*I91/100/360*18</f>
        <v>108.75</v>
      </c>
      <c r="K91" s="16"/>
    </row>
    <row r="92" spans="1:11">
      <c r="A92" s="5" t="s">
        <v>433</v>
      </c>
      <c r="B92" s="6" t="s">
        <v>434</v>
      </c>
      <c r="C92" s="7" t="s">
        <v>435</v>
      </c>
      <c r="D92" s="6">
        <v>35000</v>
      </c>
      <c r="E92" s="6">
        <v>25000</v>
      </c>
      <c r="F92" s="6" t="s">
        <v>394</v>
      </c>
      <c r="G92" s="6" t="s">
        <v>395</v>
      </c>
      <c r="H92" s="6" t="s">
        <v>34</v>
      </c>
      <c r="I92" s="6" t="s">
        <v>16</v>
      </c>
      <c r="J92" s="19">
        <f>D92*I92/100/360*9+E92*I92/100/360*82</f>
        <v>312.048611111111</v>
      </c>
      <c r="K92" s="16"/>
    </row>
    <row r="93" spans="1:11">
      <c r="A93" s="5" t="s">
        <v>436</v>
      </c>
      <c r="B93" s="6" t="s">
        <v>437</v>
      </c>
      <c r="C93" s="7" t="s">
        <v>438</v>
      </c>
      <c r="D93" s="6">
        <v>30000</v>
      </c>
      <c r="E93" s="6">
        <v>0</v>
      </c>
      <c r="F93" s="6" t="s">
        <v>439</v>
      </c>
      <c r="G93" s="6" t="s">
        <v>440</v>
      </c>
      <c r="H93" s="6" t="s">
        <v>441</v>
      </c>
      <c r="I93" s="6" t="s">
        <v>16</v>
      </c>
      <c r="J93" s="19">
        <f>D93*I93/100/360*69</f>
        <v>273.125</v>
      </c>
      <c r="K93" s="16"/>
    </row>
    <row r="94" spans="1:11">
      <c r="A94" s="5" t="s">
        <v>442</v>
      </c>
      <c r="B94" s="6" t="s">
        <v>443</v>
      </c>
      <c r="C94" s="7" t="s">
        <v>444</v>
      </c>
      <c r="D94" s="6">
        <v>30000</v>
      </c>
      <c r="E94" s="6">
        <v>0</v>
      </c>
      <c r="F94" s="6" t="s">
        <v>90</v>
      </c>
      <c r="G94" s="6" t="s">
        <v>400</v>
      </c>
      <c r="H94" s="6" t="s">
        <v>203</v>
      </c>
      <c r="I94" s="6" t="s">
        <v>16</v>
      </c>
      <c r="J94" s="20">
        <f>D94*I94/100/360*87</f>
        <v>344.375</v>
      </c>
      <c r="K94" s="16"/>
    </row>
    <row r="95" ht="53" spans="1:11">
      <c r="A95" s="11" t="s">
        <v>445</v>
      </c>
      <c r="B95" s="11" t="s">
        <v>211</v>
      </c>
      <c r="C95" s="12" t="s">
        <v>446</v>
      </c>
      <c r="D95" s="13">
        <v>30000</v>
      </c>
      <c r="E95" s="6">
        <v>30000</v>
      </c>
      <c r="F95" s="11" t="s">
        <v>447</v>
      </c>
      <c r="G95" s="11" t="s">
        <v>335</v>
      </c>
      <c r="H95" s="6"/>
      <c r="I95" s="11" t="s">
        <v>28</v>
      </c>
      <c r="J95" s="22">
        <f t="shared" ref="J95:J100" si="11">E95*I95/100/360*91</f>
        <v>329.875</v>
      </c>
      <c r="K95" s="16"/>
    </row>
    <row r="96" ht="53" spans="1:11">
      <c r="A96" s="11" t="s">
        <v>448</v>
      </c>
      <c r="B96" s="11" t="s">
        <v>449</v>
      </c>
      <c r="C96" s="12" t="s">
        <v>450</v>
      </c>
      <c r="D96" s="13">
        <v>40000</v>
      </c>
      <c r="E96" s="6">
        <v>40000</v>
      </c>
      <c r="F96" s="11" t="s">
        <v>447</v>
      </c>
      <c r="G96" s="11" t="s">
        <v>335</v>
      </c>
      <c r="H96" s="6"/>
      <c r="I96" s="11" t="s">
        <v>28</v>
      </c>
      <c r="J96" s="22">
        <f t="shared" si="11"/>
        <v>439.833333333333</v>
      </c>
      <c r="K96" s="16"/>
    </row>
    <row r="97" ht="53" spans="1:11">
      <c r="A97" s="11" t="s">
        <v>451</v>
      </c>
      <c r="B97" s="11" t="s">
        <v>452</v>
      </c>
      <c r="C97" s="12" t="s">
        <v>453</v>
      </c>
      <c r="D97" s="13">
        <v>20000</v>
      </c>
      <c r="E97" s="6">
        <v>20000</v>
      </c>
      <c r="F97" s="11" t="s">
        <v>454</v>
      </c>
      <c r="G97" s="11" t="s">
        <v>455</v>
      </c>
      <c r="H97" s="6"/>
      <c r="I97" s="11" t="s">
        <v>16</v>
      </c>
      <c r="J97" s="22">
        <f t="shared" si="11"/>
        <v>240.138888888889</v>
      </c>
      <c r="K97" s="16"/>
    </row>
    <row r="98" ht="53" spans="1:11">
      <c r="A98" s="11" t="s">
        <v>456</v>
      </c>
      <c r="B98" s="11" t="s">
        <v>457</v>
      </c>
      <c r="C98" s="12" t="s">
        <v>458</v>
      </c>
      <c r="D98" s="13">
        <v>30000</v>
      </c>
      <c r="E98" s="6">
        <v>30000</v>
      </c>
      <c r="F98" s="11" t="s">
        <v>459</v>
      </c>
      <c r="G98" s="11" t="s">
        <v>460</v>
      </c>
      <c r="H98" s="6"/>
      <c r="I98" s="11" t="s">
        <v>16</v>
      </c>
      <c r="J98" s="22">
        <f t="shared" si="11"/>
        <v>360.208333333333</v>
      </c>
      <c r="K98" s="16"/>
    </row>
    <row r="99" ht="53" spans="1:11">
      <c r="A99" s="11" t="s">
        <v>461</v>
      </c>
      <c r="B99" s="11" t="s">
        <v>462</v>
      </c>
      <c r="C99" s="12" t="s">
        <v>463</v>
      </c>
      <c r="D99" s="13">
        <v>50000</v>
      </c>
      <c r="E99" s="6">
        <v>50000</v>
      </c>
      <c r="F99" s="11" t="s">
        <v>464</v>
      </c>
      <c r="G99" s="11" t="s">
        <v>465</v>
      </c>
      <c r="H99" s="6"/>
      <c r="I99" s="11" t="s">
        <v>28</v>
      </c>
      <c r="J99" s="22">
        <f t="shared" si="11"/>
        <v>549.791666666667</v>
      </c>
      <c r="K99" s="16"/>
    </row>
    <row r="100" ht="53" spans="1:11">
      <c r="A100" s="11" t="s">
        <v>466</v>
      </c>
      <c r="B100" s="11" t="s">
        <v>467</v>
      </c>
      <c r="C100" s="12" t="s">
        <v>468</v>
      </c>
      <c r="D100" s="13">
        <v>30000</v>
      </c>
      <c r="E100" s="6">
        <v>30000</v>
      </c>
      <c r="F100" s="11" t="s">
        <v>469</v>
      </c>
      <c r="G100" s="11" t="s">
        <v>165</v>
      </c>
      <c r="H100" s="6"/>
      <c r="I100" s="11" t="s">
        <v>16</v>
      </c>
      <c r="J100" s="22">
        <f t="shared" si="11"/>
        <v>360.208333333333</v>
      </c>
      <c r="K100" s="16"/>
    </row>
    <row r="101" ht="53" spans="1:11">
      <c r="A101" s="11" t="s">
        <v>470</v>
      </c>
      <c r="B101" s="11" t="s">
        <v>471</v>
      </c>
      <c r="C101" s="12" t="s">
        <v>472</v>
      </c>
      <c r="D101" s="13">
        <v>30000</v>
      </c>
      <c r="E101" s="6">
        <v>0</v>
      </c>
      <c r="F101" s="11" t="s">
        <v>473</v>
      </c>
      <c r="G101" s="11" t="s">
        <v>474</v>
      </c>
      <c r="H101" s="6" t="s">
        <v>129</v>
      </c>
      <c r="I101" s="11" t="s">
        <v>28</v>
      </c>
      <c r="J101" s="22">
        <f>D101*I101/100/360*19</f>
        <v>68.875</v>
      </c>
      <c r="K101" s="16"/>
    </row>
    <row r="102" ht="53" spans="1:11">
      <c r="A102" s="11" t="s">
        <v>475</v>
      </c>
      <c r="B102" s="11" t="s">
        <v>476</v>
      </c>
      <c r="C102" s="12" t="s">
        <v>477</v>
      </c>
      <c r="D102" s="13">
        <v>40000</v>
      </c>
      <c r="E102" s="6">
        <v>40000</v>
      </c>
      <c r="F102" s="11" t="s">
        <v>478</v>
      </c>
      <c r="G102" s="11" t="s">
        <v>479</v>
      </c>
      <c r="H102" s="6"/>
      <c r="I102" s="11" t="s">
        <v>16</v>
      </c>
      <c r="J102" s="23">
        <f t="shared" ref="J102:J113" si="12">E102*I102/100/360*91</f>
        <v>480.277777777778</v>
      </c>
      <c r="K102" s="16"/>
    </row>
    <row r="103" ht="53" spans="1:11">
      <c r="A103" s="11" t="s">
        <v>480</v>
      </c>
      <c r="B103" s="11" t="s">
        <v>481</v>
      </c>
      <c r="C103" s="12" t="s">
        <v>482</v>
      </c>
      <c r="D103" s="13">
        <v>30000</v>
      </c>
      <c r="E103" s="6">
        <v>30000</v>
      </c>
      <c r="F103" s="11" t="s">
        <v>483</v>
      </c>
      <c r="G103" s="11" t="s">
        <v>484</v>
      </c>
      <c r="H103" s="6"/>
      <c r="I103" s="11" t="s">
        <v>16</v>
      </c>
      <c r="J103" s="23">
        <f t="shared" si="12"/>
        <v>360.208333333333</v>
      </c>
      <c r="K103" s="16"/>
    </row>
    <row r="104" ht="53" spans="1:11">
      <c r="A104" s="11" t="s">
        <v>485</v>
      </c>
      <c r="B104" s="11" t="s">
        <v>486</v>
      </c>
      <c r="C104" s="11" t="s">
        <v>487</v>
      </c>
      <c r="D104" s="13">
        <v>30000</v>
      </c>
      <c r="E104" s="6">
        <v>30000</v>
      </c>
      <c r="F104" s="11" t="s">
        <v>138</v>
      </c>
      <c r="G104" s="11" t="s">
        <v>488</v>
      </c>
      <c r="H104" s="6"/>
      <c r="I104" s="11" t="s">
        <v>28</v>
      </c>
      <c r="J104" s="23">
        <f t="shared" si="12"/>
        <v>329.875</v>
      </c>
      <c r="K104" s="16"/>
    </row>
    <row r="105" ht="53" spans="1:11">
      <c r="A105" s="11" t="s">
        <v>489</v>
      </c>
      <c r="B105" s="11" t="s">
        <v>490</v>
      </c>
      <c r="C105" s="11" t="s">
        <v>491</v>
      </c>
      <c r="D105" s="13">
        <v>35000</v>
      </c>
      <c r="E105" s="6">
        <v>35000</v>
      </c>
      <c r="F105" s="11" t="s">
        <v>492</v>
      </c>
      <c r="G105" s="11" t="s">
        <v>493</v>
      </c>
      <c r="H105" s="6"/>
      <c r="I105" s="11" t="s">
        <v>28</v>
      </c>
      <c r="J105" s="23">
        <f t="shared" si="12"/>
        <v>384.854166666667</v>
      </c>
      <c r="K105" s="16"/>
    </row>
    <row r="106" ht="53" spans="1:11">
      <c r="A106" s="11" t="s">
        <v>494</v>
      </c>
      <c r="B106" s="11" t="s">
        <v>495</v>
      </c>
      <c r="C106" s="11" t="s">
        <v>496</v>
      </c>
      <c r="D106" s="13">
        <v>30000</v>
      </c>
      <c r="E106" s="6">
        <v>30000</v>
      </c>
      <c r="F106" s="11" t="s">
        <v>497</v>
      </c>
      <c r="G106" s="11" t="s">
        <v>498</v>
      </c>
      <c r="H106" s="6"/>
      <c r="I106" s="11" t="s">
        <v>28</v>
      </c>
      <c r="J106" s="23">
        <f t="shared" si="12"/>
        <v>329.875</v>
      </c>
      <c r="K106" s="16"/>
    </row>
    <row r="107" ht="53" spans="1:11">
      <c r="A107" s="11" t="s">
        <v>499</v>
      </c>
      <c r="B107" s="11" t="s">
        <v>500</v>
      </c>
      <c r="C107" s="11" t="s">
        <v>501</v>
      </c>
      <c r="D107" s="13">
        <v>45000</v>
      </c>
      <c r="E107" s="6">
        <v>15000</v>
      </c>
      <c r="F107" s="11" t="s">
        <v>502</v>
      </c>
      <c r="G107" s="11" t="s">
        <v>503</v>
      </c>
      <c r="H107" s="6" t="s">
        <v>504</v>
      </c>
      <c r="I107" s="11" t="s">
        <v>28</v>
      </c>
      <c r="J107" s="22">
        <f t="shared" si="12"/>
        <v>164.9375</v>
      </c>
      <c r="K107" s="16"/>
    </row>
    <row r="108" ht="53" spans="1:11">
      <c r="A108" s="11" t="s">
        <v>505</v>
      </c>
      <c r="B108" s="11" t="s">
        <v>506</v>
      </c>
      <c r="C108" s="11" t="s">
        <v>507</v>
      </c>
      <c r="D108" s="13">
        <v>50000</v>
      </c>
      <c r="E108" s="6">
        <v>50000</v>
      </c>
      <c r="F108" s="11" t="s">
        <v>508</v>
      </c>
      <c r="G108" s="11" t="s">
        <v>509</v>
      </c>
      <c r="H108" s="6"/>
      <c r="I108" s="11" t="s">
        <v>28</v>
      </c>
      <c r="J108" s="22">
        <f t="shared" si="12"/>
        <v>549.791666666667</v>
      </c>
      <c r="K108" s="16"/>
    </row>
    <row r="109" ht="53" spans="1:11">
      <c r="A109" s="11" t="s">
        <v>510</v>
      </c>
      <c r="B109" s="11" t="s">
        <v>511</v>
      </c>
      <c r="C109" s="11" t="s">
        <v>512</v>
      </c>
      <c r="D109" s="13">
        <v>30000</v>
      </c>
      <c r="E109" s="6">
        <v>30000</v>
      </c>
      <c r="F109" s="11" t="s">
        <v>513</v>
      </c>
      <c r="G109" s="11" t="s">
        <v>514</v>
      </c>
      <c r="H109" s="6"/>
      <c r="I109" s="11" t="s">
        <v>28</v>
      </c>
      <c r="J109" s="22">
        <f t="shared" si="12"/>
        <v>329.875</v>
      </c>
      <c r="K109" s="16"/>
    </row>
    <row r="110" ht="53" spans="1:11">
      <c r="A110" s="11" t="s">
        <v>515</v>
      </c>
      <c r="B110" s="11" t="s">
        <v>516</v>
      </c>
      <c r="C110" s="11" t="s">
        <v>517</v>
      </c>
      <c r="D110" s="13">
        <v>30000</v>
      </c>
      <c r="E110" s="6">
        <v>30000</v>
      </c>
      <c r="F110" s="11" t="s">
        <v>518</v>
      </c>
      <c r="G110" s="11" t="s">
        <v>519</v>
      </c>
      <c r="H110" s="6"/>
      <c r="I110" s="11" t="s">
        <v>28</v>
      </c>
      <c r="J110" s="22">
        <f t="shared" si="12"/>
        <v>329.875</v>
      </c>
      <c r="K110" s="16"/>
    </row>
    <row r="111" ht="53" spans="1:11">
      <c r="A111" s="11" t="s">
        <v>520</v>
      </c>
      <c r="B111" s="11" t="s">
        <v>521</v>
      </c>
      <c r="C111" s="11" t="s">
        <v>522</v>
      </c>
      <c r="D111" s="13">
        <v>50000</v>
      </c>
      <c r="E111" s="6">
        <v>50000</v>
      </c>
      <c r="F111" s="11" t="s">
        <v>518</v>
      </c>
      <c r="G111" s="11" t="s">
        <v>519</v>
      </c>
      <c r="H111" s="6"/>
      <c r="I111" s="11" t="s">
        <v>28</v>
      </c>
      <c r="J111" s="22">
        <f t="shared" si="12"/>
        <v>549.791666666667</v>
      </c>
      <c r="K111" s="16"/>
    </row>
    <row r="112" ht="53" spans="1:11">
      <c r="A112" s="11" t="s">
        <v>523</v>
      </c>
      <c r="B112" s="11" t="s">
        <v>524</v>
      </c>
      <c r="C112" s="11" t="s">
        <v>525</v>
      </c>
      <c r="D112" s="13">
        <v>50000</v>
      </c>
      <c r="E112" s="6">
        <v>50000</v>
      </c>
      <c r="F112" s="11" t="s">
        <v>526</v>
      </c>
      <c r="G112" s="11" t="s">
        <v>527</v>
      </c>
      <c r="H112" s="6"/>
      <c r="I112" s="11" t="s">
        <v>28</v>
      </c>
      <c r="J112" s="22">
        <f t="shared" si="12"/>
        <v>549.791666666667</v>
      </c>
      <c r="K112" s="16"/>
    </row>
    <row r="113" ht="53" spans="1:11">
      <c r="A113" s="11" t="s">
        <v>528</v>
      </c>
      <c r="B113" s="11" t="s">
        <v>529</v>
      </c>
      <c r="C113" s="11" t="s">
        <v>530</v>
      </c>
      <c r="D113" s="13">
        <v>25000</v>
      </c>
      <c r="E113" s="6">
        <v>25000</v>
      </c>
      <c r="F113" s="11" t="s">
        <v>513</v>
      </c>
      <c r="G113" s="11" t="s">
        <v>514</v>
      </c>
      <c r="H113" s="6"/>
      <c r="I113" s="11" t="s">
        <v>28</v>
      </c>
      <c r="J113" s="22">
        <f t="shared" si="12"/>
        <v>274.895833333333</v>
      </c>
      <c r="K113" s="16"/>
    </row>
    <row r="114" ht="53" spans="1:11">
      <c r="A114" s="11" t="s">
        <v>531</v>
      </c>
      <c r="B114" s="11" t="s">
        <v>30</v>
      </c>
      <c r="C114" s="11" t="s">
        <v>31</v>
      </c>
      <c r="D114" s="13">
        <v>50000</v>
      </c>
      <c r="E114" s="6">
        <v>50000</v>
      </c>
      <c r="F114" s="11" t="s">
        <v>34</v>
      </c>
      <c r="G114" s="11" t="s">
        <v>532</v>
      </c>
      <c r="H114" s="6"/>
      <c r="I114" s="11" t="s">
        <v>28</v>
      </c>
      <c r="J114" s="22">
        <f>E114*I114/100/360*82</f>
        <v>495.416666666667</v>
      </c>
      <c r="K114" s="16"/>
    </row>
    <row r="115" ht="53" spans="1:11">
      <c r="A115" s="11" t="s">
        <v>533</v>
      </c>
      <c r="B115" s="11" t="s">
        <v>362</v>
      </c>
      <c r="C115" s="11" t="s">
        <v>363</v>
      </c>
      <c r="D115" s="13">
        <v>20000</v>
      </c>
      <c r="E115" s="6">
        <v>20000</v>
      </c>
      <c r="F115" s="11" t="s">
        <v>364</v>
      </c>
      <c r="G115" s="11" t="s">
        <v>534</v>
      </c>
      <c r="H115" s="6"/>
      <c r="I115" s="11" t="s">
        <v>28</v>
      </c>
      <c r="J115" s="22">
        <f>E115*I115/100/360*89</f>
        <v>215.083333333333</v>
      </c>
      <c r="K115" s="16"/>
    </row>
    <row r="116" ht="53" spans="1:11">
      <c r="A116" s="11" t="s">
        <v>535</v>
      </c>
      <c r="B116" s="11" t="s">
        <v>536</v>
      </c>
      <c r="C116" s="11" t="s">
        <v>537</v>
      </c>
      <c r="D116" s="13">
        <v>30000</v>
      </c>
      <c r="E116" s="6">
        <v>30000</v>
      </c>
      <c r="F116" s="11" t="s">
        <v>149</v>
      </c>
      <c r="G116" s="11" t="s">
        <v>538</v>
      </c>
      <c r="H116" s="6"/>
      <c r="I116" s="11" t="s">
        <v>28</v>
      </c>
      <c r="J116" s="22">
        <f>E116*I116/100/360*74</f>
        <v>268.25</v>
      </c>
      <c r="K116" s="16"/>
    </row>
    <row r="117" ht="53" spans="1:11">
      <c r="A117" s="11" t="s">
        <v>539</v>
      </c>
      <c r="B117" s="11" t="s">
        <v>146</v>
      </c>
      <c r="C117" s="11" t="s">
        <v>147</v>
      </c>
      <c r="D117" s="13">
        <v>50000</v>
      </c>
      <c r="E117" s="6">
        <v>50000</v>
      </c>
      <c r="F117" s="11" t="s">
        <v>540</v>
      </c>
      <c r="G117" s="11" t="s">
        <v>541</v>
      </c>
      <c r="H117" s="6"/>
      <c r="I117" s="11" t="s">
        <v>28</v>
      </c>
      <c r="J117" s="22">
        <f>E117*I117/100/360*64</f>
        <v>386.666666666667</v>
      </c>
      <c r="K117" s="16"/>
    </row>
    <row r="118" ht="53" spans="1:11">
      <c r="A118" s="11" t="s">
        <v>542</v>
      </c>
      <c r="B118" s="11" t="s">
        <v>278</v>
      </c>
      <c r="C118" s="11" t="s">
        <v>279</v>
      </c>
      <c r="D118" s="13">
        <v>50000</v>
      </c>
      <c r="E118" s="6">
        <v>50000</v>
      </c>
      <c r="F118" s="11" t="s">
        <v>290</v>
      </c>
      <c r="G118" s="11" t="s">
        <v>543</v>
      </c>
      <c r="H118" s="6"/>
      <c r="I118" s="11" t="s">
        <v>28</v>
      </c>
      <c r="J118" s="22">
        <f>E118*I118/100/360*76</f>
        <v>459.166666666667</v>
      </c>
      <c r="K118" s="16"/>
    </row>
    <row r="119" ht="53" spans="1:11">
      <c r="A119" s="11" t="s">
        <v>544</v>
      </c>
      <c r="B119" s="11" t="s">
        <v>371</v>
      </c>
      <c r="C119" s="11" t="s">
        <v>372</v>
      </c>
      <c r="D119" s="13">
        <v>35000</v>
      </c>
      <c r="E119" s="6">
        <v>35000</v>
      </c>
      <c r="F119" s="11" t="s">
        <v>34</v>
      </c>
      <c r="G119" s="11" t="s">
        <v>532</v>
      </c>
      <c r="H119" s="6"/>
      <c r="I119" s="11" t="s">
        <v>28</v>
      </c>
      <c r="J119" s="22">
        <f>E119*I119/100/360*82</f>
        <v>346.791666666667</v>
      </c>
      <c r="K119" s="16"/>
    </row>
    <row r="120" ht="53" spans="1:11">
      <c r="A120" s="11" t="s">
        <v>545</v>
      </c>
      <c r="B120" s="11" t="s">
        <v>546</v>
      </c>
      <c r="C120" s="11" t="s">
        <v>547</v>
      </c>
      <c r="D120" s="13">
        <v>30000</v>
      </c>
      <c r="E120" s="6">
        <v>30000</v>
      </c>
      <c r="F120" s="11" t="s">
        <v>291</v>
      </c>
      <c r="G120" s="11" t="s">
        <v>548</v>
      </c>
      <c r="H120" s="6"/>
      <c r="I120" s="11" t="s">
        <v>28</v>
      </c>
      <c r="J120" s="22">
        <f>E120*I120/100/360*81</f>
        <v>293.625</v>
      </c>
      <c r="K120" s="16"/>
    </row>
    <row r="121" ht="53" spans="1:11">
      <c r="A121" s="11" t="s">
        <v>549</v>
      </c>
      <c r="B121" s="11" t="s">
        <v>340</v>
      </c>
      <c r="C121" s="11" t="s">
        <v>341</v>
      </c>
      <c r="D121" s="13">
        <v>40000</v>
      </c>
      <c r="E121" s="6">
        <v>40000</v>
      </c>
      <c r="F121" s="11" t="s">
        <v>343</v>
      </c>
      <c r="G121" s="11" t="s">
        <v>550</v>
      </c>
      <c r="H121" s="6"/>
      <c r="I121" s="11" t="s">
        <v>28</v>
      </c>
      <c r="J121" s="22">
        <f>E121*I121/100/360*83</f>
        <v>401.166666666667</v>
      </c>
      <c r="K121" s="16"/>
    </row>
    <row r="122" ht="53" spans="1:11">
      <c r="A122" s="11" t="s">
        <v>551</v>
      </c>
      <c r="B122" s="11" t="s">
        <v>552</v>
      </c>
      <c r="C122" s="11" t="s">
        <v>553</v>
      </c>
      <c r="D122" s="13">
        <v>50000</v>
      </c>
      <c r="E122" s="6">
        <v>50000</v>
      </c>
      <c r="F122" s="11" t="s">
        <v>130</v>
      </c>
      <c r="G122" s="11" t="s">
        <v>479</v>
      </c>
      <c r="H122" s="6"/>
      <c r="I122" s="11" t="s">
        <v>28</v>
      </c>
      <c r="J122" s="22">
        <f>E122*I122/100/360*73</f>
        <v>441.041666666667</v>
      </c>
      <c r="K122" s="16"/>
    </row>
    <row r="123" ht="53" spans="1:11">
      <c r="A123" s="11" t="s">
        <v>554</v>
      </c>
      <c r="B123" s="11" t="s">
        <v>184</v>
      </c>
      <c r="C123" s="11" t="s">
        <v>185</v>
      </c>
      <c r="D123" s="13">
        <v>30000</v>
      </c>
      <c r="E123" s="13">
        <v>30000</v>
      </c>
      <c r="F123" s="11" t="s">
        <v>96</v>
      </c>
      <c r="G123" s="11" t="s">
        <v>555</v>
      </c>
      <c r="H123" s="6"/>
      <c r="I123" s="11" t="s">
        <v>28</v>
      </c>
      <c r="J123" s="22">
        <f>E123*I123/100/360*2</f>
        <v>7.25</v>
      </c>
      <c r="K123" s="16"/>
    </row>
    <row r="124" ht="53" spans="1:11">
      <c r="A124" s="11" t="s">
        <v>556</v>
      </c>
      <c r="B124" s="11" t="s">
        <v>110</v>
      </c>
      <c r="C124" s="11" t="s">
        <v>111</v>
      </c>
      <c r="D124" s="13">
        <v>35000</v>
      </c>
      <c r="E124" s="13">
        <v>35000</v>
      </c>
      <c r="F124" s="11" t="s">
        <v>114</v>
      </c>
      <c r="G124" s="11" t="s">
        <v>557</v>
      </c>
      <c r="H124" s="6"/>
      <c r="I124" s="11" t="s">
        <v>28</v>
      </c>
      <c r="J124" s="22">
        <f>E124*I124/100/360*18</f>
        <v>76.125</v>
      </c>
      <c r="K124" s="16"/>
    </row>
    <row r="125" ht="53" spans="1:11">
      <c r="A125" s="11" t="s">
        <v>558</v>
      </c>
      <c r="B125" s="11" t="s">
        <v>93</v>
      </c>
      <c r="C125" s="11" t="s">
        <v>94</v>
      </c>
      <c r="D125" s="13">
        <v>40000</v>
      </c>
      <c r="E125" s="13">
        <v>40000</v>
      </c>
      <c r="F125" s="11" t="s">
        <v>97</v>
      </c>
      <c r="G125" s="11" t="s">
        <v>559</v>
      </c>
      <c r="H125" s="6"/>
      <c r="I125" s="11" t="s">
        <v>28</v>
      </c>
      <c r="J125" s="23">
        <f>E125*I125/100/360*10</f>
        <v>48.3333333333333</v>
      </c>
      <c r="K125" s="16"/>
    </row>
    <row r="126" ht="53" spans="1:11">
      <c r="A126" s="11" t="s">
        <v>560</v>
      </c>
      <c r="B126" s="11" t="s">
        <v>36</v>
      </c>
      <c r="C126" s="11" t="s">
        <v>37</v>
      </c>
      <c r="D126" s="13">
        <v>30000</v>
      </c>
      <c r="E126" s="13">
        <v>30000</v>
      </c>
      <c r="F126" s="11" t="s">
        <v>40</v>
      </c>
      <c r="G126" s="11" t="s">
        <v>561</v>
      </c>
      <c r="H126" s="6"/>
      <c r="I126" s="11" t="s">
        <v>28</v>
      </c>
      <c r="J126" s="23">
        <f>E126*I126/100/360*15</f>
        <v>54.375</v>
      </c>
      <c r="K126" s="16"/>
    </row>
    <row r="127" ht="53" spans="1:11">
      <c r="A127" s="11" t="s">
        <v>562</v>
      </c>
      <c r="B127" s="11" t="s">
        <v>563</v>
      </c>
      <c r="C127" s="11" t="s">
        <v>564</v>
      </c>
      <c r="D127" s="13">
        <v>30000</v>
      </c>
      <c r="E127" s="13">
        <v>30000</v>
      </c>
      <c r="F127" s="11" t="s">
        <v>153</v>
      </c>
      <c r="G127" s="11" t="s">
        <v>565</v>
      </c>
      <c r="H127" s="6"/>
      <c r="I127" s="11" t="s">
        <v>28</v>
      </c>
      <c r="J127" s="23">
        <f>E127*I127/100/360*11</f>
        <v>39.875</v>
      </c>
      <c r="K127" s="16"/>
    </row>
    <row r="128" ht="53" spans="1:11">
      <c r="A128" s="11" t="s">
        <v>566</v>
      </c>
      <c r="B128" s="11" t="s">
        <v>247</v>
      </c>
      <c r="C128" s="11" t="s">
        <v>248</v>
      </c>
      <c r="D128" s="13">
        <v>35000</v>
      </c>
      <c r="E128" s="13">
        <v>35000</v>
      </c>
      <c r="F128" s="11" t="s">
        <v>249</v>
      </c>
      <c r="G128" s="11" t="s">
        <v>567</v>
      </c>
      <c r="H128" s="6"/>
      <c r="I128" s="11" t="s">
        <v>28</v>
      </c>
      <c r="J128" s="22">
        <f>E128*I128/100/360*9</f>
        <v>38.0625</v>
      </c>
      <c r="K128" s="16"/>
    </row>
    <row r="129" ht="53" spans="1:11">
      <c r="A129" s="11" t="s">
        <v>568</v>
      </c>
      <c r="B129" s="11" t="s">
        <v>256</v>
      </c>
      <c r="C129" s="11" t="s">
        <v>257</v>
      </c>
      <c r="D129" s="13">
        <v>35000</v>
      </c>
      <c r="E129" s="6">
        <v>33700</v>
      </c>
      <c r="F129" s="11" t="s">
        <v>153</v>
      </c>
      <c r="G129" s="11" t="s">
        <v>565</v>
      </c>
      <c r="H129" s="6" t="s">
        <v>153</v>
      </c>
      <c r="I129" s="11" t="s">
        <v>28</v>
      </c>
      <c r="J129" s="22">
        <f>E129*I129/100/360*11</f>
        <v>44.7929166666667</v>
      </c>
      <c r="K129" s="16"/>
    </row>
    <row r="130" ht="53" spans="1:11">
      <c r="A130" s="11" t="s">
        <v>569</v>
      </c>
      <c r="B130" s="11" t="s">
        <v>140</v>
      </c>
      <c r="C130" s="11" t="s">
        <v>141</v>
      </c>
      <c r="D130" s="13">
        <v>35000</v>
      </c>
      <c r="E130" s="13">
        <v>35000</v>
      </c>
      <c r="F130" s="11" t="s">
        <v>144</v>
      </c>
      <c r="G130" s="11" t="s">
        <v>570</v>
      </c>
      <c r="H130" s="6"/>
      <c r="I130" s="11" t="s">
        <v>28</v>
      </c>
      <c r="J130" s="22">
        <f>E130*I130/100/360*17</f>
        <v>71.8958333333333</v>
      </c>
      <c r="K130" s="16"/>
    </row>
    <row r="131" ht="53" spans="1:11">
      <c r="A131" s="11" t="s">
        <v>571</v>
      </c>
      <c r="B131" s="11" t="s">
        <v>200</v>
      </c>
      <c r="C131" s="11" t="s">
        <v>201</v>
      </c>
      <c r="D131" s="13">
        <v>30000</v>
      </c>
      <c r="E131" s="13">
        <v>30000</v>
      </c>
      <c r="F131" s="11" t="s">
        <v>203</v>
      </c>
      <c r="G131" s="11" t="s">
        <v>572</v>
      </c>
      <c r="H131" s="6"/>
      <c r="I131" s="11" t="s">
        <v>28</v>
      </c>
      <c r="J131" s="22">
        <f>E131*I131/100/360*4</f>
        <v>14.5</v>
      </c>
      <c r="K131" s="16"/>
    </row>
  </sheetData>
  <mergeCells count="1">
    <mergeCell ref="B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liushiqin</dc:creator>
  <dcterms:created xsi:type="dcterms:W3CDTF">2020-03-05T20:10:01Z</dcterms:created>
  <dcterms:modified xsi:type="dcterms:W3CDTF">2020-03-05T20:10:27Z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