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项目总结\"/>
    </mc:Choice>
  </mc:AlternateContent>
  <xr:revisionPtr revIDLastSave="0" documentId="13_ncr:1_{24F130F6-CE6C-4158-A268-A2E5445716F1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D28" i="1" l="1"/>
  <c r="E20" i="1"/>
  <c r="D19" i="1"/>
  <c r="D17" i="1"/>
  <c r="D16" i="1"/>
  <c r="E16" i="1" s="1"/>
  <c r="D15" i="1"/>
  <c r="D26" i="1" s="1"/>
  <c r="D30" i="1" s="1"/>
  <c r="C10" i="1"/>
  <c r="D27" i="1" l="1"/>
  <c r="D29" i="1" s="1"/>
  <c r="D18" i="1"/>
</calcChain>
</file>

<file path=xl/sharedStrings.xml><?xml version="1.0" encoding="utf-8"?>
<sst xmlns="http://schemas.openxmlformats.org/spreadsheetml/2006/main" count="114" uniqueCount="98">
  <si>
    <t>第一步：元器件参数和工作点信息</t>
  </si>
  <si>
    <t>工作点</t>
  </si>
  <si>
    <t>数值</t>
  </si>
  <si>
    <t>元器件</t>
  </si>
  <si>
    <t>输入电压</t>
  </si>
  <si>
    <t>输出电容</t>
  </si>
  <si>
    <t>输出电压</t>
  </si>
  <si>
    <t>功率电感</t>
  </si>
  <si>
    <t>负载电流</t>
  </si>
  <si>
    <t>电容ESR</t>
  </si>
  <si>
    <t>负载电阻</t>
  </si>
  <si>
    <t>电压基准</t>
  </si>
  <si>
    <t>开关频率</t>
  </si>
  <si>
    <t>反馈比例</t>
  </si>
  <si>
    <t>载波电压</t>
  </si>
  <si>
    <t>第二步：计算中间变量和输入目标参数（开环条件）</t>
  </si>
  <si>
    <t>参数</t>
  </si>
  <si>
    <t>符号</t>
  </si>
  <si>
    <t>单位</t>
  </si>
  <si>
    <t>LC谐振极点</t>
  </si>
  <si>
    <t>fp_lc</t>
  </si>
  <si>
    <t>Hz</t>
  </si>
  <si>
    <t>1/(2*pi*sqrt(Lo*Co)）</t>
  </si>
  <si>
    <t>补偿前开环增益</t>
  </si>
  <si>
    <t>Tuc_0</t>
  </si>
  <si>
    <t>dB</t>
  </si>
  <si>
    <t>Vin/Vramp？</t>
  </si>
  <si>
    <t>20log()</t>
  </si>
  <si>
    <t>ESR零点</t>
  </si>
  <si>
    <t>fz_esr</t>
  </si>
  <si>
    <t>1/(2*pi*ESR*Co）</t>
  </si>
  <si>
    <t>开环前穿越频率</t>
  </si>
  <si>
    <t>fbw_uc</t>
  </si>
  <si>
    <t>G3*sqrt(G4)</t>
  </si>
  <si>
    <t>0dB频率</t>
  </si>
  <si>
    <t>期望补偿后穿越频率</t>
  </si>
  <si>
    <t>fbw_c</t>
  </si>
  <si>
    <r>
      <t>f</t>
    </r>
    <r>
      <rPr>
        <vertAlign val="subscript"/>
        <sz val="11"/>
        <color theme="1"/>
        <rFont val="等线"/>
        <charset val="134"/>
        <scheme val="minor"/>
      </rPr>
      <t>SW</t>
    </r>
    <r>
      <rPr>
        <sz val="11"/>
        <color theme="1"/>
        <rFont val="等线"/>
        <charset val="134"/>
        <scheme val="minor"/>
      </rPr>
      <t>/10</t>
    </r>
  </si>
  <si>
    <t>补偿前穿越频点处增益</t>
  </si>
  <si>
    <t>Tuc_bw</t>
  </si>
  <si>
    <t>?</t>
  </si>
  <si>
    <t>第三步：配置零极点分布</t>
  </si>
  <si>
    <t>注释</t>
  </si>
  <si>
    <t>积分器零点</t>
  </si>
  <si>
    <t>fz1</t>
  </si>
  <si>
    <t>放置在谐振频率处</t>
  </si>
  <si>
    <t>前馈零点（相位提升）</t>
  </si>
  <si>
    <t>fz2</t>
  </si>
  <si>
    <t>积分器极点</t>
  </si>
  <si>
    <t>fp1</t>
  </si>
  <si>
    <t>放置在1/2开关频率处</t>
  </si>
  <si>
    <t>前馈极点（相位提升）</t>
  </si>
  <si>
    <t>fp2</t>
  </si>
  <si>
    <t>在穿越频率处获得最大相位提升</t>
  </si>
  <si>
    <t>初始极点</t>
  </si>
  <si>
    <t>fp0</t>
  </si>
  <si>
    <t>使得补偿后开环增益在期望穿越频率处为1</t>
  </si>
  <si>
    <t>第四步、模拟补偿器参数设计（运算放大器）</t>
  </si>
  <si>
    <t>设计步骤小结</t>
  </si>
  <si>
    <t>选择RH</t>
  </si>
  <si>
    <t>上分压电阻</t>
  </si>
  <si>
    <t>Rf1</t>
  </si>
  <si>
    <t>开始预设</t>
  </si>
  <si>
    <t>依据fp0设计Cc1</t>
  </si>
  <si>
    <t>前馈电阻</t>
  </si>
  <si>
    <t>Rf3</t>
  </si>
  <si>
    <t>根据前馈网络零极点设计</t>
  </si>
  <si>
    <t>依据fz1和fp1选择Rf1</t>
  </si>
  <si>
    <t>前馈电容</t>
  </si>
  <si>
    <t>Cf1</t>
  </si>
  <si>
    <t>依据fz2和Cc1选择Rc1</t>
  </si>
  <si>
    <t>下分压电阻</t>
  </si>
  <si>
    <t>Rf2</t>
  </si>
  <si>
    <t>根据基准和目标电压设计</t>
  </si>
  <si>
    <t>依据Rc1和Cc1选择Cc2</t>
  </si>
  <si>
    <t>积分器电容</t>
  </si>
  <si>
    <t>Cc1</t>
  </si>
  <si>
    <t>根据积分器网络零极点设计</t>
  </si>
  <si>
    <t>积分器电阻</t>
  </si>
  <si>
    <t>Rc1</t>
  </si>
  <si>
    <t>高频极点电容</t>
  </si>
  <si>
    <t>Cc2</t>
  </si>
  <si>
    <t>根据高频极点设计</t>
  </si>
  <si>
    <t>参考论文</t>
    <phoneticPr fontId="2" type="noConversion"/>
  </si>
  <si>
    <t>？</t>
    <phoneticPr fontId="2" type="noConversion"/>
  </si>
  <si>
    <t>采用III型补偿结构</t>
  </si>
  <si>
    <t>采用III型补偿结构</t>
    <phoneticPr fontId="2" type="noConversion"/>
  </si>
  <si>
    <r>
      <t>BUCK结构：</t>
    </r>
    <r>
      <rPr>
        <sz val="11"/>
        <color rgb="FFFF0000"/>
        <rFont val="等线"/>
        <family val="3"/>
        <charset val="134"/>
        <scheme val="minor"/>
      </rPr>
      <t>电感电流提取模式+电压反馈模式组合</t>
    </r>
    <phoneticPr fontId="2" type="noConversion"/>
  </si>
  <si>
    <r>
      <t>R</t>
    </r>
    <r>
      <rPr>
        <sz val="11"/>
        <color theme="1"/>
        <rFont val="等线"/>
        <family val="3"/>
        <charset val="134"/>
        <scheme val="minor"/>
      </rPr>
      <t>load=Vout/Imax</t>
    </r>
    <phoneticPr fontId="2" type="noConversion"/>
  </si>
  <si>
    <r>
      <t>H</t>
    </r>
    <r>
      <rPr>
        <sz val="11"/>
        <color theme="1"/>
        <rFont val="等线"/>
        <family val="3"/>
        <charset val="134"/>
        <scheme val="minor"/>
      </rPr>
      <t>=Vref/Vout</t>
    </r>
    <phoneticPr fontId="2" type="noConversion"/>
  </si>
  <si>
    <r>
      <t>电感D</t>
    </r>
    <r>
      <rPr>
        <sz val="11"/>
        <color theme="1"/>
        <rFont val="等线"/>
        <family val="3"/>
        <charset val="134"/>
        <scheme val="minor"/>
      </rPr>
      <t>CR</t>
    </r>
    <phoneticPr fontId="2" type="noConversion"/>
  </si>
  <si>
    <t>?</t>
    <phoneticPr fontId="2" type="noConversion"/>
  </si>
  <si>
    <t>上管导通电阻</t>
    <phoneticPr fontId="2" type="noConversion"/>
  </si>
  <si>
    <t>下管导通电阻</t>
    <phoneticPr fontId="2" type="noConversion"/>
  </si>
  <si>
    <t>电感感应电阻</t>
    <phoneticPr fontId="2" type="noConversion"/>
  </si>
  <si>
    <t>Ri</t>
    <phoneticPr fontId="2" type="noConversion"/>
  </si>
  <si>
    <t>斜坡补偿电阻？</t>
    <phoneticPr fontId="2" type="noConversion"/>
  </si>
  <si>
    <r>
      <t>SIMPLIS</t>
    </r>
    <r>
      <rPr>
        <sz val="11"/>
        <color theme="1"/>
        <rFont val="等线"/>
        <family val="3"/>
        <charset val="134"/>
        <scheme val="minor"/>
      </rPr>
      <t xml:space="preserve"> spectre理想电路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</si>
</sst>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vertAlign val="subscript"/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1" xfId="0" applyFill="1" applyBorder="1">
      <alignment vertical="center"/>
    </xf>
    <xf numFmtId="11" fontId="0" fillId="2" borderId="1" xfId="0" applyNumberFormat="1" applyFill="1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11" fontId="0" fillId="0" borderId="0" xfId="0" applyNumberFormat="1" applyAlignment="1">
      <alignment vertical="center"/>
    </xf>
    <xf numFmtId="0" fontId="0" fillId="2" borderId="2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746962</xdr:colOff>
      <xdr:row>30</xdr:row>
      <xdr:rowOff>127835</xdr:rowOff>
    </xdr:from>
    <xdr:to>
      <xdr:col>4</xdr:col>
      <xdr:colOff>793101</xdr:colOff>
      <xdr:row>32</xdr:row>
      <xdr:rowOff>148392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F373CF0-BB71-4EAE-BC65-15E9D828B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1153" y="5236243"/>
          <a:ext cx="2409843" cy="371478"/>
        </a:xfrm>
        <a:prstGeom prst="rect">
          <a:avLst/>
        </a:prstGeom>
      </xdr:spPr>
    </xdr:pic>
    <xdr:clientData/>
  </xdr:twoCellAnchor>
  <xdr:twoCellAnchor editAs="oneCell">
    <xdr:from>
      <xdr:col>2</xdr:col>
      <xdr:colOff>553954</xdr:colOff>
      <xdr:row>20</xdr:row>
      <xdr:rowOff>127835</xdr:rowOff>
    </xdr:from>
    <xdr:to>
      <xdr:col>5</xdr:col>
      <xdr:colOff>429645</xdr:colOff>
      <xdr:row>22</xdr:row>
      <xdr:rowOff>148392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2F038FE-6824-41A7-9B6A-417B43E71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2783" y="3657098"/>
          <a:ext cx="2409843" cy="3714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tabSelected="1" topLeftCell="A31" zoomScale="190" zoomScaleNormal="190" workbookViewId="0">
      <selection activeCell="G31" sqref="G1:G1048576"/>
    </sheetView>
  </sheetViews>
  <sheetFormatPr defaultColWidth="9" defaultRowHeight="13.9" x14ac:dyDescent="0.4"/>
  <cols>
    <col min="2" max="2" width="11.3984375" customWidth="1"/>
    <col min="4" max="4" width="12.6640625"/>
    <col min="5" max="5" width="13.796875" customWidth="1"/>
    <col min="6" max="6" width="22.46484375" customWidth="1"/>
    <col min="7" max="7" width="22.6640625" bestFit="1" customWidth="1"/>
  </cols>
  <sheetData>
    <row r="1" spans="1:8" x14ac:dyDescent="0.4">
      <c r="A1" s="12" t="s">
        <v>87</v>
      </c>
      <c r="B1" s="5"/>
      <c r="C1" s="5"/>
      <c r="D1" s="5"/>
      <c r="E1" s="5"/>
      <c r="F1" s="5"/>
      <c r="G1" s="14" t="s">
        <v>83</v>
      </c>
    </row>
    <row r="2" spans="1:8" x14ac:dyDescent="0.4">
      <c r="A2" s="6" t="s">
        <v>0</v>
      </c>
      <c r="B2" s="6"/>
      <c r="C2" s="6"/>
      <c r="D2" s="6"/>
      <c r="E2" s="6"/>
      <c r="F2" s="6"/>
      <c r="G2" s="14" t="s">
        <v>84</v>
      </c>
    </row>
    <row r="3" spans="1:8" x14ac:dyDescent="0.4">
      <c r="A3" s="9"/>
      <c r="B3" s="2" t="s">
        <v>1</v>
      </c>
      <c r="C3" s="2" t="s">
        <v>2</v>
      </c>
      <c r="D3" s="9"/>
      <c r="E3" s="2" t="s">
        <v>3</v>
      </c>
      <c r="F3" s="2" t="s">
        <v>2</v>
      </c>
    </row>
    <row r="4" spans="1:8" x14ac:dyDescent="0.4">
      <c r="A4" s="10"/>
      <c r="B4" s="2" t="s">
        <v>4</v>
      </c>
      <c r="C4" s="2">
        <v>12</v>
      </c>
      <c r="D4" s="10"/>
      <c r="E4" s="2" t="s">
        <v>5</v>
      </c>
      <c r="F4" s="3">
        <v>1.0000000000000001E-5</v>
      </c>
    </row>
    <row r="5" spans="1:8" x14ac:dyDescent="0.4">
      <c r="A5" s="10"/>
      <c r="B5" s="2" t="s">
        <v>6</v>
      </c>
      <c r="C5" s="2">
        <v>5</v>
      </c>
      <c r="D5" s="10"/>
      <c r="E5" s="2" t="s">
        <v>7</v>
      </c>
      <c r="F5" s="3">
        <v>2.2000000000000001E-6</v>
      </c>
    </row>
    <row r="6" spans="1:8" x14ac:dyDescent="0.4">
      <c r="A6" s="10"/>
      <c r="B6" s="2" t="s">
        <v>8</v>
      </c>
      <c r="C6" s="2">
        <v>2</v>
      </c>
      <c r="D6" s="10"/>
      <c r="E6" s="2" t="s">
        <v>9</v>
      </c>
      <c r="F6" s="3">
        <v>1E-3</v>
      </c>
    </row>
    <row r="7" spans="1:8" x14ac:dyDescent="0.4">
      <c r="A7" s="10"/>
      <c r="B7" s="2" t="s">
        <v>10</v>
      </c>
      <c r="C7" s="2">
        <v>2.5</v>
      </c>
      <c r="D7" s="10"/>
      <c r="E7" s="16" t="s">
        <v>90</v>
      </c>
      <c r="F7" s="16" t="s">
        <v>91</v>
      </c>
      <c r="G7" s="13" t="s">
        <v>88</v>
      </c>
    </row>
    <row r="8" spans="1:8" x14ac:dyDescent="0.4">
      <c r="A8" s="10"/>
      <c r="B8" s="2" t="s">
        <v>11</v>
      </c>
      <c r="C8" s="2">
        <v>1.2</v>
      </c>
      <c r="D8" s="10"/>
      <c r="E8" s="16" t="s">
        <v>92</v>
      </c>
      <c r="F8" s="2"/>
    </row>
    <row r="9" spans="1:8" x14ac:dyDescent="0.4">
      <c r="A9" s="10"/>
      <c r="B9" s="2" t="s">
        <v>12</v>
      </c>
      <c r="C9" s="3">
        <v>1000000</v>
      </c>
      <c r="D9" s="10"/>
      <c r="E9" s="16" t="s">
        <v>93</v>
      </c>
      <c r="F9" s="2"/>
    </row>
    <row r="10" spans="1:8" x14ac:dyDescent="0.4">
      <c r="A10" s="10"/>
      <c r="B10" s="2" t="s">
        <v>13</v>
      </c>
      <c r="C10" s="2">
        <f>C8/C5</f>
        <v>0.24</v>
      </c>
      <c r="D10" s="10"/>
      <c r="E10" s="2"/>
      <c r="F10" s="2"/>
      <c r="G10" s="13" t="s">
        <v>89</v>
      </c>
    </row>
    <row r="11" spans="1:8" x14ac:dyDescent="0.4">
      <c r="A11" s="11"/>
      <c r="B11" s="2" t="s">
        <v>14</v>
      </c>
      <c r="C11" s="2">
        <v>2.5</v>
      </c>
      <c r="D11" s="11"/>
      <c r="E11" s="2"/>
      <c r="F11" s="2"/>
    </row>
    <row r="13" spans="1:8" x14ac:dyDescent="0.4">
      <c r="A13" s="6" t="s">
        <v>15</v>
      </c>
      <c r="B13" s="6"/>
      <c r="C13" s="6"/>
      <c r="D13" s="6"/>
      <c r="E13" s="6"/>
      <c r="F13" s="6"/>
    </row>
    <row r="14" spans="1:8" x14ac:dyDescent="0.4">
      <c r="A14" s="7" t="s">
        <v>16</v>
      </c>
      <c r="B14" s="7"/>
      <c r="C14" t="s">
        <v>17</v>
      </c>
      <c r="D14" s="5" t="s">
        <v>2</v>
      </c>
      <c r="E14" s="5"/>
      <c r="F14" t="s">
        <v>18</v>
      </c>
    </row>
    <row r="15" spans="1:8" x14ac:dyDescent="0.4">
      <c r="A15" s="7" t="s">
        <v>19</v>
      </c>
      <c r="B15" s="7"/>
      <c r="C15" t="s">
        <v>20</v>
      </c>
      <c r="D15" s="5">
        <f>1/(2*PI()*SQRT(F4*F5))</f>
        <v>33931.947878728497</v>
      </c>
      <c r="E15" s="5"/>
      <c r="F15" t="s">
        <v>21</v>
      </c>
      <c r="G15" t="s">
        <v>22</v>
      </c>
    </row>
    <row r="16" spans="1:8" x14ac:dyDescent="0.4">
      <c r="A16" s="7" t="s">
        <v>23</v>
      </c>
      <c r="B16" s="7"/>
      <c r="C16" t="s">
        <v>24</v>
      </c>
      <c r="D16" s="1">
        <f>C4/C11</f>
        <v>4.8</v>
      </c>
      <c r="E16">
        <f>20*LOG(D16)</f>
        <v>13.624824747511743</v>
      </c>
      <c r="F16" t="s">
        <v>25</v>
      </c>
      <c r="G16" t="s">
        <v>26</v>
      </c>
      <c r="H16" t="s">
        <v>27</v>
      </c>
    </row>
    <row r="17" spans="1:8" x14ac:dyDescent="0.4">
      <c r="A17" s="7" t="s">
        <v>28</v>
      </c>
      <c r="B17" s="7"/>
      <c r="C17" t="s">
        <v>29</v>
      </c>
      <c r="D17" s="5">
        <f>1/(2*PI()*F6*F4)</f>
        <v>15915494.30918953</v>
      </c>
      <c r="E17" s="5"/>
      <c r="F17" t="s">
        <v>21</v>
      </c>
      <c r="G17" t="s">
        <v>30</v>
      </c>
    </row>
    <row r="18" spans="1:8" x14ac:dyDescent="0.4">
      <c r="A18" s="7" t="s">
        <v>31</v>
      </c>
      <c r="B18" s="7"/>
      <c r="C18" t="s">
        <v>32</v>
      </c>
      <c r="D18" s="5">
        <f>D15*SQRT(D16)</f>
        <v>74341.173093076664</v>
      </c>
      <c r="E18" s="5"/>
      <c r="F18" t="s">
        <v>21</v>
      </c>
      <c r="G18" t="s">
        <v>33</v>
      </c>
      <c r="H18" t="s">
        <v>34</v>
      </c>
    </row>
    <row r="19" spans="1:8" ht="15.4" x14ac:dyDescent="0.4">
      <c r="A19" s="7" t="s">
        <v>35</v>
      </c>
      <c r="B19" s="7"/>
      <c r="C19" t="s">
        <v>36</v>
      </c>
      <c r="D19" s="8">
        <f>C9/10</f>
        <v>100000</v>
      </c>
      <c r="E19" s="5"/>
      <c r="F19" t="s">
        <v>21</v>
      </c>
      <c r="G19" s="4" t="s">
        <v>37</v>
      </c>
    </row>
    <row r="20" spans="1:8" x14ac:dyDescent="0.4">
      <c r="A20" s="7" t="s">
        <v>38</v>
      </c>
      <c r="B20" s="7"/>
      <c r="C20" t="s">
        <v>39</v>
      </c>
      <c r="D20" s="1">
        <v>0.55300000000000005</v>
      </c>
      <c r="E20" s="1">
        <f>20*LOG(D20)</f>
        <v>-5.1454973739060339</v>
      </c>
      <c r="F20" t="s">
        <v>25</v>
      </c>
      <c r="G20" t="s">
        <v>40</v>
      </c>
    </row>
    <row r="21" spans="1:8" x14ac:dyDescent="0.4">
      <c r="A21" s="18" t="s">
        <v>94</v>
      </c>
      <c r="B21" s="18"/>
      <c r="C21" s="14" t="s">
        <v>95</v>
      </c>
    </row>
    <row r="22" spans="1:8" s="13" customFormat="1" x14ac:dyDescent="0.4"/>
    <row r="23" spans="1:8" x14ac:dyDescent="0.4">
      <c r="A23" s="7" t="s">
        <v>85</v>
      </c>
      <c r="B23" s="7"/>
    </row>
    <row r="24" spans="1:8" x14ac:dyDescent="0.4">
      <c r="A24" s="6" t="s">
        <v>41</v>
      </c>
      <c r="B24" s="6"/>
      <c r="C24" s="6"/>
      <c r="D24" s="6"/>
      <c r="E24" s="6"/>
      <c r="F24" s="6"/>
    </row>
    <row r="25" spans="1:8" x14ac:dyDescent="0.4">
      <c r="A25" s="7" t="s">
        <v>16</v>
      </c>
      <c r="B25" s="7"/>
      <c r="C25" t="s">
        <v>17</v>
      </c>
      <c r="D25" t="s">
        <v>2</v>
      </c>
      <c r="E25" s="5" t="s">
        <v>42</v>
      </c>
      <c r="F25" s="5"/>
    </row>
    <row r="26" spans="1:8" x14ac:dyDescent="0.4">
      <c r="A26" s="7" t="s">
        <v>43</v>
      </c>
      <c r="B26" s="7"/>
      <c r="C26" t="s">
        <v>44</v>
      </c>
      <c r="D26">
        <f>D15</f>
        <v>33931.947878728497</v>
      </c>
      <c r="E26" s="5" t="s">
        <v>45</v>
      </c>
      <c r="F26" s="5"/>
    </row>
    <row r="27" spans="1:8" x14ac:dyDescent="0.4">
      <c r="A27" s="7" t="s">
        <v>46</v>
      </c>
      <c r="B27" s="7"/>
      <c r="C27" t="s">
        <v>47</v>
      </c>
      <c r="D27">
        <f>D15</f>
        <v>33931.947878728497</v>
      </c>
      <c r="E27" s="5" t="s">
        <v>45</v>
      </c>
      <c r="F27" s="5"/>
    </row>
    <row r="28" spans="1:8" x14ac:dyDescent="0.4">
      <c r="A28" s="7" t="s">
        <v>48</v>
      </c>
      <c r="B28" s="7"/>
      <c r="C28" t="s">
        <v>49</v>
      </c>
      <c r="D28">
        <f>C9/2</f>
        <v>500000</v>
      </c>
      <c r="E28" s="5" t="s">
        <v>50</v>
      </c>
      <c r="F28" s="5"/>
    </row>
    <row r="29" spans="1:8" x14ac:dyDescent="0.4">
      <c r="A29" s="7" t="s">
        <v>51</v>
      </c>
      <c r="B29" s="7"/>
      <c r="C29" t="s">
        <v>52</v>
      </c>
      <c r="D29">
        <f>D19*D19/D27</f>
        <v>294707.51386686147</v>
      </c>
      <c r="E29" s="5" t="s">
        <v>53</v>
      </c>
      <c r="F29" s="5"/>
    </row>
    <row r="30" spans="1:8" x14ac:dyDescent="0.4">
      <c r="A30" s="7" t="s">
        <v>54</v>
      </c>
      <c r="B30" s="7"/>
      <c r="C30" t="s">
        <v>55</v>
      </c>
      <c r="D30">
        <f>D26/D20</f>
        <v>61359.761082691672</v>
      </c>
      <c r="E30" s="5" t="s">
        <v>56</v>
      </c>
      <c r="F30" s="5"/>
    </row>
    <row r="31" spans="1:8" x14ac:dyDescent="0.4">
      <c r="A31" s="15"/>
      <c r="B31" s="15"/>
      <c r="E31" s="1"/>
      <c r="F31" s="1"/>
    </row>
    <row r="32" spans="1:8" x14ac:dyDescent="0.4">
      <c r="A32" s="15"/>
      <c r="B32" s="15"/>
      <c r="E32" s="1"/>
      <c r="F32" s="1"/>
    </row>
    <row r="33" spans="1:7" x14ac:dyDescent="0.4">
      <c r="A33" s="13" t="s">
        <v>86</v>
      </c>
    </row>
    <row r="34" spans="1:7" x14ac:dyDescent="0.4">
      <c r="A34" s="6" t="s">
        <v>57</v>
      </c>
      <c r="B34" s="6"/>
      <c r="C34" s="6"/>
      <c r="D34" s="6"/>
      <c r="E34" s="6"/>
      <c r="F34" s="6"/>
      <c r="G34" t="s">
        <v>58</v>
      </c>
    </row>
    <row r="35" spans="1:7" x14ac:dyDescent="0.4">
      <c r="A35" s="7" t="s">
        <v>16</v>
      </c>
      <c r="B35" s="7"/>
      <c r="C35" t="s">
        <v>17</v>
      </c>
      <c r="D35" t="s">
        <v>2</v>
      </c>
      <c r="E35" s="5" t="s">
        <v>42</v>
      </c>
      <c r="F35" s="5"/>
      <c r="G35" t="s">
        <v>59</v>
      </c>
    </row>
    <row r="36" spans="1:7" x14ac:dyDescent="0.4">
      <c r="A36" s="7" t="s">
        <v>60</v>
      </c>
      <c r="B36" s="7"/>
      <c r="C36" t="s">
        <v>61</v>
      </c>
      <c r="E36" s="5" t="s">
        <v>62</v>
      </c>
      <c r="F36" s="5"/>
      <c r="G36" t="s">
        <v>63</v>
      </c>
    </row>
    <row r="37" spans="1:7" x14ac:dyDescent="0.4">
      <c r="A37" s="7" t="s">
        <v>64</v>
      </c>
      <c r="B37" s="7"/>
      <c r="C37" t="s">
        <v>65</v>
      </c>
      <c r="E37" s="5" t="s">
        <v>66</v>
      </c>
      <c r="F37" s="5"/>
      <c r="G37" t="s">
        <v>67</v>
      </c>
    </row>
    <row r="38" spans="1:7" x14ac:dyDescent="0.4">
      <c r="A38" s="7" t="s">
        <v>68</v>
      </c>
      <c r="B38" s="7"/>
      <c r="C38" t="s">
        <v>69</v>
      </c>
      <c r="E38" s="5" t="s">
        <v>66</v>
      </c>
      <c r="F38" s="5"/>
      <c r="G38" t="s">
        <v>70</v>
      </c>
    </row>
    <row r="39" spans="1:7" x14ac:dyDescent="0.4">
      <c r="A39" s="7" t="s">
        <v>71</v>
      </c>
      <c r="B39" s="7"/>
      <c r="C39" t="s">
        <v>72</v>
      </c>
      <c r="E39" s="5" t="s">
        <v>73</v>
      </c>
      <c r="F39" s="5"/>
      <c r="G39" t="s">
        <v>74</v>
      </c>
    </row>
    <row r="40" spans="1:7" x14ac:dyDescent="0.4">
      <c r="A40" s="7" t="s">
        <v>75</v>
      </c>
      <c r="B40" s="7"/>
      <c r="C40" t="s">
        <v>76</v>
      </c>
      <c r="E40" s="5" t="s">
        <v>77</v>
      </c>
      <c r="F40" s="5"/>
    </row>
    <row r="41" spans="1:7" x14ac:dyDescent="0.4">
      <c r="A41" s="7" t="s">
        <v>78</v>
      </c>
      <c r="B41" s="7"/>
      <c r="C41" t="s">
        <v>79</v>
      </c>
      <c r="E41" s="5" t="s">
        <v>77</v>
      </c>
      <c r="F41" s="5"/>
    </row>
    <row r="42" spans="1:7" x14ac:dyDescent="0.4">
      <c r="A42" s="7" t="s">
        <v>80</v>
      </c>
      <c r="B42" s="7"/>
      <c r="C42" t="s">
        <v>81</v>
      </c>
      <c r="E42" s="5" t="s">
        <v>82</v>
      </c>
      <c r="F42" s="5"/>
    </row>
    <row r="43" spans="1:7" x14ac:dyDescent="0.4">
      <c r="A43" s="17" t="s">
        <v>96</v>
      </c>
      <c r="B43" s="7"/>
    </row>
    <row r="44" spans="1:7" x14ac:dyDescent="0.4">
      <c r="A44" s="7"/>
      <c r="B44" s="7"/>
      <c r="G44" s="13" t="s">
        <v>97</v>
      </c>
    </row>
    <row r="45" spans="1:7" x14ac:dyDescent="0.4">
      <c r="A45" s="7"/>
      <c r="B45" s="7"/>
    </row>
    <row r="46" spans="1:7" x14ac:dyDescent="0.4">
      <c r="A46" s="7"/>
      <c r="B46" s="7"/>
    </row>
    <row r="47" spans="1:7" x14ac:dyDescent="0.4">
      <c r="A47" s="7"/>
      <c r="B47" s="7"/>
    </row>
  </sheetData>
  <mergeCells count="54">
    <mergeCell ref="A43:B43"/>
    <mergeCell ref="A44:B44"/>
    <mergeCell ref="A45:B45"/>
    <mergeCell ref="A46:B46"/>
    <mergeCell ref="A47:B47"/>
    <mergeCell ref="A41:B41"/>
    <mergeCell ref="E41:F41"/>
    <mergeCell ref="A42:B42"/>
    <mergeCell ref="E42:F42"/>
    <mergeCell ref="A3:A11"/>
    <mergeCell ref="D3:D11"/>
    <mergeCell ref="A38:B38"/>
    <mergeCell ref="E38:F38"/>
    <mergeCell ref="A39:B39"/>
    <mergeCell ref="E39:F39"/>
    <mergeCell ref="A40:B40"/>
    <mergeCell ref="E40:F40"/>
    <mergeCell ref="A35:B35"/>
    <mergeCell ref="E35:F35"/>
    <mergeCell ref="A36:B36"/>
    <mergeCell ref="E36:F36"/>
    <mergeCell ref="A37:B37"/>
    <mergeCell ref="E37:F37"/>
    <mergeCell ref="A29:B29"/>
    <mergeCell ref="E29:F29"/>
    <mergeCell ref="A30:B30"/>
    <mergeCell ref="E30:F30"/>
    <mergeCell ref="A34:F34"/>
    <mergeCell ref="A26:B26"/>
    <mergeCell ref="E26:F26"/>
    <mergeCell ref="A27:B27"/>
    <mergeCell ref="E27:F27"/>
    <mergeCell ref="A28:B28"/>
    <mergeCell ref="E28:F28"/>
    <mergeCell ref="A21:B21"/>
    <mergeCell ref="A23:B23"/>
    <mergeCell ref="A24:F24"/>
    <mergeCell ref="A25:B25"/>
    <mergeCell ref="E25:F25"/>
    <mergeCell ref="A18:B18"/>
    <mergeCell ref="D18:E18"/>
    <mergeCell ref="A19:B19"/>
    <mergeCell ref="D19:E19"/>
    <mergeCell ref="A20:B20"/>
    <mergeCell ref="A15:B15"/>
    <mergeCell ref="D15:E15"/>
    <mergeCell ref="A16:B16"/>
    <mergeCell ref="A17:B17"/>
    <mergeCell ref="D17:E17"/>
    <mergeCell ref="A1:F1"/>
    <mergeCell ref="A2:F2"/>
    <mergeCell ref="A13:F13"/>
    <mergeCell ref="A14:B14"/>
    <mergeCell ref="D14:E1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CEDE4-5D89-4039-A550-6EC326D9ECE8}">
  <dimension ref="A1"/>
  <sheetViews>
    <sheetView workbookViewId="0"/>
  </sheetViews>
  <sheetFormatPr defaultRowHeight="13.9" x14ac:dyDescent="0.4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恺成 高</dc:creator>
  <cp:lastModifiedBy>gaobo</cp:lastModifiedBy>
  <dcterms:created xsi:type="dcterms:W3CDTF">2025-05-25T03:50:00Z</dcterms:created>
  <dcterms:modified xsi:type="dcterms:W3CDTF">2025-05-26T01:12:35Z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AD6B1CEF68974C83A28219B1E206830E</vt:lpwstr>
  </property>
  <property fmtid="{D5CDD505-2E9C-101B-9397-08002B2CF9AE}" pid="3" name="KSOProductBuildVer">
    <vt:lpwstr>2052-11.8.2.12094</vt:lpwstr>
  </property>
</Properties>
</file>