
<file path=[Content_Types].xml><?xml version="1.0" encoding="utf-8"?>
<Types xmlns="http://schemas.openxmlformats.org/package/2006/content-types">
  <Default Extension="vml" ContentType="application/vnd.openxmlformats-officedocument.vmlDrawing"/>
  <Default Extension="bin" ContentType="application/vnd.openxmlformats-officedocument.oleObject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750" windowHeight="12080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<sst xmlns="http://schemas.openxmlformats.org/spreadsheetml/2006/main" count="159" uniqueCount="124">
  <si>
    <t>序号</t>
  </si>
  <si>
    <t>VIN</t>
  </si>
  <si>
    <t>VOUT</t>
  </si>
  <si>
    <t>Freq</t>
  </si>
  <si>
    <t>Cout</t>
  </si>
  <si>
    <t>L</t>
  </si>
  <si>
    <t>R_HS</t>
  </si>
  <si>
    <t>R_LS</t>
  </si>
  <si>
    <t>Iout</t>
  </si>
  <si>
    <t>8~36V</t>
  </si>
  <si>
    <t>3.3V</t>
  </si>
  <si>
    <t>200kHz</t>
  </si>
  <si>
    <t>680uF(ESR7mΩ)*3</t>
  </si>
  <si>
    <t>3.3uH</t>
  </si>
  <si>
    <t>2mΩ</t>
  </si>
  <si>
    <t>1.3mΩ</t>
  </si>
  <si>
    <t>0~35A</t>
  </si>
  <si>
    <r>
      <rPr>
        <sz val="11"/>
        <color theme="1"/>
        <rFont val="等线"/>
        <charset val="134"/>
        <scheme val="minor"/>
      </rPr>
      <t>BUCK结构：</t>
    </r>
    <r>
      <rPr>
        <sz val="11"/>
        <color rgb="FFFF0000"/>
        <rFont val="等线"/>
        <charset val="134"/>
        <scheme val="minor"/>
      </rPr>
      <t>电感电流提取模式+电压反馈模式组合</t>
    </r>
  </si>
  <si>
    <t>第一步：元器件参数和工作点信息</t>
  </si>
  <si>
    <t>工作点</t>
  </si>
  <si>
    <t>数值</t>
  </si>
  <si>
    <t>元器件</t>
  </si>
  <si>
    <t>输入电压</t>
  </si>
  <si>
    <t>8~36</t>
  </si>
  <si>
    <t>输出电容</t>
  </si>
  <si>
    <t>输出电压</t>
  </si>
  <si>
    <t>功率电感</t>
  </si>
  <si>
    <t>负载电流</t>
  </si>
  <si>
    <t>0-35</t>
  </si>
  <si>
    <t>电容ESR</t>
  </si>
  <si>
    <t>负载电阻</t>
  </si>
  <si>
    <r>
      <rPr>
        <sz val="11"/>
        <color theme="1"/>
        <rFont val="等线"/>
        <charset val="134"/>
        <scheme val="minor"/>
      </rPr>
      <t>电感D</t>
    </r>
    <r>
      <rPr>
        <sz val="11"/>
        <color theme="1"/>
        <rFont val="等线"/>
        <charset val="134"/>
        <scheme val="minor"/>
      </rPr>
      <t>CR</t>
    </r>
  </si>
  <si>
    <r>
      <rPr>
        <sz val="11"/>
        <color theme="1"/>
        <rFont val="等线"/>
        <charset val="134"/>
        <scheme val="minor"/>
      </rPr>
      <t>R</t>
    </r>
    <r>
      <rPr>
        <sz val="11"/>
        <color theme="1"/>
        <rFont val="等线"/>
        <charset val="134"/>
        <scheme val="minor"/>
      </rPr>
      <t>load=Vout/Imax</t>
    </r>
  </si>
  <si>
    <t>电压基准</t>
  </si>
  <si>
    <t>上管导通电阻</t>
  </si>
  <si>
    <t>开关频率</t>
  </si>
  <si>
    <t>下管导通电阻</t>
  </si>
  <si>
    <t>反馈比例</t>
  </si>
  <si>
    <r>
      <rPr>
        <sz val="11"/>
        <color theme="1"/>
        <rFont val="等线"/>
        <charset val="134"/>
        <scheme val="minor"/>
      </rPr>
      <t>H</t>
    </r>
    <r>
      <rPr>
        <sz val="11"/>
        <color theme="1"/>
        <rFont val="等线"/>
        <charset val="134"/>
        <scheme val="minor"/>
      </rPr>
      <t>=Vref/Vout</t>
    </r>
  </si>
  <si>
    <t>载波电压</t>
  </si>
  <si>
    <t>第二步：感应电阻计算</t>
  </si>
  <si>
    <r>
      <rPr>
        <sz val="11"/>
        <color theme="1"/>
        <rFont val="等线"/>
        <charset val="134"/>
        <scheme val="minor"/>
      </rPr>
      <t>当C</t>
    </r>
    <r>
      <rPr>
        <sz val="9"/>
        <color theme="1"/>
        <rFont val="等线"/>
        <charset val="134"/>
        <scheme val="minor"/>
      </rPr>
      <t>Y</t>
    </r>
    <r>
      <rPr>
        <sz val="11"/>
        <color theme="1"/>
        <rFont val="等线"/>
        <charset val="134"/>
        <scheme val="minor"/>
      </rPr>
      <t>&lt;&lt;C</t>
    </r>
    <r>
      <rPr>
        <sz val="9"/>
        <color theme="1"/>
        <rFont val="等线"/>
        <charset val="134"/>
        <scheme val="minor"/>
      </rPr>
      <t>X</t>
    </r>
    <r>
      <rPr>
        <sz val="11"/>
        <color theme="1"/>
        <rFont val="等线"/>
        <charset val="134"/>
        <scheme val="minor"/>
      </rPr>
      <t>时，如果L/R</t>
    </r>
    <r>
      <rPr>
        <sz val="8"/>
        <color theme="1"/>
        <rFont val="等线"/>
        <charset val="134"/>
        <scheme val="minor"/>
      </rPr>
      <t>DCR</t>
    </r>
    <r>
      <rPr>
        <sz val="11"/>
        <color theme="1"/>
        <rFont val="等线"/>
        <charset val="134"/>
        <scheme val="minor"/>
      </rPr>
      <t>和R</t>
    </r>
    <r>
      <rPr>
        <sz val="8"/>
        <color theme="1"/>
        <rFont val="等线"/>
        <charset val="134"/>
        <scheme val="minor"/>
      </rPr>
      <t>X*</t>
    </r>
    <r>
      <rPr>
        <sz val="9"/>
        <color theme="1"/>
        <rFont val="等线"/>
        <charset val="134"/>
        <scheme val="minor"/>
      </rPr>
      <t>CY</t>
    </r>
    <r>
      <rPr>
        <sz val="11"/>
        <color theme="1"/>
        <rFont val="等线"/>
        <charset val="134"/>
        <scheme val="minor"/>
      </rPr>
      <t>的时间常数相等，即L/R</t>
    </r>
    <r>
      <rPr>
        <sz val="8"/>
        <color theme="1"/>
        <rFont val="等线"/>
        <charset val="134"/>
        <scheme val="minor"/>
      </rPr>
      <t>DCR</t>
    </r>
    <r>
      <rPr>
        <sz val="11"/>
        <color theme="1"/>
        <rFont val="等线"/>
        <charset val="134"/>
        <scheme val="minor"/>
      </rPr>
      <t>=R</t>
    </r>
    <r>
      <rPr>
        <sz val="8"/>
        <color theme="1"/>
        <rFont val="等线"/>
        <charset val="134"/>
        <scheme val="minor"/>
      </rPr>
      <t>X*CY</t>
    </r>
    <r>
      <rPr>
        <sz val="11"/>
        <color theme="1"/>
        <rFont val="等线"/>
        <charset val="134"/>
        <scheme val="minor"/>
      </rPr>
      <t>时，Vramp=I</t>
    </r>
    <r>
      <rPr>
        <sz val="8"/>
        <color theme="1"/>
        <rFont val="等线"/>
        <charset val="134"/>
        <scheme val="minor"/>
      </rPr>
      <t>L</t>
    </r>
    <r>
      <rPr>
        <sz val="11"/>
        <color theme="1"/>
        <rFont val="等线"/>
        <charset val="134"/>
        <scheme val="minor"/>
      </rPr>
      <t>R</t>
    </r>
    <r>
      <rPr>
        <sz val="8"/>
        <color theme="1"/>
        <rFont val="等线"/>
        <charset val="134"/>
        <scheme val="minor"/>
      </rPr>
      <t>DCR</t>
    </r>
    <r>
      <rPr>
        <sz val="11"/>
        <color theme="1"/>
        <rFont val="等线"/>
        <charset val="134"/>
        <scheme val="minor"/>
      </rPr>
      <t xml:space="preserve">，所导出的电流感应信号可以独立于频率。
</t>
    </r>
  </si>
  <si>
    <t>符号</t>
  </si>
  <si>
    <t>单位</t>
  </si>
  <si>
    <t>CX</t>
  </si>
  <si>
    <t>F</t>
  </si>
  <si>
    <t>RX</t>
  </si>
  <si>
    <t>Ω</t>
  </si>
  <si>
    <t xml:space="preserve">时域表达式：
Ri=L/(RX*CY)
</t>
  </si>
  <si>
    <t>CY</t>
  </si>
  <si>
    <t>RDCR</t>
  </si>
  <si>
    <t>等效ESR电阻</t>
  </si>
  <si>
    <t>Ri</t>
  </si>
  <si>
    <t>频域表达式，完全抵消时频率项为1</t>
  </si>
  <si>
    <t>电流模COT建模</t>
  </si>
  <si>
    <r>
      <rPr>
        <sz val="11"/>
        <color theme="1"/>
        <rFont val="等线"/>
        <charset val="134"/>
        <scheme val="minor"/>
      </rPr>
      <t>ω1 = π/T</t>
    </r>
    <r>
      <rPr>
        <sz val="8"/>
        <color theme="1"/>
        <rFont val="等线"/>
        <charset val="134"/>
        <scheme val="minor"/>
      </rPr>
      <t>ON</t>
    </r>
    <r>
      <rPr>
        <sz val="11"/>
        <color theme="1"/>
        <rFont val="等线"/>
        <charset val="134"/>
        <scheme val="minor"/>
      </rPr>
      <t xml:space="preserve"> and Q1 = 2/π</t>
    </r>
  </si>
  <si>
    <t>参数</t>
  </si>
  <si>
    <t>高频共轭极点</t>
  </si>
  <si>
    <t>fp_ton</t>
  </si>
  <si>
    <t>Hz</t>
  </si>
  <si>
    <t>高频共轭极点难以补偿，因此将交越频率置于开关频率的1/10~1/5</t>
  </si>
  <si>
    <t>功率极点</t>
  </si>
  <si>
    <t>fp_out</t>
  </si>
  <si>
    <t>esr零点</t>
  </si>
  <si>
    <t>fz_esr</t>
  </si>
  <si>
    <t>放大器跨导</t>
  </si>
  <si>
    <r>
      <rPr>
        <sz val="11"/>
        <color theme="1"/>
        <rFont val="等线"/>
        <charset val="134"/>
        <scheme val="minor"/>
      </rPr>
      <t>G</t>
    </r>
    <r>
      <rPr>
        <sz val="10"/>
        <color theme="1"/>
        <rFont val="等线"/>
        <charset val="134"/>
        <scheme val="minor"/>
      </rPr>
      <t>m</t>
    </r>
  </si>
  <si>
    <t>S</t>
  </si>
  <si>
    <t>理想放大器，只提供增益不引入极点</t>
  </si>
  <si>
    <t>放大器输出电阻</t>
  </si>
  <si>
    <r>
      <rPr>
        <sz val="11"/>
        <color theme="1"/>
        <rFont val="等线"/>
        <charset val="134"/>
        <scheme val="minor"/>
      </rPr>
      <t>R</t>
    </r>
    <r>
      <rPr>
        <sz val="8"/>
        <color theme="1"/>
        <rFont val="等线"/>
        <charset val="134"/>
        <scheme val="minor"/>
      </rPr>
      <t>EA</t>
    </r>
  </si>
  <si>
    <t>第三步：计算中间变量和输入目标参数（未补偿时）</t>
  </si>
  <si>
    <t>LC谐振极点</t>
  </si>
  <si>
    <t>fp_lc</t>
  </si>
  <si>
    <t>1/(2*pi*sqrt(Lo*Co)）</t>
  </si>
  <si>
    <t xml:space="preserve">   功率极点</t>
  </si>
  <si>
    <t>补偿前开环增益</t>
  </si>
  <si>
    <t>Tuc_0</t>
  </si>
  <si>
    <t>dB</t>
  </si>
  <si>
    <t>1/Ri</t>
  </si>
  <si>
    <t>20log()</t>
  </si>
  <si>
    <t>ESR零点</t>
  </si>
  <si>
    <t>1/(2*pi*ESR*Co）</t>
  </si>
  <si>
    <t>补偿前穿越频率</t>
  </si>
  <si>
    <t>fbw_uc</t>
  </si>
  <si>
    <t>G3*G4</t>
  </si>
  <si>
    <t>0dB频率</t>
  </si>
  <si>
    <t>期望补偿后穿越频率</t>
  </si>
  <si>
    <t>fbw_c</t>
  </si>
  <si>
    <r>
      <rPr>
        <sz val="11"/>
        <color theme="1"/>
        <rFont val="等线"/>
        <charset val="134"/>
        <scheme val="minor"/>
      </rPr>
      <t>f</t>
    </r>
    <r>
      <rPr>
        <vertAlign val="subscript"/>
        <sz val="11"/>
        <color theme="1"/>
        <rFont val="等线"/>
        <charset val="134"/>
        <scheme val="minor"/>
      </rPr>
      <t>SW</t>
    </r>
    <r>
      <rPr>
        <sz val="11"/>
        <color theme="1"/>
        <rFont val="等线"/>
        <charset val="134"/>
        <scheme val="minor"/>
      </rPr>
      <t>/10</t>
    </r>
  </si>
  <si>
    <t>补偿前穿越频点处增益</t>
  </si>
  <si>
    <t>Tuc_bw</t>
  </si>
  <si>
    <t>第四步：配置零极点分布</t>
  </si>
  <si>
    <t>注释</t>
  </si>
  <si>
    <t>Laplace滤波器中零极点</t>
  </si>
  <si>
    <t>积分器零点</t>
  </si>
  <si>
    <t>fz1</t>
  </si>
  <si>
    <t>放置在输出极点频率处</t>
  </si>
  <si>
    <t>放大器输出极点</t>
  </si>
  <si>
    <t>fp1</t>
  </si>
  <si>
    <t>作为电路新的主极点</t>
  </si>
  <si>
    <t>积分器极点</t>
  </si>
  <si>
    <t>fp2</t>
  </si>
  <si>
    <t>放置在esr零点频率处</t>
  </si>
  <si>
    <t>采用II型补偿结构</t>
  </si>
  <si>
    <t>最终传递函数</t>
  </si>
  <si>
    <t>第五步：模拟补偿器参数设计（运算放大器）</t>
  </si>
  <si>
    <t>设计步骤小结</t>
  </si>
  <si>
    <t>Rea</t>
  </si>
  <si>
    <t>与串联电容构成新的主极点</t>
  </si>
  <si>
    <t>确定新的主极点位置</t>
  </si>
  <si>
    <t>串联电容</t>
  </si>
  <si>
    <t>Cc1</t>
  </si>
  <si>
    <t>与串联电阻形成的零点抵消输出极点</t>
  </si>
  <si>
    <t>串联电阻</t>
  </si>
  <si>
    <t>Rc1</t>
  </si>
  <si>
    <t>高频极点电容</t>
  </si>
  <si>
    <t>Cc2</t>
  </si>
  <si>
    <t>与串联电阻形成的极点抵消esr零点</t>
  </si>
  <si>
    <t>上分压电阻</t>
  </si>
  <si>
    <t>Rf1</t>
  </si>
  <si>
    <r>
      <rPr>
        <sz val="11"/>
        <color theme="1"/>
        <rFont val="等线"/>
        <charset val="134"/>
        <scheme val="minor"/>
      </rPr>
      <t>SIMPLIS</t>
    </r>
    <r>
      <rPr>
        <sz val="11"/>
        <color theme="1"/>
        <rFont val="等线"/>
        <charset val="134"/>
        <scheme val="minor"/>
      </rPr>
      <t xml:space="preserve"> spectre理想电路</t>
    </r>
  </si>
  <si>
    <t>下分压电阻</t>
  </si>
  <si>
    <t>Rf2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</si>
</sst>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等线"/>
      <charset val="134"/>
      <scheme val="minor"/>
    </font>
    <font>
      <sz val="11"/>
      <color rgb="FFFF0000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0"/>
      <color theme="1"/>
      <name val="等线"/>
      <charset val="134"/>
      <scheme val="minor"/>
    </font>
    <font>
      <sz val="9"/>
      <color theme="1"/>
      <name val="等线"/>
      <charset val="134"/>
      <scheme val="minor"/>
    </font>
    <font>
      <sz val="8"/>
      <color theme="1"/>
      <name val="等线"/>
      <charset val="134"/>
      <scheme val="minor"/>
    </font>
    <font>
      <vertAlign val="subscript"/>
      <sz val="11"/>
      <color theme="1"/>
      <name val="等线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9" tint="0.799951170384838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4" borderId="6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5" borderId="9" applyNumberFormat="0" applyAlignment="0" applyProtection="0">
      <alignment vertical="center"/>
    </xf>
    <xf numFmtId="0" fontId="11" fillId="6" borderId="10" applyNumberFormat="0" applyAlignment="0" applyProtection="0">
      <alignment vertical="center"/>
    </xf>
    <xf numFmtId="0" fontId="12" fillId="6" borderId="9" applyNumberFormat="0" applyAlignment="0" applyProtection="0">
      <alignment vertical="center"/>
    </xf>
    <xf numFmtId="0" fontId="13" fillId="7" borderId="11" applyNumberFormat="0" applyAlignment="0" applyProtection="0">
      <alignment vertical="center"/>
    </xf>
    <xf numFmtId="0" fontId="14" fillId="0" borderId="12" applyNumberFormat="0" applyFill="0" applyAlignment="0" applyProtection="0">
      <alignment vertical="center"/>
    </xf>
    <xf numFmtId="0" fontId="15" fillId="0" borderId="13" applyNumberFormat="0" applyFill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0" fillId="0" borderId="0" xfId="0" applyFont="1">
      <alignment vertical="center"/>
    </xf>
    <xf numFmtId="0" fontId="1" fillId="0" borderId="0" xfId="0" applyFont="1" applyAlignment="1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left" vertical="center"/>
    </xf>
    <xf numFmtId="0" fontId="0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/>
    </xf>
    <xf numFmtId="0" fontId="0" fillId="2" borderId="2" xfId="0" applyFill="1" applyBorder="1" applyAlignment="1">
      <alignment vertical="center"/>
    </xf>
    <xf numFmtId="0" fontId="0" fillId="2" borderId="1" xfId="0" applyFill="1" applyBorder="1">
      <alignment vertical="center"/>
    </xf>
    <xf numFmtId="0" fontId="0" fillId="0" borderId="3" xfId="0" applyBorder="1" applyAlignment="1">
      <alignment vertical="center"/>
    </xf>
    <xf numFmtId="0" fontId="0" fillId="3" borderId="1" xfId="0" applyFill="1" applyBorder="1">
      <alignment vertical="center"/>
    </xf>
    <xf numFmtId="58" fontId="0" fillId="2" borderId="3" xfId="0" applyNumberFormat="1" applyFill="1" applyBorder="1" applyAlignment="1">
      <alignment vertical="center"/>
    </xf>
    <xf numFmtId="11" fontId="0" fillId="3" borderId="1" xfId="0" applyNumberFormat="1" applyFill="1" applyBorder="1">
      <alignment vertical="center"/>
    </xf>
    <xf numFmtId="0" fontId="0" fillId="2" borderId="3" xfId="0" applyFill="1" applyBorder="1" applyAlignment="1">
      <alignment vertical="center"/>
    </xf>
    <xf numFmtId="11" fontId="0" fillId="2" borderId="1" xfId="0" applyNumberFormat="1" applyFill="1" applyBorder="1">
      <alignment vertical="center"/>
    </xf>
    <xf numFmtId="0" fontId="0" fillId="2" borderId="1" xfId="0" applyFont="1" applyFill="1" applyBorder="1">
      <alignment vertical="center"/>
    </xf>
    <xf numFmtId="11" fontId="0" fillId="2" borderId="1" xfId="0" applyNumberFormat="1" applyFont="1" applyFill="1" applyBorder="1">
      <alignment vertical="center"/>
    </xf>
    <xf numFmtId="0" fontId="0" fillId="0" borderId="4" xfId="0" applyBorder="1" applyAlignment="1">
      <alignment vertical="center"/>
    </xf>
    <xf numFmtId="0" fontId="0" fillId="2" borderId="4" xfId="0" applyFill="1" applyBorder="1" applyAlignment="1">
      <alignment vertical="center"/>
    </xf>
    <xf numFmtId="0" fontId="0" fillId="0" borderId="0" xfId="0" applyFont="1" applyAlignment="1">
      <alignment vertical="center" wrapText="1"/>
    </xf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5" xfId="0" applyBorder="1" applyAlignment="1">
      <alignment horizontal="center" vertical="center"/>
    </xf>
    <xf numFmtId="11" fontId="0" fillId="0" borderId="0" xfId="0" applyNumberFormat="1" applyAlignment="1">
      <alignment vertical="center"/>
    </xf>
    <xf numFmtId="0" fontId="0" fillId="0" borderId="0" xfId="0" applyFont="1" applyAlignment="1">
      <alignment horizontal="center" vertical="center"/>
    </xf>
    <xf numFmtId="11" fontId="0" fillId="0" borderId="0" xfId="0" applyNumberForma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image" Target="../media/image9.emf"/><Relationship Id="rId8" Type="http://schemas.openxmlformats.org/officeDocument/2006/relationships/image" Target="../media/image8.emf"/><Relationship Id="rId7" Type="http://schemas.openxmlformats.org/officeDocument/2006/relationships/image" Target="../media/image7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2" Type="http://schemas.openxmlformats.org/officeDocument/2006/relationships/image" Target="../media/image12.png"/><Relationship Id="rId11" Type="http://schemas.openxmlformats.org/officeDocument/2006/relationships/image" Target="../media/image11.png"/><Relationship Id="rId10" Type="http://schemas.openxmlformats.org/officeDocument/2006/relationships/image" Target="../media/image10.pn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3.emf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530860</xdr:colOff>
      <xdr:row>45</xdr:row>
      <xdr:rowOff>56515</xdr:rowOff>
    </xdr:from>
    <xdr:to>
      <xdr:col>4</xdr:col>
      <xdr:colOff>1440180</xdr:colOff>
      <xdr:row>48</xdr:row>
      <xdr:rowOff>0</xdr:rowOff>
    </xdr:to>
    <xdr:pic>
      <xdr:nvPicPr>
        <xdr:cNvPr id="5" name="图片 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085340" y="10654665"/>
          <a:ext cx="2836545" cy="4768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286385</xdr:colOff>
      <xdr:row>14</xdr:row>
      <xdr:rowOff>79375</xdr:rowOff>
    </xdr:from>
    <xdr:to>
      <xdr:col>5</xdr:col>
      <xdr:colOff>956945</xdr:colOff>
      <xdr:row>14</xdr:row>
      <xdr:rowOff>867410</xdr:rowOff>
    </xdr:to>
    <xdr:pic>
      <xdr:nvPicPr>
        <xdr:cNvPr id="2" name="图片 1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768090" y="2568575"/>
          <a:ext cx="2156460" cy="7880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473710</xdr:colOff>
      <xdr:row>14</xdr:row>
      <xdr:rowOff>153035</xdr:rowOff>
    </xdr:from>
    <xdr:to>
      <xdr:col>3</xdr:col>
      <xdr:colOff>685165</xdr:colOff>
      <xdr:row>14</xdr:row>
      <xdr:rowOff>1061085</xdr:rowOff>
    </xdr:to>
    <xdr:pic>
      <xdr:nvPicPr>
        <xdr:cNvPr id="6" name="图片 5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473710" y="2642235"/>
          <a:ext cx="2727960" cy="908050"/>
        </a:xfrm>
        <a:prstGeom prst="rect">
          <a:avLst/>
        </a:prstGeom>
      </xdr:spPr>
    </xdr:pic>
    <xdr:clientData/>
  </xdr:twoCellAnchor>
  <xdr:twoCellAnchor editAs="oneCell">
    <xdr:from>
      <xdr:col>7</xdr:col>
      <xdr:colOff>169545</xdr:colOff>
      <xdr:row>21</xdr:row>
      <xdr:rowOff>86360</xdr:rowOff>
    </xdr:from>
    <xdr:to>
      <xdr:col>11</xdr:col>
      <xdr:colOff>149860</xdr:colOff>
      <xdr:row>26</xdr:row>
      <xdr:rowOff>24130</xdr:rowOff>
    </xdr:to>
    <xdr:pic>
      <xdr:nvPicPr>
        <xdr:cNvPr id="18" name="图片 17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576310" y="5445760"/>
          <a:ext cx="2723515" cy="17665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8</xdr:col>
      <xdr:colOff>129540</xdr:colOff>
      <xdr:row>28</xdr:row>
      <xdr:rowOff>109855</xdr:rowOff>
    </xdr:from>
    <xdr:to>
      <xdr:col>14</xdr:col>
      <xdr:colOff>448945</xdr:colOff>
      <xdr:row>42</xdr:row>
      <xdr:rowOff>36195</xdr:rowOff>
    </xdr:to>
    <xdr:pic>
      <xdr:nvPicPr>
        <xdr:cNvPr id="19" name="图片 18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9222105" y="7653655"/>
          <a:ext cx="4434205" cy="24472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15</xdr:col>
      <xdr:colOff>283210</xdr:colOff>
      <xdr:row>29</xdr:row>
      <xdr:rowOff>168910</xdr:rowOff>
    </xdr:from>
    <xdr:to>
      <xdr:col>22</xdr:col>
      <xdr:colOff>638810</xdr:colOff>
      <xdr:row>44</xdr:row>
      <xdr:rowOff>85725</xdr:rowOff>
    </xdr:to>
    <xdr:pic>
      <xdr:nvPicPr>
        <xdr:cNvPr id="20" name="图片 19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4176375" y="7890510"/>
          <a:ext cx="5156200" cy="2615565"/>
        </a:xfrm>
        <a:prstGeom prst="rect">
          <a:avLst/>
        </a:prstGeom>
        <a:noFill/>
        <a:ln w="9525"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224790</xdr:colOff>
          <xdr:row>49</xdr:row>
          <xdr:rowOff>72390</xdr:rowOff>
        </xdr:from>
        <xdr:to>
          <xdr:col>5</xdr:col>
          <xdr:colOff>972185</xdr:colOff>
          <xdr:row>51</xdr:row>
          <xdr:rowOff>520065</xdr:rowOff>
        </xdr:to>
        <xdr:sp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224790" y="11381740"/>
              <a:ext cx="5715000" cy="803275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6</xdr:col>
      <xdr:colOff>78740</xdr:colOff>
      <xdr:row>40</xdr:row>
      <xdr:rowOff>136525</xdr:rowOff>
    </xdr:from>
    <xdr:to>
      <xdr:col>8</xdr:col>
      <xdr:colOff>180975</xdr:colOff>
      <xdr:row>49</xdr:row>
      <xdr:rowOff>144780</xdr:rowOff>
    </xdr:to>
    <xdr:pic>
      <xdr:nvPicPr>
        <xdr:cNvPr id="23" name="图片 2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6758305" y="9845675"/>
          <a:ext cx="2515235" cy="16084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615950</xdr:colOff>
      <xdr:row>18</xdr:row>
      <xdr:rowOff>119380</xdr:rowOff>
    </xdr:from>
    <xdr:to>
      <xdr:col>5</xdr:col>
      <xdr:colOff>3175</xdr:colOff>
      <xdr:row>20</xdr:row>
      <xdr:rowOff>82550</xdr:rowOff>
    </xdr:to>
    <xdr:pic>
      <xdr:nvPicPr>
        <xdr:cNvPr id="25" name="图片 24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615950" y="4284980"/>
          <a:ext cx="4354830" cy="9791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5</xdr:col>
      <xdr:colOff>309245</xdr:colOff>
      <xdr:row>22</xdr:row>
      <xdr:rowOff>600075</xdr:rowOff>
    </xdr:to>
    <xdr:pic>
      <xdr:nvPicPr>
        <xdr:cNvPr id="27" name="图片 26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0" y="5537200"/>
          <a:ext cx="5276850" cy="6000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6350</xdr:colOff>
      <xdr:row>64</xdr:row>
      <xdr:rowOff>0</xdr:rowOff>
    </xdr:from>
    <xdr:to>
      <xdr:col>15</xdr:col>
      <xdr:colOff>415290</xdr:colOff>
      <xdr:row>101</xdr:row>
      <xdr:rowOff>67310</xdr:rowOff>
    </xdr:to>
    <xdr:pic>
      <xdr:nvPicPr>
        <xdr:cNvPr id="3" name="图片 2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6350" y="14344650"/>
          <a:ext cx="14302105" cy="66459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8</xdr:col>
      <xdr:colOff>198755</xdr:colOff>
      <xdr:row>43</xdr:row>
      <xdr:rowOff>29210</xdr:rowOff>
    </xdr:from>
    <xdr:to>
      <xdr:col>14</xdr:col>
      <xdr:colOff>57150</xdr:colOff>
      <xdr:row>61</xdr:row>
      <xdr:rowOff>79375</xdr:rowOff>
    </xdr:to>
    <xdr:pic>
      <xdr:nvPicPr>
        <xdr:cNvPr id="4" name="图片 3" descr="BUCK_200K_NO1-graph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9291320" y="10271760"/>
          <a:ext cx="3973195" cy="3618865"/>
        </a:xfrm>
        <a:prstGeom prst="rect">
          <a:avLst/>
        </a:prstGeom>
      </xdr:spPr>
    </xdr:pic>
    <xdr:clientData/>
  </xdr:twoCellAnchor>
  <xdr:twoCellAnchor editAs="oneCell">
    <xdr:from>
      <xdr:col>15</xdr:col>
      <xdr:colOff>12700</xdr:colOff>
      <xdr:row>44</xdr:row>
      <xdr:rowOff>158115</xdr:rowOff>
    </xdr:from>
    <xdr:to>
      <xdr:col>21</xdr:col>
      <xdr:colOff>264795</xdr:colOff>
      <xdr:row>70</xdr:row>
      <xdr:rowOff>12700</xdr:rowOff>
    </xdr:to>
    <xdr:pic>
      <xdr:nvPicPr>
        <xdr:cNvPr id="7" name="图片 6" descr="BUCK_200K_NO1-graph2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13905865" y="10578465"/>
          <a:ext cx="4366895" cy="48456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4" Type="http://schemas.openxmlformats.org/officeDocument/2006/relationships/image" Target="../media/image13.emf"/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2"/>
  <sheetViews>
    <sheetView tabSelected="1" zoomScale="40" zoomScaleNormal="40" topLeftCell="A21" workbookViewId="0">
      <selection activeCell="S73" sqref="S73"/>
    </sheetView>
  </sheetViews>
  <sheetFormatPr defaultColWidth="9" defaultRowHeight="14"/>
  <cols>
    <col min="2" max="2" width="11.4" customWidth="1"/>
    <col min="3" max="3" width="12.625"/>
    <col min="4" max="4" width="12.6666666666667"/>
    <col min="5" max="5" width="19.5" customWidth="1"/>
    <col min="6" max="6" width="22.4666666666667" customWidth="1"/>
    <col min="7" max="7" width="22.6666666666667" customWidth="1"/>
  </cols>
  <sheetData>
    <row r="1" spans="1:9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3" t="s">
        <v>8</v>
      </c>
    </row>
    <row r="2" spans="1:9">
      <c r="A2" s="4">
        <v>1</v>
      </c>
      <c r="B2" s="2" t="s">
        <v>9</v>
      </c>
      <c r="C2" s="2" t="s">
        <v>10</v>
      </c>
      <c r="D2" s="2" t="s">
        <v>11</v>
      </c>
      <c r="E2" s="2" t="s">
        <v>12</v>
      </c>
      <c r="F2" s="2" t="s">
        <v>13</v>
      </c>
      <c r="G2" s="3" t="s">
        <v>14</v>
      </c>
      <c r="H2" s="3" t="s">
        <v>15</v>
      </c>
      <c r="I2" s="3" t="s">
        <v>16</v>
      </c>
    </row>
    <row r="3" spans="1:7">
      <c r="A3" s="5" t="s">
        <v>17</v>
      </c>
      <c r="B3" s="6"/>
      <c r="C3" s="6"/>
      <c r="D3" s="6"/>
      <c r="E3" s="6"/>
      <c r="F3" s="6"/>
      <c r="G3" s="3"/>
    </row>
    <row r="4" spans="1:7">
      <c r="A4" s="7" t="s">
        <v>18</v>
      </c>
      <c r="B4" s="7"/>
      <c r="C4" s="7"/>
      <c r="D4" s="7"/>
      <c r="E4" s="7"/>
      <c r="F4" s="7"/>
      <c r="G4" s="3"/>
    </row>
    <row r="5" spans="1:6">
      <c r="A5" s="8"/>
      <c r="B5" s="9" t="s">
        <v>19</v>
      </c>
      <c r="C5" s="9" t="s">
        <v>20</v>
      </c>
      <c r="D5" s="8"/>
      <c r="E5" s="9" t="s">
        <v>21</v>
      </c>
      <c r="F5" s="9" t="s">
        <v>20</v>
      </c>
    </row>
    <row r="6" spans="1:6">
      <c r="A6" s="10"/>
      <c r="B6" s="9" t="s">
        <v>22</v>
      </c>
      <c r="C6" s="11">
        <v>36</v>
      </c>
      <c r="D6" s="12" t="s">
        <v>23</v>
      </c>
      <c r="E6" s="9" t="s">
        <v>24</v>
      </c>
      <c r="F6" s="13">
        <v>0.00204</v>
      </c>
    </row>
    <row r="7" spans="1:6">
      <c r="A7" s="10"/>
      <c r="B7" s="9" t="s">
        <v>25</v>
      </c>
      <c r="C7" s="11">
        <v>3.3</v>
      </c>
      <c r="D7" s="14"/>
      <c r="E7" s="9" t="s">
        <v>26</v>
      </c>
      <c r="F7" s="13">
        <v>3.3e-6</v>
      </c>
    </row>
    <row r="8" spans="1:6">
      <c r="A8" s="10"/>
      <c r="B8" s="9" t="s">
        <v>27</v>
      </c>
      <c r="C8" s="11">
        <v>35</v>
      </c>
      <c r="D8" s="14" t="s">
        <v>28</v>
      </c>
      <c r="E8" s="9" t="s">
        <v>29</v>
      </c>
      <c r="F8" s="15">
        <v>0.00233</v>
      </c>
    </row>
    <row r="9" spans="1:7">
      <c r="A9" s="10"/>
      <c r="B9" s="9" t="s">
        <v>30</v>
      </c>
      <c r="C9" s="9">
        <f>C7/C8</f>
        <v>0.0942857142857143</v>
      </c>
      <c r="D9" s="14"/>
      <c r="E9" s="16" t="s">
        <v>31</v>
      </c>
      <c r="F9" s="17">
        <v>0.001</v>
      </c>
      <c r="G9" s="1" t="s">
        <v>32</v>
      </c>
    </row>
    <row r="10" spans="1:6">
      <c r="A10" s="10"/>
      <c r="B10" s="9" t="s">
        <v>33</v>
      </c>
      <c r="C10" s="9">
        <v>0.6</v>
      </c>
      <c r="D10" s="14"/>
      <c r="E10" s="16" t="s">
        <v>34</v>
      </c>
      <c r="F10" s="15">
        <v>0.002</v>
      </c>
    </row>
    <row r="11" spans="1:6">
      <c r="A11" s="10"/>
      <c r="B11" s="9" t="s">
        <v>35</v>
      </c>
      <c r="C11" s="13">
        <v>200000</v>
      </c>
      <c r="D11" s="14"/>
      <c r="E11" s="16" t="s">
        <v>36</v>
      </c>
      <c r="F11" s="15">
        <v>0.0013</v>
      </c>
    </row>
    <row r="12" spans="1:7">
      <c r="A12" s="10"/>
      <c r="B12" s="9" t="s">
        <v>37</v>
      </c>
      <c r="C12" s="9">
        <f>C10/C7</f>
        <v>0.181818181818182</v>
      </c>
      <c r="D12" s="14"/>
      <c r="E12" s="9"/>
      <c r="F12" s="9"/>
      <c r="G12" s="1" t="s">
        <v>38</v>
      </c>
    </row>
    <row r="13" spans="1:6">
      <c r="A13" s="18"/>
      <c r="B13" s="9" t="s">
        <v>39</v>
      </c>
      <c r="C13" s="9">
        <v>1.2</v>
      </c>
      <c r="D13" s="19"/>
      <c r="E13" s="9"/>
      <c r="F13" s="9"/>
    </row>
    <row r="14" spans="1:6">
      <c r="A14" s="7" t="s">
        <v>40</v>
      </c>
      <c r="B14" s="7"/>
      <c r="C14" s="7"/>
      <c r="D14" s="7"/>
      <c r="E14" s="7"/>
      <c r="F14" s="7"/>
    </row>
    <row r="15" ht="84" customHeight="1" spans="7:7">
      <c r="G15" s="20" t="s">
        <v>41</v>
      </c>
    </row>
    <row r="16" ht="20" customHeight="1" spans="1:7">
      <c r="A16" t="s">
        <v>42</v>
      </c>
      <c r="B16" t="s">
        <v>20</v>
      </c>
      <c r="C16" t="s">
        <v>43</v>
      </c>
      <c r="D16" t="s">
        <v>42</v>
      </c>
      <c r="E16" t="s">
        <v>20</v>
      </c>
      <c r="F16" t="s">
        <v>43</v>
      </c>
      <c r="G16" s="20"/>
    </row>
    <row r="17" spans="1:7">
      <c r="A17" s="21" t="s">
        <v>44</v>
      </c>
      <c r="B17" s="22">
        <v>5e-11</v>
      </c>
      <c r="C17" s="21" t="s">
        <v>45</v>
      </c>
      <c r="D17" s="21" t="s">
        <v>46</v>
      </c>
      <c r="E17" s="22">
        <v>8250000</v>
      </c>
      <c r="F17" s="21" t="s">
        <v>47</v>
      </c>
      <c r="G17" s="23" t="s">
        <v>48</v>
      </c>
    </row>
    <row r="18" spans="1:7">
      <c r="A18" s="21" t="s">
        <v>49</v>
      </c>
      <c r="B18" s="21">
        <v>4e-12</v>
      </c>
      <c r="C18" s="21" t="s">
        <v>45</v>
      </c>
      <c r="D18" s="21" t="s">
        <v>50</v>
      </c>
      <c r="E18" s="22">
        <v>0.001</v>
      </c>
      <c r="F18" s="21" t="s">
        <v>47</v>
      </c>
      <c r="G18" s="21"/>
    </row>
    <row r="19" spans="1:7">
      <c r="A19" s="21" t="s">
        <v>51</v>
      </c>
      <c r="B19" s="21"/>
      <c r="C19" t="s">
        <v>52</v>
      </c>
      <c r="D19" s="21">
        <f>F7/(B18*E17)</f>
        <v>0.1</v>
      </c>
      <c r="E19" s="21"/>
      <c r="F19" s="21" t="s">
        <v>47</v>
      </c>
      <c r="G19" s="6"/>
    </row>
    <row r="20" ht="66" customHeight="1" spans="1:7">
      <c r="A20" s="21"/>
      <c r="B20" s="21"/>
      <c r="C20" s="21"/>
      <c r="D20" s="21"/>
      <c r="E20" s="21"/>
      <c r="F20" s="21"/>
      <c r="G20" s="24" t="s">
        <v>53</v>
      </c>
    </row>
    <row r="21" spans="1:6">
      <c r="A21" s="7" t="s">
        <v>54</v>
      </c>
      <c r="B21" s="7"/>
      <c r="C21" s="7"/>
      <c r="D21" s="7"/>
      <c r="E21" s="7"/>
      <c r="F21" s="7"/>
    </row>
    <row r="23" ht="60" customHeight="1" spans="1:7">
      <c r="A23" s="21"/>
      <c r="B23" s="21"/>
      <c r="C23" s="21"/>
      <c r="D23" s="21"/>
      <c r="E23" s="21"/>
      <c r="F23" s="21"/>
      <c r="G23" s="1" t="s">
        <v>55</v>
      </c>
    </row>
    <row r="24" spans="1:6">
      <c r="A24" s="21" t="s">
        <v>56</v>
      </c>
      <c r="B24" s="21"/>
      <c r="C24" t="s">
        <v>42</v>
      </c>
      <c r="D24" s="21" t="s">
        <v>20</v>
      </c>
      <c r="E24" s="21"/>
      <c r="F24" t="s">
        <v>43</v>
      </c>
    </row>
    <row r="25" ht="42" spans="1:7">
      <c r="A25" s="21" t="s">
        <v>57</v>
      </c>
      <c r="B25" s="21"/>
      <c r="C25" t="s">
        <v>58</v>
      </c>
      <c r="D25" s="22">
        <f>C11*C6/(2*C7)</f>
        <v>1090909.09090909</v>
      </c>
      <c r="E25" s="22"/>
      <c r="F25" t="s">
        <v>59</v>
      </c>
      <c r="G25" s="24" t="s">
        <v>60</v>
      </c>
    </row>
    <row r="26" spans="1:6">
      <c r="A26" s="21" t="s">
        <v>61</v>
      </c>
      <c r="B26" s="21"/>
      <c r="C26" t="s">
        <v>62</v>
      </c>
      <c r="D26" s="22">
        <f>1/(2*PI()*F6*C9)</f>
        <v>827.454398130769</v>
      </c>
      <c r="E26" s="22"/>
      <c r="F26" t="s">
        <v>59</v>
      </c>
    </row>
    <row r="27" spans="1:6">
      <c r="A27" s="21" t="s">
        <v>63</v>
      </c>
      <c r="B27" s="21"/>
      <c r="C27" t="s">
        <v>64</v>
      </c>
      <c r="D27" s="22">
        <f>1/(2*PI()*F8*F6)</f>
        <v>33483.7463376032</v>
      </c>
      <c r="E27" s="22"/>
      <c r="F27" t="s">
        <v>59</v>
      </c>
    </row>
    <row r="28" spans="1:7">
      <c r="A28" s="21" t="s">
        <v>65</v>
      </c>
      <c r="B28" s="21"/>
      <c r="C28" s="1" t="s">
        <v>66</v>
      </c>
      <c r="D28" s="22">
        <v>4e-5</v>
      </c>
      <c r="E28" s="22"/>
      <c r="F28" t="s">
        <v>67</v>
      </c>
      <c r="G28" s="23" t="s">
        <v>68</v>
      </c>
    </row>
    <row r="29" spans="1:7">
      <c r="A29" s="21" t="s">
        <v>69</v>
      </c>
      <c r="B29" s="21"/>
      <c r="C29" s="1" t="s">
        <v>70</v>
      </c>
      <c r="D29" s="22">
        <v>150000000</v>
      </c>
      <c r="E29" s="22"/>
      <c r="F29" t="s">
        <v>47</v>
      </c>
      <c r="G29" s="23"/>
    </row>
    <row r="30" spans="1:6">
      <c r="A30" s="21"/>
      <c r="B30" s="21"/>
      <c r="C30" s="21"/>
      <c r="D30" s="21"/>
      <c r="E30" s="21"/>
      <c r="F30" s="21"/>
    </row>
    <row r="31" spans="1:6">
      <c r="A31" s="7" t="s">
        <v>71</v>
      </c>
      <c r="B31" s="7"/>
      <c r="C31" s="7"/>
      <c r="D31" s="7"/>
      <c r="E31" s="7"/>
      <c r="F31" s="7"/>
    </row>
    <row r="32" spans="1:6">
      <c r="A32" s="25" t="s">
        <v>56</v>
      </c>
      <c r="B32" s="25"/>
      <c r="C32" t="s">
        <v>42</v>
      </c>
      <c r="D32" s="6" t="s">
        <v>20</v>
      </c>
      <c r="E32" s="6"/>
      <c r="F32" t="s">
        <v>43</v>
      </c>
    </row>
    <row r="33" spans="1:7">
      <c r="A33" s="25" t="s">
        <v>72</v>
      </c>
      <c r="B33" s="25"/>
      <c r="C33" t="s">
        <v>73</v>
      </c>
      <c r="D33" s="26">
        <f>1/(2*PI()*SQRT(F6*F7))</f>
        <v>1939.7603507771</v>
      </c>
      <c r="E33" s="26"/>
      <c r="F33" t="s">
        <v>59</v>
      </c>
      <c r="G33" t="s">
        <v>74</v>
      </c>
    </row>
    <row r="34" spans="1:7">
      <c r="A34" s="25" t="s">
        <v>75</v>
      </c>
      <c r="B34" s="25"/>
      <c r="C34" t="s">
        <v>62</v>
      </c>
      <c r="D34" s="26">
        <f>1/(2*PI()*F6*C9)</f>
        <v>827.454398130769</v>
      </c>
      <c r="E34" s="26"/>
      <c r="F34" t="s">
        <v>59</v>
      </c>
      <c r="G34" t="s">
        <v>74</v>
      </c>
    </row>
    <row r="35" spans="1:8">
      <c r="A35" s="25" t="s">
        <v>76</v>
      </c>
      <c r="B35" s="25"/>
      <c r="C35" t="s">
        <v>77</v>
      </c>
      <c r="D35" s="6">
        <f>C12*D28*D29*C9/D19</f>
        <v>1028.57142857143</v>
      </c>
      <c r="E35">
        <f>20*LOG(D35)</f>
        <v>60.2446891283402</v>
      </c>
      <c r="F35" t="s">
        <v>78</v>
      </c>
      <c r="G35" t="s">
        <v>79</v>
      </c>
      <c r="H35" t="s">
        <v>80</v>
      </c>
    </row>
    <row r="36" spans="1:7">
      <c r="A36" s="25" t="s">
        <v>81</v>
      </c>
      <c r="B36" s="25"/>
      <c r="C36" t="s">
        <v>64</v>
      </c>
      <c r="D36" s="26">
        <f>1/(2*PI()*F8*F6)</f>
        <v>33483.7463376032</v>
      </c>
      <c r="E36" s="26"/>
      <c r="F36" t="s">
        <v>59</v>
      </c>
      <c r="G36" t="s">
        <v>82</v>
      </c>
    </row>
    <row r="37" spans="1:8">
      <c r="A37" s="25" t="s">
        <v>83</v>
      </c>
      <c r="B37" s="25"/>
      <c r="C37" t="s">
        <v>84</v>
      </c>
      <c r="D37" s="26">
        <f>D34*D35</f>
        <v>851095.952363078</v>
      </c>
      <c r="E37" s="26"/>
      <c r="F37" t="s">
        <v>59</v>
      </c>
      <c r="G37" t="s">
        <v>85</v>
      </c>
      <c r="H37" t="s">
        <v>86</v>
      </c>
    </row>
    <row r="38" ht="16.5" spans="1:7">
      <c r="A38" s="25" t="s">
        <v>87</v>
      </c>
      <c r="B38" s="25"/>
      <c r="C38" t="s">
        <v>88</v>
      </c>
      <c r="D38" s="26">
        <f>C11/10</f>
        <v>20000</v>
      </c>
      <c r="E38" s="6"/>
      <c r="F38" t="s">
        <v>59</v>
      </c>
      <c r="G38" s="1" t="s">
        <v>89</v>
      </c>
    </row>
    <row r="39" spans="1:6">
      <c r="A39" s="25" t="s">
        <v>90</v>
      </c>
      <c r="B39" s="25"/>
      <c r="C39" t="s">
        <v>91</v>
      </c>
      <c r="D39" s="6">
        <v>0.553</v>
      </c>
      <c r="E39" s="6">
        <f>20*LOG(D39)</f>
        <v>-5.14549737390603</v>
      </c>
      <c r="F39" t="s">
        <v>78</v>
      </c>
    </row>
    <row r="40" s="1" customFormat="1"/>
    <row r="41" spans="1:6">
      <c r="A41" s="7" t="s">
        <v>92</v>
      </c>
      <c r="B41" s="7"/>
      <c r="C41" s="7"/>
      <c r="D41" s="7"/>
      <c r="E41" s="7"/>
      <c r="F41" s="7"/>
    </row>
    <row r="42" spans="1:6">
      <c r="A42" s="25" t="s">
        <v>56</v>
      </c>
      <c r="B42" s="25"/>
      <c r="C42" t="s">
        <v>42</v>
      </c>
      <c r="D42" t="s">
        <v>20</v>
      </c>
      <c r="E42" s="6" t="s">
        <v>93</v>
      </c>
      <c r="F42" s="6" t="s">
        <v>94</v>
      </c>
    </row>
    <row r="43" spans="1:6">
      <c r="A43" s="25" t="s">
        <v>95</v>
      </c>
      <c r="B43" s="25"/>
      <c r="C43" t="s">
        <v>96</v>
      </c>
      <c r="D43">
        <f>D34</f>
        <v>827.454398130769</v>
      </c>
      <c r="E43" s="6" t="s">
        <v>97</v>
      </c>
      <c r="F43" s="6">
        <f>4000/(2*PI())</f>
        <v>636.619772367581</v>
      </c>
    </row>
    <row r="44" spans="1:6">
      <c r="A44" s="25" t="s">
        <v>98</v>
      </c>
      <c r="B44" s="25"/>
      <c r="C44" t="s">
        <v>99</v>
      </c>
      <c r="D44">
        <f>20</f>
        <v>20</v>
      </c>
      <c r="E44" s="6" t="s">
        <v>100</v>
      </c>
      <c r="F44" s="6">
        <f>50/(2*PI())</f>
        <v>7.95774715459477</v>
      </c>
    </row>
    <row r="45" spans="1:6">
      <c r="A45" s="25" t="s">
        <v>101</v>
      </c>
      <c r="B45" s="25"/>
      <c r="C45" t="s">
        <v>102</v>
      </c>
      <c r="D45">
        <f>D36</f>
        <v>33483.7463376032</v>
      </c>
      <c r="E45" s="6" t="s">
        <v>103</v>
      </c>
      <c r="F45" s="6">
        <f>400000/(2*PI())</f>
        <v>63661.9772367581</v>
      </c>
    </row>
    <row r="46" spans="1:6">
      <c r="A46" s="27" t="s">
        <v>104</v>
      </c>
      <c r="B46" s="27"/>
      <c r="E46" s="6"/>
      <c r="F46" s="6"/>
    </row>
    <row r="47" spans="1:6">
      <c r="A47" s="27"/>
      <c r="B47" s="27"/>
      <c r="E47" s="6"/>
      <c r="F47" s="6"/>
    </row>
    <row r="48" spans="1:2">
      <c r="A48" s="27"/>
      <c r="B48" s="27"/>
    </row>
    <row r="49" spans="1:6">
      <c r="A49" s="27" t="s">
        <v>105</v>
      </c>
      <c r="B49" s="27"/>
      <c r="C49" s="27"/>
      <c r="D49" s="27"/>
      <c r="E49" s="27"/>
      <c r="F49" s="27"/>
    </row>
    <row r="50" spans="1:6">
      <c r="A50" s="27"/>
      <c r="B50" s="27"/>
      <c r="C50" s="27"/>
      <c r="D50" s="27"/>
      <c r="E50" s="27"/>
      <c r="F50" s="27"/>
    </row>
    <row r="51" spans="1:6">
      <c r="A51" s="27"/>
      <c r="B51" s="27"/>
      <c r="C51" s="27"/>
      <c r="D51" s="27"/>
      <c r="E51" s="27"/>
      <c r="F51" s="27"/>
    </row>
    <row r="52" ht="43" customHeight="1" spans="1:6">
      <c r="A52" s="27"/>
      <c r="B52" s="27"/>
      <c r="C52" s="27"/>
      <c r="D52" s="27"/>
      <c r="E52" s="27"/>
      <c r="F52" s="27"/>
    </row>
    <row r="53" spans="1:7">
      <c r="A53" s="7" t="s">
        <v>106</v>
      </c>
      <c r="B53" s="7"/>
      <c r="C53" s="7"/>
      <c r="D53" s="7"/>
      <c r="E53" s="7"/>
      <c r="F53" s="7"/>
      <c r="G53" t="s">
        <v>107</v>
      </c>
    </row>
    <row r="54" spans="1:6">
      <c r="A54" s="25" t="s">
        <v>56</v>
      </c>
      <c r="B54" s="25"/>
      <c r="C54" t="s">
        <v>42</v>
      </c>
      <c r="D54" t="s">
        <v>20</v>
      </c>
      <c r="E54" s="6" t="s">
        <v>93</v>
      </c>
      <c r="F54" s="6"/>
    </row>
    <row r="55" spans="1:7">
      <c r="A55" s="25" t="s">
        <v>69</v>
      </c>
      <c r="B55" s="25"/>
      <c r="C55" t="s">
        <v>108</v>
      </c>
      <c r="D55" s="28">
        <v>150000000</v>
      </c>
      <c r="E55" s="21" t="s">
        <v>109</v>
      </c>
      <c r="F55" s="21"/>
      <c r="G55" t="s">
        <v>110</v>
      </c>
    </row>
    <row r="56" spans="1:6">
      <c r="A56" s="25" t="s">
        <v>111</v>
      </c>
      <c r="B56" s="25"/>
      <c r="C56" t="s">
        <v>112</v>
      </c>
      <c r="D56" s="28">
        <f>1/(2*PI()*D55*D44)</f>
        <v>5.30516476972985e-11</v>
      </c>
      <c r="E56" s="6" t="s">
        <v>113</v>
      </c>
      <c r="F56" s="6"/>
    </row>
    <row r="57" spans="1:6">
      <c r="A57" s="25" t="s">
        <v>114</v>
      </c>
      <c r="B57" s="25"/>
      <c r="C57" t="s">
        <v>115</v>
      </c>
      <c r="D57" s="28">
        <f>1/(2*PI()*D34*D56)</f>
        <v>3625577.44182283</v>
      </c>
      <c r="E57" s="6"/>
      <c r="F57" s="6"/>
    </row>
    <row r="58" spans="1:6">
      <c r="A58" s="25" t="s">
        <v>116</v>
      </c>
      <c r="B58" s="25"/>
      <c r="C58" t="s">
        <v>117</v>
      </c>
      <c r="D58" s="28">
        <f>1/(2*PI()*D36*D57)</f>
        <v>1.31101874839839e-12</v>
      </c>
      <c r="E58" s="6" t="s">
        <v>118</v>
      </c>
      <c r="F58" s="6"/>
    </row>
    <row r="59" spans="1:7">
      <c r="A59" s="25" t="s">
        <v>119</v>
      </c>
      <c r="B59" s="25"/>
      <c r="C59" t="s">
        <v>120</v>
      </c>
      <c r="D59" s="28">
        <v>54000</v>
      </c>
      <c r="G59" s="1" t="s">
        <v>121</v>
      </c>
    </row>
    <row r="60" spans="1:4">
      <c r="A60" s="25" t="s">
        <v>122</v>
      </c>
      <c r="B60" s="25"/>
      <c r="C60" t="s">
        <v>123</v>
      </c>
      <c r="D60" s="28">
        <v>12000</v>
      </c>
    </row>
    <row r="61" spans="1:2">
      <c r="A61" s="25"/>
      <c r="B61" s="25"/>
    </row>
    <row r="62" spans="1:2">
      <c r="A62" s="25"/>
      <c r="B62" s="25"/>
    </row>
  </sheetData>
  <mergeCells count="64">
    <mergeCell ref="A3:F3"/>
    <mergeCell ref="A4:F4"/>
    <mergeCell ref="A14:F14"/>
    <mergeCell ref="A19:B19"/>
    <mergeCell ref="D19:E19"/>
    <mergeCell ref="A20:F20"/>
    <mergeCell ref="A21:F21"/>
    <mergeCell ref="A23:F23"/>
    <mergeCell ref="A24:B24"/>
    <mergeCell ref="D24:E24"/>
    <mergeCell ref="A25:B25"/>
    <mergeCell ref="D25:E25"/>
    <mergeCell ref="A26:B26"/>
    <mergeCell ref="D26:E26"/>
    <mergeCell ref="A27:B27"/>
    <mergeCell ref="D27:E27"/>
    <mergeCell ref="A28:B28"/>
    <mergeCell ref="D28:E28"/>
    <mergeCell ref="A29:B29"/>
    <mergeCell ref="D29:E29"/>
    <mergeCell ref="A30:B30"/>
    <mergeCell ref="C30:D30"/>
    <mergeCell ref="E30:F30"/>
    <mergeCell ref="A31:F31"/>
    <mergeCell ref="A32:B32"/>
    <mergeCell ref="D32:E32"/>
    <mergeCell ref="A33:B33"/>
    <mergeCell ref="D33:E33"/>
    <mergeCell ref="A34:B34"/>
    <mergeCell ref="D34:E34"/>
    <mergeCell ref="A35:B35"/>
    <mergeCell ref="A36:B36"/>
    <mergeCell ref="D36:E36"/>
    <mergeCell ref="A37:B37"/>
    <mergeCell ref="D37:E37"/>
    <mergeCell ref="A38:B38"/>
    <mergeCell ref="D38:E38"/>
    <mergeCell ref="A39:B39"/>
    <mergeCell ref="A41:F41"/>
    <mergeCell ref="A42:B42"/>
    <mergeCell ref="A43:B43"/>
    <mergeCell ref="A44:B44"/>
    <mergeCell ref="A45:B45"/>
    <mergeCell ref="A49:B49"/>
    <mergeCell ref="A53:F53"/>
    <mergeCell ref="A54:B54"/>
    <mergeCell ref="E54:F54"/>
    <mergeCell ref="A55:B55"/>
    <mergeCell ref="E55:F55"/>
    <mergeCell ref="A56:B56"/>
    <mergeCell ref="E56:F56"/>
    <mergeCell ref="A57:B57"/>
    <mergeCell ref="E57:F57"/>
    <mergeCell ref="A58:B58"/>
    <mergeCell ref="E58:F58"/>
    <mergeCell ref="A59:B59"/>
    <mergeCell ref="A60:B60"/>
    <mergeCell ref="A61:B61"/>
    <mergeCell ref="A62:B62"/>
    <mergeCell ref="A5:A13"/>
    <mergeCell ref="G17:G19"/>
    <mergeCell ref="G28:G29"/>
    <mergeCell ref="A46:B48"/>
    <mergeCell ref="A50:F52"/>
  </mergeCells>
  <pageMargins left="0.7" right="0.7" top="0.75" bottom="0.75" header="0.3" footer="0.3"/>
  <pageSetup paperSize="9" orientation="portrait"/>
  <headerFooter/>
  <drawing r:id="rId1"/>
  <legacyDrawing r:id="rId2"/>
  <oleObjects>
    <mc:AlternateContent xmlns:mc="http://schemas.openxmlformats.org/markup-compatibility/2006">
      <mc:Choice Requires="x14">
        <oleObject shapeId="1025" progId="Word.Document.8" r:id="rId3">
          <objectPr defaultSize="0" r:id="rId4">
            <anchor moveWithCells="1">
              <from>
                <xdr:col>0</xdr:col>
                <xdr:colOff>224790</xdr:colOff>
                <xdr:row>49</xdr:row>
                <xdr:rowOff>72390</xdr:rowOff>
              </from>
              <to>
                <xdr:col>5</xdr:col>
                <xdr:colOff>972185</xdr:colOff>
                <xdr:row>51</xdr:row>
                <xdr:rowOff>520065</xdr:rowOff>
              </to>
            </anchor>
          </objectPr>
        </oleObject>
      </mc:Choice>
      <mc:Fallback>
        <oleObject shapeId="1025" progId="Word.Document.8" r:id="rId3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恺成 高</dc:creator>
  <cp:lastModifiedBy>Kaiser</cp:lastModifiedBy>
  <dcterms:created xsi:type="dcterms:W3CDTF">2025-05-25T03:50:00Z</dcterms:created>
  <dcterms:modified xsi:type="dcterms:W3CDTF">2025-06-06T03:14:39Z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EFB07962F50545948284BD45E41D9F7F_13</vt:lpwstr>
  </property>
  <property fmtid="{D5CDD505-2E9C-101B-9397-08002B2CF9AE}" pid="3" name="KSOProductBuildVer">
    <vt:lpwstr>2052-12.1.0.21171</vt:lpwstr>
  </property>
</Properties>
</file>