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hidePivotFieldList="1" defaultThemeVersion="124226"/>
  <bookViews>
    <workbookView xWindow="100665" yWindow="540" windowWidth="23985" windowHeight="11190"/>
  </bookViews>
  <sheets>
    <sheet name="图表 " sheetId="3" r:id="rId1"/>
    <sheet name="图表-旧" sheetId="2" state="hidden" r:id="rId2"/>
  </sheets>
  <definedNames>
    <definedName name="FICO拒贷" localSheetId="0">OFFSET('图表 '!$C$46,'图表 '!$A$46,0,10,1)</definedName>
    <definedName name="FICO拒贷率" localSheetId="0">OFFSET('图表 '!$I$46,'图表 '!$A$46,0,10,1)</definedName>
    <definedName name="黑名单自动拒贷" localSheetId="0">OFFSET('图表 '!$D$46,'图表 '!$A$46,0,10,1)</definedName>
    <definedName name="黑名单自动拒贷率" localSheetId="0">OFFSET('图表 '!$J$46,'图表 '!$A$46,0,10,1)</definedName>
    <definedName name="进件不符拒贷" localSheetId="0">OFFSET('图表 '!$E$46,'图表 '!$A$46,0,10,1)</definedName>
    <definedName name="进件不符拒贷率" localSheetId="0">OFFSET('图表 '!$K$46,'图表 '!$A$46,0,10,1)</definedName>
    <definedName name="进件量" localSheetId="0">OFFSET('图表 '!$H$46,'图表 '!$A$46,0,10,1)</definedName>
    <definedName name="人行拒贷" localSheetId="0">OFFSET('图表 '!$F$46,'图表 '!$A$46,0,10,1)</definedName>
    <definedName name="人行拒贷率" localSheetId="0">OFFSET('图表 '!$L$46,'图表 '!$A$46,0,10,1)</definedName>
    <definedName name="日期" localSheetId="0">OFFSET('图表 '!$B$46,'图表 '!$A$46,0,10,1)</definedName>
    <definedName name="系统拒绝率" localSheetId="0">OFFSET('图表 '!$M$46,'图表 '!$A$46,0,10,1)</definedName>
    <definedName name="系统自动拒绝" localSheetId="0">OFFSET('图表 '!$G$46,'图表 '!$A$46,0,10,1)</definedName>
  </definedNames>
  <calcPr calcId="152511"/>
</workbook>
</file>

<file path=xl/calcChain.xml><?xml version="1.0" encoding="utf-8"?>
<calcChain xmlns="http://schemas.openxmlformats.org/spreadsheetml/2006/main">
  <c r="I484" i="3" l="1"/>
  <c r="J484" i="3"/>
  <c r="K484" i="3"/>
  <c r="L484" i="3"/>
  <c r="M484" i="3"/>
  <c r="I485" i="3"/>
  <c r="J485" i="3"/>
  <c r="K485" i="3"/>
  <c r="L485" i="3"/>
  <c r="M485" i="3"/>
  <c r="I486" i="3"/>
  <c r="J486" i="3"/>
  <c r="K486" i="3"/>
  <c r="L486" i="3"/>
  <c r="M486" i="3"/>
  <c r="I487" i="3"/>
  <c r="J487" i="3"/>
  <c r="K487" i="3"/>
  <c r="L487" i="3"/>
  <c r="M487" i="3"/>
  <c r="I488" i="3"/>
  <c r="J488" i="3"/>
  <c r="K488" i="3"/>
  <c r="L488" i="3"/>
  <c r="M488" i="3"/>
  <c r="I489" i="3"/>
  <c r="J489" i="3"/>
  <c r="K489" i="3"/>
  <c r="L489" i="3"/>
  <c r="M489" i="3"/>
  <c r="I490" i="3"/>
  <c r="J490" i="3"/>
  <c r="K490" i="3"/>
  <c r="L490" i="3"/>
  <c r="M490" i="3"/>
  <c r="I491" i="3"/>
  <c r="J491" i="3"/>
  <c r="K491" i="3"/>
  <c r="L491" i="3"/>
  <c r="M491" i="3"/>
  <c r="I492" i="3"/>
  <c r="J492" i="3"/>
  <c r="K492" i="3"/>
  <c r="L492" i="3"/>
  <c r="M492" i="3"/>
  <c r="I493" i="3"/>
  <c r="J493" i="3"/>
  <c r="K493" i="3"/>
  <c r="L493" i="3"/>
  <c r="M493" i="3"/>
  <c r="I494" i="3"/>
  <c r="J494" i="3"/>
  <c r="K494" i="3"/>
  <c r="L494" i="3"/>
  <c r="M494" i="3"/>
  <c r="I495" i="3"/>
  <c r="J495" i="3"/>
  <c r="K495" i="3"/>
  <c r="L495" i="3"/>
  <c r="M495" i="3"/>
  <c r="I496" i="3"/>
  <c r="J496" i="3"/>
  <c r="K496" i="3"/>
  <c r="L496" i="3"/>
  <c r="M496" i="3"/>
  <c r="I497" i="3"/>
  <c r="J497" i="3"/>
  <c r="K497" i="3"/>
  <c r="L497" i="3"/>
  <c r="M497" i="3"/>
  <c r="I498" i="3"/>
  <c r="J498" i="3"/>
  <c r="K498" i="3"/>
  <c r="L498" i="3"/>
  <c r="M498" i="3"/>
  <c r="I499" i="3"/>
  <c r="J499" i="3"/>
  <c r="K499" i="3"/>
  <c r="L499" i="3"/>
  <c r="M499" i="3"/>
  <c r="I500" i="3"/>
  <c r="J500" i="3"/>
  <c r="K500" i="3"/>
  <c r="L500" i="3"/>
  <c r="M500" i="3"/>
  <c r="I501" i="3"/>
  <c r="J501" i="3"/>
  <c r="K501" i="3"/>
  <c r="L501" i="3"/>
  <c r="M501" i="3"/>
  <c r="I502" i="3"/>
  <c r="J502" i="3"/>
  <c r="K502" i="3"/>
  <c r="L502" i="3"/>
  <c r="M502" i="3"/>
  <c r="I503" i="3"/>
  <c r="J503" i="3"/>
  <c r="K503" i="3"/>
  <c r="L503" i="3"/>
  <c r="M503" i="3"/>
  <c r="I504" i="3"/>
  <c r="J504" i="3"/>
  <c r="K504" i="3"/>
  <c r="L504" i="3"/>
  <c r="M504" i="3"/>
  <c r="I505" i="3"/>
  <c r="J505" i="3"/>
  <c r="K505" i="3"/>
  <c r="L505" i="3"/>
  <c r="M505" i="3"/>
  <c r="I506" i="3"/>
  <c r="J506" i="3"/>
  <c r="K506" i="3"/>
  <c r="L506" i="3"/>
  <c r="M506" i="3"/>
  <c r="I507" i="3"/>
  <c r="J507" i="3"/>
  <c r="K507" i="3"/>
  <c r="L507" i="3"/>
  <c r="M507" i="3"/>
  <c r="I508" i="3"/>
  <c r="J508" i="3"/>
  <c r="K508" i="3"/>
  <c r="L508" i="3"/>
  <c r="M508" i="3"/>
  <c r="I509" i="3"/>
  <c r="J509" i="3"/>
  <c r="K509" i="3"/>
  <c r="L509" i="3"/>
  <c r="M509" i="3"/>
  <c r="I510" i="3"/>
  <c r="J510" i="3"/>
  <c r="K510" i="3"/>
  <c r="L510" i="3"/>
  <c r="M510" i="3"/>
  <c r="I511" i="3"/>
  <c r="J511" i="3"/>
  <c r="K511" i="3"/>
  <c r="L511" i="3"/>
  <c r="M511" i="3"/>
  <c r="I512" i="3"/>
  <c r="J512" i="3"/>
  <c r="K512" i="3"/>
  <c r="L512" i="3"/>
  <c r="M512" i="3"/>
  <c r="I475" i="3" l="1"/>
  <c r="J475" i="3"/>
  <c r="K475" i="3"/>
  <c r="L475" i="3"/>
  <c r="M475" i="3"/>
  <c r="I476" i="3"/>
  <c r="J476" i="3"/>
  <c r="K476" i="3"/>
  <c r="L476" i="3"/>
  <c r="M476" i="3"/>
  <c r="I477" i="3"/>
  <c r="J477" i="3"/>
  <c r="K477" i="3"/>
  <c r="L477" i="3"/>
  <c r="M477" i="3"/>
  <c r="I478" i="3"/>
  <c r="J478" i="3"/>
  <c r="K478" i="3"/>
  <c r="L478" i="3"/>
  <c r="M478" i="3"/>
  <c r="I479" i="3"/>
  <c r="J479" i="3"/>
  <c r="K479" i="3"/>
  <c r="L479" i="3"/>
  <c r="M479" i="3"/>
  <c r="I480" i="3"/>
  <c r="J480" i="3"/>
  <c r="K480" i="3"/>
  <c r="L480" i="3"/>
  <c r="M480" i="3"/>
  <c r="I481" i="3"/>
  <c r="J481" i="3"/>
  <c r="K481" i="3"/>
  <c r="L481" i="3"/>
  <c r="M481" i="3"/>
  <c r="I482" i="3"/>
  <c r="J482" i="3"/>
  <c r="K482" i="3"/>
  <c r="L482" i="3"/>
  <c r="M482" i="3"/>
  <c r="I483" i="3"/>
  <c r="J483" i="3"/>
  <c r="K483" i="3"/>
  <c r="L483" i="3"/>
  <c r="M483" i="3"/>
  <c r="I470" i="3" l="1"/>
  <c r="J470" i="3"/>
  <c r="K470" i="3"/>
  <c r="L470" i="3"/>
  <c r="M470" i="3"/>
  <c r="I471" i="3"/>
  <c r="J471" i="3"/>
  <c r="K471" i="3"/>
  <c r="L471" i="3"/>
  <c r="M471" i="3"/>
  <c r="I472" i="3"/>
  <c r="J472" i="3"/>
  <c r="K472" i="3"/>
  <c r="L472" i="3"/>
  <c r="M472" i="3"/>
  <c r="I473" i="3"/>
  <c r="J473" i="3"/>
  <c r="K473" i="3"/>
  <c r="L473" i="3"/>
  <c r="M473" i="3"/>
  <c r="I474" i="3"/>
  <c r="J474" i="3"/>
  <c r="K474" i="3"/>
  <c r="L474" i="3"/>
  <c r="M474" i="3"/>
  <c r="I466" i="3" l="1"/>
  <c r="J466" i="3"/>
  <c r="K466" i="3"/>
  <c r="L466" i="3"/>
  <c r="M466" i="3"/>
  <c r="I467" i="3"/>
  <c r="J467" i="3"/>
  <c r="K467" i="3"/>
  <c r="L467" i="3"/>
  <c r="M467" i="3"/>
  <c r="I468" i="3"/>
  <c r="J468" i="3"/>
  <c r="K468" i="3"/>
  <c r="L468" i="3"/>
  <c r="M468" i="3"/>
  <c r="I469" i="3"/>
  <c r="J469" i="3"/>
  <c r="K469" i="3"/>
  <c r="L469" i="3"/>
  <c r="M469" i="3"/>
  <c r="D29" i="3" l="1"/>
  <c r="E29" i="3"/>
  <c r="F29" i="3"/>
  <c r="G29" i="3"/>
  <c r="H29" i="3"/>
  <c r="I29" i="3"/>
  <c r="J29" i="3"/>
  <c r="K29" i="3"/>
  <c r="L29" i="3"/>
  <c r="O29" i="3"/>
  <c r="P29" i="3"/>
  <c r="Q29" i="3"/>
  <c r="R29" i="3"/>
  <c r="S29" i="3"/>
  <c r="T29" i="3"/>
  <c r="U29" i="3"/>
  <c r="D30" i="3"/>
  <c r="E30" i="3"/>
  <c r="F30" i="3"/>
  <c r="G30" i="3"/>
  <c r="H30" i="3"/>
  <c r="I30" i="3"/>
  <c r="J30" i="3"/>
  <c r="K30" i="3"/>
  <c r="L30" i="3"/>
  <c r="O30" i="3"/>
  <c r="P30" i="3"/>
  <c r="Q30" i="3"/>
  <c r="R30" i="3"/>
  <c r="S30" i="3"/>
  <c r="T30" i="3"/>
  <c r="U30" i="3"/>
  <c r="D31" i="3"/>
  <c r="E31" i="3"/>
  <c r="F31" i="3"/>
  <c r="G31" i="3"/>
  <c r="H31" i="3"/>
  <c r="I31" i="3"/>
  <c r="J31" i="3"/>
  <c r="K31" i="3"/>
  <c r="L31" i="3"/>
  <c r="O31" i="3"/>
  <c r="P31" i="3"/>
  <c r="Q31" i="3"/>
  <c r="R31" i="3"/>
  <c r="S31" i="3"/>
  <c r="T31" i="3"/>
  <c r="U31" i="3"/>
  <c r="D32" i="3"/>
  <c r="E32" i="3"/>
  <c r="E37" i="3" s="1"/>
  <c r="F32" i="3"/>
  <c r="G32" i="3"/>
  <c r="G37" i="3" s="1"/>
  <c r="H32" i="3"/>
  <c r="I32" i="3"/>
  <c r="I37" i="3" s="1"/>
  <c r="J32" i="3"/>
  <c r="K32" i="3"/>
  <c r="K37" i="3" s="1"/>
  <c r="L32" i="3"/>
  <c r="O32" i="3"/>
  <c r="O37" i="3" s="1"/>
  <c r="P32" i="3"/>
  <c r="Q32" i="3"/>
  <c r="Q37" i="3" s="1"/>
  <c r="R32" i="3"/>
  <c r="S32" i="3"/>
  <c r="S37" i="3" s="1"/>
  <c r="T32" i="3"/>
  <c r="U32" i="3"/>
  <c r="U37" i="3" s="1"/>
  <c r="D33" i="3"/>
  <c r="E33" i="3"/>
  <c r="F33" i="3"/>
  <c r="G33" i="3"/>
  <c r="H33" i="3"/>
  <c r="I33" i="3"/>
  <c r="J33" i="3"/>
  <c r="K33" i="3"/>
  <c r="L33" i="3"/>
  <c r="O33" i="3"/>
  <c r="P33" i="3"/>
  <c r="Q33" i="3"/>
  <c r="R33" i="3"/>
  <c r="S33" i="3"/>
  <c r="T33" i="3"/>
  <c r="U33" i="3"/>
  <c r="D34" i="3"/>
  <c r="E34" i="3"/>
  <c r="E39" i="3" s="1"/>
  <c r="F34" i="3"/>
  <c r="G34" i="3"/>
  <c r="G39" i="3" s="1"/>
  <c r="H34" i="3"/>
  <c r="I34" i="3"/>
  <c r="I39" i="3" s="1"/>
  <c r="J34" i="3"/>
  <c r="K34" i="3"/>
  <c r="K39" i="3" s="1"/>
  <c r="L34" i="3"/>
  <c r="O34" i="3"/>
  <c r="P34" i="3"/>
  <c r="Q34" i="3"/>
  <c r="R34" i="3"/>
  <c r="S34" i="3"/>
  <c r="T34" i="3"/>
  <c r="U34" i="3"/>
  <c r="U39" i="3" s="1"/>
  <c r="D35" i="3"/>
  <c r="E35" i="3"/>
  <c r="F35" i="3"/>
  <c r="G35" i="3"/>
  <c r="H35" i="3"/>
  <c r="I35" i="3"/>
  <c r="J35" i="3"/>
  <c r="K35" i="3"/>
  <c r="L35" i="3"/>
  <c r="O35" i="3"/>
  <c r="P35" i="3"/>
  <c r="Q35" i="3"/>
  <c r="R35" i="3"/>
  <c r="S35" i="3"/>
  <c r="T35" i="3"/>
  <c r="U35" i="3"/>
  <c r="R40" i="3" l="1"/>
  <c r="K40" i="3"/>
  <c r="R38" i="3"/>
  <c r="T40" i="3"/>
  <c r="P40" i="3"/>
  <c r="I40" i="3"/>
  <c r="G40" i="3"/>
  <c r="E40" i="3"/>
  <c r="T38" i="3"/>
  <c r="P38" i="3"/>
  <c r="K38" i="3"/>
  <c r="I38" i="3"/>
  <c r="G38" i="3"/>
  <c r="E38" i="3"/>
  <c r="T36" i="3"/>
  <c r="R36" i="3"/>
  <c r="P36" i="3"/>
  <c r="K36" i="3"/>
  <c r="G36" i="3"/>
  <c r="Q39" i="3"/>
  <c r="U38" i="3"/>
  <c r="S38" i="3"/>
  <c r="Q38" i="3"/>
  <c r="O38" i="3"/>
  <c r="U40" i="3"/>
  <c r="S40" i="3"/>
  <c r="Q40" i="3"/>
  <c r="S39" i="3"/>
  <c r="O39" i="3"/>
  <c r="U36" i="3"/>
  <c r="S36" i="3"/>
  <c r="Q36" i="3"/>
  <c r="O36" i="3"/>
  <c r="T37" i="3"/>
  <c r="R37" i="3"/>
  <c r="P37" i="3"/>
  <c r="I36" i="3"/>
  <c r="E36" i="3"/>
  <c r="T39" i="3"/>
  <c r="R39" i="3"/>
  <c r="P39" i="3"/>
  <c r="L36" i="3"/>
  <c r="J36" i="3"/>
  <c r="H36" i="3"/>
  <c r="F36" i="3"/>
  <c r="D36" i="3"/>
  <c r="L40" i="3"/>
  <c r="J40" i="3"/>
  <c r="H40" i="3"/>
  <c r="F40" i="3"/>
  <c r="D40" i="3"/>
  <c r="L39" i="3"/>
  <c r="J39" i="3"/>
  <c r="H39" i="3"/>
  <c r="F39" i="3"/>
  <c r="D39" i="3"/>
  <c r="L38" i="3"/>
  <c r="J38" i="3"/>
  <c r="H38" i="3"/>
  <c r="F38" i="3"/>
  <c r="D38" i="3"/>
  <c r="L37" i="3"/>
  <c r="J37" i="3"/>
  <c r="H37" i="3"/>
  <c r="F37" i="3"/>
  <c r="D37" i="3"/>
  <c r="I462" i="3"/>
  <c r="J462" i="3"/>
  <c r="K462" i="3"/>
  <c r="L462" i="3"/>
  <c r="M462" i="3"/>
  <c r="I463" i="3"/>
  <c r="J463" i="3"/>
  <c r="K463" i="3"/>
  <c r="L463" i="3"/>
  <c r="M463" i="3"/>
  <c r="I464" i="3"/>
  <c r="J464" i="3"/>
  <c r="K464" i="3"/>
  <c r="L464" i="3"/>
  <c r="M464" i="3"/>
  <c r="I465" i="3"/>
  <c r="J465" i="3"/>
  <c r="K465" i="3"/>
  <c r="L465" i="3"/>
  <c r="M465" i="3"/>
  <c r="I458" i="3" l="1"/>
  <c r="J458" i="3"/>
  <c r="K458" i="3"/>
  <c r="L458" i="3"/>
  <c r="M458" i="3"/>
  <c r="I459" i="3"/>
  <c r="J459" i="3"/>
  <c r="K459" i="3"/>
  <c r="L459" i="3"/>
  <c r="M459" i="3"/>
  <c r="I460" i="3"/>
  <c r="J460" i="3"/>
  <c r="K460" i="3"/>
  <c r="L460" i="3"/>
  <c r="M460" i="3"/>
  <c r="I461" i="3"/>
  <c r="J461" i="3"/>
  <c r="K461" i="3"/>
  <c r="L461" i="3"/>
  <c r="M461" i="3"/>
  <c r="I456" i="3" l="1"/>
  <c r="J456" i="3"/>
  <c r="K456" i="3"/>
  <c r="L456" i="3"/>
  <c r="M456" i="3"/>
  <c r="I457" i="3"/>
  <c r="J457" i="3"/>
  <c r="K457" i="3"/>
  <c r="L457" i="3"/>
  <c r="M457" i="3"/>
  <c r="I455" i="3"/>
  <c r="J455" i="3"/>
  <c r="K455" i="3"/>
  <c r="L455" i="3"/>
  <c r="M455" i="3"/>
  <c r="I447" i="3" l="1"/>
  <c r="J447" i="3"/>
  <c r="K447" i="3"/>
  <c r="L447" i="3"/>
  <c r="M447" i="3"/>
  <c r="I448" i="3"/>
  <c r="J448" i="3"/>
  <c r="K448" i="3"/>
  <c r="L448" i="3"/>
  <c r="M448" i="3"/>
  <c r="I449" i="3"/>
  <c r="J449" i="3"/>
  <c r="K449" i="3"/>
  <c r="L449" i="3"/>
  <c r="M449" i="3"/>
  <c r="I450" i="3"/>
  <c r="J450" i="3"/>
  <c r="K450" i="3"/>
  <c r="L450" i="3"/>
  <c r="M450" i="3"/>
  <c r="I451" i="3"/>
  <c r="J451" i="3"/>
  <c r="K451" i="3"/>
  <c r="L451" i="3"/>
  <c r="M451" i="3"/>
  <c r="I452" i="3"/>
  <c r="J452" i="3"/>
  <c r="K452" i="3"/>
  <c r="L452" i="3"/>
  <c r="M452" i="3"/>
  <c r="I453" i="3"/>
  <c r="J453" i="3"/>
  <c r="K453" i="3"/>
  <c r="L453" i="3"/>
  <c r="M453" i="3"/>
  <c r="I454" i="3"/>
  <c r="J454" i="3"/>
  <c r="K454" i="3"/>
  <c r="L454" i="3"/>
  <c r="M454" i="3"/>
  <c r="I439" i="3" l="1"/>
  <c r="J439" i="3"/>
  <c r="K439" i="3"/>
  <c r="L439" i="3"/>
  <c r="M439" i="3"/>
  <c r="I440" i="3"/>
  <c r="J440" i="3"/>
  <c r="K440" i="3"/>
  <c r="L440" i="3"/>
  <c r="M440" i="3"/>
  <c r="I441" i="3"/>
  <c r="J441" i="3"/>
  <c r="K441" i="3"/>
  <c r="L441" i="3"/>
  <c r="M441" i="3"/>
  <c r="I442" i="3"/>
  <c r="J442" i="3"/>
  <c r="K442" i="3"/>
  <c r="L442" i="3"/>
  <c r="M442" i="3"/>
  <c r="I443" i="3"/>
  <c r="J443" i="3"/>
  <c r="K443" i="3"/>
  <c r="L443" i="3"/>
  <c r="M443" i="3"/>
  <c r="I444" i="3"/>
  <c r="J444" i="3"/>
  <c r="K444" i="3"/>
  <c r="L444" i="3"/>
  <c r="M444" i="3"/>
  <c r="I445" i="3"/>
  <c r="J445" i="3"/>
  <c r="K445" i="3"/>
  <c r="L445" i="3"/>
  <c r="M445" i="3"/>
  <c r="I446" i="3"/>
  <c r="J446" i="3"/>
  <c r="K446" i="3"/>
  <c r="L446" i="3"/>
  <c r="M446" i="3"/>
  <c r="I436" i="3" l="1"/>
  <c r="J436" i="3"/>
  <c r="K436" i="3"/>
  <c r="L436" i="3"/>
  <c r="M436" i="3"/>
  <c r="I437" i="3"/>
  <c r="J437" i="3"/>
  <c r="K437" i="3"/>
  <c r="L437" i="3"/>
  <c r="M437" i="3"/>
  <c r="I438" i="3"/>
  <c r="J438" i="3"/>
  <c r="K438" i="3"/>
  <c r="L438" i="3"/>
  <c r="M438" i="3"/>
  <c r="I434" i="3" l="1"/>
  <c r="J434" i="3"/>
  <c r="K434" i="3"/>
  <c r="L434" i="3"/>
  <c r="M434" i="3"/>
  <c r="I435" i="3"/>
  <c r="J435" i="3"/>
  <c r="K435" i="3"/>
  <c r="L435" i="3"/>
  <c r="M435" i="3"/>
  <c r="I433" i="3"/>
  <c r="J433" i="3"/>
  <c r="K433" i="3"/>
  <c r="L433" i="3"/>
  <c r="M433" i="3"/>
  <c r="I432" i="3" l="1"/>
  <c r="J432" i="3"/>
  <c r="K432" i="3"/>
  <c r="L432" i="3"/>
  <c r="M432" i="3"/>
  <c r="I431" i="3"/>
  <c r="J431" i="3"/>
  <c r="K431" i="3"/>
  <c r="L431" i="3"/>
  <c r="M431" i="3"/>
  <c r="I430" i="3" l="1"/>
  <c r="J430" i="3"/>
  <c r="K430" i="3"/>
  <c r="L430" i="3"/>
  <c r="M430" i="3"/>
  <c r="I428" i="3"/>
  <c r="J428" i="3"/>
  <c r="K428" i="3"/>
  <c r="L428" i="3"/>
  <c r="M428" i="3"/>
  <c r="I429" i="3"/>
  <c r="J429" i="3"/>
  <c r="K429" i="3"/>
  <c r="L429" i="3"/>
  <c r="M429" i="3"/>
  <c r="I426" i="3" l="1"/>
  <c r="J426" i="3"/>
  <c r="K426" i="3"/>
  <c r="L426" i="3"/>
  <c r="M426" i="3"/>
  <c r="I427" i="3"/>
  <c r="J427" i="3"/>
  <c r="K427" i="3"/>
  <c r="L427" i="3"/>
  <c r="M427" i="3"/>
  <c r="I421" i="3" l="1"/>
  <c r="J421" i="3"/>
  <c r="K421" i="3"/>
  <c r="L421" i="3"/>
  <c r="M421" i="3"/>
  <c r="I422" i="3"/>
  <c r="J422" i="3"/>
  <c r="K422" i="3"/>
  <c r="L422" i="3"/>
  <c r="M422" i="3"/>
  <c r="I423" i="3"/>
  <c r="J423" i="3"/>
  <c r="K423" i="3"/>
  <c r="L423" i="3"/>
  <c r="M423" i="3"/>
  <c r="I424" i="3"/>
  <c r="J424" i="3"/>
  <c r="K424" i="3"/>
  <c r="L424" i="3"/>
  <c r="M424" i="3"/>
  <c r="I425" i="3"/>
  <c r="J425" i="3"/>
  <c r="K425" i="3"/>
  <c r="L425" i="3"/>
  <c r="M425" i="3"/>
  <c r="I417" i="3" l="1"/>
  <c r="J417" i="3"/>
  <c r="K417" i="3"/>
  <c r="L417" i="3"/>
  <c r="M417" i="3"/>
  <c r="I418" i="3"/>
  <c r="J418" i="3"/>
  <c r="K418" i="3"/>
  <c r="L418" i="3"/>
  <c r="M418" i="3"/>
  <c r="I419" i="3"/>
  <c r="J419" i="3"/>
  <c r="K419" i="3"/>
  <c r="L419" i="3"/>
  <c r="M419" i="3"/>
  <c r="I420" i="3"/>
  <c r="J420" i="3"/>
  <c r="K420" i="3"/>
  <c r="L420" i="3"/>
  <c r="M420" i="3"/>
  <c r="I416" i="3"/>
  <c r="J416" i="3"/>
  <c r="K416" i="3"/>
  <c r="L416" i="3"/>
  <c r="M416" i="3"/>
  <c r="I412" i="3" l="1"/>
  <c r="J412" i="3"/>
  <c r="K412" i="3"/>
  <c r="L412" i="3"/>
  <c r="M412" i="3"/>
  <c r="I413" i="3"/>
  <c r="J413" i="3"/>
  <c r="K413" i="3"/>
  <c r="L413" i="3"/>
  <c r="M413" i="3"/>
  <c r="I414" i="3"/>
  <c r="J414" i="3"/>
  <c r="K414" i="3"/>
  <c r="L414" i="3"/>
  <c r="M414" i="3"/>
  <c r="I415" i="3"/>
  <c r="J415" i="3"/>
  <c r="K415" i="3"/>
  <c r="L415" i="3"/>
  <c r="M415" i="3"/>
  <c r="I406" i="3" l="1"/>
  <c r="J406" i="3"/>
  <c r="K406" i="3"/>
  <c r="L406" i="3"/>
  <c r="M406" i="3"/>
  <c r="I407" i="3"/>
  <c r="J407" i="3"/>
  <c r="K407" i="3"/>
  <c r="L407" i="3"/>
  <c r="M407" i="3"/>
  <c r="I408" i="3"/>
  <c r="J408" i="3"/>
  <c r="K408" i="3"/>
  <c r="L408" i="3"/>
  <c r="M408" i="3"/>
  <c r="I409" i="3"/>
  <c r="J409" i="3"/>
  <c r="K409" i="3"/>
  <c r="L409" i="3"/>
  <c r="M409" i="3"/>
  <c r="I410" i="3"/>
  <c r="J410" i="3"/>
  <c r="K410" i="3"/>
  <c r="L410" i="3"/>
  <c r="M410" i="3"/>
  <c r="I411" i="3"/>
  <c r="J411" i="3"/>
  <c r="K411" i="3"/>
  <c r="L411" i="3"/>
  <c r="M411" i="3"/>
  <c r="I393" i="3" l="1"/>
  <c r="J393" i="3"/>
  <c r="K393" i="3"/>
  <c r="L393" i="3"/>
  <c r="M393" i="3"/>
  <c r="I394" i="3"/>
  <c r="J394" i="3"/>
  <c r="K394" i="3"/>
  <c r="L394" i="3"/>
  <c r="M394" i="3"/>
  <c r="I395" i="3"/>
  <c r="J395" i="3"/>
  <c r="K395" i="3"/>
  <c r="L395" i="3"/>
  <c r="M395" i="3"/>
  <c r="I396" i="3"/>
  <c r="J396" i="3"/>
  <c r="K396" i="3"/>
  <c r="L396" i="3"/>
  <c r="M396" i="3"/>
  <c r="I397" i="3"/>
  <c r="J397" i="3"/>
  <c r="K397" i="3"/>
  <c r="L397" i="3"/>
  <c r="M397" i="3"/>
  <c r="I398" i="3"/>
  <c r="J398" i="3"/>
  <c r="K398" i="3"/>
  <c r="L398" i="3"/>
  <c r="M398" i="3"/>
  <c r="I399" i="3"/>
  <c r="J399" i="3"/>
  <c r="K399" i="3"/>
  <c r="L399" i="3"/>
  <c r="M399" i="3"/>
  <c r="I400" i="3"/>
  <c r="J400" i="3"/>
  <c r="K400" i="3"/>
  <c r="L400" i="3"/>
  <c r="M400" i="3"/>
  <c r="I401" i="3"/>
  <c r="J401" i="3"/>
  <c r="K401" i="3"/>
  <c r="L401" i="3"/>
  <c r="M401" i="3"/>
  <c r="I402" i="3"/>
  <c r="J402" i="3"/>
  <c r="K402" i="3"/>
  <c r="L402" i="3"/>
  <c r="M402" i="3"/>
  <c r="I403" i="3"/>
  <c r="J403" i="3"/>
  <c r="K403" i="3"/>
  <c r="L403" i="3"/>
  <c r="M403" i="3"/>
  <c r="I404" i="3"/>
  <c r="J404" i="3"/>
  <c r="K404" i="3"/>
  <c r="L404" i="3"/>
  <c r="M404" i="3"/>
  <c r="I405" i="3"/>
  <c r="J405" i="3"/>
  <c r="K405" i="3"/>
  <c r="L405" i="3"/>
  <c r="M405" i="3"/>
  <c r="I380" i="3" l="1"/>
  <c r="J380" i="3"/>
  <c r="K380" i="3"/>
  <c r="L380" i="3"/>
  <c r="M380" i="3"/>
  <c r="I381" i="3"/>
  <c r="J381" i="3"/>
  <c r="K381" i="3"/>
  <c r="L381" i="3"/>
  <c r="M381" i="3"/>
  <c r="I382" i="3"/>
  <c r="J382" i="3"/>
  <c r="K382" i="3"/>
  <c r="L382" i="3"/>
  <c r="M382" i="3"/>
  <c r="I383" i="3"/>
  <c r="J383" i="3"/>
  <c r="K383" i="3"/>
  <c r="L383" i="3"/>
  <c r="M383" i="3"/>
  <c r="I384" i="3"/>
  <c r="J384" i="3"/>
  <c r="K384" i="3"/>
  <c r="L384" i="3"/>
  <c r="M384" i="3"/>
  <c r="I385" i="3"/>
  <c r="J385" i="3"/>
  <c r="K385" i="3"/>
  <c r="L385" i="3"/>
  <c r="M385" i="3"/>
  <c r="I386" i="3"/>
  <c r="J386" i="3"/>
  <c r="K386" i="3"/>
  <c r="L386" i="3"/>
  <c r="M386" i="3"/>
  <c r="I387" i="3"/>
  <c r="J387" i="3"/>
  <c r="K387" i="3"/>
  <c r="L387" i="3"/>
  <c r="M387" i="3"/>
  <c r="I388" i="3"/>
  <c r="J388" i="3"/>
  <c r="K388" i="3"/>
  <c r="L388" i="3"/>
  <c r="M388" i="3"/>
  <c r="I389" i="3"/>
  <c r="J389" i="3"/>
  <c r="K389" i="3"/>
  <c r="L389" i="3"/>
  <c r="M389" i="3"/>
  <c r="I390" i="3"/>
  <c r="J390" i="3"/>
  <c r="K390" i="3"/>
  <c r="L390" i="3"/>
  <c r="M390" i="3"/>
  <c r="I391" i="3"/>
  <c r="J391" i="3"/>
  <c r="K391" i="3"/>
  <c r="L391" i="3"/>
  <c r="M391" i="3"/>
  <c r="I392" i="3"/>
  <c r="J392" i="3"/>
  <c r="K392" i="3"/>
  <c r="L392" i="3"/>
  <c r="M392" i="3"/>
  <c r="I372" i="3" l="1"/>
  <c r="J372" i="3"/>
  <c r="K372" i="3"/>
  <c r="L372" i="3"/>
  <c r="M372" i="3"/>
  <c r="I373" i="3"/>
  <c r="J373" i="3"/>
  <c r="K373" i="3"/>
  <c r="L373" i="3"/>
  <c r="M373" i="3"/>
  <c r="I374" i="3"/>
  <c r="J374" i="3"/>
  <c r="K374" i="3"/>
  <c r="L374" i="3"/>
  <c r="M374" i="3"/>
  <c r="I375" i="3"/>
  <c r="J375" i="3"/>
  <c r="K375" i="3"/>
  <c r="L375" i="3"/>
  <c r="M375" i="3"/>
  <c r="I376" i="3"/>
  <c r="J376" i="3"/>
  <c r="K376" i="3"/>
  <c r="L376" i="3"/>
  <c r="M376" i="3"/>
  <c r="I377" i="3"/>
  <c r="J377" i="3"/>
  <c r="K377" i="3"/>
  <c r="L377" i="3"/>
  <c r="M377" i="3"/>
  <c r="I378" i="3"/>
  <c r="J378" i="3"/>
  <c r="K378" i="3"/>
  <c r="L378" i="3"/>
  <c r="M378" i="3"/>
  <c r="I379" i="3"/>
  <c r="J379" i="3"/>
  <c r="K379" i="3"/>
  <c r="L379" i="3"/>
  <c r="M379" i="3"/>
  <c r="I358" i="3" l="1"/>
  <c r="J358" i="3"/>
  <c r="K358" i="3"/>
  <c r="L358" i="3"/>
  <c r="M358" i="3"/>
  <c r="I359" i="3"/>
  <c r="J359" i="3"/>
  <c r="K359" i="3"/>
  <c r="L359" i="3"/>
  <c r="M359" i="3"/>
  <c r="I360" i="3"/>
  <c r="J360" i="3"/>
  <c r="K360" i="3"/>
  <c r="L360" i="3"/>
  <c r="M360" i="3"/>
  <c r="I361" i="3"/>
  <c r="J361" i="3"/>
  <c r="K361" i="3"/>
  <c r="L361" i="3"/>
  <c r="M361" i="3"/>
  <c r="I362" i="3"/>
  <c r="J362" i="3"/>
  <c r="K362" i="3"/>
  <c r="L362" i="3"/>
  <c r="M362" i="3"/>
  <c r="I363" i="3"/>
  <c r="J363" i="3"/>
  <c r="K363" i="3"/>
  <c r="L363" i="3"/>
  <c r="M363" i="3"/>
  <c r="I364" i="3"/>
  <c r="J364" i="3"/>
  <c r="K364" i="3"/>
  <c r="L364" i="3"/>
  <c r="M364" i="3"/>
  <c r="I365" i="3"/>
  <c r="J365" i="3"/>
  <c r="K365" i="3"/>
  <c r="L365" i="3"/>
  <c r="M365" i="3"/>
  <c r="I366" i="3"/>
  <c r="J366" i="3"/>
  <c r="K366" i="3"/>
  <c r="L366" i="3"/>
  <c r="M366" i="3"/>
  <c r="I367" i="3"/>
  <c r="J367" i="3"/>
  <c r="K367" i="3"/>
  <c r="L367" i="3"/>
  <c r="M367" i="3"/>
  <c r="I368" i="3"/>
  <c r="J368" i="3"/>
  <c r="K368" i="3"/>
  <c r="L368" i="3"/>
  <c r="M368" i="3"/>
  <c r="I369" i="3"/>
  <c r="J369" i="3"/>
  <c r="K369" i="3"/>
  <c r="L369" i="3"/>
  <c r="M369" i="3"/>
  <c r="I370" i="3"/>
  <c r="J370" i="3"/>
  <c r="K370" i="3"/>
  <c r="L370" i="3"/>
  <c r="M370" i="3"/>
  <c r="I371" i="3"/>
  <c r="J371" i="3"/>
  <c r="K371" i="3"/>
  <c r="L371" i="3"/>
  <c r="M371" i="3"/>
  <c r="I349" i="3" l="1"/>
  <c r="J349" i="3"/>
  <c r="K349" i="3"/>
  <c r="L349" i="3"/>
  <c r="M349" i="3"/>
  <c r="I350" i="3"/>
  <c r="J350" i="3"/>
  <c r="K350" i="3"/>
  <c r="L350" i="3"/>
  <c r="M350" i="3"/>
  <c r="I351" i="3"/>
  <c r="J351" i="3"/>
  <c r="K351" i="3"/>
  <c r="L351" i="3"/>
  <c r="M351" i="3"/>
  <c r="I352" i="3"/>
  <c r="J352" i="3"/>
  <c r="K352" i="3"/>
  <c r="L352" i="3"/>
  <c r="M352" i="3"/>
  <c r="I353" i="3"/>
  <c r="J353" i="3"/>
  <c r="K353" i="3"/>
  <c r="L353" i="3"/>
  <c r="M353" i="3"/>
  <c r="I354" i="3"/>
  <c r="J354" i="3"/>
  <c r="K354" i="3"/>
  <c r="L354" i="3"/>
  <c r="M354" i="3"/>
  <c r="I355" i="3"/>
  <c r="J355" i="3"/>
  <c r="K355" i="3"/>
  <c r="L355" i="3"/>
  <c r="M355" i="3"/>
  <c r="I356" i="3"/>
  <c r="J356" i="3"/>
  <c r="K356" i="3"/>
  <c r="L356" i="3"/>
  <c r="M356" i="3"/>
  <c r="I357" i="3"/>
  <c r="J357" i="3"/>
  <c r="K357" i="3"/>
  <c r="L357" i="3"/>
  <c r="M357" i="3"/>
  <c r="I340" i="3" l="1"/>
  <c r="J340" i="3"/>
  <c r="K340" i="3"/>
  <c r="L340" i="3"/>
  <c r="M340" i="3"/>
  <c r="I341" i="3"/>
  <c r="J341" i="3"/>
  <c r="K341" i="3"/>
  <c r="L341" i="3"/>
  <c r="M341" i="3"/>
  <c r="I342" i="3"/>
  <c r="J342" i="3"/>
  <c r="K342" i="3"/>
  <c r="L342" i="3"/>
  <c r="M342" i="3"/>
  <c r="I343" i="3"/>
  <c r="J343" i="3"/>
  <c r="K343" i="3"/>
  <c r="L343" i="3"/>
  <c r="M343" i="3"/>
  <c r="I344" i="3"/>
  <c r="J344" i="3"/>
  <c r="K344" i="3"/>
  <c r="L344" i="3"/>
  <c r="M344" i="3"/>
  <c r="I345" i="3"/>
  <c r="J345" i="3"/>
  <c r="K345" i="3"/>
  <c r="L345" i="3"/>
  <c r="M345" i="3"/>
  <c r="I346" i="3"/>
  <c r="J346" i="3"/>
  <c r="K346" i="3"/>
  <c r="L346" i="3"/>
  <c r="M346" i="3"/>
  <c r="I347" i="3"/>
  <c r="J347" i="3"/>
  <c r="K347" i="3"/>
  <c r="L347" i="3"/>
  <c r="M347" i="3"/>
  <c r="I348" i="3"/>
  <c r="J348" i="3"/>
  <c r="K348" i="3"/>
  <c r="L348" i="3"/>
  <c r="M348" i="3"/>
  <c r="I331" i="3" l="1"/>
  <c r="J331" i="3"/>
  <c r="K331" i="3"/>
  <c r="L331" i="3"/>
  <c r="M331" i="3"/>
  <c r="I332" i="3"/>
  <c r="J332" i="3"/>
  <c r="K332" i="3"/>
  <c r="L332" i="3"/>
  <c r="M332" i="3"/>
  <c r="I333" i="3"/>
  <c r="J333" i="3"/>
  <c r="K333" i="3"/>
  <c r="L333" i="3"/>
  <c r="M333" i="3"/>
  <c r="I334" i="3"/>
  <c r="J334" i="3"/>
  <c r="K334" i="3"/>
  <c r="L334" i="3"/>
  <c r="M334" i="3"/>
  <c r="I335" i="3"/>
  <c r="J335" i="3"/>
  <c r="K335" i="3"/>
  <c r="L335" i="3"/>
  <c r="M335" i="3"/>
  <c r="I336" i="3"/>
  <c r="J336" i="3"/>
  <c r="K336" i="3"/>
  <c r="L336" i="3"/>
  <c r="M336" i="3"/>
  <c r="I337" i="3"/>
  <c r="J337" i="3"/>
  <c r="K337" i="3"/>
  <c r="L337" i="3"/>
  <c r="M337" i="3"/>
  <c r="I338" i="3"/>
  <c r="J338" i="3"/>
  <c r="K338" i="3"/>
  <c r="L338" i="3"/>
  <c r="M338" i="3"/>
  <c r="I339" i="3"/>
  <c r="J339" i="3"/>
  <c r="K339" i="3"/>
  <c r="L339" i="3"/>
  <c r="M339" i="3"/>
  <c r="I321" i="3" l="1"/>
  <c r="J321" i="3"/>
  <c r="K321" i="3"/>
  <c r="L321" i="3"/>
  <c r="M321" i="3"/>
  <c r="I322" i="3"/>
  <c r="J322" i="3"/>
  <c r="K322" i="3"/>
  <c r="L322" i="3"/>
  <c r="M322" i="3"/>
  <c r="I323" i="3"/>
  <c r="J323" i="3"/>
  <c r="K323" i="3"/>
  <c r="L323" i="3"/>
  <c r="M323" i="3"/>
  <c r="I324" i="3"/>
  <c r="J324" i="3"/>
  <c r="K324" i="3"/>
  <c r="L324" i="3"/>
  <c r="M324" i="3"/>
  <c r="I325" i="3"/>
  <c r="J325" i="3"/>
  <c r="K325" i="3"/>
  <c r="L325" i="3"/>
  <c r="M325" i="3"/>
  <c r="I326" i="3"/>
  <c r="J326" i="3"/>
  <c r="K326" i="3"/>
  <c r="L326" i="3"/>
  <c r="M326" i="3"/>
  <c r="I327" i="3"/>
  <c r="J327" i="3"/>
  <c r="K327" i="3"/>
  <c r="L327" i="3"/>
  <c r="M327" i="3"/>
  <c r="I328" i="3"/>
  <c r="J328" i="3"/>
  <c r="K328" i="3"/>
  <c r="L328" i="3"/>
  <c r="M328" i="3"/>
  <c r="I329" i="3"/>
  <c r="J329" i="3"/>
  <c r="K329" i="3"/>
  <c r="L329" i="3"/>
  <c r="M329" i="3"/>
  <c r="I330" i="3"/>
  <c r="J330" i="3"/>
  <c r="K330" i="3"/>
  <c r="L330" i="3"/>
  <c r="M330" i="3"/>
  <c r="I310" i="3" l="1"/>
  <c r="J310" i="3"/>
  <c r="K310" i="3"/>
  <c r="L310" i="3"/>
  <c r="M310" i="3"/>
  <c r="I311" i="3"/>
  <c r="J311" i="3"/>
  <c r="K311" i="3"/>
  <c r="L311" i="3"/>
  <c r="M311" i="3"/>
  <c r="I312" i="3"/>
  <c r="J312" i="3"/>
  <c r="K312" i="3"/>
  <c r="L312" i="3"/>
  <c r="M312" i="3"/>
  <c r="I313" i="3"/>
  <c r="J313" i="3"/>
  <c r="K313" i="3"/>
  <c r="L313" i="3"/>
  <c r="M313" i="3"/>
  <c r="I314" i="3"/>
  <c r="J314" i="3"/>
  <c r="K314" i="3"/>
  <c r="L314" i="3"/>
  <c r="M314" i="3"/>
  <c r="I315" i="3"/>
  <c r="J315" i="3"/>
  <c r="K315" i="3"/>
  <c r="L315" i="3"/>
  <c r="M315" i="3"/>
  <c r="I316" i="3"/>
  <c r="J316" i="3"/>
  <c r="K316" i="3"/>
  <c r="L316" i="3"/>
  <c r="M316" i="3"/>
  <c r="I317" i="3"/>
  <c r="J317" i="3"/>
  <c r="K317" i="3"/>
  <c r="L317" i="3"/>
  <c r="M317" i="3"/>
  <c r="I318" i="3"/>
  <c r="J318" i="3"/>
  <c r="K318" i="3"/>
  <c r="L318" i="3"/>
  <c r="M318" i="3"/>
  <c r="I319" i="3"/>
  <c r="J319" i="3"/>
  <c r="K319" i="3"/>
  <c r="L319" i="3"/>
  <c r="M319" i="3"/>
  <c r="I320" i="3"/>
  <c r="J320" i="3"/>
  <c r="K320" i="3"/>
  <c r="L320" i="3"/>
  <c r="M320" i="3"/>
  <c r="I305" i="3" l="1"/>
  <c r="J305" i="3"/>
  <c r="K305" i="3"/>
  <c r="L305" i="3"/>
  <c r="M305" i="3"/>
  <c r="I306" i="3"/>
  <c r="J306" i="3"/>
  <c r="K306" i="3"/>
  <c r="L306" i="3"/>
  <c r="M306" i="3"/>
  <c r="I307" i="3"/>
  <c r="J307" i="3"/>
  <c r="K307" i="3"/>
  <c r="L307" i="3"/>
  <c r="M307" i="3"/>
  <c r="I308" i="3"/>
  <c r="J308" i="3"/>
  <c r="K308" i="3"/>
  <c r="L308" i="3"/>
  <c r="M308" i="3"/>
  <c r="I309" i="3"/>
  <c r="J309" i="3"/>
  <c r="K309" i="3"/>
  <c r="L309" i="3"/>
  <c r="M309" i="3"/>
  <c r="I296" i="3" l="1"/>
  <c r="J296" i="3"/>
  <c r="K296" i="3"/>
  <c r="L296" i="3"/>
  <c r="M296" i="3"/>
  <c r="I297" i="3"/>
  <c r="J297" i="3"/>
  <c r="K297" i="3"/>
  <c r="L297" i="3"/>
  <c r="M297" i="3"/>
  <c r="I298" i="3"/>
  <c r="J298" i="3"/>
  <c r="K298" i="3"/>
  <c r="L298" i="3"/>
  <c r="M298" i="3"/>
  <c r="I299" i="3"/>
  <c r="J299" i="3"/>
  <c r="K299" i="3"/>
  <c r="L299" i="3"/>
  <c r="M299" i="3"/>
  <c r="I300" i="3"/>
  <c r="J300" i="3"/>
  <c r="K300" i="3"/>
  <c r="L300" i="3"/>
  <c r="M300" i="3"/>
  <c r="I301" i="3"/>
  <c r="J301" i="3"/>
  <c r="K301" i="3"/>
  <c r="L301" i="3"/>
  <c r="M301" i="3"/>
  <c r="I302" i="3"/>
  <c r="J302" i="3"/>
  <c r="K302" i="3"/>
  <c r="L302" i="3"/>
  <c r="M302" i="3"/>
  <c r="I303" i="3"/>
  <c r="J303" i="3"/>
  <c r="K303" i="3"/>
  <c r="L303" i="3"/>
  <c r="M303" i="3"/>
  <c r="I304" i="3"/>
  <c r="J304" i="3"/>
  <c r="K304" i="3"/>
  <c r="L304" i="3"/>
  <c r="M304" i="3"/>
  <c r="I283" i="3" l="1"/>
  <c r="J283" i="3"/>
  <c r="K283" i="3"/>
  <c r="L283" i="3"/>
  <c r="M283" i="3"/>
  <c r="I284" i="3"/>
  <c r="J284" i="3"/>
  <c r="K284" i="3"/>
  <c r="L284" i="3"/>
  <c r="M284" i="3"/>
  <c r="I285" i="3"/>
  <c r="J285" i="3"/>
  <c r="K285" i="3"/>
  <c r="L285" i="3"/>
  <c r="M285" i="3"/>
  <c r="I286" i="3"/>
  <c r="J286" i="3"/>
  <c r="K286" i="3"/>
  <c r="L286" i="3"/>
  <c r="M286" i="3"/>
  <c r="I287" i="3"/>
  <c r="J287" i="3"/>
  <c r="K287" i="3"/>
  <c r="L287" i="3"/>
  <c r="M287" i="3"/>
  <c r="I288" i="3"/>
  <c r="J288" i="3"/>
  <c r="K288" i="3"/>
  <c r="L288" i="3"/>
  <c r="M288" i="3"/>
  <c r="I289" i="3"/>
  <c r="J289" i="3"/>
  <c r="K289" i="3"/>
  <c r="L289" i="3"/>
  <c r="M289" i="3"/>
  <c r="I290" i="3"/>
  <c r="J290" i="3"/>
  <c r="K290" i="3"/>
  <c r="L290" i="3"/>
  <c r="M290" i="3"/>
  <c r="I291" i="3"/>
  <c r="J291" i="3"/>
  <c r="K291" i="3"/>
  <c r="L291" i="3"/>
  <c r="M291" i="3"/>
  <c r="I292" i="3"/>
  <c r="J292" i="3"/>
  <c r="K292" i="3"/>
  <c r="L292" i="3"/>
  <c r="M292" i="3"/>
  <c r="I293" i="3"/>
  <c r="J293" i="3"/>
  <c r="K293" i="3"/>
  <c r="L293" i="3"/>
  <c r="M293" i="3"/>
  <c r="I294" i="3"/>
  <c r="J294" i="3"/>
  <c r="K294" i="3"/>
  <c r="L294" i="3"/>
  <c r="M294" i="3"/>
  <c r="I295" i="3"/>
  <c r="J295" i="3"/>
  <c r="K295" i="3"/>
  <c r="L295" i="3"/>
  <c r="M295" i="3"/>
  <c r="I263" i="3" l="1"/>
  <c r="J263" i="3"/>
  <c r="K263" i="3"/>
  <c r="L263" i="3"/>
  <c r="M263" i="3"/>
  <c r="I264" i="3"/>
  <c r="J264" i="3"/>
  <c r="K264" i="3"/>
  <c r="L264" i="3"/>
  <c r="M264" i="3"/>
  <c r="I265" i="3"/>
  <c r="J265" i="3"/>
  <c r="K265" i="3"/>
  <c r="L265" i="3"/>
  <c r="M265" i="3"/>
  <c r="I266" i="3"/>
  <c r="J266" i="3"/>
  <c r="K266" i="3"/>
  <c r="L266" i="3"/>
  <c r="M266" i="3"/>
  <c r="I267" i="3"/>
  <c r="J267" i="3"/>
  <c r="K267" i="3"/>
  <c r="L267" i="3"/>
  <c r="M267" i="3"/>
  <c r="I268" i="3"/>
  <c r="J268" i="3"/>
  <c r="K268" i="3"/>
  <c r="L268" i="3"/>
  <c r="M268" i="3"/>
  <c r="I269" i="3"/>
  <c r="J269" i="3"/>
  <c r="K269" i="3"/>
  <c r="L269" i="3"/>
  <c r="M269" i="3"/>
  <c r="I270" i="3"/>
  <c r="J270" i="3"/>
  <c r="K270" i="3"/>
  <c r="L270" i="3"/>
  <c r="M270" i="3"/>
  <c r="I271" i="3"/>
  <c r="J271" i="3"/>
  <c r="K271" i="3"/>
  <c r="L271" i="3"/>
  <c r="M271" i="3"/>
  <c r="I272" i="3"/>
  <c r="J272" i="3"/>
  <c r="K272" i="3"/>
  <c r="L272" i="3"/>
  <c r="M272" i="3"/>
  <c r="I273" i="3"/>
  <c r="J273" i="3"/>
  <c r="K273" i="3"/>
  <c r="L273" i="3"/>
  <c r="M273" i="3"/>
  <c r="I274" i="3"/>
  <c r="J274" i="3"/>
  <c r="K274" i="3"/>
  <c r="L274" i="3"/>
  <c r="M274" i="3"/>
  <c r="I275" i="3"/>
  <c r="J275" i="3"/>
  <c r="K275" i="3"/>
  <c r="L275" i="3"/>
  <c r="M275" i="3"/>
  <c r="I276" i="3"/>
  <c r="J276" i="3"/>
  <c r="K276" i="3"/>
  <c r="L276" i="3"/>
  <c r="M276" i="3"/>
  <c r="I277" i="3"/>
  <c r="J277" i="3"/>
  <c r="K277" i="3"/>
  <c r="L277" i="3"/>
  <c r="M277" i="3"/>
  <c r="I278" i="3"/>
  <c r="J278" i="3"/>
  <c r="K278" i="3"/>
  <c r="L278" i="3"/>
  <c r="M278" i="3"/>
  <c r="I279" i="3"/>
  <c r="J279" i="3"/>
  <c r="K279" i="3"/>
  <c r="L279" i="3"/>
  <c r="M279" i="3"/>
  <c r="I280" i="3"/>
  <c r="J280" i="3"/>
  <c r="K280" i="3"/>
  <c r="L280" i="3"/>
  <c r="M280" i="3"/>
  <c r="I281" i="3"/>
  <c r="J281" i="3"/>
  <c r="K281" i="3"/>
  <c r="L281" i="3"/>
  <c r="M281" i="3"/>
  <c r="I282" i="3"/>
  <c r="J282" i="3"/>
  <c r="K282" i="3"/>
  <c r="L282" i="3"/>
  <c r="M282" i="3"/>
  <c r="I257" i="3" l="1"/>
  <c r="J257" i="3"/>
  <c r="K257" i="3"/>
  <c r="L257" i="3"/>
  <c r="M257" i="3"/>
  <c r="I258" i="3"/>
  <c r="J258" i="3"/>
  <c r="K258" i="3"/>
  <c r="L258" i="3"/>
  <c r="M258" i="3"/>
  <c r="I259" i="3"/>
  <c r="J259" i="3"/>
  <c r="K259" i="3"/>
  <c r="L259" i="3"/>
  <c r="M259" i="3"/>
  <c r="I260" i="3"/>
  <c r="J260" i="3"/>
  <c r="K260" i="3"/>
  <c r="L260" i="3"/>
  <c r="M260" i="3"/>
  <c r="I261" i="3"/>
  <c r="J261" i="3"/>
  <c r="K261" i="3"/>
  <c r="L261" i="3"/>
  <c r="M261" i="3"/>
  <c r="I262" i="3"/>
  <c r="J262" i="3"/>
  <c r="K262" i="3"/>
  <c r="L262" i="3"/>
  <c r="M262" i="3"/>
  <c r="I245" i="3" l="1"/>
  <c r="J245" i="3"/>
  <c r="K245" i="3"/>
  <c r="L245" i="3"/>
  <c r="M245" i="3"/>
  <c r="I246" i="3"/>
  <c r="J246" i="3"/>
  <c r="K246" i="3"/>
  <c r="L246" i="3"/>
  <c r="M246" i="3"/>
  <c r="I247" i="3"/>
  <c r="J247" i="3"/>
  <c r="K247" i="3"/>
  <c r="L247" i="3"/>
  <c r="M247" i="3"/>
  <c r="I248" i="3"/>
  <c r="J248" i="3"/>
  <c r="K248" i="3"/>
  <c r="L248" i="3"/>
  <c r="M248" i="3"/>
  <c r="I249" i="3"/>
  <c r="J249" i="3"/>
  <c r="K249" i="3"/>
  <c r="L249" i="3"/>
  <c r="M249" i="3"/>
  <c r="I250" i="3"/>
  <c r="J250" i="3"/>
  <c r="K250" i="3"/>
  <c r="L250" i="3"/>
  <c r="M250" i="3"/>
  <c r="I251" i="3"/>
  <c r="J251" i="3"/>
  <c r="K251" i="3"/>
  <c r="L251" i="3"/>
  <c r="M251" i="3"/>
  <c r="I252" i="3"/>
  <c r="J252" i="3"/>
  <c r="K252" i="3"/>
  <c r="L252" i="3"/>
  <c r="M252" i="3"/>
  <c r="I253" i="3"/>
  <c r="J253" i="3"/>
  <c r="K253" i="3"/>
  <c r="L253" i="3"/>
  <c r="M253" i="3"/>
  <c r="I254" i="3"/>
  <c r="J254" i="3"/>
  <c r="K254" i="3"/>
  <c r="L254" i="3"/>
  <c r="M254" i="3"/>
  <c r="I255" i="3"/>
  <c r="J255" i="3"/>
  <c r="K255" i="3"/>
  <c r="L255" i="3"/>
  <c r="M255" i="3"/>
  <c r="I256" i="3"/>
  <c r="J256" i="3"/>
  <c r="K256" i="3"/>
  <c r="L256" i="3"/>
  <c r="M256" i="3"/>
  <c r="I242" i="3" l="1"/>
  <c r="J242" i="3"/>
  <c r="K242" i="3"/>
  <c r="L242" i="3"/>
  <c r="M242" i="3"/>
  <c r="I243" i="3"/>
  <c r="J243" i="3"/>
  <c r="K243" i="3"/>
  <c r="L243" i="3"/>
  <c r="M243" i="3"/>
  <c r="I244" i="3"/>
  <c r="J244" i="3"/>
  <c r="K244" i="3"/>
  <c r="L244" i="3"/>
  <c r="M244" i="3"/>
  <c r="I236" i="3" l="1"/>
  <c r="J236" i="3"/>
  <c r="K236" i="3"/>
  <c r="L236" i="3"/>
  <c r="M236" i="3"/>
  <c r="I237" i="3"/>
  <c r="J237" i="3"/>
  <c r="K237" i="3"/>
  <c r="L237" i="3"/>
  <c r="M237" i="3"/>
  <c r="I238" i="3"/>
  <c r="J238" i="3"/>
  <c r="K238" i="3"/>
  <c r="L238" i="3"/>
  <c r="M238" i="3"/>
  <c r="I239" i="3"/>
  <c r="J239" i="3"/>
  <c r="K239" i="3"/>
  <c r="L239" i="3"/>
  <c r="M239" i="3"/>
  <c r="I240" i="3"/>
  <c r="J240" i="3"/>
  <c r="K240" i="3"/>
  <c r="L240" i="3"/>
  <c r="M240" i="3"/>
  <c r="I241" i="3"/>
  <c r="J241" i="3"/>
  <c r="K241" i="3"/>
  <c r="L241" i="3"/>
  <c r="M241" i="3"/>
  <c r="I233" i="3" l="1"/>
  <c r="J233" i="3"/>
  <c r="K233" i="3"/>
  <c r="L233" i="3"/>
  <c r="M233" i="3"/>
  <c r="I234" i="3"/>
  <c r="J234" i="3"/>
  <c r="K234" i="3"/>
  <c r="L234" i="3"/>
  <c r="M234" i="3"/>
  <c r="I235" i="3"/>
  <c r="J235" i="3"/>
  <c r="K235" i="3"/>
  <c r="L235" i="3"/>
  <c r="M235" i="3"/>
  <c r="I230" i="3" l="1"/>
  <c r="J230" i="3"/>
  <c r="K230" i="3"/>
  <c r="L230" i="3"/>
  <c r="M230" i="3"/>
  <c r="I231" i="3"/>
  <c r="J231" i="3"/>
  <c r="K231" i="3"/>
  <c r="L231" i="3"/>
  <c r="M231" i="3"/>
  <c r="I232" i="3"/>
  <c r="J232" i="3"/>
  <c r="K232" i="3"/>
  <c r="L232" i="3"/>
  <c r="M232" i="3"/>
  <c r="I223" i="3" l="1"/>
  <c r="J223" i="3"/>
  <c r="K223" i="3"/>
  <c r="L223" i="3"/>
  <c r="M223" i="3"/>
  <c r="I224" i="3"/>
  <c r="J224" i="3"/>
  <c r="K224" i="3"/>
  <c r="L224" i="3"/>
  <c r="M224" i="3"/>
  <c r="I225" i="3"/>
  <c r="J225" i="3"/>
  <c r="K225" i="3"/>
  <c r="L225" i="3"/>
  <c r="M225" i="3"/>
  <c r="I226" i="3"/>
  <c r="J226" i="3"/>
  <c r="K226" i="3"/>
  <c r="L226" i="3"/>
  <c r="M226" i="3"/>
  <c r="I227" i="3"/>
  <c r="J227" i="3"/>
  <c r="K227" i="3"/>
  <c r="L227" i="3"/>
  <c r="M227" i="3"/>
  <c r="I228" i="3"/>
  <c r="J228" i="3"/>
  <c r="K228" i="3"/>
  <c r="L228" i="3"/>
  <c r="M228" i="3"/>
  <c r="I229" i="3"/>
  <c r="J229" i="3"/>
  <c r="K229" i="3"/>
  <c r="L229" i="3"/>
  <c r="M229" i="3"/>
  <c r="M222" i="3" l="1"/>
  <c r="L222" i="3"/>
  <c r="K222" i="3"/>
  <c r="J222" i="3"/>
  <c r="I222" i="3"/>
  <c r="M221" i="3"/>
  <c r="L221" i="3"/>
  <c r="K221" i="3"/>
  <c r="J221" i="3"/>
  <c r="I221" i="3"/>
  <c r="M220" i="3"/>
  <c r="L220" i="3"/>
  <c r="K220" i="3"/>
  <c r="J220" i="3"/>
  <c r="I220" i="3"/>
  <c r="M219" i="3"/>
  <c r="L219" i="3"/>
  <c r="K219" i="3"/>
  <c r="J219" i="3"/>
  <c r="I219" i="3"/>
  <c r="M218" i="3"/>
  <c r="L218" i="3"/>
  <c r="K218" i="3"/>
  <c r="J218" i="3"/>
  <c r="I218" i="3"/>
  <c r="M217" i="3"/>
  <c r="L217" i="3"/>
  <c r="K217" i="3"/>
  <c r="J217" i="3"/>
  <c r="I217" i="3"/>
  <c r="M216" i="3"/>
  <c r="L216" i="3"/>
  <c r="K216" i="3"/>
  <c r="J216" i="3"/>
  <c r="I216" i="3"/>
  <c r="M215" i="3"/>
  <c r="L215" i="3"/>
  <c r="K215" i="3"/>
  <c r="J215" i="3"/>
  <c r="I215" i="3"/>
  <c r="M214" i="3"/>
  <c r="L214" i="3"/>
  <c r="K214" i="3"/>
  <c r="J214" i="3"/>
  <c r="I214" i="3"/>
  <c r="M213" i="3"/>
  <c r="L213" i="3"/>
  <c r="K213" i="3"/>
  <c r="J213" i="3"/>
  <c r="I213" i="3"/>
  <c r="M212" i="3"/>
  <c r="L212" i="3"/>
  <c r="K212" i="3"/>
  <c r="J212" i="3"/>
  <c r="I212" i="3"/>
  <c r="M211" i="3"/>
  <c r="L211" i="3"/>
  <c r="K211" i="3"/>
  <c r="J211" i="3"/>
  <c r="I211" i="3"/>
  <c r="M210" i="3"/>
  <c r="L210" i="3"/>
  <c r="K210" i="3"/>
  <c r="J210" i="3"/>
  <c r="I210" i="3"/>
  <c r="M209" i="3"/>
  <c r="L209" i="3"/>
  <c r="K209" i="3"/>
  <c r="J209" i="3"/>
  <c r="I209" i="3"/>
  <c r="M208" i="3"/>
  <c r="L208" i="3"/>
  <c r="K208" i="3"/>
  <c r="J208" i="3"/>
  <c r="I208" i="3"/>
  <c r="M207" i="3"/>
  <c r="L207" i="3"/>
  <c r="K207" i="3"/>
  <c r="J207" i="3"/>
  <c r="I207" i="3"/>
  <c r="M206" i="3"/>
  <c r="L206" i="3"/>
  <c r="K206" i="3"/>
  <c r="J206" i="3"/>
  <c r="I206" i="3"/>
  <c r="M205" i="3"/>
  <c r="L205" i="3"/>
  <c r="K205" i="3"/>
  <c r="J205" i="3"/>
  <c r="I205" i="3"/>
  <c r="M204" i="3"/>
  <c r="L204" i="3"/>
  <c r="K204" i="3"/>
  <c r="J204" i="3"/>
  <c r="I204" i="3"/>
  <c r="M203" i="3"/>
  <c r="L203" i="3"/>
  <c r="K203" i="3"/>
  <c r="J203" i="3"/>
  <c r="I203" i="3"/>
  <c r="M202" i="3"/>
  <c r="L202" i="3"/>
  <c r="K202" i="3"/>
  <c r="J202" i="3"/>
  <c r="I202" i="3"/>
  <c r="M201" i="3"/>
  <c r="L201" i="3"/>
  <c r="K201" i="3"/>
  <c r="J201" i="3"/>
  <c r="I201" i="3"/>
  <c r="M200" i="3"/>
  <c r="L200" i="3"/>
  <c r="K200" i="3"/>
  <c r="J200" i="3"/>
  <c r="I200" i="3"/>
  <c r="M199" i="3"/>
  <c r="L199" i="3"/>
  <c r="K199" i="3"/>
  <c r="J199" i="3"/>
  <c r="I199" i="3"/>
  <c r="M198" i="3"/>
  <c r="L198" i="3"/>
  <c r="K198" i="3"/>
  <c r="J198" i="3"/>
  <c r="I198" i="3"/>
  <c r="M197" i="3"/>
  <c r="L197" i="3"/>
  <c r="K197" i="3"/>
  <c r="J197" i="3"/>
  <c r="I197" i="3"/>
  <c r="M196" i="3"/>
  <c r="L196" i="3"/>
  <c r="K196" i="3"/>
  <c r="J196" i="3"/>
  <c r="I196" i="3"/>
  <c r="M195" i="3"/>
  <c r="L195" i="3"/>
  <c r="K195" i="3"/>
  <c r="J195" i="3"/>
  <c r="I195" i="3"/>
  <c r="M194" i="3"/>
  <c r="L194" i="3"/>
  <c r="K194" i="3"/>
  <c r="J194" i="3"/>
  <c r="I194" i="3"/>
  <c r="M193" i="3"/>
  <c r="L193" i="3"/>
  <c r="K193" i="3"/>
  <c r="J193" i="3"/>
  <c r="I193" i="3"/>
  <c r="M192" i="3"/>
  <c r="L192" i="3"/>
  <c r="K192" i="3"/>
  <c r="J192" i="3"/>
  <c r="I192" i="3"/>
  <c r="M191" i="3"/>
  <c r="L191" i="3"/>
  <c r="K191" i="3"/>
  <c r="J191" i="3"/>
  <c r="I191" i="3"/>
  <c r="M190" i="3"/>
  <c r="L190" i="3"/>
  <c r="K190" i="3"/>
  <c r="J190" i="3"/>
  <c r="I190" i="3"/>
  <c r="M189" i="3"/>
  <c r="L189" i="3"/>
  <c r="K189" i="3"/>
  <c r="J189" i="3"/>
  <c r="I189" i="3"/>
  <c r="M188" i="3"/>
  <c r="L188" i="3"/>
  <c r="K188" i="3"/>
  <c r="J188" i="3"/>
  <c r="I188" i="3"/>
  <c r="M187" i="3"/>
  <c r="L187" i="3"/>
  <c r="K187" i="3"/>
  <c r="J187" i="3"/>
  <c r="I187" i="3"/>
  <c r="M186" i="3"/>
  <c r="L186" i="3"/>
  <c r="K186" i="3"/>
  <c r="J186" i="3"/>
  <c r="I186" i="3"/>
  <c r="M185" i="3"/>
  <c r="L185" i="3"/>
  <c r="K185" i="3"/>
  <c r="J185" i="3"/>
  <c r="I185" i="3"/>
  <c r="M184" i="3"/>
  <c r="L184" i="3"/>
  <c r="K184" i="3"/>
  <c r="J184" i="3"/>
  <c r="I184" i="3"/>
  <c r="M183" i="3"/>
  <c r="L183" i="3"/>
  <c r="K183" i="3"/>
  <c r="J183" i="3"/>
  <c r="I183" i="3"/>
  <c r="M182" i="3"/>
  <c r="L182" i="3"/>
  <c r="K182" i="3"/>
  <c r="J182" i="3"/>
  <c r="I182" i="3"/>
  <c r="M181" i="3"/>
  <c r="L181" i="3"/>
  <c r="K181" i="3"/>
  <c r="J181" i="3"/>
  <c r="I181" i="3"/>
  <c r="M180" i="3"/>
  <c r="L180" i="3"/>
  <c r="K180" i="3"/>
  <c r="J180" i="3"/>
  <c r="I180" i="3"/>
  <c r="M179" i="3"/>
  <c r="L179" i="3"/>
  <c r="K179" i="3"/>
  <c r="J179" i="3"/>
  <c r="I179" i="3"/>
  <c r="M178" i="3"/>
  <c r="L178" i="3"/>
  <c r="K178" i="3"/>
  <c r="J178" i="3"/>
  <c r="I178" i="3"/>
  <c r="M177" i="3"/>
  <c r="L177" i="3"/>
  <c r="K177" i="3"/>
  <c r="J177" i="3"/>
  <c r="I177" i="3"/>
  <c r="M176" i="3"/>
  <c r="L176" i="3"/>
  <c r="K176" i="3"/>
  <c r="J176" i="3"/>
  <c r="I176" i="3"/>
  <c r="M166" i="3"/>
  <c r="L166" i="3"/>
  <c r="K166" i="3"/>
  <c r="J166" i="3"/>
  <c r="I166" i="3"/>
  <c r="M165" i="3"/>
  <c r="L165" i="3"/>
  <c r="K165" i="3"/>
  <c r="J165" i="3"/>
  <c r="I165" i="3"/>
  <c r="M164" i="3"/>
  <c r="L164" i="3"/>
  <c r="K164" i="3"/>
  <c r="J164" i="3"/>
  <c r="I164" i="3"/>
  <c r="M163" i="3"/>
  <c r="L163" i="3"/>
  <c r="K163" i="3"/>
  <c r="J163" i="3"/>
  <c r="I163" i="3"/>
  <c r="M162" i="3"/>
  <c r="L162" i="3"/>
  <c r="K162" i="3"/>
  <c r="J162" i="3"/>
  <c r="I162" i="3"/>
  <c r="M161" i="3"/>
  <c r="L161" i="3"/>
  <c r="K161" i="3"/>
  <c r="J161" i="3"/>
  <c r="I161" i="3"/>
  <c r="M160" i="3"/>
  <c r="L160" i="3"/>
  <c r="K160" i="3"/>
  <c r="J160" i="3"/>
  <c r="I160" i="3"/>
  <c r="M159" i="3"/>
  <c r="L159" i="3"/>
  <c r="K159" i="3"/>
  <c r="J159" i="3"/>
  <c r="I159" i="3"/>
  <c r="M158" i="3"/>
  <c r="L158" i="3"/>
  <c r="K158" i="3"/>
  <c r="J158" i="3"/>
  <c r="I158" i="3"/>
  <c r="M157" i="3"/>
  <c r="L157" i="3"/>
  <c r="K157" i="3"/>
  <c r="J157" i="3"/>
  <c r="I157" i="3"/>
  <c r="M156" i="3"/>
  <c r="L156" i="3"/>
  <c r="K156" i="3"/>
  <c r="J156" i="3"/>
  <c r="I156" i="3"/>
  <c r="M155" i="3"/>
  <c r="L155" i="3"/>
  <c r="K155" i="3"/>
  <c r="J155" i="3"/>
  <c r="I155" i="3"/>
  <c r="M154" i="3"/>
  <c r="L154" i="3"/>
  <c r="K154" i="3"/>
  <c r="J154" i="3"/>
  <c r="I154" i="3"/>
  <c r="M153" i="3"/>
  <c r="L153" i="3"/>
  <c r="K153" i="3"/>
  <c r="J153" i="3"/>
  <c r="I153" i="3"/>
  <c r="M152" i="3"/>
  <c r="L152" i="3"/>
  <c r="K152" i="3"/>
  <c r="J152" i="3"/>
  <c r="I152" i="3"/>
  <c r="M151" i="3"/>
  <c r="L151" i="3"/>
  <c r="K151" i="3"/>
  <c r="J151" i="3"/>
  <c r="I151" i="3"/>
  <c r="M150" i="3"/>
  <c r="L150" i="3"/>
  <c r="K150" i="3"/>
  <c r="J150" i="3"/>
  <c r="I150" i="3"/>
  <c r="M149" i="3"/>
  <c r="L149" i="3"/>
  <c r="K149" i="3"/>
  <c r="J149" i="3"/>
  <c r="I149" i="3"/>
  <c r="M148" i="3"/>
  <c r="L148" i="3"/>
  <c r="K148" i="3"/>
  <c r="J148" i="3"/>
  <c r="I148" i="3"/>
  <c r="M147" i="3"/>
  <c r="L147" i="3"/>
  <c r="K147" i="3"/>
  <c r="J147" i="3"/>
  <c r="I147" i="3"/>
  <c r="M146" i="3"/>
  <c r="L146" i="3"/>
  <c r="K146" i="3"/>
  <c r="J146" i="3"/>
  <c r="I146" i="3"/>
  <c r="M145" i="3"/>
  <c r="L145" i="3"/>
  <c r="K145" i="3"/>
  <c r="J145" i="3"/>
  <c r="I145" i="3"/>
  <c r="M144" i="3"/>
  <c r="L144" i="3"/>
  <c r="K144" i="3"/>
  <c r="J144" i="3"/>
  <c r="I144" i="3"/>
  <c r="M143" i="3"/>
  <c r="L143" i="3"/>
  <c r="K143" i="3"/>
  <c r="J143" i="3"/>
  <c r="I143" i="3"/>
  <c r="M142" i="3"/>
  <c r="L142" i="3"/>
  <c r="K142" i="3"/>
  <c r="J142" i="3"/>
  <c r="I142" i="3"/>
  <c r="M141" i="3"/>
  <c r="L141" i="3"/>
  <c r="K141" i="3"/>
  <c r="J141" i="3"/>
  <c r="I141" i="3"/>
  <c r="M140" i="3"/>
  <c r="L140" i="3"/>
  <c r="K140" i="3"/>
  <c r="J140" i="3"/>
  <c r="I140" i="3"/>
  <c r="M139" i="3"/>
  <c r="L139" i="3"/>
  <c r="K139" i="3"/>
  <c r="J139" i="3"/>
  <c r="I139" i="3"/>
  <c r="M138" i="3"/>
  <c r="L138" i="3"/>
  <c r="K138" i="3"/>
  <c r="J138" i="3"/>
  <c r="I138" i="3"/>
  <c r="M137" i="3"/>
  <c r="L137" i="3"/>
  <c r="K137" i="3"/>
  <c r="J137" i="3"/>
  <c r="I137" i="3"/>
  <c r="M136" i="3"/>
  <c r="L136" i="3"/>
  <c r="K136" i="3"/>
  <c r="J136" i="3"/>
  <c r="I136" i="3"/>
  <c r="M135" i="3"/>
  <c r="L135" i="3"/>
  <c r="K135" i="3"/>
  <c r="J135" i="3"/>
  <c r="I135" i="3"/>
  <c r="M134" i="3"/>
  <c r="L134" i="3"/>
  <c r="K134" i="3"/>
  <c r="J134" i="3"/>
  <c r="I134" i="3"/>
  <c r="M133" i="3"/>
  <c r="L133" i="3"/>
  <c r="K133" i="3"/>
  <c r="J133" i="3"/>
  <c r="I133" i="3"/>
  <c r="M132" i="3"/>
  <c r="L132" i="3"/>
  <c r="K132" i="3"/>
  <c r="J132" i="3"/>
  <c r="I132" i="3"/>
  <c r="M131" i="3"/>
  <c r="L131" i="3"/>
  <c r="K131" i="3"/>
  <c r="J131" i="3"/>
  <c r="I131" i="3"/>
  <c r="M130" i="3"/>
  <c r="L130" i="3"/>
  <c r="K130" i="3"/>
  <c r="J130" i="3"/>
  <c r="I130" i="3"/>
  <c r="M129" i="3"/>
  <c r="L129" i="3"/>
  <c r="K129" i="3"/>
  <c r="J129" i="3"/>
  <c r="I129" i="3"/>
  <c r="M128" i="3"/>
  <c r="L128" i="3"/>
  <c r="K128" i="3"/>
  <c r="J128" i="3"/>
  <c r="I128" i="3"/>
  <c r="M127" i="3"/>
  <c r="L127" i="3"/>
  <c r="K127" i="3"/>
  <c r="J127" i="3"/>
  <c r="I127" i="3"/>
  <c r="M126" i="3"/>
  <c r="L126" i="3"/>
  <c r="K126" i="3"/>
  <c r="J126" i="3"/>
  <c r="I126" i="3"/>
  <c r="M125" i="3"/>
  <c r="L125" i="3"/>
  <c r="K125" i="3"/>
  <c r="J125" i="3"/>
  <c r="I125" i="3"/>
  <c r="M124" i="3"/>
  <c r="L124" i="3"/>
  <c r="K124" i="3"/>
  <c r="J124" i="3"/>
  <c r="I124" i="3"/>
  <c r="M123" i="3"/>
  <c r="L123" i="3"/>
  <c r="K123" i="3"/>
  <c r="J123" i="3"/>
  <c r="I123" i="3"/>
  <c r="M122" i="3"/>
  <c r="L122" i="3"/>
  <c r="K122" i="3"/>
  <c r="J122" i="3"/>
  <c r="I122" i="3"/>
  <c r="M121" i="3"/>
  <c r="L121" i="3"/>
  <c r="K121" i="3"/>
  <c r="J121" i="3"/>
  <c r="I121" i="3"/>
  <c r="M120" i="3"/>
  <c r="L120" i="3"/>
  <c r="K120" i="3"/>
  <c r="J120" i="3"/>
  <c r="I120" i="3"/>
  <c r="M119" i="3"/>
  <c r="L119" i="3"/>
  <c r="K119" i="3"/>
  <c r="J119" i="3"/>
  <c r="I119" i="3"/>
  <c r="M118" i="3"/>
  <c r="L118" i="3"/>
  <c r="K118" i="3"/>
  <c r="J118" i="3"/>
  <c r="I118" i="3"/>
  <c r="M117" i="3"/>
  <c r="L117" i="3"/>
  <c r="K117" i="3"/>
  <c r="J117" i="3"/>
  <c r="I117" i="3"/>
  <c r="M116" i="3"/>
  <c r="L116" i="3"/>
  <c r="K116" i="3"/>
  <c r="J116" i="3"/>
  <c r="I116" i="3"/>
  <c r="M115" i="3"/>
  <c r="L115" i="3"/>
  <c r="K115" i="3"/>
  <c r="J115" i="3"/>
  <c r="I115" i="3"/>
  <c r="M114" i="3"/>
  <c r="L114" i="3"/>
  <c r="K114" i="3"/>
  <c r="J114" i="3"/>
  <c r="I114" i="3"/>
  <c r="M113" i="3"/>
  <c r="L113" i="3"/>
  <c r="K113" i="3"/>
  <c r="J113" i="3"/>
  <c r="I113" i="3"/>
  <c r="M112" i="3"/>
  <c r="L112" i="3"/>
  <c r="K112" i="3"/>
  <c r="J112" i="3"/>
  <c r="I112" i="3"/>
  <c r="L111" i="3"/>
  <c r="K111" i="3"/>
  <c r="J111" i="3"/>
  <c r="I111" i="3"/>
  <c r="M110" i="3"/>
  <c r="L110" i="3"/>
  <c r="K110" i="3"/>
  <c r="J110" i="3"/>
  <c r="I110" i="3"/>
  <c r="M109" i="3"/>
  <c r="L109" i="3"/>
  <c r="K109" i="3"/>
  <c r="J109" i="3"/>
  <c r="I109" i="3"/>
  <c r="M108" i="3"/>
  <c r="L108" i="3"/>
  <c r="K108" i="3"/>
  <c r="J108" i="3"/>
  <c r="I108" i="3"/>
  <c r="M107" i="3"/>
  <c r="L107" i="3"/>
  <c r="K107" i="3"/>
  <c r="J107" i="3"/>
  <c r="I107" i="3"/>
  <c r="M106" i="3"/>
  <c r="L106" i="3"/>
  <c r="K106" i="3"/>
  <c r="J106" i="3"/>
  <c r="I106" i="3"/>
  <c r="M105" i="3"/>
  <c r="L105" i="3"/>
  <c r="K105" i="3"/>
  <c r="J105" i="3"/>
  <c r="I105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79" i="3"/>
  <c r="L79" i="3"/>
  <c r="K79" i="3"/>
  <c r="J79" i="3"/>
  <c r="I79" i="3"/>
  <c r="M63" i="3"/>
  <c r="L63" i="3"/>
  <c r="K63" i="3"/>
  <c r="J63" i="3"/>
  <c r="I63" i="3"/>
  <c r="M62" i="3"/>
  <c r="L62" i="3"/>
  <c r="K62" i="3"/>
  <c r="J62" i="3"/>
  <c r="I62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H220" i="2" l="1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45" i="2" l="1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60" i="2"/>
  <c r="I60" i="2"/>
  <c r="J60" i="2"/>
  <c r="K60" i="2"/>
  <c r="L60" i="2"/>
  <c r="H61" i="2"/>
  <c r="I61" i="2"/>
  <c r="J61" i="2"/>
  <c r="K61" i="2"/>
  <c r="L61" i="2"/>
  <c r="H77" i="2"/>
  <c r="I77" i="2"/>
  <c r="J77" i="2"/>
  <c r="K77" i="2"/>
  <c r="L7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1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5" i="2"/>
  <c r="L215" i="2" l="1"/>
  <c r="L211" i="2"/>
  <c r="H217" i="2"/>
  <c r="L213" i="2"/>
  <c r="I215" i="2"/>
  <c r="I211" i="2"/>
  <c r="H211" i="2"/>
  <c r="I219" i="2"/>
  <c r="L216" i="2"/>
  <c r="L212" i="2"/>
  <c r="I212" i="2"/>
  <c r="K212" i="2"/>
  <c r="I216" i="2"/>
  <c r="K216" i="2"/>
  <c r="J212" i="2"/>
  <c r="H216" i="2"/>
  <c r="H212" i="2"/>
  <c r="K215" i="2"/>
  <c r="I218" i="2"/>
  <c r="I214" i="2"/>
  <c r="I210" i="2"/>
  <c r="J216" i="2"/>
  <c r="L219" i="2"/>
  <c r="K219" i="2"/>
  <c r="J214" i="2"/>
  <c r="L218" i="2"/>
  <c r="K218" i="2"/>
  <c r="I217" i="2"/>
  <c r="I213" i="2"/>
  <c r="K211" i="2"/>
  <c r="J213" i="2"/>
  <c r="K213" i="2"/>
  <c r="K217" i="2"/>
  <c r="J217" i="2"/>
  <c r="L214" i="2"/>
  <c r="L210" i="2"/>
  <c r="K214" i="2"/>
  <c r="K210" i="2"/>
  <c r="H215" i="2"/>
  <c r="J219" i="2"/>
  <c r="H219" i="2"/>
  <c r="H218" i="2"/>
  <c r="H210" i="2"/>
  <c r="L217" i="2"/>
  <c r="H213" i="2"/>
  <c r="J211" i="2"/>
  <c r="H214" i="2"/>
  <c r="J215" i="2"/>
  <c r="J218" i="2"/>
  <c r="J210" i="2"/>
  <c r="U21" i="2" l="1"/>
  <c r="U22" i="2"/>
  <c r="U23" i="2"/>
  <c r="U24" i="2"/>
  <c r="U25" i="2"/>
  <c r="T10" i="2" l="1"/>
  <c r="Q12" i="2"/>
  <c r="N10" i="2"/>
  <c r="I9" i="2"/>
  <c r="E11" i="2"/>
  <c r="D8" i="2"/>
  <c r="C9" i="2"/>
  <c r="B12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O10" i="2"/>
  <c r="P10" i="2"/>
  <c r="Q10" i="2"/>
  <c r="R10" i="2"/>
  <c r="S10" i="2"/>
  <c r="U10" i="2"/>
  <c r="C11" i="2"/>
  <c r="D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S12" i="2"/>
  <c r="T12" i="2"/>
  <c r="U12" i="2"/>
  <c r="B11" i="2"/>
  <c r="B10" i="2"/>
  <c r="B9" i="2"/>
  <c r="C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8" i="2"/>
</calcChain>
</file>

<file path=xl/sharedStrings.xml><?xml version="1.0" encoding="utf-8"?>
<sst xmlns="http://schemas.openxmlformats.org/spreadsheetml/2006/main" count="777" uniqueCount="394">
  <si>
    <t>进件不符拒贷</t>
  </si>
  <si>
    <t>黑名单自动拒贷</t>
  </si>
  <si>
    <t>FICO拒贷</t>
  </si>
  <si>
    <t>人行拒贷</t>
  </si>
  <si>
    <t>系统自动拒绝</t>
  </si>
  <si>
    <t>进件量</t>
    <phoneticPr fontId="2" type="noConversion"/>
  </si>
  <si>
    <t>类型</t>
    <phoneticPr fontId="2" type="noConversion"/>
  </si>
  <si>
    <t>系统拒绝率</t>
    <phoneticPr fontId="2" type="noConversion"/>
  </si>
  <si>
    <t>FICO拒贷率</t>
    <phoneticPr fontId="2" type="noConversion"/>
  </si>
  <si>
    <t>黑名单自动拒贷率</t>
    <phoneticPr fontId="2" type="noConversion"/>
  </si>
  <si>
    <t>进件不符拒贷率</t>
    <phoneticPr fontId="2" type="noConversion"/>
  </si>
  <si>
    <t>人行拒贷率</t>
    <phoneticPr fontId="2" type="noConversion"/>
  </si>
  <si>
    <t>11-03</t>
    <phoneticPr fontId="2" type="noConversion"/>
  </si>
  <si>
    <t>11-04</t>
  </si>
  <si>
    <t>11-05</t>
  </si>
  <si>
    <t>11-06</t>
  </si>
  <si>
    <t>11-07</t>
  </si>
  <si>
    <t>11-10</t>
    <phoneticPr fontId="2" type="noConversion"/>
  </si>
  <si>
    <t>11-11</t>
  </si>
  <si>
    <t>11-13</t>
  </si>
  <si>
    <t>11-11</t>
    <phoneticPr fontId="2" type="noConversion"/>
  </si>
  <si>
    <t>11-12</t>
    <phoneticPr fontId="2" type="noConversion"/>
  </si>
  <si>
    <t>11-14</t>
  </si>
  <si>
    <t>11-17</t>
    <phoneticPr fontId="2" type="noConversion"/>
  </si>
  <si>
    <t>11-18</t>
  </si>
  <si>
    <t>11-19</t>
  </si>
  <si>
    <t>11-20</t>
  </si>
  <si>
    <t>11-17</t>
  </si>
  <si>
    <t>11-12</t>
  </si>
  <si>
    <t>11-10</t>
  </si>
  <si>
    <t>开始时间</t>
    <phoneticPr fontId="2" type="noConversion"/>
  </si>
  <si>
    <t>结束时间</t>
    <phoneticPr fontId="2" type="noConversion"/>
  </si>
  <si>
    <t>11-21</t>
  </si>
  <si>
    <t>11-24</t>
  </si>
  <si>
    <t>11-25</t>
  </si>
  <si>
    <t>11-26</t>
  </si>
  <si>
    <t>11-27</t>
  </si>
  <si>
    <t>11-28</t>
  </si>
  <si>
    <t>12-01</t>
    <phoneticPr fontId="2" type="noConversion"/>
  </si>
  <si>
    <t>12-02</t>
  </si>
  <si>
    <t>12-03</t>
  </si>
  <si>
    <t>12-04</t>
  </si>
  <si>
    <t>12-05</t>
  </si>
  <si>
    <t>12-09</t>
  </si>
  <si>
    <t>12-10</t>
  </si>
  <si>
    <t>12-11</t>
  </si>
  <si>
    <t>12-16</t>
  </si>
  <si>
    <t>12-17</t>
  </si>
  <si>
    <t>12-18</t>
  </si>
  <si>
    <t>12-19</t>
  </si>
  <si>
    <t>12-23</t>
  </si>
  <si>
    <t>12-24</t>
  </si>
  <si>
    <t>12-25</t>
  </si>
  <si>
    <t>12-26</t>
  </si>
  <si>
    <t>12-30</t>
  </si>
  <si>
    <t>12-31</t>
  </si>
  <si>
    <t>日期</t>
    <phoneticPr fontId="2" type="noConversion"/>
  </si>
  <si>
    <t>11-24</t>
    <phoneticPr fontId="2" type="noConversion"/>
  </si>
  <si>
    <t>11月</t>
    <phoneticPr fontId="2" type="noConversion"/>
  </si>
  <si>
    <t>28~30</t>
  </si>
  <si>
    <t>12-08</t>
    <phoneticPr fontId="2" type="noConversion"/>
  </si>
  <si>
    <t>12-12</t>
  </si>
  <si>
    <t>12-15</t>
    <phoneticPr fontId="2" type="noConversion"/>
  </si>
  <si>
    <t>12-22</t>
    <phoneticPr fontId="2" type="noConversion"/>
  </si>
  <si>
    <t>12-29</t>
    <phoneticPr fontId="2" type="noConversion"/>
  </si>
  <si>
    <t>01-05</t>
  </si>
  <si>
    <t>01-04</t>
    <phoneticPr fontId="2" type="noConversion"/>
  </si>
  <si>
    <t>01-06</t>
  </si>
  <si>
    <t>01-07</t>
  </si>
  <si>
    <t>01-08</t>
  </si>
  <si>
    <t>01-09</t>
  </si>
  <si>
    <t>01-13</t>
  </si>
  <si>
    <t>01-14</t>
  </si>
  <si>
    <t>01-15</t>
  </si>
  <si>
    <t>01-16</t>
  </si>
  <si>
    <t>01-20</t>
  </si>
  <si>
    <t>01-12</t>
    <phoneticPr fontId="2" type="noConversion"/>
  </si>
  <si>
    <t>01-19</t>
    <phoneticPr fontId="2" type="noConversion"/>
  </si>
  <si>
    <t>01-21</t>
  </si>
  <si>
    <t>01-22</t>
  </si>
  <si>
    <t>01-23</t>
  </si>
  <si>
    <t>01-26</t>
    <phoneticPr fontId="2" type="noConversion"/>
  </si>
  <si>
    <t>01-27</t>
  </si>
  <si>
    <t>01-28</t>
  </si>
  <si>
    <t>01-29</t>
  </si>
  <si>
    <t>01-30</t>
  </si>
  <si>
    <t>02-02</t>
    <phoneticPr fontId="2" type="noConversion"/>
  </si>
  <si>
    <t>02-03</t>
  </si>
  <si>
    <t>02-04</t>
  </si>
  <si>
    <t>02-05</t>
  </si>
  <si>
    <t>02-06</t>
  </si>
  <si>
    <t>02-09</t>
    <phoneticPr fontId="2" type="noConversion"/>
  </si>
  <si>
    <t>02-10</t>
  </si>
  <si>
    <t>02-11</t>
  </si>
  <si>
    <t>02-12</t>
  </si>
  <si>
    <t>02-13</t>
  </si>
  <si>
    <t>02-14</t>
  </si>
  <si>
    <t>02-15</t>
  </si>
  <si>
    <t>03-02</t>
    <phoneticPr fontId="2" type="noConversion"/>
  </si>
  <si>
    <t>03-03</t>
  </si>
  <si>
    <t>03-04</t>
  </si>
  <si>
    <t>03-05</t>
  </si>
  <si>
    <t>03-06</t>
  </si>
  <si>
    <t>03-09</t>
    <phoneticPr fontId="2" type="noConversion"/>
  </si>
  <si>
    <t>03-10</t>
  </si>
  <si>
    <t>03-11</t>
  </si>
  <si>
    <t>03-12</t>
  </si>
  <si>
    <t>03-13</t>
  </si>
  <si>
    <t>03-16</t>
    <phoneticPr fontId="2" type="noConversion"/>
  </si>
  <si>
    <t>03-17</t>
  </si>
  <si>
    <t>03-18</t>
  </si>
  <si>
    <t>03-19</t>
  </si>
  <si>
    <t>03-20</t>
  </si>
  <si>
    <t xml:space="preserve"> </t>
    <phoneticPr fontId="2" type="noConversion"/>
  </si>
  <si>
    <t>03-23</t>
    <phoneticPr fontId="2" type="noConversion"/>
  </si>
  <si>
    <t>03-24</t>
  </si>
  <si>
    <t>03-25</t>
  </si>
  <si>
    <t>03-26</t>
  </si>
  <si>
    <t>03-27</t>
  </si>
  <si>
    <t>03-30</t>
    <phoneticPr fontId="2" type="noConversion"/>
  </si>
  <si>
    <t>03-31</t>
  </si>
  <si>
    <t>04-01</t>
    <phoneticPr fontId="2" type="noConversion"/>
  </si>
  <si>
    <t>04-02</t>
  </si>
  <si>
    <t>04-03</t>
  </si>
  <si>
    <t>04-07</t>
    <phoneticPr fontId="2" type="noConversion"/>
  </si>
  <si>
    <t>04-08</t>
  </si>
  <si>
    <t>04-09</t>
  </si>
  <si>
    <t>04-10</t>
  </si>
  <si>
    <t>04-13</t>
    <phoneticPr fontId="2" type="noConversion"/>
  </si>
  <si>
    <t>04-14</t>
  </si>
  <si>
    <t>04-15</t>
  </si>
  <si>
    <t>04-16</t>
  </si>
  <si>
    <t>04-17</t>
  </si>
  <si>
    <t>04-20</t>
    <phoneticPr fontId="2" type="noConversion"/>
  </si>
  <si>
    <t>04-21</t>
  </si>
  <si>
    <t>04-22</t>
  </si>
  <si>
    <t>04-23</t>
  </si>
  <si>
    <t>04-24</t>
  </si>
  <si>
    <t>04-28</t>
  </si>
  <si>
    <t>04-27</t>
    <phoneticPr fontId="2" type="noConversion"/>
  </si>
  <si>
    <t>04-29</t>
  </si>
  <si>
    <t>04-30</t>
  </si>
  <si>
    <t>05-04</t>
    <phoneticPr fontId="2" type="noConversion"/>
  </si>
  <si>
    <t>05-05</t>
  </si>
  <si>
    <t>05-06</t>
  </si>
  <si>
    <t>05-07</t>
  </si>
  <si>
    <t>05-08</t>
  </si>
  <si>
    <t>05-11</t>
    <phoneticPr fontId="2" type="noConversion"/>
  </si>
  <si>
    <t>05-12</t>
  </si>
  <si>
    <t>05-13</t>
  </si>
  <si>
    <t>05-14</t>
  </si>
  <si>
    <t>05-15</t>
  </si>
  <si>
    <t>系统自动拒绝量</t>
    <phoneticPr fontId="2" type="noConversion"/>
  </si>
  <si>
    <t>系统自动拒绝率</t>
    <phoneticPr fontId="2" type="noConversion"/>
  </si>
  <si>
    <t>05-18</t>
    <phoneticPr fontId="2" type="noConversion"/>
  </si>
  <si>
    <t>05-19</t>
  </si>
  <si>
    <t>05-20</t>
  </si>
  <si>
    <t>05-21</t>
  </si>
  <si>
    <t>05-22</t>
  </si>
  <si>
    <t>05-25</t>
    <phoneticPr fontId="2" type="noConversion"/>
  </si>
  <si>
    <t>05-26</t>
  </si>
  <si>
    <t>05-27</t>
  </si>
  <si>
    <t>05-28</t>
  </si>
  <si>
    <t>05-29</t>
  </si>
  <si>
    <t>06-01</t>
    <phoneticPr fontId="2" type="noConversion"/>
  </si>
  <si>
    <t>06-02</t>
  </si>
  <si>
    <t>06-03</t>
  </si>
  <si>
    <t>06-04</t>
  </si>
  <si>
    <t>06-05</t>
  </si>
  <si>
    <t>06-08</t>
    <phoneticPr fontId="2" type="noConversion"/>
  </si>
  <si>
    <t>06-09</t>
  </si>
  <si>
    <t>06-10</t>
  </si>
  <si>
    <t>06-11</t>
  </si>
  <si>
    <t>06-12</t>
  </si>
  <si>
    <t>06-15</t>
    <phoneticPr fontId="2" type="noConversion"/>
  </si>
  <si>
    <t>06-16</t>
  </si>
  <si>
    <t>06-17</t>
  </si>
  <si>
    <t>06-18</t>
  </si>
  <si>
    <t>*数据包含城市信贷及宜人线下产品。</t>
    <phoneticPr fontId="2" type="noConversion"/>
  </si>
  <si>
    <t>06-19</t>
  </si>
  <si>
    <t>06-23</t>
    <phoneticPr fontId="2" type="noConversion"/>
  </si>
  <si>
    <t>06-24</t>
  </si>
  <si>
    <t>06-25</t>
  </si>
  <si>
    <t>06-26</t>
  </si>
  <si>
    <t>06-23</t>
  </si>
  <si>
    <t>FICO拒贷率</t>
    <phoneticPr fontId="2" type="noConversion"/>
  </si>
  <si>
    <t>06-29</t>
    <phoneticPr fontId="2" type="noConversion"/>
  </si>
  <si>
    <t>06-30</t>
  </si>
  <si>
    <t>06-29</t>
  </si>
  <si>
    <t>07-01</t>
    <phoneticPr fontId="2" type="noConversion"/>
  </si>
  <si>
    <t>07-02</t>
  </si>
  <si>
    <t>07-03</t>
  </si>
  <si>
    <t>07-01</t>
  </si>
  <si>
    <t>07-06</t>
    <phoneticPr fontId="2" type="noConversion"/>
  </si>
  <si>
    <t>07-07</t>
  </si>
  <si>
    <t>07-08</t>
  </si>
  <si>
    <t>07-09</t>
  </si>
  <si>
    <t>07-10</t>
  </si>
  <si>
    <t>07-06</t>
  </si>
  <si>
    <t>07-10</t>
    <phoneticPr fontId="2" type="noConversion"/>
  </si>
  <si>
    <t>07-13</t>
    <phoneticPr fontId="2" type="noConversion"/>
  </si>
  <si>
    <t>07-13</t>
  </si>
  <si>
    <t>07-14</t>
  </si>
  <si>
    <t>07-15</t>
  </si>
  <si>
    <t>07-16</t>
  </si>
  <si>
    <t>07-17</t>
  </si>
  <si>
    <t>07-20</t>
  </si>
  <si>
    <t>07-21</t>
  </si>
  <si>
    <t>07-20</t>
    <phoneticPr fontId="2" type="noConversion"/>
  </si>
  <si>
    <t>07-22</t>
  </si>
  <si>
    <t>07-23</t>
  </si>
  <si>
    <t>07-24</t>
  </si>
  <si>
    <t>07-27</t>
    <phoneticPr fontId="2" type="noConversion"/>
  </si>
  <si>
    <t>07-28</t>
  </si>
  <si>
    <t>07-29</t>
  </si>
  <si>
    <t>07-30</t>
  </si>
  <si>
    <t>07-31</t>
  </si>
  <si>
    <t>08-03</t>
    <phoneticPr fontId="2" type="noConversion"/>
  </si>
  <si>
    <t>08-04</t>
  </si>
  <si>
    <t>08-05</t>
  </si>
  <si>
    <t>08-06</t>
  </si>
  <si>
    <t>08-07</t>
  </si>
  <si>
    <t>08-10</t>
    <phoneticPr fontId="2" type="noConversion"/>
  </si>
  <si>
    <t>08-11</t>
  </si>
  <si>
    <t>08-12</t>
  </si>
  <si>
    <t>08-13</t>
  </si>
  <si>
    <t>08-14</t>
  </si>
  <si>
    <t>08-17</t>
    <phoneticPr fontId="2" type="noConversion"/>
  </si>
  <si>
    <t>08-18</t>
  </si>
  <si>
    <t>08-19</t>
  </si>
  <si>
    <t>08-20</t>
  </si>
  <si>
    <t>08-21</t>
  </si>
  <si>
    <t>08-24</t>
    <phoneticPr fontId="2" type="noConversion"/>
  </si>
  <si>
    <t>08-25</t>
  </si>
  <si>
    <t>08-26</t>
  </si>
  <si>
    <t>08-27</t>
  </si>
  <si>
    <t>08-28</t>
  </si>
  <si>
    <t>08-31</t>
    <phoneticPr fontId="2" type="noConversion"/>
  </si>
  <si>
    <t>09-01</t>
    <phoneticPr fontId="2" type="noConversion"/>
  </si>
  <si>
    <t>09-02</t>
  </si>
  <si>
    <t>09-06</t>
    <phoneticPr fontId="2" type="noConversion"/>
  </si>
  <si>
    <t>09-07</t>
  </si>
  <si>
    <t>09-08</t>
  </si>
  <si>
    <t>09-09</t>
  </si>
  <si>
    <t>09-10</t>
  </si>
  <si>
    <t>09-11</t>
  </si>
  <si>
    <t>09-14</t>
    <phoneticPr fontId="2" type="noConversion"/>
  </si>
  <si>
    <t>09-15</t>
  </si>
  <si>
    <t>09-16</t>
  </si>
  <si>
    <t>09-17</t>
  </si>
  <si>
    <t>09-18</t>
    <phoneticPr fontId="2" type="noConversion"/>
  </si>
  <si>
    <t>09-21</t>
    <phoneticPr fontId="2" type="noConversion"/>
  </si>
  <si>
    <t>09-22</t>
  </si>
  <si>
    <t>09-23</t>
  </si>
  <si>
    <t>09-24</t>
  </si>
  <si>
    <t>09-25</t>
  </si>
  <si>
    <t>09-28</t>
  </si>
  <si>
    <t>09-29</t>
  </si>
  <si>
    <t>09-30</t>
  </si>
  <si>
    <t>10-08</t>
    <phoneticPr fontId="2" type="noConversion"/>
  </si>
  <si>
    <t>10-09</t>
  </si>
  <si>
    <t>10-10</t>
  </si>
  <si>
    <t xml:space="preserve"> </t>
    <phoneticPr fontId="2" type="noConversion"/>
  </si>
  <si>
    <t>10-12</t>
    <phoneticPr fontId="2" type="noConversion"/>
  </si>
  <si>
    <t>10-13</t>
  </si>
  <si>
    <t>10-14</t>
  </si>
  <si>
    <t>10-15</t>
  </si>
  <si>
    <t>10-16</t>
    <phoneticPr fontId="2" type="noConversion"/>
  </si>
  <si>
    <t>10-19</t>
    <phoneticPr fontId="2" type="noConversion"/>
  </si>
  <si>
    <t>10-20</t>
  </si>
  <si>
    <t>10-21</t>
  </si>
  <si>
    <t>10-22</t>
  </si>
  <si>
    <t>10-23</t>
  </si>
  <si>
    <t>10-26</t>
    <phoneticPr fontId="2" type="noConversion"/>
  </si>
  <si>
    <t>10-27</t>
  </si>
  <si>
    <t>10-28</t>
  </si>
  <si>
    <t>10-29</t>
  </si>
  <si>
    <t>10-30</t>
  </si>
  <si>
    <t>11-02</t>
    <phoneticPr fontId="2" type="noConversion"/>
  </si>
  <si>
    <t>11-03</t>
  </si>
  <si>
    <t>11-09</t>
    <phoneticPr fontId="2" type="noConversion"/>
  </si>
  <si>
    <t>11-16</t>
    <phoneticPr fontId="2" type="noConversion"/>
  </si>
  <si>
    <t>11-23</t>
    <phoneticPr fontId="2" type="noConversion"/>
  </si>
  <si>
    <t>11-30</t>
    <phoneticPr fontId="2" type="noConversion"/>
  </si>
  <si>
    <t>12-01</t>
    <phoneticPr fontId="2" type="noConversion"/>
  </si>
  <si>
    <t>12-07</t>
    <phoneticPr fontId="2" type="noConversion"/>
  </si>
  <si>
    <t>12-08</t>
  </si>
  <si>
    <t>12-14</t>
    <phoneticPr fontId="2" type="noConversion"/>
  </si>
  <si>
    <t>12-15</t>
  </si>
  <si>
    <t>12-21</t>
  </si>
  <si>
    <t>12-22</t>
  </si>
  <si>
    <t>12-28</t>
    <phoneticPr fontId="2" type="noConversion"/>
  </si>
  <si>
    <t>12-29</t>
  </si>
  <si>
    <t>01-04</t>
    <phoneticPr fontId="2" type="noConversion"/>
  </si>
  <si>
    <t>01-11</t>
  </si>
  <si>
    <t>01-12</t>
  </si>
  <si>
    <t>01-18</t>
  </si>
  <si>
    <t>01-19</t>
  </si>
  <si>
    <t>01-25</t>
    <phoneticPr fontId="2" type="noConversion"/>
  </si>
  <si>
    <t>01-26</t>
  </si>
  <si>
    <t>02-01</t>
    <phoneticPr fontId="2" type="noConversion"/>
  </si>
  <si>
    <t>02-02</t>
  </si>
  <si>
    <t>02-17</t>
    <phoneticPr fontId="2" type="noConversion"/>
  </si>
  <si>
    <t>02-18</t>
  </si>
  <si>
    <t>02-19</t>
  </si>
  <si>
    <t>02-22</t>
    <phoneticPr fontId="2" type="noConversion"/>
  </si>
  <si>
    <t>02-23</t>
  </si>
  <si>
    <t>02-24</t>
  </si>
  <si>
    <t>02-25</t>
  </si>
  <si>
    <t>02-26</t>
  </si>
  <si>
    <t>02-29</t>
    <phoneticPr fontId="2" type="noConversion"/>
  </si>
  <si>
    <t>03-01</t>
    <phoneticPr fontId="2" type="noConversion"/>
  </si>
  <si>
    <t>03-02</t>
  </si>
  <si>
    <t>03-07</t>
    <phoneticPr fontId="2" type="noConversion"/>
  </si>
  <si>
    <t>03-08</t>
  </si>
  <si>
    <t>03-09</t>
  </si>
  <si>
    <t>03-14</t>
    <phoneticPr fontId="2" type="noConversion"/>
  </si>
  <si>
    <t>03-15</t>
  </si>
  <si>
    <t>03-16</t>
  </si>
  <si>
    <t>03-21</t>
    <phoneticPr fontId="2" type="noConversion"/>
  </si>
  <si>
    <t>03-22</t>
  </si>
  <si>
    <t>03-23</t>
  </si>
  <si>
    <t>03-28</t>
    <phoneticPr fontId="2" type="noConversion"/>
  </si>
  <si>
    <t>03-29</t>
  </si>
  <si>
    <t>03-30</t>
  </si>
  <si>
    <t>04-01</t>
    <phoneticPr fontId="2" type="noConversion"/>
  </si>
  <si>
    <t>04-05</t>
    <phoneticPr fontId="2" type="noConversion"/>
  </si>
  <si>
    <t>04-06</t>
  </si>
  <si>
    <t>04-07</t>
  </si>
  <si>
    <t>04-11</t>
    <phoneticPr fontId="2" type="noConversion"/>
  </si>
  <si>
    <t>04-12</t>
  </si>
  <si>
    <t>04-13</t>
  </si>
  <si>
    <t>04-18</t>
    <phoneticPr fontId="2" type="noConversion"/>
  </si>
  <si>
    <t>04-19</t>
  </si>
  <si>
    <t>04-20</t>
  </si>
  <si>
    <t>04-25</t>
  </si>
  <si>
    <t>04-26</t>
  </si>
  <si>
    <t>04-27</t>
  </si>
  <si>
    <t>05-03</t>
    <phoneticPr fontId="2" type="noConversion"/>
  </si>
  <si>
    <t>05-04</t>
  </si>
  <si>
    <t>05-09</t>
  </si>
  <si>
    <t>05-10</t>
  </si>
  <si>
    <t>05-11</t>
  </si>
  <si>
    <t>05-16</t>
  </si>
  <si>
    <t>05-17</t>
  </si>
  <si>
    <t>05-18</t>
  </si>
  <si>
    <t>05-23</t>
  </si>
  <si>
    <t>05-24</t>
  </si>
  <si>
    <t>05-25</t>
  </si>
  <si>
    <t>05-30</t>
  </si>
  <si>
    <t>05-31</t>
  </si>
  <si>
    <t>06-01</t>
    <phoneticPr fontId="2" type="noConversion"/>
  </si>
  <si>
    <t>06-06</t>
    <phoneticPr fontId="2" type="noConversion"/>
  </si>
  <si>
    <t>06-07</t>
  </si>
  <si>
    <t>06-08</t>
  </si>
  <si>
    <t>06-13</t>
  </si>
  <si>
    <t>06-14</t>
  </si>
  <si>
    <t>06-15</t>
  </si>
  <si>
    <t>06-20</t>
    <phoneticPr fontId="2" type="noConversion"/>
  </si>
  <si>
    <t>06-21</t>
  </si>
  <si>
    <t>06-22</t>
  </si>
  <si>
    <t>06-27</t>
    <phoneticPr fontId="2" type="noConversion"/>
  </si>
  <si>
    <t>06-28</t>
  </si>
  <si>
    <t>07-01</t>
    <phoneticPr fontId="2" type="noConversion"/>
  </si>
  <si>
    <t>07-04</t>
  </si>
  <si>
    <t>07-05</t>
  </si>
  <si>
    <t>07-11</t>
  </si>
  <si>
    <t>07-12</t>
  </si>
  <si>
    <t>07-18</t>
  </si>
  <si>
    <t>07-19</t>
  </si>
  <si>
    <t>07-25</t>
    <phoneticPr fontId="2" type="noConversion"/>
  </si>
  <si>
    <t>07-26</t>
  </si>
  <si>
    <t>07-27</t>
  </si>
  <si>
    <t>08-01</t>
    <phoneticPr fontId="2" type="noConversion"/>
  </si>
  <si>
    <t>08-02</t>
  </si>
  <si>
    <t>08-03</t>
  </si>
  <si>
    <t>08-08</t>
  </si>
  <si>
    <t>08-09</t>
  </si>
  <si>
    <t>08-10</t>
  </si>
  <si>
    <t>08-15</t>
    <phoneticPr fontId="2" type="noConversion"/>
  </si>
  <si>
    <t>08-16</t>
  </si>
  <si>
    <t>08-17</t>
  </si>
  <si>
    <t>08-22</t>
    <phoneticPr fontId="2" type="noConversion"/>
  </si>
  <si>
    <t>08-23</t>
  </si>
  <si>
    <t>08-24</t>
  </si>
  <si>
    <t>08-29</t>
    <phoneticPr fontId="2" type="noConversion"/>
  </si>
  <si>
    <t>08-30</t>
  </si>
  <si>
    <t>08-31</t>
  </si>
  <si>
    <t>09-01</t>
    <phoneticPr fontId="2" type="noConversion"/>
  </si>
  <si>
    <t>09-05</t>
    <phoneticPr fontId="2" type="noConversion"/>
  </si>
  <si>
    <t>09-06</t>
  </si>
  <si>
    <t>7月</t>
  </si>
  <si>
    <t>8月</t>
    <phoneticPr fontId="2" type="noConversion"/>
  </si>
  <si>
    <t>09-12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</si>
</sst>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);[Red]\(0\)"/>
    <numFmt numFmtId="178" formatCode="0.00_);[Red]\(0.00\)"/>
  </numFmts>
  <fonts count="1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 tint="-0.749992370372631"/>
      </bottom>
      <diagonal/>
    </border>
    <border>
      <left/>
      <right/>
      <top style="thin">
        <color theme="2" tint="-0.749992370372631"/>
      </top>
      <bottom style="medium">
        <color theme="2" tint="-0.749992370372631"/>
      </bottom>
      <diagonal/>
    </border>
    <border>
      <left/>
      <right/>
      <top/>
      <bottom style="medium">
        <color theme="2" tint="-0.74999237037263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>
      <alignment vertical="center"/>
    </xf>
    <xf numFmtId="0" fontId="7" fillId="0" borderId="0"/>
    <xf numFmtId="0" fontId="3" fillId="0" borderId="0"/>
    <xf numFmtId="0" fontId="9" fillId="0" borderId="0"/>
    <xf numFmtId="0" fontId="10" fillId="0" borderId="0"/>
  </cellStyleXfs>
  <cellXfs count="108">
    <xf numFmtId="0" fontId="0" fillId="0" borderId="0" xfId="0"/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left"/>
    </xf>
    <xf numFmtId="10" fontId="6" fillId="0" borderId="2" xfId="1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10" fontId="1" fillId="0" borderId="0" xfId="1" applyNumberFormat="1" applyFont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58" fontId="1" fillId="0" borderId="0" xfId="0" applyNumberFormat="1" applyFont="1"/>
    <xf numFmtId="0" fontId="1" fillId="0" borderId="0" xfId="0" applyFont="1" applyBorder="1"/>
    <xf numFmtId="0" fontId="1" fillId="4" borderId="0" xfId="0" applyFont="1" applyFill="1"/>
    <xf numFmtId="0" fontId="1" fillId="4" borderId="0" xfId="0" applyFont="1" applyFill="1" applyBorder="1"/>
    <xf numFmtId="49" fontId="1" fillId="4" borderId="0" xfId="0" applyNumberFormat="1" applyFont="1" applyFill="1"/>
    <xf numFmtId="0" fontId="1" fillId="0" borderId="0" xfId="0" applyFont="1" applyAlignment="1">
      <alignment horizontal="right"/>
    </xf>
    <xf numFmtId="58" fontId="1" fillId="4" borderId="0" xfId="0" applyNumberFormat="1" applyFont="1" applyFill="1"/>
    <xf numFmtId="0" fontId="1" fillId="0" borderId="4" xfId="0" applyFont="1" applyFill="1" applyBorder="1" applyAlignment="1">
      <alignment horizontal="left"/>
    </xf>
    <xf numFmtId="0" fontId="1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6" fillId="0" borderId="5" xfId="0" applyNumberFormat="1" applyFont="1" applyFill="1" applyBorder="1" applyAlignment="1">
      <alignment horizontal="center"/>
    </xf>
    <xf numFmtId="176" fontId="1" fillId="0" borderId="4" xfId="1" applyNumberFormat="1" applyFont="1" applyFill="1" applyBorder="1" applyAlignment="1">
      <alignment horizontal="center"/>
    </xf>
    <xf numFmtId="176" fontId="1" fillId="0" borderId="0" xfId="1" applyNumberFormat="1" applyFont="1" applyFill="1" applyBorder="1" applyAlignment="1">
      <alignment horizontal="left"/>
    </xf>
    <xf numFmtId="176" fontId="1" fillId="0" borderId="0" xfId="1" applyNumberFormat="1" applyFont="1" applyFill="1" applyBorder="1" applyAlignment="1">
      <alignment horizontal="center"/>
    </xf>
    <xf numFmtId="176" fontId="1" fillId="0" borderId="5" xfId="1" applyNumberFormat="1" applyFont="1" applyFill="1" applyBorder="1" applyAlignment="1">
      <alignment horizontal="left"/>
    </xf>
    <xf numFmtId="176" fontId="1" fillId="0" borderId="5" xfId="1" applyNumberFormat="1" applyFont="1" applyFill="1" applyBorder="1" applyAlignment="1">
      <alignment horizontal="center"/>
    </xf>
    <xf numFmtId="176" fontId="6" fillId="0" borderId="5" xfId="1" applyNumberFormat="1" applyFont="1" applyFill="1" applyBorder="1" applyAlignment="1">
      <alignment horizontal="left"/>
    </xf>
    <xf numFmtId="176" fontId="6" fillId="0" borderId="5" xfId="1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58" fontId="6" fillId="2" borderId="4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49" fontId="1" fillId="0" borderId="1" xfId="1" applyNumberFormat="1" applyFont="1" applyBorder="1" applyAlignment="1">
      <alignment horizontal="center"/>
    </xf>
    <xf numFmtId="49" fontId="6" fillId="0" borderId="2" xfId="1" applyNumberFormat="1" applyFont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1" fillId="4" borderId="0" xfId="0" applyNumberFormat="1" applyFont="1" applyFill="1" applyBorder="1"/>
    <xf numFmtId="49" fontId="1" fillId="0" borderId="0" xfId="0" applyNumberFormat="1" applyFont="1"/>
    <xf numFmtId="49" fontId="6" fillId="0" borderId="0" xfId="1" applyNumberFormat="1" applyFont="1" applyBorder="1" applyAlignment="1">
      <alignment horizontal="left"/>
    </xf>
    <xf numFmtId="49" fontId="6" fillId="0" borderId="0" xfId="1" applyNumberFormat="1" applyFont="1" applyAlignment="1">
      <alignment horizontal="center"/>
    </xf>
    <xf numFmtId="0" fontId="8" fillId="0" borderId="0" xfId="0" applyFont="1" applyFill="1"/>
    <xf numFmtId="0" fontId="1" fillId="0" borderId="0" xfId="0" applyFont="1" applyFill="1"/>
    <xf numFmtId="0" fontId="6" fillId="0" borderId="0" xfId="0" applyFont="1" applyFill="1" applyBorder="1"/>
    <xf numFmtId="0" fontId="6" fillId="0" borderId="0" xfId="0" applyNumberFormat="1" applyFont="1" applyFill="1" applyBorder="1"/>
    <xf numFmtId="49" fontId="6" fillId="0" borderId="0" xfId="0" applyNumberFormat="1" applyFont="1" applyFill="1" applyBorder="1"/>
    <xf numFmtId="176" fontId="6" fillId="0" borderId="6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1" fillId="5" borderId="0" xfId="0" applyNumberFormat="1" applyFont="1" applyFill="1" applyBorder="1" applyAlignment="1">
      <alignment horizontal="center"/>
    </xf>
    <xf numFmtId="0" fontId="6" fillId="5" borderId="0" xfId="0" applyNumberFormat="1" applyFont="1" applyFill="1" applyBorder="1" applyAlignment="1">
      <alignment horizontal="center"/>
    </xf>
    <xf numFmtId="10" fontId="1" fillId="6" borderId="0" xfId="1" applyNumberFormat="1" applyFont="1" applyFill="1" applyBorder="1" applyAlignment="1">
      <alignment horizontal="center"/>
    </xf>
    <xf numFmtId="10" fontId="6" fillId="6" borderId="0" xfId="1" applyNumberFormat="1" applyFont="1" applyFill="1" applyBorder="1" applyAlignment="1">
      <alignment horizontal="center"/>
    </xf>
    <xf numFmtId="10" fontId="1" fillId="6" borderId="0" xfId="1" applyNumberFormat="1" applyFont="1" applyFill="1" applyAlignment="1">
      <alignment horizontal="center"/>
    </xf>
    <xf numFmtId="176" fontId="1" fillId="6" borderId="0" xfId="1" applyNumberFormat="1" applyFont="1" applyFill="1" applyBorder="1" applyAlignment="1">
      <alignment horizontal="center"/>
    </xf>
    <xf numFmtId="10" fontId="6" fillId="6" borderId="0" xfId="1" applyNumberFormat="1" applyFont="1" applyFill="1" applyAlignment="1">
      <alignment horizontal="center"/>
    </xf>
    <xf numFmtId="0" fontId="1" fillId="5" borderId="0" xfId="0" applyFont="1" applyFill="1"/>
    <xf numFmtId="0" fontId="0" fillId="0" borderId="0" xfId="0" applyAlignment="1">
      <alignment vertical="center"/>
    </xf>
    <xf numFmtId="177" fontId="1" fillId="4" borderId="0" xfId="0" applyNumberFormat="1" applyFont="1" applyFill="1"/>
    <xf numFmtId="0" fontId="6" fillId="2" borderId="4" xfId="0" applyNumberFormat="1" applyFont="1" applyFill="1" applyBorder="1" applyAlignment="1">
      <alignment horizontal="center"/>
    </xf>
    <xf numFmtId="49" fontId="5" fillId="7" borderId="0" xfId="0" applyNumberFormat="1" applyFont="1" applyFill="1" applyAlignment="1">
      <alignment horizontal="center"/>
    </xf>
    <xf numFmtId="10" fontId="1" fillId="8" borderId="0" xfId="1" applyNumberFormat="1" applyFont="1" applyFill="1" applyBorder="1" applyAlignment="1">
      <alignment horizontal="center"/>
    </xf>
    <xf numFmtId="10" fontId="6" fillId="8" borderId="0" xfId="1" applyNumberFormat="1" applyFont="1" applyFill="1" applyBorder="1" applyAlignment="1">
      <alignment horizontal="center"/>
    </xf>
    <xf numFmtId="176" fontId="1" fillId="8" borderId="0" xfId="1" applyNumberFormat="1" applyFont="1" applyFill="1" applyBorder="1" applyAlignment="1">
      <alignment horizontal="center"/>
    </xf>
    <xf numFmtId="10" fontId="1" fillId="8" borderId="0" xfId="1" applyNumberFormat="1" applyFont="1" applyFill="1" applyAlignment="1">
      <alignment horizontal="center"/>
    </xf>
    <xf numFmtId="10" fontId="6" fillId="8" borderId="0" xfId="1" applyNumberFormat="1" applyFont="1" applyFill="1" applyAlignment="1">
      <alignment horizontal="center"/>
    </xf>
    <xf numFmtId="178" fontId="1" fillId="0" borderId="0" xfId="1" applyNumberFormat="1" applyFont="1" applyAlignment="1">
      <alignment horizontal="center"/>
    </xf>
    <xf numFmtId="177" fontId="6" fillId="0" borderId="0" xfId="1" applyNumberFormat="1" applyFont="1" applyAlignment="1">
      <alignment horizontal="center"/>
    </xf>
    <xf numFmtId="0" fontId="8" fillId="0" borderId="0" xfId="0" applyFont="1" applyFill="1" applyAlignment="1"/>
    <xf numFmtId="0" fontId="1" fillId="0" borderId="0" xfId="0" applyFont="1" applyAlignment="1">
      <alignment vertical="top"/>
    </xf>
    <xf numFmtId="177" fontId="6" fillId="0" borderId="4" xfId="0" applyNumberFormat="1" applyFont="1" applyFill="1" applyBorder="1" applyAlignment="1">
      <alignment horizontal="center"/>
    </xf>
    <xf numFmtId="177" fontId="6" fillId="0" borderId="6" xfId="0" applyNumberFormat="1" applyFont="1" applyFill="1" applyBorder="1" applyAlignment="1">
      <alignment horizontal="center"/>
    </xf>
    <xf numFmtId="177" fontId="1" fillId="0" borderId="4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176" fontId="6" fillId="0" borderId="5" xfId="1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" fillId="0" borderId="5" xfId="0" applyFont="1" applyFill="1" applyBorder="1" applyAlignment="1">
      <alignment horizontal="left" vertical="center" indent="1"/>
    </xf>
    <xf numFmtId="176" fontId="1" fillId="0" borderId="0" xfId="1" applyNumberFormat="1" applyFont="1" applyFill="1" applyBorder="1" applyAlignment="1">
      <alignment horizontal="left" vertical="center" indent="1"/>
    </xf>
    <xf numFmtId="176" fontId="1" fillId="0" borderId="5" xfId="1" applyNumberFormat="1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176" fontId="1" fillId="0" borderId="4" xfId="1" applyNumberFormat="1" applyFont="1" applyFill="1" applyBorder="1" applyAlignment="1">
      <alignment horizontal="left" vertical="center"/>
    </xf>
    <xf numFmtId="176" fontId="1" fillId="0" borderId="0" xfId="1" applyNumberFormat="1" applyFont="1" applyFill="1" applyBorder="1" applyAlignment="1">
      <alignment horizontal="left" vertical="center"/>
    </xf>
    <xf numFmtId="176" fontId="1" fillId="0" borderId="5" xfId="1" applyNumberFormat="1" applyFont="1" applyFill="1" applyBorder="1" applyAlignment="1">
      <alignment horizontal="left" vertical="center"/>
    </xf>
  </cellXfs>
  <cellStyles count="6">
    <cellStyle name="百分比" xfId="1" builtinId="5"/>
    <cellStyle name="常规" xfId="0" builtinId="0"/>
    <cellStyle name="常规 2" xfId="2"/>
    <cellStyle name="常规 3" xfId="3"/>
    <cellStyle name="常规 4" xfId="4"/>
    <cellStyle name="常规 5" xfId="5"/>
  </cellStyles>
  <dxfs count="0"/>
  <tableStyles count="0" defaultTableStyle="TableStyleMedium2" defaultPivotStyle="PivotStyleMedium9"/>
  <colors>
    <mruColors>
      <color rgb="FFACA16C"/>
      <color rgb="FFB36178"/>
      <color rgb="FFBD758A"/>
      <color rgb="FFBBB287"/>
      <color rgb="FFE2C2CB"/>
      <color rgb="FFC48295"/>
      <color rgb="FF00A1DA"/>
      <color rgb="FF2C4C72"/>
      <color rgb="FFF9B47B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3694738687575E-2"/>
          <c:y val="0.26137120143219089"/>
          <c:w val="0.8021435425452208"/>
          <c:h val="0.6384485609819003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'图表 '!$A$33</c:f>
              <c:strCache>
                <c:ptCount val="1"/>
                <c:pt idx="0">
                  <c:v>黑名单自动拒贷</c:v>
                </c:pt>
              </c:strCache>
            </c:strRef>
          </c:tx>
          <c:spPr>
            <a:solidFill>
              <a:srgbClr val="BBB287">
                <a:alpha val="0"/>
              </a:srgbClr>
            </a:solidFill>
          </c:spPr>
          <c:invertIfNegative val="0"/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'!黑名单自动拒贷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100"/>
        <c:axId val="276260752"/>
        <c:axId val="276263552"/>
      </c:barChart>
      <c:lineChart>
        <c:grouping val="standard"/>
        <c:varyColors val="0"/>
        <c:ser>
          <c:idx val="6"/>
          <c:order val="1"/>
          <c:tx>
            <c:strRef>
              <c:f>'图表 '!$A$37</c:f>
              <c:strCache>
                <c:ptCount val="1"/>
                <c:pt idx="0">
                  <c:v>FICO拒贷率</c:v>
                </c:pt>
              </c:strCache>
            </c:strRef>
          </c:tx>
          <c:spPr>
            <a:ln w="254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'图表 '!$B$202:$B$221</c:f>
            </c:multiLvlStrRef>
          </c:cat>
          <c:val>
            <c:numRef>
              <c:f>'图表 '!FICO拒贷率</c:f>
              <c:numCache>
                <c:formatCode>0.00%</c:formatCode>
                <c:ptCount val="10"/>
                <c:pt idx="0">
                  <c:v>0.17614424410540916</c:v>
                </c:pt>
                <c:pt idx="1">
                  <c:v>0.16924476797088261</c:v>
                </c:pt>
                <c:pt idx="2">
                  <c:v>0.18861414606095459</c:v>
                </c:pt>
                <c:pt idx="3">
                  <c:v>0.1909894969596462</c:v>
                </c:pt>
                <c:pt idx="4">
                  <c:v>0.17578125</c:v>
                </c:pt>
                <c:pt idx="5">
                  <c:v>0.17340748230535896</c:v>
                </c:pt>
                <c:pt idx="6">
                  <c:v>0.17486338797814208</c:v>
                </c:pt>
                <c:pt idx="7">
                  <c:v>0.18466993998908893</c:v>
                </c:pt>
                <c:pt idx="8">
                  <c:v>0.17732558139534885</c:v>
                </c:pt>
                <c:pt idx="9">
                  <c:v>0.17918199523912573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'图表 '!$M$46</c:f>
              <c:strCache>
                <c:ptCount val="1"/>
                <c:pt idx="0">
                  <c:v>系统拒绝率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cat>
            <c:multiLvlStrRef>
              <c:f>'图表 '!$B$202:$B$221</c:f>
            </c:multiLvlStrRef>
          </c:cat>
          <c:val>
            <c:numRef>
              <c:f>'图表 '!系统拒绝率</c:f>
              <c:numCache>
                <c:formatCode>0.00%</c:formatCode>
                <c:ptCount val="10"/>
                <c:pt idx="0">
                  <c:v>0.18640776699029127</c:v>
                </c:pt>
                <c:pt idx="1">
                  <c:v>0.18016378525932666</c:v>
                </c:pt>
                <c:pt idx="2">
                  <c:v>0.20097757331799884</c:v>
                </c:pt>
                <c:pt idx="3">
                  <c:v>0.20259812050856826</c:v>
                </c:pt>
                <c:pt idx="4">
                  <c:v>0.185791015625</c:v>
                </c:pt>
                <c:pt idx="5">
                  <c:v>0.18478260869565216</c:v>
                </c:pt>
                <c:pt idx="6">
                  <c:v>0.18501170960187355</c:v>
                </c:pt>
                <c:pt idx="7">
                  <c:v>0.19939989088925258</c:v>
                </c:pt>
                <c:pt idx="8">
                  <c:v>0.18677325581395349</c:v>
                </c:pt>
                <c:pt idx="9">
                  <c:v>0.18697251677126164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57952"/>
        <c:axId val="276259632"/>
      </c:lineChart>
      <c:catAx>
        <c:axId val="27626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76263552"/>
        <c:crosses val="autoZero"/>
        <c:auto val="1"/>
        <c:lblAlgn val="ctr"/>
        <c:lblOffset val="100"/>
        <c:noMultiLvlLbl val="0"/>
      </c:catAx>
      <c:valAx>
        <c:axId val="276263552"/>
        <c:scaling>
          <c:orientation val="minMax"/>
          <c:max val="0.25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76260752"/>
        <c:crosses val="autoZero"/>
        <c:crossBetween val="between"/>
        <c:majorUnit val="5.000000000000001E-2"/>
      </c:valAx>
      <c:valAx>
        <c:axId val="276259632"/>
        <c:scaling>
          <c:orientation val="minMax"/>
          <c:max val="0.25"/>
          <c:min val="0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276257952"/>
        <c:crosses val="max"/>
        <c:crossBetween val="between"/>
        <c:majorUnit val="5.000000000000001E-2"/>
      </c:valAx>
      <c:catAx>
        <c:axId val="2762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596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1.7028286552251019E-2"/>
          <c:y val="5.6627675875775642E-2"/>
          <c:w val="0.96084035213615926"/>
          <c:h val="0.12447678533078652"/>
        </c:manualLayout>
      </c:layout>
      <c:overlay val="0"/>
      <c:txPr>
        <a:bodyPr/>
        <a:lstStyle/>
        <a:p>
          <a:pPr>
            <a:defRPr sz="800" b="0">
              <a:latin typeface="微软雅黑" pitchFamily="34" charset="-122"/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3694738687575E-2"/>
          <c:y val="0.23439628406070692"/>
          <c:w val="0.8021435425452208"/>
          <c:h val="0.66542338359124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'图表-旧'!$A$15</c:f>
              <c:strCache>
                <c:ptCount val="1"/>
                <c:pt idx="0">
                  <c:v>FICO拒贷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'!FICO拒贷</c:f>
              <c:numCache>
                <c:formatCode>General</c:formatCode>
                <c:ptCount val="10"/>
                <c:pt idx="0">
                  <c:v>635</c:v>
                </c:pt>
                <c:pt idx="1">
                  <c:v>558</c:v>
                </c:pt>
                <c:pt idx="2">
                  <c:v>656</c:v>
                </c:pt>
                <c:pt idx="3">
                  <c:v>691</c:v>
                </c:pt>
                <c:pt idx="4">
                  <c:v>720</c:v>
                </c:pt>
                <c:pt idx="5">
                  <c:v>686</c:v>
                </c:pt>
                <c:pt idx="6">
                  <c:v>672</c:v>
                </c:pt>
                <c:pt idx="7">
                  <c:v>677</c:v>
                </c:pt>
                <c:pt idx="8">
                  <c:v>732</c:v>
                </c:pt>
                <c:pt idx="9">
                  <c:v>828</c:v>
                </c:pt>
              </c:numCache>
            </c:numRef>
          </c:val>
        </c:ser>
        <c:ser>
          <c:idx val="2"/>
          <c:order val="1"/>
          <c:tx>
            <c:strRef>
              <c:f>'图表-旧'!$A$17</c:f>
              <c:strCache>
                <c:ptCount val="1"/>
                <c:pt idx="0">
                  <c:v>进件不符拒贷</c:v>
                </c:pt>
              </c:strCache>
            </c:strRef>
          </c:tx>
          <c:spPr>
            <a:solidFill>
              <a:srgbClr val="E2C2CB"/>
            </a:solidFill>
          </c:spPr>
          <c:invertIfNegative val="0"/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'!进件不符拒贷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21</c:v>
                </c:pt>
                <c:pt idx="5">
                  <c:v>29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1"/>
          <c:order val="2"/>
          <c:tx>
            <c:strRef>
              <c:f>'图表-旧'!$A$16</c:f>
              <c:strCache>
                <c:ptCount val="1"/>
                <c:pt idx="0">
                  <c:v>黑名单自动拒贷</c:v>
                </c:pt>
              </c:strCache>
            </c:strRef>
          </c:tx>
          <c:spPr>
            <a:solidFill>
              <a:srgbClr val="BBB287"/>
            </a:solidFill>
          </c:spPr>
          <c:invertIfNegative val="0"/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'!黑名单自动拒贷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</c:ser>
        <c:ser>
          <c:idx val="3"/>
          <c:order val="3"/>
          <c:tx>
            <c:strRef>
              <c:f>'图表-旧'!$A$18</c:f>
              <c:strCache>
                <c:ptCount val="1"/>
                <c:pt idx="0">
                  <c:v>人行拒贷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'!人行拒贷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1"/>
        <c:overlap val="100"/>
        <c:axId val="528384240"/>
        <c:axId val="528378080"/>
      </c:barChart>
      <c:lineChart>
        <c:grouping val="standard"/>
        <c:varyColors val="0"/>
        <c:ser>
          <c:idx val="4"/>
          <c:order val="9"/>
          <c:tx>
            <c:strRef>
              <c:f>'图表-旧'!$A$19</c:f>
              <c:strCache>
                <c:ptCount val="1"/>
                <c:pt idx="0">
                  <c:v>系统自动拒绝量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图表!#REF!</c:f>
            </c:multiLvlStrRef>
          </c:cat>
          <c:val>
            <c:numRef>
              <c:f>'图表 '!系统自动拒绝</c:f>
              <c:numCache>
                <c:formatCode>General</c:formatCode>
                <c:ptCount val="10"/>
                <c:pt idx="0">
                  <c:v>672</c:v>
                </c:pt>
                <c:pt idx="1">
                  <c:v>594</c:v>
                </c:pt>
                <c:pt idx="2">
                  <c:v>699</c:v>
                </c:pt>
                <c:pt idx="3">
                  <c:v>733</c:v>
                </c:pt>
                <c:pt idx="4">
                  <c:v>761</c:v>
                </c:pt>
                <c:pt idx="5">
                  <c:v>731</c:v>
                </c:pt>
                <c:pt idx="6">
                  <c:v>711</c:v>
                </c:pt>
                <c:pt idx="7">
                  <c:v>731</c:v>
                </c:pt>
                <c:pt idx="8">
                  <c:v>771</c:v>
                </c:pt>
                <c:pt idx="9">
                  <c:v>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84240"/>
        <c:axId val="528378080"/>
      </c:lineChart>
      <c:lineChart>
        <c:grouping val="standard"/>
        <c:varyColors val="0"/>
        <c:ser>
          <c:idx val="6"/>
          <c:order val="4"/>
          <c:tx>
            <c:strRef>
              <c:f>'图表-旧'!$A$21</c:f>
              <c:strCache>
                <c:ptCount val="1"/>
                <c:pt idx="0">
                  <c:v>FICO拒贷率</c:v>
                </c:pt>
              </c:strCache>
            </c:strRef>
          </c:tx>
          <c:spPr>
            <a:ln w="2540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'!FICO拒贷率</c:f>
              <c:numCache>
                <c:formatCode>0.00%</c:formatCode>
                <c:ptCount val="10"/>
                <c:pt idx="0">
                  <c:v>0.17614424410540916</c:v>
                </c:pt>
                <c:pt idx="1">
                  <c:v>0.16924476797088261</c:v>
                </c:pt>
                <c:pt idx="2">
                  <c:v>0.18861414606095459</c:v>
                </c:pt>
                <c:pt idx="3">
                  <c:v>0.1909894969596462</c:v>
                </c:pt>
                <c:pt idx="4">
                  <c:v>0.17578125</c:v>
                </c:pt>
                <c:pt idx="5">
                  <c:v>0.17340748230535896</c:v>
                </c:pt>
                <c:pt idx="6">
                  <c:v>0.17486338797814208</c:v>
                </c:pt>
                <c:pt idx="7">
                  <c:v>0.18466993998908893</c:v>
                </c:pt>
                <c:pt idx="8">
                  <c:v>0.17732558139534885</c:v>
                </c:pt>
                <c:pt idx="9">
                  <c:v>0.17918199523912573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'图表-旧'!$A$22</c:f>
              <c:strCache>
                <c:ptCount val="1"/>
                <c:pt idx="0">
                  <c:v>黑名单自动拒贷率</c:v>
                </c:pt>
              </c:strCache>
            </c:strRef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'!黑名单自动拒贷率</c:f>
              <c:numCache>
                <c:formatCode>0.00%</c:formatCode>
                <c:ptCount val="10"/>
                <c:pt idx="0">
                  <c:v>1.9417475728155339E-3</c:v>
                </c:pt>
                <c:pt idx="1">
                  <c:v>3.3363663936912345E-3</c:v>
                </c:pt>
                <c:pt idx="2">
                  <c:v>4.0253018976423235E-3</c:v>
                </c:pt>
                <c:pt idx="3">
                  <c:v>2.7639579878385848E-3</c:v>
                </c:pt>
                <c:pt idx="4">
                  <c:v>2.9296875E-3</c:v>
                </c:pt>
                <c:pt idx="5">
                  <c:v>2.0222446916076846E-3</c:v>
                </c:pt>
                <c:pt idx="6">
                  <c:v>2.8623471246422066E-3</c:v>
                </c:pt>
                <c:pt idx="7">
                  <c:v>4.6372067648663392E-3</c:v>
                </c:pt>
                <c:pt idx="8">
                  <c:v>3.875968992248062E-3</c:v>
                </c:pt>
                <c:pt idx="9">
                  <c:v>3.6788573901752868E-3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'图表-旧'!$A$23</c:f>
              <c:strCache>
                <c:ptCount val="1"/>
                <c:pt idx="0">
                  <c:v>进件不符拒贷率</c:v>
                </c:pt>
              </c:strCache>
            </c:strRef>
          </c:tx>
          <c:spPr>
            <a:ln w="25400">
              <a:solidFill>
                <a:srgbClr val="B36178"/>
              </a:solidFill>
            </a:ln>
          </c:spPr>
          <c:marker>
            <c:symbol val="none"/>
          </c:marker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'!进件不符拒贷率</c:f>
              <c:numCache>
                <c:formatCode>0.00%</c:formatCode>
                <c:ptCount val="10"/>
                <c:pt idx="0">
                  <c:v>5.8252427184466021E-3</c:v>
                </c:pt>
                <c:pt idx="1">
                  <c:v>4.549590536851683E-3</c:v>
                </c:pt>
                <c:pt idx="2">
                  <c:v>5.4629097182288672E-3</c:v>
                </c:pt>
                <c:pt idx="3">
                  <c:v>6.6334991708126038E-3</c:v>
                </c:pt>
                <c:pt idx="4">
                  <c:v>5.126953125E-3</c:v>
                </c:pt>
                <c:pt idx="5">
                  <c:v>7.3306370070778566E-3</c:v>
                </c:pt>
                <c:pt idx="6">
                  <c:v>5.2042674993494666E-3</c:v>
                </c:pt>
                <c:pt idx="7">
                  <c:v>5.4555373704309879E-3</c:v>
                </c:pt>
                <c:pt idx="8">
                  <c:v>2.4224806201550387E-3</c:v>
                </c:pt>
                <c:pt idx="9">
                  <c:v>2.3804371348193033E-3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'图表-旧'!$A$24</c:f>
              <c:strCache>
                <c:ptCount val="1"/>
                <c:pt idx="0">
                  <c:v>人行拒贷率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'!人行拒贷率</c:f>
              <c:numCache>
                <c:formatCode>0.00%</c:formatCode>
                <c:ptCount val="10"/>
                <c:pt idx="0">
                  <c:v>2.4965325936199723E-3</c:v>
                </c:pt>
                <c:pt idx="1">
                  <c:v>3.0330603579011221E-3</c:v>
                </c:pt>
                <c:pt idx="2">
                  <c:v>2.8752156411730881E-3</c:v>
                </c:pt>
                <c:pt idx="3">
                  <c:v>2.2111663902708678E-3</c:v>
                </c:pt>
                <c:pt idx="4">
                  <c:v>1.953125E-3</c:v>
                </c:pt>
                <c:pt idx="5">
                  <c:v>2.0222446916076846E-3</c:v>
                </c:pt>
                <c:pt idx="6">
                  <c:v>2.0817069997397866E-3</c:v>
                </c:pt>
                <c:pt idx="7">
                  <c:v>4.6372067648663392E-3</c:v>
                </c:pt>
                <c:pt idx="8">
                  <c:v>3.1492248062015503E-3</c:v>
                </c:pt>
                <c:pt idx="9">
                  <c:v>1.7312270071413113E-3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'图表-旧'!$L$44</c:f>
              <c:strCache>
                <c:ptCount val="1"/>
                <c:pt idx="0">
                  <c:v>系统拒绝率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cat>
            <c:strRef>
              <c:f>'图表 '!日期</c:f>
              <c:strCache>
                <c:ptCount val="10"/>
                <c:pt idx="0">
                  <c:v>08-30</c:v>
                </c:pt>
                <c:pt idx="1">
                  <c:v>08-31</c:v>
                </c:pt>
                <c:pt idx="2">
                  <c:v>09-01</c:v>
                </c:pt>
                <c:pt idx="3">
                  <c:v>09-02</c:v>
                </c:pt>
                <c:pt idx="4">
                  <c:v>09-05</c:v>
                </c:pt>
                <c:pt idx="5">
                  <c:v>09-06</c:v>
                </c:pt>
                <c:pt idx="6">
                  <c:v>09-07</c:v>
                </c:pt>
                <c:pt idx="7">
                  <c:v>09-08</c:v>
                </c:pt>
                <c:pt idx="8">
                  <c:v>09-09</c:v>
                </c:pt>
                <c:pt idx="9">
                  <c:v>09-12</c:v>
                </c:pt>
              </c:strCache>
            </c:strRef>
          </c:cat>
          <c:val>
            <c:numRef>
              <c:f>'图表 '!系统拒绝率</c:f>
              <c:numCache>
                <c:formatCode>0.00%</c:formatCode>
                <c:ptCount val="10"/>
                <c:pt idx="0">
                  <c:v>0.18640776699029127</c:v>
                </c:pt>
                <c:pt idx="1">
                  <c:v>0.18016378525932666</c:v>
                </c:pt>
                <c:pt idx="2">
                  <c:v>0.20097757331799884</c:v>
                </c:pt>
                <c:pt idx="3">
                  <c:v>0.20259812050856826</c:v>
                </c:pt>
                <c:pt idx="4">
                  <c:v>0.185791015625</c:v>
                </c:pt>
                <c:pt idx="5">
                  <c:v>0.18478260869565216</c:v>
                </c:pt>
                <c:pt idx="6">
                  <c:v>0.18501170960187355</c:v>
                </c:pt>
                <c:pt idx="7">
                  <c:v>0.19939989088925258</c:v>
                </c:pt>
                <c:pt idx="8">
                  <c:v>0.18677325581395349</c:v>
                </c:pt>
                <c:pt idx="9">
                  <c:v>0.18697251677126164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84800"/>
        <c:axId val="528388160"/>
      </c:lineChart>
      <c:catAx>
        <c:axId val="52838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528378080"/>
        <c:crosses val="autoZero"/>
        <c:auto val="1"/>
        <c:lblAlgn val="ctr"/>
        <c:lblOffset val="100"/>
        <c:noMultiLvlLbl val="0"/>
      </c:catAx>
      <c:valAx>
        <c:axId val="528378080"/>
        <c:scaling>
          <c:orientation val="minMax"/>
          <c:max val="1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528384240"/>
        <c:crosses val="autoZero"/>
        <c:crossBetween val="between"/>
        <c:majorUnit val="500"/>
      </c:valAx>
      <c:valAx>
        <c:axId val="528388160"/>
        <c:scaling>
          <c:orientation val="minMax"/>
          <c:min val="0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528384800"/>
        <c:crosses val="max"/>
        <c:crossBetween val="between"/>
        <c:majorUnit val="5.000000000000001E-2"/>
      </c:valAx>
      <c:catAx>
        <c:axId val="5283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38816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1.7028234522155315E-2"/>
          <c:y val="2.1945620515037057E-2"/>
          <c:w val="0.96084035213615926"/>
          <c:h val="0.12447678533078652"/>
        </c:manualLayout>
      </c:layout>
      <c:overlay val="0"/>
      <c:txPr>
        <a:bodyPr/>
        <a:lstStyle/>
        <a:p>
          <a:pPr>
            <a:defRPr sz="800" b="0">
              <a:latin typeface="微软雅黑" pitchFamily="34" charset="-122"/>
              <a:ea typeface="微软雅黑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A$45" horiz="1" max="30000" page="0" val="450"/>
</file>

<file path=xl/ctrlProps/ctrlProp2.xml><?xml version="1.0" encoding="utf-8"?>
<formControlPr xmlns="http://schemas.microsoft.com/office/spreadsheetml/2009/9/main" objectType="Scroll" dx="16" fmlaLink="$A$46" horiz="1" max="10000" min="200" page="10" val="450"/>
</file>

<file path=xl/ctrlProps/ctrlProp3.xml><?xml version="1.0" encoding="utf-8"?>
<formControlPr xmlns="http://schemas.microsoft.com/office/spreadsheetml/2009/9/main" objectType="Drop" dropStyle="combo" dx="16" fmlaLink="$S$45" fmlaRange="$A$45:$A$1198" noThreeD="1" sel="156" val="154"/>
</file>

<file path=xl/ctrlProps/ctrlProp4.xml><?xml version="1.0" encoding="utf-8"?>
<formControlPr xmlns="http://schemas.microsoft.com/office/spreadsheetml/2009/9/main" objectType="Drop" dropStyle="combo" dx="16" fmlaLink="$S$46" fmlaRange="$A$45:$A$1198" noThreeD="1" sel="175" val="17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133345</xdr:colOff>
      <xdr:row>13</xdr:row>
      <xdr:rowOff>104776</xdr:rowOff>
    </xdr:from>
    <xdr:to>
      <xdr:col>12</xdr:col>
      <xdr:colOff>28576</xdr:colOff>
      <xdr:row>27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44</xdr:row>
          <xdr:rowOff>38100</xdr:rowOff>
        </xdr:from>
        <xdr:to>
          <xdr:col>0</xdr:col>
          <xdr:colOff>838200</xdr:colOff>
          <xdr:row>44</xdr:row>
          <xdr:rowOff>219075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45</xdr:row>
          <xdr:rowOff>28575</xdr:rowOff>
        </xdr:from>
        <xdr:to>
          <xdr:col>0</xdr:col>
          <xdr:colOff>857250</xdr:colOff>
          <xdr:row>46</xdr:row>
          <xdr:rowOff>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9523</xdr:rowOff>
    </xdr:from>
    <xdr:to>
      <xdr:col>19</xdr:col>
      <xdr:colOff>142875</xdr:colOff>
      <xdr:row>41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44</xdr:row>
          <xdr:rowOff>0</xdr:rowOff>
        </xdr:from>
        <xdr:to>
          <xdr:col>18</xdr:col>
          <xdr:colOff>180975</xdr:colOff>
          <xdr:row>45</xdr:row>
          <xdr:rowOff>9525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45</xdr:row>
          <xdr:rowOff>0</xdr:rowOff>
        </xdr:from>
        <xdr:to>
          <xdr:col>18</xdr:col>
          <xdr:colOff>180975</xdr:colOff>
          <xdr:row>46</xdr:row>
          <xdr:rowOff>9525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94"/>
  <sheetViews>
    <sheetView showGridLines="0" tabSelected="1" topLeftCell="A486" zoomScaleNormal="100" workbookViewId="0">
      <selection activeCell="C505" sqref="C505"/>
    </sheetView>
  </sheetViews>
  <sheetFormatPr defaultRowHeight="16.5" x14ac:dyDescent="0.35"/>
  <cols>
    <col min="1" max="1" width="16.625" style="22" customWidth="1"/>
    <col min="2" max="2" width="6.625" style="21" customWidth="1"/>
    <col min="3" max="3" width="5.875" style="21" customWidth="1"/>
    <col min="4" max="5" width="6.625" style="21" customWidth="1"/>
    <col min="6" max="7" width="6.625" style="11" customWidth="1"/>
    <col min="8" max="8" width="7.375" style="85" customWidth="1"/>
    <col min="9" max="9" width="6.75" style="17" customWidth="1"/>
    <col min="10" max="11" width="6.625" style="17" customWidth="1"/>
    <col min="12" max="12" width="6.625" style="58" customWidth="1"/>
    <col min="13" max="13" width="1.875" style="22" customWidth="1"/>
    <col min="14" max="20" width="6.625" style="22" customWidth="1"/>
    <col min="21" max="21" width="6.5" style="22" bestFit="1" customWidth="1"/>
    <col min="22" max="23" width="6.25" style="22" bestFit="1" customWidth="1"/>
    <col min="24" max="16384" width="9" style="22"/>
  </cols>
  <sheetData>
    <row r="1" spans="1:23" hidden="1" x14ac:dyDescent="0.35">
      <c r="A1" s="1" t="s">
        <v>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20</v>
      </c>
      <c r="I1" s="2" t="s">
        <v>21</v>
      </c>
      <c r="J1" s="2" t="s">
        <v>19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32</v>
      </c>
      <c r="Q1" s="2" t="s">
        <v>57</v>
      </c>
      <c r="R1" s="2" t="s">
        <v>34</v>
      </c>
      <c r="S1" s="2" t="s">
        <v>35</v>
      </c>
      <c r="T1" s="2" t="s">
        <v>36</v>
      </c>
      <c r="U1" s="2" t="s">
        <v>37</v>
      </c>
    </row>
    <row r="2" spans="1:23" hidden="1" x14ac:dyDescent="0.35">
      <c r="A2" s="13" t="s">
        <v>2</v>
      </c>
      <c r="B2" s="14">
        <v>186</v>
      </c>
      <c r="C2" s="14">
        <v>227</v>
      </c>
      <c r="D2" s="14">
        <v>226</v>
      </c>
      <c r="E2" s="14">
        <v>202</v>
      </c>
      <c r="F2" s="14">
        <v>178</v>
      </c>
      <c r="G2" s="14">
        <v>194</v>
      </c>
      <c r="H2" s="14">
        <v>196</v>
      </c>
      <c r="I2" s="14">
        <v>219</v>
      </c>
      <c r="J2" s="14">
        <v>187</v>
      </c>
      <c r="K2" s="14">
        <v>199</v>
      </c>
      <c r="L2" s="47">
        <v>209</v>
      </c>
      <c r="M2" s="14">
        <v>251</v>
      </c>
      <c r="N2" s="14">
        <v>226</v>
      </c>
      <c r="O2" s="14">
        <v>195</v>
      </c>
      <c r="P2" s="14">
        <v>216</v>
      </c>
      <c r="Q2" s="14">
        <v>220</v>
      </c>
      <c r="R2" s="14">
        <v>240</v>
      </c>
      <c r="S2" s="14">
        <v>211</v>
      </c>
      <c r="T2" s="14">
        <v>207</v>
      </c>
      <c r="U2" s="14">
        <v>190</v>
      </c>
    </row>
    <row r="3" spans="1:23" hidden="1" x14ac:dyDescent="0.35">
      <c r="A3" s="13" t="s">
        <v>1</v>
      </c>
      <c r="B3" s="14">
        <v>29</v>
      </c>
      <c r="C3" s="14">
        <v>22</v>
      </c>
      <c r="D3" s="14">
        <v>24</v>
      </c>
      <c r="E3" s="14">
        <v>26</v>
      </c>
      <c r="F3" s="14">
        <v>23</v>
      </c>
      <c r="G3" s="14">
        <v>30</v>
      </c>
      <c r="H3" s="14">
        <v>15</v>
      </c>
      <c r="I3" s="14">
        <v>19</v>
      </c>
      <c r="J3" s="14">
        <v>34</v>
      </c>
      <c r="K3" s="14">
        <v>21</v>
      </c>
      <c r="L3" s="47">
        <v>17</v>
      </c>
      <c r="M3" s="14">
        <v>20</v>
      </c>
      <c r="N3" s="14">
        <v>32</v>
      </c>
      <c r="O3" s="14">
        <v>31</v>
      </c>
      <c r="P3" s="14">
        <v>31</v>
      </c>
      <c r="Q3" s="14">
        <v>21</v>
      </c>
      <c r="R3" s="14">
        <v>31</v>
      </c>
      <c r="S3" s="14">
        <v>32</v>
      </c>
      <c r="T3" s="14">
        <v>25</v>
      </c>
      <c r="U3" s="14">
        <v>19</v>
      </c>
    </row>
    <row r="4" spans="1:23" hidden="1" x14ac:dyDescent="0.35">
      <c r="A4" s="13" t="s">
        <v>0</v>
      </c>
      <c r="B4" s="14">
        <v>207</v>
      </c>
      <c r="C4" s="14">
        <v>235</v>
      </c>
      <c r="D4" s="14">
        <v>248</v>
      </c>
      <c r="E4" s="14">
        <v>207</v>
      </c>
      <c r="F4" s="14">
        <v>202</v>
      </c>
      <c r="G4" s="14">
        <v>234</v>
      </c>
      <c r="H4" s="14">
        <v>206</v>
      </c>
      <c r="I4" s="14">
        <v>192</v>
      </c>
      <c r="J4" s="14">
        <v>228</v>
      </c>
      <c r="K4" s="14">
        <v>163</v>
      </c>
      <c r="L4" s="47">
        <v>249</v>
      </c>
      <c r="M4" s="14">
        <v>256</v>
      </c>
      <c r="N4" s="14">
        <v>255</v>
      </c>
      <c r="O4" s="14">
        <v>235</v>
      </c>
      <c r="P4" s="14">
        <v>193</v>
      </c>
      <c r="Q4" s="14">
        <v>214</v>
      </c>
      <c r="R4" s="14">
        <v>230</v>
      </c>
      <c r="S4" s="14">
        <v>207</v>
      </c>
      <c r="T4" s="14">
        <v>220</v>
      </c>
      <c r="U4" s="14">
        <v>160</v>
      </c>
    </row>
    <row r="5" spans="1:23" hidden="1" x14ac:dyDescent="0.35">
      <c r="A5" s="15" t="s">
        <v>3</v>
      </c>
      <c r="B5" s="16">
        <v>11</v>
      </c>
      <c r="C5" s="16">
        <v>10</v>
      </c>
      <c r="D5" s="16">
        <v>15</v>
      </c>
      <c r="E5" s="16">
        <v>10</v>
      </c>
      <c r="F5" s="16">
        <v>15</v>
      </c>
      <c r="G5" s="16">
        <v>13</v>
      </c>
      <c r="H5" s="16">
        <v>10</v>
      </c>
      <c r="I5" s="16">
        <v>12</v>
      </c>
      <c r="J5" s="16">
        <v>12</v>
      </c>
      <c r="K5" s="16">
        <v>9</v>
      </c>
      <c r="L5" s="48">
        <v>25</v>
      </c>
      <c r="M5" s="16">
        <v>15</v>
      </c>
      <c r="N5" s="16">
        <v>16</v>
      </c>
      <c r="O5" s="16">
        <v>22</v>
      </c>
      <c r="P5" s="16">
        <v>12</v>
      </c>
      <c r="Q5" s="16">
        <v>18</v>
      </c>
      <c r="R5" s="16">
        <v>18</v>
      </c>
      <c r="S5" s="16">
        <v>15</v>
      </c>
      <c r="T5" s="16">
        <v>13</v>
      </c>
      <c r="U5" s="16">
        <v>20</v>
      </c>
    </row>
    <row r="6" spans="1:23" ht="17.25" hidden="1" thickBot="1" x14ac:dyDescent="0.4">
      <c r="A6" s="3" t="s">
        <v>4</v>
      </c>
      <c r="B6" s="4">
        <v>433</v>
      </c>
      <c r="C6" s="4">
        <v>494</v>
      </c>
      <c r="D6" s="4">
        <v>513</v>
      </c>
      <c r="E6" s="4">
        <v>445</v>
      </c>
      <c r="F6" s="4">
        <v>418</v>
      </c>
      <c r="G6" s="4">
        <v>471</v>
      </c>
      <c r="H6" s="4">
        <v>427</v>
      </c>
      <c r="I6" s="4">
        <v>442</v>
      </c>
      <c r="J6" s="4">
        <v>461</v>
      </c>
      <c r="K6" s="4">
        <v>392</v>
      </c>
      <c r="L6" s="49">
        <v>500</v>
      </c>
      <c r="M6" s="4">
        <v>542</v>
      </c>
      <c r="N6" s="4">
        <v>529</v>
      </c>
      <c r="O6" s="4">
        <v>483</v>
      </c>
      <c r="P6" s="4">
        <v>452</v>
      </c>
      <c r="Q6" s="4">
        <v>473</v>
      </c>
      <c r="R6" s="4">
        <v>519</v>
      </c>
      <c r="S6" s="4">
        <v>465</v>
      </c>
      <c r="T6" s="4">
        <v>465</v>
      </c>
      <c r="U6" s="4">
        <v>389</v>
      </c>
    </row>
    <row r="7" spans="1:23" ht="17.25" hidden="1" thickBot="1" x14ac:dyDescent="0.4">
      <c r="A7" s="5" t="s">
        <v>5</v>
      </c>
      <c r="B7" s="6">
        <v>5441</v>
      </c>
      <c r="C7" s="6">
        <v>5676</v>
      </c>
      <c r="D7" s="6">
        <v>5659</v>
      </c>
      <c r="E7" s="6">
        <v>5015</v>
      </c>
      <c r="F7" s="6">
        <v>4882</v>
      </c>
      <c r="G7" s="6">
        <v>6041</v>
      </c>
      <c r="H7" s="6">
        <v>5455</v>
      </c>
      <c r="I7" s="6">
        <v>5346</v>
      </c>
      <c r="J7" s="6">
        <v>5459</v>
      </c>
      <c r="K7" s="6">
        <v>4708</v>
      </c>
      <c r="L7" s="50">
        <v>6232</v>
      </c>
      <c r="M7" s="6">
        <v>6052</v>
      </c>
      <c r="N7" s="6">
        <v>6113</v>
      </c>
      <c r="O7" s="6">
        <v>5710</v>
      </c>
      <c r="P7" s="6">
        <v>5025</v>
      </c>
      <c r="Q7" s="6">
        <v>5740</v>
      </c>
      <c r="R7" s="6">
        <v>6478</v>
      </c>
      <c r="S7" s="6">
        <v>6015</v>
      </c>
      <c r="T7" s="6">
        <v>5491</v>
      </c>
      <c r="U7" s="6">
        <v>4348</v>
      </c>
    </row>
    <row r="8" spans="1:23" hidden="1" x14ac:dyDescent="0.35">
      <c r="A8" s="13" t="s">
        <v>8</v>
      </c>
      <c r="B8" s="17">
        <f>B2/B$7</f>
        <v>3.4184892482999447E-2</v>
      </c>
      <c r="C8" s="17">
        <f t="shared" ref="C8:U8" si="0">C2/C$7</f>
        <v>3.9992952783650455E-2</v>
      </c>
      <c r="D8" s="17">
        <f>D2/D$7</f>
        <v>3.9936384520233258E-2</v>
      </c>
      <c r="E8" s="17">
        <f t="shared" si="0"/>
        <v>4.0279162512462614E-2</v>
      </c>
      <c r="F8" s="17">
        <f t="shared" si="0"/>
        <v>3.6460467021712413E-2</v>
      </c>
      <c r="G8" s="17">
        <f t="shared" si="0"/>
        <v>3.2113888429068038E-2</v>
      </c>
      <c r="H8" s="17">
        <f t="shared" si="0"/>
        <v>3.5930339138405133E-2</v>
      </c>
      <c r="I8" s="17">
        <f t="shared" si="0"/>
        <v>4.0965207631874299E-2</v>
      </c>
      <c r="J8" s="17">
        <f t="shared" si="0"/>
        <v>3.4255358124198568E-2</v>
      </c>
      <c r="K8" s="17">
        <f t="shared" si="0"/>
        <v>4.2268479184367033E-2</v>
      </c>
      <c r="L8" s="51">
        <f t="shared" si="0"/>
        <v>3.3536585365853661E-2</v>
      </c>
      <c r="M8" s="17">
        <f t="shared" si="0"/>
        <v>4.1473892927957702E-2</v>
      </c>
      <c r="N8" s="17">
        <f t="shared" si="0"/>
        <v>3.6970390970063799E-2</v>
      </c>
      <c r="O8" s="17">
        <f t="shared" si="0"/>
        <v>3.4150612959719787E-2</v>
      </c>
      <c r="P8" s="17">
        <f t="shared" si="0"/>
        <v>4.2985074626865669E-2</v>
      </c>
      <c r="Q8" s="17">
        <f t="shared" si="0"/>
        <v>3.8327526132404179E-2</v>
      </c>
      <c r="R8" s="17">
        <f t="shared" si="0"/>
        <v>3.7048471750540289E-2</v>
      </c>
      <c r="S8" s="17">
        <f t="shared" si="0"/>
        <v>3.5078969243557773E-2</v>
      </c>
      <c r="T8" s="17">
        <f t="shared" si="0"/>
        <v>3.7698051356765613E-2</v>
      </c>
      <c r="U8" s="17">
        <f t="shared" si="0"/>
        <v>4.3698252069917204E-2</v>
      </c>
    </row>
    <row r="9" spans="1:23" hidden="1" x14ac:dyDescent="0.35">
      <c r="A9" s="13" t="s">
        <v>9</v>
      </c>
      <c r="B9" s="17">
        <f>B3/B$7</f>
        <v>5.3299025914353981E-3</v>
      </c>
      <c r="C9" s="17">
        <f>C3/C$7</f>
        <v>3.875968992248062E-3</v>
      </c>
      <c r="D9" s="17">
        <f t="shared" ref="D9:U9" si="1">D3/D$7</f>
        <v>4.2410319844495498E-3</v>
      </c>
      <c r="E9" s="17">
        <f t="shared" si="1"/>
        <v>5.1844466600199403E-3</v>
      </c>
      <c r="F9" s="17">
        <f t="shared" si="1"/>
        <v>4.7111839410077837E-3</v>
      </c>
      <c r="G9" s="17">
        <f t="shared" si="1"/>
        <v>4.9660652209899021E-3</v>
      </c>
      <c r="H9" s="17">
        <f t="shared" si="1"/>
        <v>2.7497708524289641E-3</v>
      </c>
      <c r="I9" s="17">
        <f>I3/I$7</f>
        <v>3.554059109614665E-3</v>
      </c>
      <c r="J9" s="17">
        <f t="shared" si="1"/>
        <v>6.2282469316724673E-3</v>
      </c>
      <c r="K9" s="17">
        <f t="shared" si="1"/>
        <v>4.4604927782497875E-3</v>
      </c>
      <c r="L9" s="51">
        <f t="shared" si="1"/>
        <v>2.7278562259306803E-3</v>
      </c>
      <c r="M9" s="17">
        <f t="shared" si="1"/>
        <v>3.3046926635822869E-3</v>
      </c>
      <c r="N9" s="17">
        <f t="shared" si="1"/>
        <v>5.2347456240798302E-3</v>
      </c>
      <c r="O9" s="17">
        <f t="shared" si="1"/>
        <v>5.4290718038528894E-3</v>
      </c>
      <c r="P9" s="17">
        <f t="shared" si="1"/>
        <v>6.1691542288557213E-3</v>
      </c>
      <c r="Q9" s="17">
        <f t="shared" si="1"/>
        <v>3.6585365853658539E-3</v>
      </c>
      <c r="R9" s="17">
        <f t="shared" si="1"/>
        <v>4.7854276011114541E-3</v>
      </c>
      <c r="S9" s="17">
        <f t="shared" si="1"/>
        <v>5.3200332502078137E-3</v>
      </c>
      <c r="T9" s="17">
        <f t="shared" si="1"/>
        <v>4.5529047532325622E-3</v>
      </c>
      <c r="U9" s="17">
        <f t="shared" si="1"/>
        <v>4.3698252069917206E-3</v>
      </c>
    </row>
    <row r="10" spans="1:23" hidden="1" x14ac:dyDescent="0.35">
      <c r="A10" s="13" t="s">
        <v>10</v>
      </c>
      <c r="B10" s="17">
        <f>B4/B$7</f>
        <v>3.8044477118176809E-2</v>
      </c>
      <c r="C10" s="17">
        <f t="shared" ref="C10:U12" si="2">C4/C$7</f>
        <v>4.1402396053558846E-2</v>
      </c>
      <c r="D10" s="17">
        <f t="shared" si="2"/>
        <v>4.3823997172645346E-2</v>
      </c>
      <c r="E10" s="17">
        <f t="shared" si="2"/>
        <v>4.127617148554337E-2</v>
      </c>
      <c r="F10" s="17">
        <f t="shared" si="2"/>
        <v>4.137648504711184E-2</v>
      </c>
      <c r="G10" s="17">
        <f t="shared" si="2"/>
        <v>3.8735308723721239E-2</v>
      </c>
      <c r="H10" s="17">
        <f t="shared" si="2"/>
        <v>3.7763519706691111E-2</v>
      </c>
      <c r="I10" s="17">
        <f t="shared" si="2"/>
        <v>3.5914702581369251E-2</v>
      </c>
      <c r="J10" s="17">
        <f t="shared" si="2"/>
        <v>4.1765891188862432E-2</v>
      </c>
      <c r="K10" s="17">
        <f t="shared" si="2"/>
        <v>3.462192013593883E-2</v>
      </c>
      <c r="L10" s="51">
        <f t="shared" si="2"/>
        <v>3.9955070603337611E-2</v>
      </c>
      <c r="M10" s="17">
        <f t="shared" si="2"/>
        <v>4.230006609385327E-2</v>
      </c>
      <c r="N10" s="17">
        <f>N4/N$7</f>
        <v>4.1714379191886142E-2</v>
      </c>
      <c r="O10" s="17">
        <f t="shared" si="2"/>
        <v>4.1155866900175128E-2</v>
      </c>
      <c r="P10" s="17">
        <f t="shared" si="2"/>
        <v>3.8407960199004977E-2</v>
      </c>
      <c r="Q10" s="17">
        <f t="shared" si="2"/>
        <v>3.7282229965156795E-2</v>
      </c>
      <c r="R10" s="17">
        <f t="shared" si="2"/>
        <v>3.5504785427601111E-2</v>
      </c>
      <c r="S10" s="17">
        <f t="shared" si="2"/>
        <v>3.4413965087281798E-2</v>
      </c>
      <c r="T10" s="17">
        <f>T4/T$7</f>
        <v>4.0065561828446547E-2</v>
      </c>
      <c r="U10" s="17">
        <f t="shared" si="2"/>
        <v>3.6798528058877643E-2</v>
      </c>
    </row>
    <row r="11" spans="1:23" hidden="1" x14ac:dyDescent="0.35">
      <c r="A11" s="15" t="s">
        <v>11</v>
      </c>
      <c r="B11" s="18">
        <f>B5/B$7</f>
        <v>2.0216871898548062E-3</v>
      </c>
      <c r="C11" s="18">
        <f t="shared" si="2"/>
        <v>1.7618040873854828E-3</v>
      </c>
      <c r="D11" s="18">
        <f t="shared" si="2"/>
        <v>2.6506449902809685E-3</v>
      </c>
      <c r="E11" s="18">
        <f>E5/E$7</f>
        <v>1.9940179461615153E-3</v>
      </c>
      <c r="F11" s="18">
        <f t="shared" si="2"/>
        <v>3.0725112658746417E-3</v>
      </c>
      <c r="G11" s="18">
        <f t="shared" si="2"/>
        <v>2.151961595762291E-3</v>
      </c>
      <c r="H11" s="18">
        <f t="shared" si="2"/>
        <v>1.8331805682859762E-3</v>
      </c>
      <c r="I11" s="18">
        <f t="shared" si="2"/>
        <v>2.2446689113355782E-3</v>
      </c>
      <c r="J11" s="18">
        <f t="shared" si="2"/>
        <v>2.1982047994138121E-3</v>
      </c>
      <c r="K11" s="18">
        <f t="shared" si="2"/>
        <v>1.9116397621070519E-3</v>
      </c>
      <c r="L11" s="52">
        <f t="shared" si="2"/>
        <v>4.0115532734274709E-3</v>
      </c>
      <c r="M11" s="18">
        <f t="shared" si="2"/>
        <v>2.478519497686715E-3</v>
      </c>
      <c r="N11" s="18">
        <f t="shared" si="2"/>
        <v>2.6173728120399151E-3</v>
      </c>
      <c r="O11" s="18">
        <f t="shared" si="2"/>
        <v>3.852889667250438E-3</v>
      </c>
      <c r="P11" s="18">
        <f t="shared" si="2"/>
        <v>2.3880597014925373E-3</v>
      </c>
      <c r="Q11" s="18">
        <f t="shared" si="2"/>
        <v>3.1358885017421603E-3</v>
      </c>
      <c r="R11" s="18">
        <f t="shared" si="2"/>
        <v>2.7786353812905219E-3</v>
      </c>
      <c r="S11" s="18">
        <f t="shared" si="2"/>
        <v>2.4937655860349127E-3</v>
      </c>
      <c r="T11" s="18">
        <f t="shared" si="2"/>
        <v>2.3675104716809323E-3</v>
      </c>
      <c r="U11" s="18">
        <f t="shared" si="2"/>
        <v>4.5998160073597054E-3</v>
      </c>
    </row>
    <row r="12" spans="1:23" ht="17.25" hidden="1" thickBot="1" x14ac:dyDescent="0.4">
      <c r="A12" s="7" t="s">
        <v>7</v>
      </c>
      <c r="B12" s="8">
        <f>B6/B$7</f>
        <v>7.9580959382466454E-2</v>
      </c>
      <c r="C12" s="8">
        <f t="shared" si="2"/>
        <v>8.7033121916842843E-2</v>
      </c>
      <c r="D12" s="8">
        <f t="shared" si="2"/>
        <v>9.0652058667609114E-2</v>
      </c>
      <c r="E12" s="8">
        <f t="shared" si="2"/>
        <v>8.8733798604187439E-2</v>
      </c>
      <c r="F12" s="8">
        <f t="shared" si="2"/>
        <v>8.5620647275706674E-2</v>
      </c>
      <c r="G12" s="8">
        <f t="shared" si="2"/>
        <v>7.7967223969541463E-2</v>
      </c>
      <c r="H12" s="8">
        <f t="shared" si="2"/>
        <v>7.8276810265811181E-2</v>
      </c>
      <c r="I12" s="8">
        <f t="shared" si="2"/>
        <v>8.2678638234193788E-2</v>
      </c>
      <c r="J12" s="8">
        <f t="shared" si="2"/>
        <v>8.4447701044147283E-2</v>
      </c>
      <c r="K12" s="8">
        <f t="shared" si="2"/>
        <v>8.3262531860662709E-2</v>
      </c>
      <c r="L12" s="53">
        <f t="shared" si="2"/>
        <v>8.0231065468549426E-2</v>
      </c>
      <c r="M12" s="8">
        <f t="shared" si="2"/>
        <v>8.9557171183079973E-2</v>
      </c>
      <c r="N12" s="8">
        <f t="shared" si="2"/>
        <v>8.6536888598069683E-2</v>
      </c>
      <c r="O12" s="8">
        <f t="shared" si="2"/>
        <v>8.4588441330998243E-2</v>
      </c>
      <c r="P12" s="8">
        <f t="shared" si="2"/>
        <v>8.9950248756218903E-2</v>
      </c>
      <c r="Q12" s="8">
        <f>Q6/Q$7</f>
        <v>8.2404181184668995E-2</v>
      </c>
      <c r="R12" s="8">
        <f t="shared" si="2"/>
        <v>8.0117320160543376E-2</v>
      </c>
      <c r="S12" s="8">
        <f t="shared" si="2"/>
        <v>7.7306733167082295E-2</v>
      </c>
      <c r="T12" s="8">
        <f t="shared" si="2"/>
        <v>8.4684028410125664E-2</v>
      </c>
      <c r="U12" s="8">
        <f t="shared" si="2"/>
        <v>8.946642134314628E-2</v>
      </c>
    </row>
    <row r="13" spans="1:23" x14ac:dyDescent="0.35">
      <c r="A13" s="25"/>
      <c r="B13" s="77"/>
      <c r="C13" s="25"/>
      <c r="D13" s="25"/>
      <c r="E13" s="25"/>
      <c r="F13" s="25"/>
      <c r="G13" s="25"/>
      <c r="H13" s="25"/>
      <c r="I13" s="25"/>
      <c r="J13" s="25"/>
      <c r="K13" s="25"/>
      <c r="L13" s="27"/>
      <c r="M13" s="25"/>
      <c r="N13" s="25"/>
      <c r="O13" s="25"/>
      <c r="P13" s="25"/>
      <c r="Q13" s="25"/>
      <c r="R13" s="25"/>
      <c r="S13" s="25"/>
      <c r="T13" s="25"/>
      <c r="U13" s="25"/>
      <c r="V13" s="75"/>
      <c r="W13" s="75"/>
    </row>
    <row r="14" spans="1:23" s="75" customFormat="1" x14ac:dyDescent="0.35">
      <c r="A14" s="25"/>
      <c r="B14" s="25"/>
      <c r="C14" s="25"/>
      <c r="D14" s="25"/>
      <c r="E14" s="25"/>
      <c r="F14" s="25"/>
      <c r="G14" s="25"/>
      <c r="H14" s="25"/>
      <c r="I14" s="25"/>
      <c r="J14" s="26"/>
      <c r="K14" s="26"/>
      <c r="L14" s="55"/>
      <c r="M14" s="26"/>
      <c r="N14" s="26"/>
      <c r="O14" s="26"/>
      <c r="P14" s="26"/>
      <c r="Q14" s="25"/>
      <c r="R14" s="25"/>
      <c r="V14" s="76"/>
    </row>
    <row r="15" spans="1:23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7"/>
      <c r="M15" s="25"/>
      <c r="N15" s="25"/>
      <c r="O15" s="25"/>
      <c r="P15" s="25"/>
      <c r="Q15" s="25"/>
      <c r="R15" s="25"/>
      <c r="S15" s="75"/>
      <c r="T15" s="75"/>
      <c r="U15" s="75"/>
      <c r="V15" s="76"/>
    </row>
    <row r="16" spans="1:23" x14ac:dyDescent="0.3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7"/>
      <c r="M16" s="25"/>
      <c r="N16" s="25"/>
      <c r="O16" s="25"/>
      <c r="P16" s="25"/>
      <c r="Q16" s="25"/>
      <c r="R16" s="25"/>
      <c r="S16" s="75"/>
      <c r="T16" s="75"/>
      <c r="U16" s="75"/>
      <c r="V16" s="76"/>
    </row>
    <row r="17" spans="1:26" x14ac:dyDescent="0.3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7"/>
      <c r="M17" s="25"/>
      <c r="N17" s="25"/>
      <c r="O17" s="25"/>
      <c r="P17" s="25"/>
      <c r="Q17" s="25"/>
      <c r="R17" s="25"/>
      <c r="S17" s="75"/>
      <c r="T17" s="75"/>
      <c r="U17" s="75"/>
      <c r="V17" s="76"/>
    </row>
    <row r="18" spans="1:26" x14ac:dyDescent="0.3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7"/>
      <c r="M18" s="25"/>
      <c r="N18" s="25"/>
      <c r="O18" s="25"/>
      <c r="P18" s="25"/>
      <c r="Q18" s="25"/>
      <c r="R18" s="25"/>
      <c r="S18" s="75"/>
      <c r="T18" s="75"/>
      <c r="U18" s="75"/>
      <c r="V18" s="76"/>
    </row>
    <row r="19" spans="1:26" x14ac:dyDescent="0.3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7"/>
      <c r="M19" s="25"/>
      <c r="N19" s="25"/>
      <c r="O19" s="25"/>
      <c r="P19" s="25"/>
      <c r="Q19" s="25"/>
      <c r="R19" s="25"/>
      <c r="S19" s="75"/>
      <c r="T19" s="75"/>
      <c r="U19" s="75"/>
      <c r="V19" s="76"/>
    </row>
    <row r="20" spans="1:26" x14ac:dyDescent="0.3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7"/>
      <c r="M20" s="25"/>
      <c r="N20" s="25"/>
      <c r="O20" s="25"/>
      <c r="P20" s="25"/>
      <c r="Q20" s="25"/>
      <c r="R20" s="25"/>
      <c r="S20" s="75"/>
      <c r="T20" s="75"/>
      <c r="U20" s="75"/>
    </row>
    <row r="21" spans="1:26" x14ac:dyDescent="0.3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7"/>
      <c r="M21" s="25"/>
      <c r="N21" s="25"/>
      <c r="O21" s="25"/>
      <c r="P21" s="25"/>
      <c r="Q21" s="25"/>
      <c r="R21" s="25"/>
      <c r="S21" s="75"/>
      <c r="T21" s="75"/>
      <c r="U21" s="75"/>
    </row>
    <row r="22" spans="1:26" x14ac:dyDescent="0.3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7"/>
      <c r="M22" s="25"/>
      <c r="N22" s="25"/>
      <c r="O22" s="25"/>
      <c r="P22" s="25"/>
      <c r="Q22" s="25"/>
      <c r="R22" s="25"/>
      <c r="S22" s="75"/>
      <c r="T22" s="75"/>
      <c r="U22" s="75"/>
    </row>
    <row r="23" spans="1:26" x14ac:dyDescent="0.3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7"/>
      <c r="M23" s="25"/>
      <c r="N23" s="25"/>
      <c r="O23" s="25"/>
      <c r="P23" s="25"/>
      <c r="Q23" s="25"/>
      <c r="R23" s="25"/>
      <c r="S23" s="75"/>
      <c r="T23" s="75"/>
      <c r="U23" s="75"/>
    </row>
    <row r="24" spans="1:26" x14ac:dyDescent="0.3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7"/>
      <c r="M24" s="25"/>
      <c r="N24" s="25"/>
      <c r="O24" s="25"/>
      <c r="P24" s="25"/>
      <c r="Q24" s="25"/>
      <c r="R24" s="27"/>
      <c r="S24" s="75"/>
      <c r="T24" s="75"/>
      <c r="U24" s="75"/>
    </row>
    <row r="25" spans="1:26" x14ac:dyDescent="0.3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7"/>
      <c r="M25" s="25"/>
      <c r="N25" s="25"/>
      <c r="O25" s="25"/>
      <c r="P25" s="25"/>
      <c r="Q25" s="25"/>
      <c r="R25" s="25"/>
      <c r="S25" s="75"/>
      <c r="T25" s="75"/>
      <c r="U25" s="75"/>
    </row>
    <row r="26" spans="1:26" s="60" customFormat="1" x14ac:dyDescent="0.3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7"/>
      <c r="M26" s="25"/>
      <c r="N26" s="25"/>
      <c r="O26" s="25"/>
      <c r="P26" s="25"/>
      <c r="Q26" s="25"/>
      <c r="R26" s="25"/>
      <c r="S26" s="75"/>
      <c r="T26" s="75"/>
      <c r="U26" s="75"/>
    </row>
    <row r="27" spans="1:26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7"/>
      <c r="M27" s="25"/>
      <c r="N27" s="25"/>
      <c r="O27" s="25"/>
      <c r="P27" s="25"/>
      <c r="Q27" s="25"/>
      <c r="R27" s="25"/>
      <c r="S27" s="75"/>
      <c r="T27" s="75"/>
      <c r="U27" s="75"/>
      <c r="Z27" s="88"/>
    </row>
    <row r="28" spans="1:26" x14ac:dyDescent="0.35">
      <c r="A28" s="25"/>
      <c r="B28" s="12"/>
      <c r="C28" s="12"/>
      <c r="D28" s="12"/>
      <c r="E28" s="12"/>
      <c r="F28" s="12"/>
      <c r="G28" s="12"/>
      <c r="H28" s="12"/>
      <c r="I28" s="12"/>
      <c r="J28" s="25"/>
      <c r="K28" s="25"/>
      <c r="L28" s="27"/>
      <c r="M28" s="25"/>
      <c r="N28" s="25"/>
      <c r="O28" s="25"/>
      <c r="P28" s="25"/>
      <c r="Q28" s="25"/>
      <c r="R28" s="25"/>
      <c r="S28" s="75"/>
      <c r="T28" s="75"/>
      <c r="U28" s="75"/>
    </row>
    <row r="29" spans="1:26" x14ac:dyDescent="0.35">
      <c r="A29" s="93" t="s">
        <v>56</v>
      </c>
      <c r="B29" s="93" t="s">
        <v>391</v>
      </c>
      <c r="C29" s="93" t="s">
        <v>392</v>
      </c>
      <c r="D29" s="78" t="str">
        <f ca="1">OFFSET($A$45,$A$45+2,1,1,1)</f>
        <v>08-31</v>
      </c>
      <c r="E29" s="78" t="str">
        <f ca="1">OFFSET($A$45,$A$45+3,1,1,1)</f>
        <v>09-01</v>
      </c>
      <c r="F29" s="78" t="str">
        <f ca="1">OFFSET($A$45,$A$45+4,1,1,1)</f>
        <v>09-02</v>
      </c>
      <c r="G29" s="78" t="str">
        <f ca="1">OFFSET($A$45,$A$45+5,1,1,1)</f>
        <v>09-05</v>
      </c>
      <c r="H29" s="78" t="str">
        <f ca="1">OFFSET($A$45,$A$45+6,1,1,1)</f>
        <v>09-06</v>
      </c>
      <c r="I29" s="78" t="str">
        <f ca="1">OFFSET($A$45,$A$45+7,1,1,1)</f>
        <v>09-07</v>
      </c>
      <c r="J29" s="78" t="str">
        <f ca="1">OFFSET($A$45,$A$45+8,1,1,1)</f>
        <v>09-08</v>
      </c>
      <c r="K29" s="78" t="str">
        <f ca="1">OFFSET($A$45,$A$45+9,1,1,1)</f>
        <v>09-09</v>
      </c>
      <c r="L29" s="78" t="str">
        <f ca="1">OFFSET($A$45,$A$45+10,1,1,1)</f>
        <v>09-12</v>
      </c>
      <c r="M29" s="78"/>
      <c r="N29" s="78"/>
      <c r="O29" s="78">
        <f ca="1">OFFSET($A$45,$A$45+13,1,1,1)</f>
        <v>0</v>
      </c>
      <c r="P29" s="78">
        <f ca="1">OFFSET($A$45,$A$45+14,1,1,1)</f>
        <v>0</v>
      </c>
      <c r="Q29" s="78">
        <f ca="1">OFFSET($A$45,$A$45+15,1,1,1)</f>
        <v>0</v>
      </c>
      <c r="R29" s="78">
        <f ca="1">OFFSET($A$45,$A$45+16,1,1,1)</f>
        <v>0</v>
      </c>
      <c r="S29" s="78">
        <f ca="1">OFFSET($A$45,$A$45+17,1,1,1)</f>
        <v>0</v>
      </c>
      <c r="T29" s="78">
        <f ca="1">OFFSET($A$45,$A$45+18,1,1,1)</f>
        <v>0</v>
      </c>
      <c r="U29" s="78">
        <f ca="1">OFFSET($A$45,$A$45+19,1,1,1)</f>
        <v>0</v>
      </c>
    </row>
    <row r="30" spans="1:26" x14ac:dyDescent="0.35">
      <c r="A30" s="94" t="s">
        <v>5</v>
      </c>
      <c r="B30" s="94">
        <v>72078</v>
      </c>
      <c r="C30" s="94">
        <v>85013</v>
      </c>
      <c r="D30" s="89">
        <f ca="1">OFFSET($A$45,$A$45+2,7,1,1)</f>
        <v>3297</v>
      </c>
      <c r="E30" s="89">
        <f ca="1">OFFSET($A$45,$A$45+3,7,1,1)</f>
        <v>3478</v>
      </c>
      <c r="F30" s="89">
        <f ca="1">OFFSET($A$45,$A$45+4,7,1,1)</f>
        <v>3618</v>
      </c>
      <c r="G30" s="89">
        <f ca="1">OFFSET($A$45,$A$45+5,7,1,1)</f>
        <v>4096</v>
      </c>
      <c r="H30" s="89">
        <f ca="1">OFFSET($A$45,$A$45+6,7,1,1)</f>
        <v>3956</v>
      </c>
      <c r="I30" s="89">
        <f ca="1">OFFSET($A$45,$A$45+7,7,1,1)</f>
        <v>3843</v>
      </c>
      <c r="J30" s="89">
        <f ca="1">OFFSET($A$45,$A$45+8,7,1,1)</f>
        <v>3666</v>
      </c>
      <c r="K30" s="89">
        <f ca="1">OFFSET($A$45,$A$45+9,7,1,1)</f>
        <v>4128</v>
      </c>
      <c r="L30" s="89">
        <f ca="1">OFFSET($A$45,$A$45+10,7,1,1)</f>
        <v>4621</v>
      </c>
      <c r="M30" s="89"/>
      <c r="N30" s="89"/>
      <c r="O30" s="89">
        <f ca="1">OFFSET($A$45,$A$45+13,7,1,1)</f>
        <v>0</v>
      </c>
      <c r="P30" s="89">
        <f ca="1">OFFSET($A$45,$A$45+14,7,1,1)</f>
        <v>0</v>
      </c>
      <c r="Q30" s="89">
        <f ca="1">OFFSET($A$45,$A$45+15,7,1,1)</f>
        <v>0</v>
      </c>
      <c r="R30" s="89">
        <f ca="1">OFFSET($A$45,$A$45+16,7,1,1)</f>
        <v>0</v>
      </c>
      <c r="S30" s="89">
        <f ca="1">OFFSET($A$45,$A$45+17,7,1,1)</f>
        <v>0</v>
      </c>
      <c r="T30" s="89">
        <f ca="1">OFFSET($A$45,$A$45+18,7,1,1)</f>
        <v>0</v>
      </c>
      <c r="U30" s="89">
        <f ca="1">OFFSET($A$45,$A$45+19,7,1,1)</f>
        <v>0</v>
      </c>
    </row>
    <row r="31" spans="1:26" x14ac:dyDescent="0.35">
      <c r="A31" s="95" t="s">
        <v>152</v>
      </c>
      <c r="B31" s="95">
        <v>12803</v>
      </c>
      <c r="C31" s="95">
        <v>15283</v>
      </c>
      <c r="D31" s="90">
        <f ca="1">OFFSET($A$45,$A$45+2,6,1,1)</f>
        <v>594</v>
      </c>
      <c r="E31" s="90">
        <f ca="1">OFFSET($A$45,$A$45+3,6,1,1)</f>
        <v>699</v>
      </c>
      <c r="F31" s="90">
        <f ca="1">OFFSET($A$45,$A$45+4,6,1,1)</f>
        <v>733</v>
      </c>
      <c r="G31" s="90">
        <f ca="1">OFFSET($A$45,$A$45+5,6,1,1)</f>
        <v>761</v>
      </c>
      <c r="H31" s="90">
        <f ca="1">OFFSET($A$45,$A$45+6,6,1,1)</f>
        <v>731</v>
      </c>
      <c r="I31" s="90">
        <f ca="1">OFFSET($A$45,$A$45+7,6,1,1)</f>
        <v>711</v>
      </c>
      <c r="J31" s="90">
        <f ca="1">OFFSET($A$45,$A$45+8,6,1,1)</f>
        <v>731</v>
      </c>
      <c r="K31" s="90">
        <f ca="1">OFFSET($A$45,$A$45+9,6,1,1)</f>
        <v>771</v>
      </c>
      <c r="L31" s="90">
        <f ca="1">OFFSET($A$45,$A$45+10,6,1,1)</f>
        <v>864</v>
      </c>
      <c r="M31" s="90"/>
      <c r="N31" s="90"/>
      <c r="O31" s="90">
        <f ca="1">OFFSET($A$45,$A$45+13,6,1,1)</f>
        <v>0</v>
      </c>
      <c r="P31" s="90">
        <f ca="1">OFFSET($A$45,$A$45+14,6,1,1)</f>
        <v>0</v>
      </c>
      <c r="Q31" s="90">
        <f ca="1">OFFSET($A$45,$A$45+15,6,1,1)</f>
        <v>0</v>
      </c>
      <c r="R31" s="90">
        <f ca="1">OFFSET($A$45,$A$45+16,6,1,1)</f>
        <v>0</v>
      </c>
      <c r="S31" s="90">
        <f ca="1">OFFSET($A$45,$A$45+17,6,1,1)</f>
        <v>0</v>
      </c>
      <c r="T31" s="90">
        <f ca="1">OFFSET($A$45,$A$45+18,6,1,1)</f>
        <v>0</v>
      </c>
      <c r="U31" s="90">
        <f ca="1">OFFSET($A$45,$A$45+19,6,1,1)</f>
        <v>0</v>
      </c>
    </row>
    <row r="32" spans="1:26" x14ac:dyDescent="0.35">
      <c r="A32" s="97" t="s">
        <v>2</v>
      </c>
      <c r="B32" s="102">
        <v>12210</v>
      </c>
      <c r="C32" s="102">
        <v>14541</v>
      </c>
      <c r="D32" s="91">
        <f ca="1">OFFSET($A$45,$A$45+2,2,1,1)</f>
        <v>558</v>
      </c>
      <c r="E32" s="91">
        <f ca="1">IFERROR(OFFSET($A$45,$A$45+3,2,1,1),"-")</f>
        <v>656</v>
      </c>
      <c r="F32" s="91">
        <f ca="1">OFFSET($A$45,$A$45+4,2,1,1)</f>
        <v>691</v>
      </c>
      <c r="G32" s="91">
        <f ca="1">OFFSET($A$45,$A$45+5,2,1,1)</f>
        <v>720</v>
      </c>
      <c r="H32" s="91">
        <f ca="1">OFFSET($A$45,$A$45+6,2,1,1)</f>
        <v>686</v>
      </c>
      <c r="I32" s="91">
        <f ca="1">OFFSET($A$45,$A$45+7,2,1,1)</f>
        <v>672</v>
      </c>
      <c r="J32" s="91">
        <f ca="1">OFFSET($A$45,$A$45+8,2,1,1)</f>
        <v>677</v>
      </c>
      <c r="K32" s="91">
        <f ca="1">OFFSET($A$45,$A$45+9,2,1,1)</f>
        <v>732</v>
      </c>
      <c r="L32" s="91">
        <f ca="1">OFFSET($A$45,$A$45+10,2,1,1)</f>
        <v>828</v>
      </c>
      <c r="M32" s="91"/>
      <c r="N32" s="91"/>
      <c r="O32" s="91">
        <f ca="1">OFFSET($A$45,$A$45+13,2,1,1)</f>
        <v>0</v>
      </c>
      <c r="P32" s="91">
        <f ca="1">OFFSET($A$45,$A$45+14,2,1,1)</f>
        <v>0</v>
      </c>
      <c r="Q32" s="91">
        <f ca="1">OFFSET($A$45,$A$45+15,2,1,1)</f>
        <v>0</v>
      </c>
      <c r="R32" s="91">
        <f ca="1">OFFSET($A$45,$A$45+16,2,1,1)</f>
        <v>0</v>
      </c>
      <c r="S32" s="91">
        <f ca="1">OFFSET($A$45,$A$45+17,2,1,1)</f>
        <v>0</v>
      </c>
      <c r="T32" s="91">
        <f ca="1">OFFSET($A$45,$A$45+18,2,1,1)</f>
        <v>0</v>
      </c>
      <c r="U32" s="91">
        <f ca="1">OFFSET($A$45,$A$45+19,2,1,1)</f>
        <v>0</v>
      </c>
    </row>
    <row r="33" spans="1:23" x14ac:dyDescent="0.35">
      <c r="A33" s="98" t="s">
        <v>1</v>
      </c>
      <c r="B33" s="103">
        <v>194</v>
      </c>
      <c r="C33" s="103">
        <v>279</v>
      </c>
      <c r="D33" s="92">
        <f ca="1">OFFSET($A$45,$A$45+2,3,1,1)</f>
        <v>11</v>
      </c>
      <c r="E33" s="92">
        <f ca="1">OFFSET($A$45,$A$45+3,3,1,1)</f>
        <v>14</v>
      </c>
      <c r="F33" s="92">
        <f ca="1">OFFSET($A$45,$A$45+4,3,1,1)</f>
        <v>10</v>
      </c>
      <c r="G33" s="92">
        <f ca="1">OFFSET($A$45,$A$45+5,3,1,1)</f>
        <v>12</v>
      </c>
      <c r="H33" s="92">
        <f ca="1">OFFSET($A$45,$A$45+6,3,1,1)</f>
        <v>8</v>
      </c>
      <c r="I33" s="92">
        <f ca="1">OFFSET($A$45,$A$45+7,3,1,1)</f>
        <v>11</v>
      </c>
      <c r="J33" s="92">
        <f ca="1">OFFSET($A$45,$A$45+8,3,1,1)</f>
        <v>17</v>
      </c>
      <c r="K33" s="92">
        <f ca="1">OFFSET($A$45,$A$45+9,3,1,1)</f>
        <v>16</v>
      </c>
      <c r="L33" s="92">
        <f ca="1">OFFSET($A$45,$A$45+10,3,1,1)</f>
        <v>17</v>
      </c>
      <c r="M33" s="92"/>
      <c r="N33" s="92"/>
      <c r="O33" s="92">
        <f ca="1">OFFSET($A$45,$A$45+13,3,1,1)</f>
        <v>0</v>
      </c>
      <c r="P33" s="92">
        <f ca="1">OFFSET($A$45,$A$45+14,3,1,1)</f>
        <v>0</v>
      </c>
      <c r="Q33" s="92">
        <f ca="1">OFFSET($A$45,$A$45+15,3,1,1)</f>
        <v>0</v>
      </c>
      <c r="R33" s="92">
        <f ca="1">OFFSET($A$45,$A$45+16,3,1,1)</f>
        <v>0</v>
      </c>
      <c r="S33" s="92">
        <f ca="1">OFFSET($A$45,$A$45+17,3,1,1)</f>
        <v>0</v>
      </c>
      <c r="T33" s="92">
        <f ca="1">OFFSET($A$45,$A$45+18,3,1,1)</f>
        <v>0</v>
      </c>
      <c r="U33" s="92">
        <f ca="1">OFFSET($A$45,$A$45+19,3,1,1)</f>
        <v>0</v>
      </c>
    </row>
    <row r="34" spans="1:23" x14ac:dyDescent="0.35">
      <c r="A34" s="98" t="s">
        <v>0</v>
      </c>
      <c r="B34" s="103">
        <v>238</v>
      </c>
      <c r="C34" s="103">
        <v>231</v>
      </c>
      <c r="D34" s="92">
        <f ca="1">OFFSET($A$45,$A$45+2,4,1,1)</f>
        <v>15</v>
      </c>
      <c r="E34" s="92">
        <f ca="1">OFFSET($A$45,$A$45+3,4,1,1)</f>
        <v>19</v>
      </c>
      <c r="F34" s="92">
        <f ca="1">OFFSET($A$45,$A$45+4,4,1,1)</f>
        <v>24</v>
      </c>
      <c r="G34" s="92">
        <f ca="1">OFFSET($A$45,$A$45+5,4,1,1)</f>
        <v>21</v>
      </c>
      <c r="H34" s="92">
        <f ca="1">OFFSET($A$45,$A$45+6,4,1,1)</f>
        <v>29</v>
      </c>
      <c r="I34" s="92">
        <f ca="1">OFFSET($A$45,$A$45+7,4,1,1)</f>
        <v>20</v>
      </c>
      <c r="J34" s="92">
        <f ca="1">OFFSET($A$45,$A$45+8,4,1,1)</f>
        <v>20</v>
      </c>
      <c r="K34" s="92">
        <f ca="1">OFFSET($A$45,$A$45+9,4,1,1)</f>
        <v>10</v>
      </c>
      <c r="L34" s="92">
        <f ca="1">OFFSET($A$45,$A$45+10,4,1,1)</f>
        <v>11</v>
      </c>
      <c r="M34" s="92"/>
      <c r="N34" s="92"/>
      <c r="O34" s="92">
        <f ca="1">OFFSET($A$45,$A$45+13,4,1,1)</f>
        <v>0</v>
      </c>
      <c r="P34" s="92">
        <f ca="1">OFFSET($A$45,$A$45+14,4,1,1)</f>
        <v>0</v>
      </c>
      <c r="Q34" s="92">
        <f ca="1">OFFSET($A$45,$A$45+15,4,1,1)</f>
        <v>0</v>
      </c>
      <c r="R34" s="92">
        <f ca="1">OFFSET($A$45,$A$45+16,4,1,1)</f>
        <v>0</v>
      </c>
      <c r="S34" s="92">
        <f ca="1">OFFSET($A$45,$A$45+17,4,1,1)</f>
        <v>0</v>
      </c>
      <c r="T34" s="92">
        <f ca="1">OFFSET($A$45,$A$45+18,4,1,1)</f>
        <v>0</v>
      </c>
      <c r="U34" s="92">
        <f ca="1">OFFSET($A$45,$A$45+19,4,1,1)</f>
        <v>0</v>
      </c>
    </row>
    <row r="35" spans="1:23" x14ac:dyDescent="0.35">
      <c r="A35" s="99" t="s">
        <v>3</v>
      </c>
      <c r="B35" s="104">
        <v>161</v>
      </c>
      <c r="C35" s="104">
        <v>232</v>
      </c>
      <c r="D35" s="92">
        <f ca="1">OFFSET($A$45,$A$45+2,5,1,1)</f>
        <v>10</v>
      </c>
      <c r="E35" s="92">
        <f ca="1">OFFSET($A$45,$A$45+3,5,1,1)</f>
        <v>10</v>
      </c>
      <c r="F35" s="92">
        <f ca="1">OFFSET($A$45,$A$45+4,5,1,1)</f>
        <v>8</v>
      </c>
      <c r="G35" s="92">
        <f ca="1">OFFSET($A$45,$A$45+5,5,1,1)</f>
        <v>8</v>
      </c>
      <c r="H35" s="92">
        <f ca="1">OFFSET($A$45,$A$45+6,5,1,1)</f>
        <v>8</v>
      </c>
      <c r="I35" s="92">
        <f ca="1">OFFSET($A$45,$A$45+7,5,1,1)</f>
        <v>8</v>
      </c>
      <c r="J35" s="92">
        <f ca="1">OFFSET($A$45,$A$45+8,5,1,1)</f>
        <v>17</v>
      </c>
      <c r="K35" s="92">
        <f ca="1">OFFSET($A$45,$A$45+9,5,1,1)</f>
        <v>13</v>
      </c>
      <c r="L35" s="92">
        <f ca="1">OFFSET($A$45,$A$45+10,5,1,1)</f>
        <v>8</v>
      </c>
      <c r="M35" s="92"/>
      <c r="N35" s="92"/>
      <c r="O35" s="92">
        <f ca="1">OFFSET($A$45,$A$45+13,5,1,1)</f>
        <v>0</v>
      </c>
      <c r="P35" s="92">
        <f ca="1">OFFSET($A$45,$A$45+14,5,1,1)</f>
        <v>0</v>
      </c>
      <c r="Q35" s="92">
        <f ca="1">OFFSET($A$45,$A$45+15,5,1,1)</f>
        <v>0</v>
      </c>
      <c r="R35" s="92">
        <f ca="1">OFFSET($A$45,$A$45+16,5,1,1)</f>
        <v>0</v>
      </c>
      <c r="S35" s="92">
        <f ca="1">OFFSET($A$45,$A$45+17,5,1,1)</f>
        <v>0</v>
      </c>
      <c r="T35" s="92">
        <f ca="1">OFFSET($A$45,$A$45+18,5,1,1)</f>
        <v>0</v>
      </c>
      <c r="U35" s="92">
        <f ca="1">OFFSET($A$45,$A$45+19,5,1,1)</f>
        <v>0</v>
      </c>
      <c r="W35" s="22" t="s">
        <v>262</v>
      </c>
    </row>
    <row r="36" spans="1:23" x14ac:dyDescent="0.35">
      <c r="A36" s="96" t="s">
        <v>153</v>
      </c>
      <c r="B36" s="96">
        <v>0.17762701517800161</v>
      </c>
      <c r="C36" s="96">
        <v>0.17977250538152989</v>
      </c>
      <c r="D36" s="64">
        <f t="shared" ref="D36:U36" ca="1" si="3">IFERROR(D31/D$30,"-")</f>
        <v>0.18016378525932666</v>
      </c>
      <c r="E36" s="64">
        <f t="shared" ca="1" si="3"/>
        <v>0.20097757331799884</v>
      </c>
      <c r="F36" s="64">
        <f t="shared" ca="1" si="3"/>
        <v>0.20259812050856826</v>
      </c>
      <c r="G36" s="64">
        <f t="shared" ca="1" si="3"/>
        <v>0.185791015625</v>
      </c>
      <c r="H36" s="64">
        <f t="shared" ca="1" si="3"/>
        <v>0.18478260869565216</v>
      </c>
      <c r="I36" s="64">
        <f t="shared" ca="1" si="3"/>
        <v>0.18501170960187355</v>
      </c>
      <c r="J36" s="64">
        <f t="shared" ca="1" si="3"/>
        <v>0.19939989088925258</v>
      </c>
      <c r="K36" s="64">
        <f t="shared" ca="1" si="3"/>
        <v>0.18677325581395349</v>
      </c>
      <c r="L36" s="64">
        <f t="shared" ca="1" si="3"/>
        <v>0.18697251677126164</v>
      </c>
      <c r="M36" s="64"/>
      <c r="N36" s="64"/>
      <c r="O36" s="64" t="str">
        <f t="shared" ca="1" si="3"/>
        <v>-</v>
      </c>
      <c r="P36" s="64" t="str">
        <f t="shared" ca="1" si="3"/>
        <v>-</v>
      </c>
      <c r="Q36" s="64" t="str">
        <f t="shared" ca="1" si="3"/>
        <v>-</v>
      </c>
      <c r="R36" s="64" t="str">
        <f t="shared" ca="1" si="3"/>
        <v>-</v>
      </c>
      <c r="S36" s="64" t="str">
        <f t="shared" ca="1" si="3"/>
        <v>-</v>
      </c>
      <c r="T36" s="64" t="str">
        <f t="shared" ca="1" si="3"/>
        <v>-</v>
      </c>
      <c r="U36" s="44" t="str">
        <f t="shared" ca="1" si="3"/>
        <v>-</v>
      </c>
    </row>
    <row r="37" spans="1:23" x14ac:dyDescent="0.35">
      <c r="A37" s="97" t="s">
        <v>8</v>
      </c>
      <c r="B37" s="105">
        <v>0.16939981686506284</v>
      </c>
      <c r="C37" s="105">
        <v>0.1710444284991707</v>
      </c>
      <c r="D37" s="38">
        <f t="shared" ref="D37:U37" ca="1" si="4">IFERROR(D32/D$30,"-")</f>
        <v>0.16924476797088261</v>
      </c>
      <c r="E37" s="38">
        <f t="shared" ca="1" si="4"/>
        <v>0.18861414606095459</v>
      </c>
      <c r="F37" s="38">
        <f t="shared" ca="1" si="4"/>
        <v>0.1909894969596462</v>
      </c>
      <c r="G37" s="38">
        <f t="shared" ca="1" si="4"/>
        <v>0.17578125</v>
      </c>
      <c r="H37" s="38">
        <f t="shared" ca="1" si="4"/>
        <v>0.17340748230535896</v>
      </c>
      <c r="I37" s="38">
        <f t="shared" ca="1" si="4"/>
        <v>0.17486338797814208</v>
      </c>
      <c r="J37" s="38">
        <f t="shared" ca="1" si="4"/>
        <v>0.18466993998908893</v>
      </c>
      <c r="K37" s="38">
        <f t="shared" ca="1" si="4"/>
        <v>0.17732558139534885</v>
      </c>
      <c r="L37" s="38">
        <f t="shared" ca="1" si="4"/>
        <v>0.17918199523912573</v>
      </c>
      <c r="M37" s="38"/>
      <c r="N37" s="38"/>
      <c r="O37" s="38" t="str">
        <f t="shared" ca="1" si="4"/>
        <v>-</v>
      </c>
      <c r="P37" s="38" t="str">
        <f t="shared" ca="1" si="4"/>
        <v>-</v>
      </c>
      <c r="Q37" s="38" t="str">
        <f t="shared" ca="1" si="4"/>
        <v>-</v>
      </c>
      <c r="R37" s="38" t="str">
        <f t="shared" ca="1" si="4"/>
        <v>-</v>
      </c>
      <c r="S37" s="38" t="str">
        <f t="shared" ca="1" si="4"/>
        <v>-</v>
      </c>
      <c r="T37" s="38" t="str">
        <f t="shared" ca="1" si="4"/>
        <v>-</v>
      </c>
      <c r="U37" s="38" t="str">
        <f t="shared" ca="1" si="4"/>
        <v>-</v>
      </c>
    </row>
    <row r="38" spans="1:23" x14ac:dyDescent="0.35">
      <c r="A38" s="100" t="s">
        <v>9</v>
      </c>
      <c r="B38" s="106">
        <v>2.6915286217708595E-3</v>
      </c>
      <c r="C38" s="106">
        <v>3.2818510110218437E-3</v>
      </c>
      <c r="D38" s="40">
        <f t="shared" ref="D38:U38" ca="1" si="5">IFERROR(D33/D$30,"-")</f>
        <v>3.3363663936912345E-3</v>
      </c>
      <c r="E38" s="40">
        <f t="shared" ca="1" si="5"/>
        <v>4.0253018976423235E-3</v>
      </c>
      <c r="F38" s="40">
        <f t="shared" ca="1" si="5"/>
        <v>2.7639579878385848E-3</v>
      </c>
      <c r="G38" s="40">
        <f t="shared" ca="1" si="5"/>
        <v>2.9296875E-3</v>
      </c>
      <c r="H38" s="40">
        <f t="shared" ca="1" si="5"/>
        <v>2.0222446916076846E-3</v>
      </c>
      <c r="I38" s="40">
        <f t="shared" ca="1" si="5"/>
        <v>2.8623471246422066E-3</v>
      </c>
      <c r="J38" s="40">
        <f t="shared" ca="1" si="5"/>
        <v>4.6372067648663392E-3</v>
      </c>
      <c r="K38" s="40">
        <f t="shared" ca="1" si="5"/>
        <v>3.875968992248062E-3</v>
      </c>
      <c r="L38" s="40">
        <f t="shared" ca="1" si="5"/>
        <v>3.6788573901752868E-3</v>
      </c>
      <c r="M38" s="40"/>
      <c r="N38" s="40"/>
      <c r="O38" s="40" t="str">
        <f t="shared" ca="1" si="5"/>
        <v>-</v>
      </c>
      <c r="P38" s="40" t="str">
        <f t="shared" ca="1" si="5"/>
        <v>-</v>
      </c>
      <c r="Q38" s="40" t="str">
        <f t="shared" ca="1" si="5"/>
        <v>-</v>
      </c>
      <c r="R38" s="40" t="str">
        <f t="shared" ca="1" si="5"/>
        <v>-</v>
      </c>
      <c r="S38" s="40" t="str">
        <f t="shared" ca="1" si="5"/>
        <v>-</v>
      </c>
      <c r="T38" s="40" t="str">
        <f t="shared" ca="1" si="5"/>
        <v>-</v>
      </c>
      <c r="U38" s="40" t="str">
        <f t="shared" ca="1" si="5"/>
        <v>-</v>
      </c>
    </row>
    <row r="39" spans="1:23" x14ac:dyDescent="0.35">
      <c r="A39" s="100" t="s">
        <v>10</v>
      </c>
      <c r="B39" s="106">
        <v>3.3019784122755905E-3</v>
      </c>
      <c r="C39" s="106">
        <v>2.717231482243892E-3</v>
      </c>
      <c r="D39" s="40">
        <f t="shared" ref="D39:U39" ca="1" si="6">IFERROR(D34/D$30,"-")</f>
        <v>4.549590536851683E-3</v>
      </c>
      <c r="E39" s="40">
        <f t="shared" ca="1" si="6"/>
        <v>5.4629097182288672E-3</v>
      </c>
      <c r="F39" s="40">
        <f t="shared" ca="1" si="6"/>
        <v>6.6334991708126038E-3</v>
      </c>
      <c r="G39" s="40">
        <f t="shared" ca="1" si="6"/>
        <v>5.126953125E-3</v>
      </c>
      <c r="H39" s="40">
        <f t="shared" ca="1" si="6"/>
        <v>7.3306370070778566E-3</v>
      </c>
      <c r="I39" s="40">
        <f t="shared" ca="1" si="6"/>
        <v>5.2042674993494666E-3</v>
      </c>
      <c r="J39" s="40">
        <f t="shared" ca="1" si="6"/>
        <v>5.4555373704309879E-3</v>
      </c>
      <c r="K39" s="40">
        <f t="shared" ca="1" si="6"/>
        <v>2.4224806201550387E-3</v>
      </c>
      <c r="L39" s="40">
        <f t="shared" ca="1" si="6"/>
        <v>2.3804371348193033E-3</v>
      </c>
      <c r="M39" s="40"/>
      <c r="N39" s="40"/>
      <c r="O39" s="40" t="str">
        <f t="shared" ca="1" si="6"/>
        <v>-</v>
      </c>
      <c r="P39" s="40" t="str">
        <f t="shared" ca="1" si="6"/>
        <v>-</v>
      </c>
      <c r="Q39" s="40" t="str">
        <f t="shared" ca="1" si="6"/>
        <v>-</v>
      </c>
      <c r="R39" s="40" t="str">
        <f t="shared" ca="1" si="6"/>
        <v>-</v>
      </c>
      <c r="S39" s="40" t="str">
        <f t="shared" ca="1" si="6"/>
        <v>-</v>
      </c>
      <c r="T39" s="40" t="str">
        <f t="shared" ca="1" si="6"/>
        <v>-</v>
      </c>
      <c r="U39" s="40" t="str">
        <f t="shared" ca="1" si="6"/>
        <v>-</v>
      </c>
    </row>
    <row r="40" spans="1:23" x14ac:dyDescent="0.35">
      <c r="A40" s="101" t="s">
        <v>11</v>
      </c>
      <c r="B40" s="107">
        <v>2.233691278892311E-3</v>
      </c>
      <c r="C40" s="107">
        <v>2.7289943890934326E-3</v>
      </c>
      <c r="D40" s="42">
        <f t="shared" ref="D40:U40" ca="1" si="7">IFERROR(D35/D$30,"-")</f>
        <v>3.0330603579011221E-3</v>
      </c>
      <c r="E40" s="42">
        <f t="shared" ca="1" si="7"/>
        <v>2.8752156411730881E-3</v>
      </c>
      <c r="F40" s="42">
        <f t="shared" ca="1" si="7"/>
        <v>2.2111663902708678E-3</v>
      </c>
      <c r="G40" s="42">
        <f t="shared" ca="1" si="7"/>
        <v>1.953125E-3</v>
      </c>
      <c r="H40" s="42">
        <f t="shared" ca="1" si="7"/>
        <v>2.0222446916076846E-3</v>
      </c>
      <c r="I40" s="42">
        <f t="shared" ca="1" si="7"/>
        <v>2.0817069997397866E-3</v>
      </c>
      <c r="J40" s="42">
        <f t="shared" ca="1" si="7"/>
        <v>4.6372067648663392E-3</v>
      </c>
      <c r="K40" s="42">
        <f t="shared" ca="1" si="7"/>
        <v>3.1492248062015503E-3</v>
      </c>
      <c r="L40" s="42">
        <f t="shared" ca="1" si="7"/>
        <v>1.7312270071413113E-3</v>
      </c>
      <c r="M40" s="42"/>
      <c r="N40" s="42"/>
      <c r="O40" s="42"/>
      <c r="P40" s="42" t="str">
        <f t="shared" ca="1" si="7"/>
        <v>-</v>
      </c>
      <c r="Q40" s="42" t="str">
        <f t="shared" ca="1" si="7"/>
        <v>-</v>
      </c>
      <c r="R40" s="42" t="str">
        <f t="shared" ca="1" si="7"/>
        <v>-</v>
      </c>
      <c r="S40" s="42" t="str">
        <f t="shared" ca="1" si="7"/>
        <v>-</v>
      </c>
      <c r="T40" s="42" t="str">
        <f t="shared" ca="1" si="7"/>
        <v>-</v>
      </c>
      <c r="U40" s="42" t="str">
        <f t="shared" ca="1" si="7"/>
        <v>-</v>
      </c>
    </row>
    <row r="41" spans="1:23" ht="15" customHeight="1" x14ac:dyDescent="0.35">
      <c r="A41" s="87" t="s">
        <v>178</v>
      </c>
      <c r="B41" s="60"/>
      <c r="C41" s="60"/>
      <c r="D41" s="60"/>
      <c r="E41" s="60"/>
      <c r="F41" s="60"/>
      <c r="G41" s="60"/>
      <c r="H41" s="60"/>
      <c r="I41" s="60"/>
      <c r="J41" s="61"/>
      <c r="K41" s="62"/>
      <c r="L41" s="63"/>
      <c r="M41" s="62"/>
      <c r="N41" s="62"/>
      <c r="O41" s="62"/>
      <c r="P41" s="62"/>
      <c r="Q41" s="60"/>
      <c r="R41" s="60"/>
      <c r="S41" s="60"/>
      <c r="T41" s="60"/>
      <c r="U41" s="60"/>
    </row>
    <row r="42" spans="1:23" ht="19.5" customHeight="1" x14ac:dyDescent="0.35">
      <c r="A42" s="25"/>
      <c r="B42" s="12"/>
      <c r="C42" s="12"/>
      <c r="D42" s="12"/>
      <c r="E42" s="12"/>
      <c r="F42" s="12"/>
      <c r="G42" s="12"/>
      <c r="H42" s="12"/>
      <c r="I42" s="12"/>
      <c r="J42" s="25"/>
      <c r="K42" s="25"/>
      <c r="L42" s="27"/>
      <c r="M42" s="25"/>
      <c r="N42" s="25"/>
      <c r="O42" s="25"/>
      <c r="P42" s="25"/>
      <c r="Q42" s="25"/>
      <c r="R42" s="25"/>
      <c r="S42" s="75"/>
      <c r="T42" s="75"/>
      <c r="U42" s="75"/>
    </row>
    <row r="43" spans="1:23" ht="13.5" customHeight="1" x14ac:dyDescent="0.35">
      <c r="A43" s="25"/>
      <c r="B43" s="12"/>
      <c r="C43" s="12"/>
      <c r="D43" s="12"/>
      <c r="E43" s="12"/>
      <c r="F43" s="12"/>
      <c r="G43" s="12"/>
      <c r="H43" s="12"/>
      <c r="I43" s="12"/>
      <c r="J43" s="25"/>
      <c r="K43" s="25"/>
      <c r="L43" s="27"/>
      <c r="M43" s="25"/>
      <c r="N43" s="25"/>
      <c r="O43" s="25"/>
      <c r="P43" s="25"/>
      <c r="Q43" s="25"/>
      <c r="R43" s="25"/>
      <c r="S43" s="75"/>
      <c r="T43" s="75"/>
      <c r="U43" s="75"/>
    </row>
    <row r="44" spans="1:23" ht="15" customHeight="1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25"/>
      <c r="K44" s="25"/>
      <c r="L44" s="27"/>
      <c r="M44" s="25"/>
      <c r="N44" s="25"/>
      <c r="O44" s="25"/>
      <c r="P44" s="25"/>
      <c r="Q44" s="25"/>
      <c r="R44" s="25"/>
      <c r="S44" s="75"/>
      <c r="T44" s="75"/>
      <c r="U44" s="75"/>
    </row>
    <row r="45" spans="1:23" ht="18" customHeight="1" x14ac:dyDescent="0.35">
      <c r="A45" s="59">
        <v>450</v>
      </c>
      <c r="B45" s="23"/>
      <c r="C45" s="22"/>
      <c r="D45" s="22"/>
      <c r="E45" s="22"/>
      <c r="F45" s="22"/>
      <c r="G45" s="22"/>
      <c r="H45" s="22"/>
      <c r="I45" s="22"/>
      <c r="J45" s="22"/>
      <c r="K45" s="22"/>
      <c r="L45" s="56"/>
    </row>
    <row r="46" spans="1:23" x14ac:dyDescent="0.35">
      <c r="A46" s="59">
        <v>450</v>
      </c>
      <c r="B46" s="22" t="s">
        <v>56</v>
      </c>
      <c r="C46" s="19" t="s">
        <v>2</v>
      </c>
      <c r="D46" s="19" t="s">
        <v>1</v>
      </c>
      <c r="E46" s="19" t="s">
        <v>0</v>
      </c>
      <c r="F46" s="19" t="s">
        <v>3</v>
      </c>
      <c r="G46" s="9" t="s">
        <v>4</v>
      </c>
      <c r="H46" s="9" t="s">
        <v>5</v>
      </c>
      <c r="I46" s="19" t="s">
        <v>8</v>
      </c>
      <c r="J46" s="19" t="s">
        <v>9</v>
      </c>
      <c r="K46" s="19" t="s">
        <v>10</v>
      </c>
      <c r="L46" s="19" t="s">
        <v>11</v>
      </c>
      <c r="M46" s="57" t="s">
        <v>7</v>
      </c>
      <c r="N46" s="24"/>
      <c r="Q46" s="22" t="s">
        <v>262</v>
      </c>
    </row>
    <row r="47" spans="1:23" x14ac:dyDescent="0.35">
      <c r="B47" s="79" t="s">
        <v>12</v>
      </c>
      <c r="C47" s="20">
        <v>186</v>
      </c>
      <c r="D47" s="20">
        <v>29</v>
      </c>
      <c r="E47" s="20">
        <v>207</v>
      </c>
      <c r="F47" s="20">
        <v>11</v>
      </c>
      <c r="G47" s="10">
        <v>433</v>
      </c>
      <c r="H47" s="10">
        <v>5441</v>
      </c>
      <c r="I47" s="80">
        <f>C47/$H$47</f>
        <v>3.4184892482999447E-2</v>
      </c>
      <c r="J47" s="80">
        <f>D47/$H$47</f>
        <v>5.3299025914353981E-3</v>
      </c>
      <c r="K47" s="80">
        <f>E47/$H$47</f>
        <v>3.8044477118176809E-2</v>
      </c>
      <c r="L47" s="80">
        <f>F47/$H$47</f>
        <v>2.0216871898548062E-3</v>
      </c>
      <c r="M47" s="81">
        <f t="shared" ref="M47:M52" si="8">G47/H47</f>
        <v>7.9580959382466454E-2</v>
      </c>
      <c r="N47" s="24"/>
      <c r="R47" s="28"/>
      <c r="T47" s="28"/>
    </row>
    <row r="48" spans="1:23" hidden="1" x14ac:dyDescent="0.35">
      <c r="B48" s="79" t="s">
        <v>13</v>
      </c>
      <c r="C48" s="20">
        <v>227</v>
      </c>
      <c r="D48" s="20">
        <v>22</v>
      </c>
      <c r="E48" s="20">
        <v>235</v>
      </c>
      <c r="F48" s="20">
        <v>10</v>
      </c>
      <c r="G48" s="10">
        <v>494</v>
      </c>
      <c r="H48" s="10">
        <v>5676</v>
      </c>
      <c r="I48" s="80">
        <f>C48/$H$48</f>
        <v>3.9992952783650455E-2</v>
      </c>
      <c r="J48" s="80">
        <f>D48/$H$48</f>
        <v>3.875968992248062E-3</v>
      </c>
      <c r="K48" s="80">
        <f>E48/$H$48</f>
        <v>4.1402396053558846E-2</v>
      </c>
      <c r="L48" s="80">
        <f>F48/$H$48</f>
        <v>1.7618040873854828E-3</v>
      </c>
      <c r="M48" s="81">
        <f t="shared" si="8"/>
        <v>8.7033121916842843E-2</v>
      </c>
      <c r="N48" s="24"/>
      <c r="R48" s="28"/>
      <c r="T48" s="28"/>
    </row>
    <row r="49" spans="2:15" hidden="1" x14ac:dyDescent="0.35">
      <c r="B49" s="79" t="s">
        <v>14</v>
      </c>
      <c r="C49" s="20">
        <v>226</v>
      </c>
      <c r="D49" s="20">
        <v>24</v>
      </c>
      <c r="E49" s="20">
        <v>248</v>
      </c>
      <c r="F49" s="20">
        <v>15</v>
      </c>
      <c r="G49" s="10">
        <v>513</v>
      </c>
      <c r="H49" s="10">
        <v>5659</v>
      </c>
      <c r="I49" s="80">
        <f>C49/$H$49</f>
        <v>3.9936384520233258E-2</v>
      </c>
      <c r="J49" s="80">
        <f>D49/$H$49</f>
        <v>4.2410319844495498E-3</v>
      </c>
      <c r="K49" s="80">
        <f>E49/$H$49</f>
        <v>4.3823997172645346E-2</v>
      </c>
      <c r="L49" s="80">
        <f>F49/$H$49</f>
        <v>2.6506449902809685E-3</v>
      </c>
      <c r="M49" s="81">
        <f t="shared" si="8"/>
        <v>9.0652058667609114E-2</v>
      </c>
      <c r="N49" s="24"/>
      <c r="O49" s="24"/>
    </row>
    <row r="50" spans="2:15" hidden="1" x14ac:dyDescent="0.35">
      <c r="B50" s="79" t="s">
        <v>15</v>
      </c>
      <c r="C50" s="20">
        <v>202</v>
      </c>
      <c r="D50" s="20">
        <v>26</v>
      </c>
      <c r="E50" s="20">
        <v>207</v>
      </c>
      <c r="F50" s="20">
        <v>10</v>
      </c>
      <c r="G50" s="10">
        <v>445</v>
      </c>
      <c r="H50" s="10">
        <v>5015</v>
      </c>
      <c r="I50" s="80">
        <f>C50/$H$50</f>
        <v>4.0279162512462614E-2</v>
      </c>
      <c r="J50" s="80">
        <f>D50/$H$50</f>
        <v>5.1844466600199403E-3</v>
      </c>
      <c r="K50" s="80">
        <f>E50/$H$50</f>
        <v>4.127617148554337E-2</v>
      </c>
      <c r="L50" s="80">
        <f>F50/$H$50</f>
        <v>1.9940179461615153E-3</v>
      </c>
      <c r="M50" s="81">
        <f t="shared" si="8"/>
        <v>8.8733798604187439E-2</v>
      </c>
      <c r="N50" s="24"/>
      <c r="O50" s="24"/>
    </row>
    <row r="51" spans="2:15" hidden="1" x14ac:dyDescent="0.35">
      <c r="B51" s="79" t="s">
        <v>16</v>
      </c>
      <c r="C51" s="20">
        <v>178</v>
      </c>
      <c r="D51" s="20">
        <v>23</v>
      </c>
      <c r="E51" s="20">
        <v>202</v>
      </c>
      <c r="F51" s="20">
        <v>15</v>
      </c>
      <c r="G51" s="10">
        <v>418</v>
      </c>
      <c r="H51" s="10">
        <v>4882</v>
      </c>
      <c r="I51" s="80">
        <f>C51/$H$51</f>
        <v>3.6460467021712413E-2</v>
      </c>
      <c r="J51" s="80">
        <f>D51/$H$51</f>
        <v>4.7111839410077837E-3</v>
      </c>
      <c r="K51" s="80">
        <f>E51/$H$51</f>
        <v>4.137648504711184E-2</v>
      </c>
      <c r="L51" s="80">
        <f>F51/$H$51</f>
        <v>3.0725112658746417E-3</v>
      </c>
      <c r="M51" s="81">
        <f t="shared" si="8"/>
        <v>8.5620647275706674E-2</v>
      </c>
      <c r="N51" s="24"/>
      <c r="O51" s="24"/>
    </row>
    <row r="52" spans="2:15" hidden="1" x14ac:dyDescent="0.35">
      <c r="B52" s="79" t="s">
        <v>29</v>
      </c>
      <c r="C52" s="20">
        <v>194</v>
      </c>
      <c r="D52" s="20">
        <v>30</v>
      </c>
      <c r="E52" s="20">
        <v>234</v>
      </c>
      <c r="F52" s="20">
        <v>13</v>
      </c>
      <c r="G52" s="10">
        <v>471</v>
      </c>
      <c r="H52" s="10">
        <v>6041</v>
      </c>
      <c r="I52" s="80">
        <f>C52/$H$52</f>
        <v>3.2113888429068038E-2</v>
      </c>
      <c r="J52" s="80">
        <f>D52/$H$52</f>
        <v>4.9660652209899021E-3</v>
      </c>
      <c r="K52" s="80">
        <f>E52/$H$52</f>
        <v>3.8735308723721239E-2</v>
      </c>
      <c r="L52" s="80">
        <f>F52/$H$52</f>
        <v>2.151961595762291E-3</v>
      </c>
      <c r="M52" s="81">
        <f t="shared" si="8"/>
        <v>7.7967223969541463E-2</v>
      </c>
      <c r="N52" s="24"/>
      <c r="O52" s="24"/>
    </row>
    <row r="53" spans="2:15" hidden="1" x14ac:dyDescent="0.35">
      <c r="B53" s="79" t="s">
        <v>18</v>
      </c>
      <c r="C53" s="20">
        <v>196</v>
      </c>
      <c r="D53" s="20">
        <v>15</v>
      </c>
      <c r="E53" s="20">
        <v>206</v>
      </c>
      <c r="F53" s="20">
        <v>10</v>
      </c>
      <c r="G53" s="10">
        <v>427</v>
      </c>
      <c r="H53" s="10">
        <v>5455</v>
      </c>
      <c r="I53" s="80">
        <f t="shared" ref="I53:I60" si="9">C53/$H53</f>
        <v>3.5930339138405133E-2</v>
      </c>
      <c r="J53" s="80">
        <f>D53/$H$53</f>
        <v>2.7497708524289641E-3</v>
      </c>
      <c r="K53" s="80">
        <f>E53/$H$53</f>
        <v>3.7763519706691111E-2</v>
      </c>
      <c r="L53" s="80">
        <f>F53/$H$53</f>
        <v>1.8331805682859762E-3</v>
      </c>
      <c r="M53" s="81">
        <f>G53/$H$53</f>
        <v>7.8276810265811181E-2</v>
      </c>
      <c r="N53" s="24"/>
      <c r="O53" s="24"/>
    </row>
    <row r="54" spans="2:15" hidden="1" x14ac:dyDescent="0.35">
      <c r="B54" s="79" t="s">
        <v>28</v>
      </c>
      <c r="C54" s="20">
        <v>219</v>
      </c>
      <c r="D54" s="20">
        <v>19</v>
      </c>
      <c r="E54" s="20">
        <v>192</v>
      </c>
      <c r="F54" s="20">
        <v>12</v>
      </c>
      <c r="G54" s="10">
        <v>442</v>
      </c>
      <c r="H54" s="10">
        <v>5346</v>
      </c>
      <c r="I54" s="80">
        <f t="shared" si="9"/>
        <v>4.0965207631874299E-2</v>
      </c>
      <c r="J54" s="80">
        <f t="shared" ref="J54:M60" si="10">D54/$H54</f>
        <v>3.554059109614665E-3</v>
      </c>
      <c r="K54" s="80">
        <f t="shared" si="10"/>
        <v>3.5914702581369251E-2</v>
      </c>
      <c r="L54" s="80">
        <f t="shared" si="10"/>
        <v>2.2446689113355782E-3</v>
      </c>
      <c r="M54" s="81">
        <f t="shared" si="10"/>
        <v>8.2678638234193788E-2</v>
      </c>
      <c r="N54" s="24"/>
      <c r="O54" s="24"/>
    </row>
    <row r="55" spans="2:15" hidden="1" x14ac:dyDescent="0.35">
      <c r="B55" s="79" t="s">
        <v>19</v>
      </c>
      <c r="C55" s="20">
        <v>187</v>
      </c>
      <c r="D55" s="20">
        <v>34</v>
      </c>
      <c r="E55" s="20">
        <v>228</v>
      </c>
      <c r="F55" s="20">
        <v>12</v>
      </c>
      <c r="G55" s="10">
        <v>461</v>
      </c>
      <c r="H55" s="10">
        <v>5459</v>
      </c>
      <c r="I55" s="80">
        <f t="shared" si="9"/>
        <v>3.4255358124198568E-2</v>
      </c>
      <c r="J55" s="80">
        <f t="shared" si="10"/>
        <v>6.2282469316724673E-3</v>
      </c>
      <c r="K55" s="80">
        <f t="shared" si="10"/>
        <v>4.1765891188862432E-2</v>
      </c>
      <c r="L55" s="80">
        <f t="shared" si="10"/>
        <v>2.1982047994138121E-3</v>
      </c>
      <c r="M55" s="81">
        <f t="shared" si="10"/>
        <v>8.4447701044147283E-2</v>
      </c>
      <c r="N55" s="24"/>
      <c r="O55" s="24"/>
    </row>
    <row r="56" spans="2:15" hidden="1" x14ac:dyDescent="0.35">
      <c r="B56" s="79" t="s">
        <v>22</v>
      </c>
      <c r="C56" s="20">
        <v>199</v>
      </c>
      <c r="D56" s="20">
        <v>21</v>
      </c>
      <c r="E56" s="20">
        <v>163</v>
      </c>
      <c r="F56" s="20">
        <v>9</v>
      </c>
      <c r="G56" s="10">
        <v>392</v>
      </c>
      <c r="H56" s="10">
        <v>4708</v>
      </c>
      <c r="I56" s="80">
        <f t="shared" si="9"/>
        <v>4.2268479184367033E-2</v>
      </c>
      <c r="J56" s="80">
        <f t="shared" si="10"/>
        <v>4.4604927782497875E-3</v>
      </c>
      <c r="K56" s="80">
        <f t="shared" si="10"/>
        <v>3.462192013593883E-2</v>
      </c>
      <c r="L56" s="80">
        <f t="shared" si="10"/>
        <v>1.9116397621070519E-3</v>
      </c>
      <c r="M56" s="81">
        <f t="shared" si="10"/>
        <v>8.3262531860662709E-2</v>
      </c>
      <c r="N56" s="24"/>
      <c r="O56" s="24"/>
    </row>
    <row r="57" spans="2:15" hidden="1" x14ac:dyDescent="0.35">
      <c r="B57" s="79" t="s">
        <v>27</v>
      </c>
      <c r="C57" s="20">
        <v>209</v>
      </c>
      <c r="D57" s="20">
        <v>17</v>
      </c>
      <c r="E57" s="20">
        <v>249</v>
      </c>
      <c r="F57" s="20">
        <v>25</v>
      </c>
      <c r="G57" s="10">
        <v>500</v>
      </c>
      <c r="H57" s="10">
        <v>6232</v>
      </c>
      <c r="I57" s="80">
        <f t="shared" si="9"/>
        <v>3.3536585365853661E-2</v>
      </c>
      <c r="J57" s="80">
        <f t="shared" si="10"/>
        <v>2.7278562259306803E-3</v>
      </c>
      <c r="K57" s="80">
        <f t="shared" si="10"/>
        <v>3.9955070603337611E-2</v>
      </c>
      <c r="L57" s="80">
        <f t="shared" si="10"/>
        <v>4.0115532734274709E-3</v>
      </c>
      <c r="M57" s="81">
        <f t="shared" si="10"/>
        <v>8.0231065468549426E-2</v>
      </c>
      <c r="N57" s="24"/>
      <c r="O57" s="24"/>
    </row>
    <row r="58" spans="2:15" hidden="1" x14ac:dyDescent="0.35">
      <c r="B58" s="79" t="s">
        <v>24</v>
      </c>
      <c r="C58" s="20">
        <v>251</v>
      </c>
      <c r="D58" s="20">
        <v>20</v>
      </c>
      <c r="E58" s="20">
        <v>256</v>
      </c>
      <c r="F58" s="20">
        <v>15</v>
      </c>
      <c r="G58" s="10">
        <v>542</v>
      </c>
      <c r="H58" s="10">
        <v>6052</v>
      </c>
      <c r="I58" s="80">
        <f t="shared" si="9"/>
        <v>4.1473892927957702E-2</v>
      </c>
      <c r="J58" s="80">
        <f t="shared" si="10"/>
        <v>3.3046926635822869E-3</v>
      </c>
      <c r="K58" s="80">
        <f t="shared" si="10"/>
        <v>4.230006609385327E-2</v>
      </c>
      <c r="L58" s="80">
        <f t="shared" si="10"/>
        <v>2.478519497686715E-3</v>
      </c>
      <c r="M58" s="81">
        <f t="shared" si="10"/>
        <v>8.9557171183079973E-2</v>
      </c>
      <c r="N58" s="24"/>
      <c r="O58" s="24"/>
    </row>
    <row r="59" spans="2:15" hidden="1" x14ac:dyDescent="0.35">
      <c r="B59" s="79" t="s">
        <v>25</v>
      </c>
      <c r="C59" s="20">
        <v>226</v>
      </c>
      <c r="D59" s="20">
        <v>32</v>
      </c>
      <c r="E59" s="20">
        <v>255</v>
      </c>
      <c r="F59" s="20">
        <v>16</v>
      </c>
      <c r="G59" s="10">
        <v>529</v>
      </c>
      <c r="H59" s="10">
        <v>6113</v>
      </c>
      <c r="I59" s="80">
        <f t="shared" si="9"/>
        <v>3.6970390970063799E-2</v>
      </c>
      <c r="J59" s="80">
        <f t="shared" si="10"/>
        <v>5.2347456240798302E-3</v>
      </c>
      <c r="K59" s="80">
        <f t="shared" si="10"/>
        <v>4.1714379191886142E-2</v>
      </c>
      <c r="L59" s="80">
        <f t="shared" si="10"/>
        <v>2.6173728120399151E-3</v>
      </c>
      <c r="M59" s="81">
        <f t="shared" si="10"/>
        <v>8.6536888598069683E-2</v>
      </c>
      <c r="N59" s="24"/>
      <c r="O59" s="24"/>
    </row>
    <row r="60" spans="2:15" hidden="1" x14ac:dyDescent="0.35">
      <c r="B60" s="79" t="s">
        <v>26</v>
      </c>
      <c r="C60" s="20">
        <v>195</v>
      </c>
      <c r="D60" s="20">
        <v>31</v>
      </c>
      <c r="E60" s="20">
        <v>235</v>
      </c>
      <c r="F60" s="20">
        <v>22</v>
      </c>
      <c r="G60" s="10">
        <v>483</v>
      </c>
      <c r="H60" s="10">
        <v>5710</v>
      </c>
      <c r="I60" s="80">
        <f t="shared" si="9"/>
        <v>3.4150612959719787E-2</v>
      </c>
      <c r="J60" s="80">
        <f t="shared" si="10"/>
        <v>5.4290718038528894E-3</v>
      </c>
      <c r="K60" s="80">
        <f t="shared" si="10"/>
        <v>4.1155866900175128E-2</v>
      </c>
      <c r="L60" s="80">
        <f t="shared" si="10"/>
        <v>3.852889667250438E-3</v>
      </c>
      <c r="M60" s="81">
        <f t="shared" si="10"/>
        <v>8.4588441330998243E-2</v>
      </c>
      <c r="N60" s="24"/>
      <c r="O60" s="24"/>
    </row>
    <row r="61" spans="2:15" hidden="1" x14ac:dyDescent="0.35">
      <c r="B61" s="79" t="s">
        <v>32</v>
      </c>
      <c r="C61" s="20">
        <v>216</v>
      </c>
      <c r="D61" s="20">
        <v>31</v>
      </c>
      <c r="E61" s="20">
        <v>193</v>
      </c>
      <c r="F61" s="20">
        <v>12</v>
      </c>
      <c r="G61" s="10">
        <v>452</v>
      </c>
      <c r="H61" s="10">
        <v>5025</v>
      </c>
      <c r="I61" s="80">
        <v>4.2985074626865669E-2</v>
      </c>
      <c r="J61" s="80">
        <v>6.1691542288557213E-3</v>
      </c>
      <c r="K61" s="80">
        <v>3.8407960199004977E-2</v>
      </c>
      <c r="L61" s="80">
        <v>2.3880597014925373E-3</v>
      </c>
      <c r="M61" s="81">
        <v>8.9950248756218903E-2</v>
      </c>
      <c r="N61" s="24"/>
      <c r="O61" s="24"/>
    </row>
    <row r="62" spans="2:15" hidden="1" x14ac:dyDescent="0.35">
      <c r="B62" s="79" t="s">
        <v>33</v>
      </c>
      <c r="C62" s="20">
        <v>220</v>
      </c>
      <c r="D62" s="20">
        <v>21</v>
      </c>
      <c r="E62" s="20">
        <v>214</v>
      </c>
      <c r="F62" s="20">
        <v>18</v>
      </c>
      <c r="G62" s="10">
        <v>473</v>
      </c>
      <c r="H62" s="10">
        <v>5740</v>
      </c>
      <c r="I62" s="80">
        <f t="shared" ref="I62:M63" si="11">C62/$H62</f>
        <v>3.8327526132404179E-2</v>
      </c>
      <c r="J62" s="80">
        <f t="shared" si="11"/>
        <v>3.6585365853658539E-3</v>
      </c>
      <c r="K62" s="80">
        <f t="shared" si="11"/>
        <v>3.7282229965156795E-2</v>
      </c>
      <c r="L62" s="80">
        <f t="shared" si="11"/>
        <v>3.1358885017421603E-3</v>
      </c>
      <c r="M62" s="81">
        <f t="shared" si="11"/>
        <v>8.2404181184668995E-2</v>
      </c>
      <c r="N62" s="24"/>
      <c r="O62" s="24"/>
    </row>
    <row r="63" spans="2:15" hidden="1" x14ac:dyDescent="0.35">
      <c r="B63" s="79" t="s">
        <v>34</v>
      </c>
      <c r="C63" s="20">
        <v>240</v>
      </c>
      <c r="D63" s="20">
        <v>31</v>
      </c>
      <c r="E63" s="20">
        <v>230</v>
      </c>
      <c r="F63" s="20">
        <v>18</v>
      </c>
      <c r="G63" s="10">
        <v>519</v>
      </c>
      <c r="H63" s="10">
        <v>6478</v>
      </c>
      <c r="I63" s="80">
        <f t="shared" si="11"/>
        <v>3.7048471750540289E-2</v>
      </c>
      <c r="J63" s="80">
        <f t="shared" si="11"/>
        <v>4.7854276011114541E-3</v>
      </c>
      <c r="K63" s="80">
        <f t="shared" si="11"/>
        <v>3.5504785427601111E-2</v>
      </c>
      <c r="L63" s="80">
        <f t="shared" si="11"/>
        <v>2.7786353812905219E-3</v>
      </c>
      <c r="M63" s="81">
        <f t="shared" si="11"/>
        <v>8.0117320160543376E-2</v>
      </c>
      <c r="N63" s="24"/>
      <c r="O63" s="24"/>
    </row>
    <row r="64" spans="2:15" hidden="1" x14ac:dyDescent="0.35">
      <c r="B64" s="79" t="s">
        <v>35</v>
      </c>
      <c r="C64" s="20">
        <v>211</v>
      </c>
      <c r="D64" s="20">
        <v>32</v>
      </c>
      <c r="E64" s="20">
        <v>207</v>
      </c>
      <c r="F64" s="20">
        <v>15</v>
      </c>
      <c r="G64" s="10">
        <v>465</v>
      </c>
      <c r="H64" s="10">
        <v>6015</v>
      </c>
      <c r="I64" s="80">
        <v>3.5078969243557773E-2</v>
      </c>
      <c r="J64" s="80">
        <v>5.3200332502078137E-3</v>
      </c>
      <c r="K64" s="80">
        <v>3.4413965087281798E-2</v>
      </c>
      <c r="L64" s="80">
        <v>2.4937655860349127E-3</v>
      </c>
      <c r="M64" s="81">
        <v>7.7306733167082295E-2</v>
      </c>
      <c r="N64" s="24"/>
      <c r="O64" s="24"/>
    </row>
    <row r="65" spans="2:15" hidden="1" x14ac:dyDescent="0.35">
      <c r="B65" s="79" t="s">
        <v>36</v>
      </c>
      <c r="C65" s="20">
        <v>207</v>
      </c>
      <c r="D65" s="20">
        <v>25</v>
      </c>
      <c r="E65" s="20">
        <v>220</v>
      </c>
      <c r="F65" s="20">
        <v>13</v>
      </c>
      <c r="G65" s="10">
        <v>465</v>
      </c>
      <c r="H65" s="10">
        <v>5491</v>
      </c>
      <c r="I65" s="80">
        <v>3.7698051356765613E-2</v>
      </c>
      <c r="J65" s="80">
        <v>4.5529047532325622E-3</v>
      </c>
      <c r="K65" s="80">
        <v>4.0065561828446547E-2</v>
      </c>
      <c r="L65" s="80">
        <v>2.3675104716809323E-3</v>
      </c>
      <c r="M65" s="81">
        <v>8.4684028410125664E-2</v>
      </c>
      <c r="N65" s="24"/>
      <c r="O65" s="24"/>
    </row>
    <row r="66" spans="2:15" hidden="1" x14ac:dyDescent="0.35">
      <c r="B66" s="79" t="s">
        <v>59</v>
      </c>
      <c r="C66" s="20">
        <v>190</v>
      </c>
      <c r="D66" s="20">
        <v>19</v>
      </c>
      <c r="E66" s="20">
        <v>160</v>
      </c>
      <c r="F66" s="20">
        <v>20</v>
      </c>
      <c r="G66" s="10">
        <v>389</v>
      </c>
      <c r="H66" s="10">
        <v>4348</v>
      </c>
      <c r="I66" s="80">
        <v>4.3698252069917204E-2</v>
      </c>
      <c r="J66" s="80">
        <v>4.3698252069917206E-3</v>
      </c>
      <c r="K66" s="80">
        <v>3.6798528058877643E-2</v>
      </c>
      <c r="L66" s="80">
        <v>4.5998160073597054E-3</v>
      </c>
      <c r="M66" s="81">
        <v>8.946642134314628E-2</v>
      </c>
      <c r="N66" s="24"/>
      <c r="O66" s="24"/>
    </row>
    <row r="67" spans="2:15" hidden="1" x14ac:dyDescent="0.35">
      <c r="B67" s="79" t="s">
        <v>58</v>
      </c>
      <c r="C67" s="20"/>
      <c r="D67" s="20"/>
      <c r="E67" s="20"/>
      <c r="F67" s="20"/>
      <c r="G67" s="10"/>
      <c r="H67" s="10"/>
      <c r="I67" s="80">
        <v>3.7687354580379848E-2</v>
      </c>
      <c r="J67" s="80">
        <v>4.5271720505744642E-3</v>
      </c>
      <c r="K67" s="80">
        <v>3.9148314485146905E-2</v>
      </c>
      <c r="L67" s="80">
        <v>2.6243168659704562E-3</v>
      </c>
      <c r="M67" s="81">
        <v>8.3987157982071681E-2</v>
      </c>
      <c r="N67" s="24"/>
      <c r="O67" s="24"/>
    </row>
    <row r="68" spans="2:15" hidden="1" x14ac:dyDescent="0.35">
      <c r="B68" s="79" t="s">
        <v>38</v>
      </c>
      <c r="C68" s="20">
        <v>170</v>
      </c>
      <c r="D68" s="20">
        <v>17</v>
      </c>
      <c r="E68" s="20">
        <v>200</v>
      </c>
      <c r="F68" s="20">
        <v>11</v>
      </c>
      <c r="G68" s="10">
        <v>398</v>
      </c>
      <c r="H68" s="10">
        <v>4825</v>
      </c>
      <c r="I68" s="80">
        <v>3.5233160621761656E-2</v>
      </c>
      <c r="J68" s="80">
        <v>3.523316062176166E-3</v>
      </c>
      <c r="K68" s="80">
        <v>4.145077720207254E-2</v>
      </c>
      <c r="L68" s="80">
        <v>2.2797927461139897E-3</v>
      </c>
      <c r="M68" s="81">
        <v>8.2487046632124347E-2</v>
      </c>
      <c r="N68" s="24"/>
      <c r="O68" s="24"/>
    </row>
    <row r="69" spans="2:15" hidden="1" x14ac:dyDescent="0.35">
      <c r="B69" s="79" t="s">
        <v>39</v>
      </c>
      <c r="C69" s="20">
        <v>215</v>
      </c>
      <c r="D69" s="20">
        <v>24</v>
      </c>
      <c r="E69" s="20">
        <v>260</v>
      </c>
      <c r="F69" s="20">
        <v>18</v>
      </c>
      <c r="G69" s="10">
        <v>517</v>
      </c>
      <c r="H69" s="10">
        <v>5430</v>
      </c>
      <c r="I69" s="80">
        <v>3.959484346224678E-2</v>
      </c>
      <c r="J69" s="80">
        <v>4.4198895027624313E-3</v>
      </c>
      <c r="K69" s="80">
        <v>4.7882136279926338E-2</v>
      </c>
      <c r="L69" s="80">
        <v>3.3149171270718232E-3</v>
      </c>
      <c r="M69" s="81">
        <v>9.5211786372007362E-2</v>
      </c>
      <c r="N69" s="24"/>
      <c r="O69" s="24"/>
    </row>
    <row r="70" spans="2:15" hidden="1" x14ac:dyDescent="0.35">
      <c r="B70" s="79" t="s">
        <v>40</v>
      </c>
      <c r="C70" s="21">
        <v>205</v>
      </c>
      <c r="D70" s="21">
        <v>21</v>
      </c>
      <c r="E70" s="65">
        <v>215</v>
      </c>
      <c r="F70" s="65">
        <v>10</v>
      </c>
      <c r="G70" s="66">
        <v>451</v>
      </c>
      <c r="H70" s="66">
        <v>5360</v>
      </c>
      <c r="I70" s="80">
        <v>3.8246268656716417E-2</v>
      </c>
      <c r="J70" s="80">
        <v>3.9179104477611937E-3</v>
      </c>
      <c r="K70" s="80">
        <v>4.0111940298507461E-2</v>
      </c>
      <c r="L70" s="80">
        <v>1.8656716417910447E-3</v>
      </c>
      <c r="M70" s="81">
        <v>8.4141791044776121E-2</v>
      </c>
      <c r="N70" s="24"/>
      <c r="O70" s="24"/>
    </row>
    <row r="71" spans="2:15" hidden="1" x14ac:dyDescent="0.35">
      <c r="B71" s="79" t="s">
        <v>41</v>
      </c>
      <c r="C71" s="21">
        <v>218</v>
      </c>
      <c r="D71" s="21">
        <v>23</v>
      </c>
      <c r="E71" s="65">
        <v>214</v>
      </c>
      <c r="F71" s="65">
        <v>10</v>
      </c>
      <c r="G71" s="66">
        <v>465</v>
      </c>
      <c r="H71" s="66">
        <v>5500</v>
      </c>
      <c r="I71" s="80">
        <v>3.9636363636363636E-2</v>
      </c>
      <c r="J71" s="80">
        <v>4.1818181818181815E-3</v>
      </c>
      <c r="K71" s="80">
        <v>3.8909090909090907E-2</v>
      </c>
      <c r="L71" s="80">
        <v>1.8181818181818182E-3</v>
      </c>
      <c r="M71" s="81">
        <v>8.4545454545454549E-2</v>
      </c>
      <c r="N71" s="24"/>
      <c r="O71" s="24"/>
    </row>
    <row r="72" spans="2:15" hidden="1" x14ac:dyDescent="0.35">
      <c r="B72" s="79" t="s">
        <v>42</v>
      </c>
      <c r="C72" s="21">
        <v>209</v>
      </c>
      <c r="D72" s="21">
        <v>21</v>
      </c>
      <c r="E72" s="65">
        <v>215</v>
      </c>
      <c r="F72" s="65">
        <v>10</v>
      </c>
      <c r="G72" s="66">
        <v>455</v>
      </c>
      <c r="H72" s="66">
        <v>5115</v>
      </c>
      <c r="I72" s="80">
        <v>4.0860215053763443E-2</v>
      </c>
      <c r="J72" s="80">
        <v>4.1055718475073314E-3</v>
      </c>
      <c r="K72" s="80">
        <v>4.2033235581622676E-2</v>
      </c>
      <c r="L72" s="80">
        <v>1.9550342130987292E-3</v>
      </c>
      <c r="M72" s="81">
        <v>8.8954056695992184E-2</v>
      </c>
      <c r="N72" s="24"/>
      <c r="O72" s="24"/>
    </row>
    <row r="73" spans="2:15" hidden="1" x14ac:dyDescent="0.35">
      <c r="B73" s="79" t="s">
        <v>60</v>
      </c>
      <c r="C73" s="21">
        <v>243</v>
      </c>
      <c r="D73" s="21">
        <v>16</v>
      </c>
      <c r="E73" s="65">
        <v>204</v>
      </c>
      <c r="F73" s="65">
        <v>12</v>
      </c>
      <c r="G73" s="66">
        <v>475</v>
      </c>
      <c r="H73" s="66">
        <v>5741</v>
      </c>
      <c r="I73" s="80">
        <v>4.2327120710677582E-2</v>
      </c>
      <c r="J73" s="80">
        <v>2.7869709109911165E-3</v>
      </c>
      <c r="K73" s="80">
        <v>3.5533879115136738E-2</v>
      </c>
      <c r="L73" s="80">
        <v>2.0902281832433376E-3</v>
      </c>
      <c r="M73" s="81">
        <v>8.2738198920048772E-2</v>
      </c>
      <c r="N73" s="24"/>
      <c r="O73" s="24"/>
    </row>
    <row r="74" spans="2:15" hidden="1" x14ac:dyDescent="0.35">
      <c r="B74" s="79" t="s">
        <v>43</v>
      </c>
      <c r="C74" s="21">
        <v>233</v>
      </c>
      <c r="D74" s="21">
        <v>18</v>
      </c>
      <c r="E74" s="65">
        <v>215</v>
      </c>
      <c r="F74" s="65">
        <v>20</v>
      </c>
      <c r="G74" s="66">
        <v>486</v>
      </c>
      <c r="H74" s="66">
        <v>5831</v>
      </c>
      <c r="I74" s="80">
        <v>3.9958840679128797E-2</v>
      </c>
      <c r="J74" s="80">
        <v>3.0869490653404217E-3</v>
      </c>
      <c r="K74" s="80">
        <v>3.6871891613788371E-2</v>
      </c>
      <c r="L74" s="80">
        <v>3.4299434059338022E-3</v>
      </c>
      <c r="M74" s="81">
        <v>8.3347624764191386E-2</v>
      </c>
      <c r="N74" s="24"/>
      <c r="O74" s="24"/>
    </row>
    <row r="75" spans="2:15" hidden="1" x14ac:dyDescent="0.35">
      <c r="B75" s="79" t="s">
        <v>44</v>
      </c>
      <c r="C75" s="21">
        <v>207</v>
      </c>
      <c r="D75" s="21">
        <v>23</v>
      </c>
      <c r="E75" s="65">
        <v>259</v>
      </c>
      <c r="F75" s="65">
        <v>12</v>
      </c>
      <c r="G75" s="66">
        <v>501</v>
      </c>
      <c r="H75" s="66">
        <v>6258</v>
      </c>
      <c r="I75" s="80">
        <v>3.3077660594439118E-2</v>
      </c>
      <c r="J75" s="80">
        <v>3.6752956216043464E-3</v>
      </c>
      <c r="K75" s="80">
        <v>4.1387024608501119E-2</v>
      </c>
      <c r="L75" s="80">
        <v>1.9175455417066154E-3</v>
      </c>
      <c r="M75" s="81">
        <v>8.00575263662512E-2</v>
      </c>
      <c r="N75" s="24"/>
      <c r="O75" s="24"/>
    </row>
    <row r="76" spans="2:15" hidden="1" x14ac:dyDescent="0.35">
      <c r="B76" s="79" t="s">
        <v>45</v>
      </c>
      <c r="C76" s="21">
        <v>238</v>
      </c>
      <c r="D76" s="21">
        <v>31</v>
      </c>
      <c r="E76" s="65">
        <v>206</v>
      </c>
      <c r="F76" s="65">
        <v>25</v>
      </c>
      <c r="G76" s="66">
        <v>500</v>
      </c>
      <c r="H76" s="66">
        <v>5675</v>
      </c>
      <c r="I76" s="80">
        <v>4.1938325991189428E-2</v>
      </c>
      <c r="J76" s="80">
        <v>5.4625550660792948E-3</v>
      </c>
      <c r="K76" s="80">
        <v>3.6299559471365636E-2</v>
      </c>
      <c r="L76" s="80">
        <v>4.4052863436123352E-3</v>
      </c>
      <c r="M76" s="81">
        <v>8.8105726872246701E-2</v>
      </c>
      <c r="N76" s="24"/>
      <c r="O76" s="24"/>
    </row>
    <row r="77" spans="2:15" hidden="1" x14ac:dyDescent="0.35">
      <c r="B77" s="79" t="s">
        <v>61</v>
      </c>
      <c r="C77" s="21">
        <v>228</v>
      </c>
      <c r="D77" s="21">
        <v>25</v>
      </c>
      <c r="E77" s="65">
        <v>220</v>
      </c>
      <c r="F77" s="65">
        <v>26</v>
      </c>
      <c r="G77" s="66">
        <v>499</v>
      </c>
      <c r="H77" s="66">
        <v>5239</v>
      </c>
      <c r="I77" s="80">
        <v>4.3519755678564614E-2</v>
      </c>
      <c r="J77" s="80">
        <v>4.7719030349303304E-3</v>
      </c>
      <c r="K77" s="80">
        <v>4.1992746707386903E-2</v>
      </c>
      <c r="L77" s="80">
        <v>4.9627791563275434E-3</v>
      </c>
      <c r="M77" s="81">
        <v>9.524718457720939E-2</v>
      </c>
      <c r="N77" s="24"/>
      <c r="O77" s="24"/>
    </row>
    <row r="78" spans="2:15" hidden="1" x14ac:dyDescent="0.35">
      <c r="B78" s="79" t="s">
        <v>62</v>
      </c>
      <c r="C78" s="21">
        <v>252</v>
      </c>
      <c r="D78" s="21">
        <v>28</v>
      </c>
      <c r="E78" s="65">
        <v>244</v>
      </c>
      <c r="F78" s="65">
        <v>19</v>
      </c>
      <c r="G78" s="66">
        <v>543</v>
      </c>
      <c r="H78" s="66">
        <v>6559</v>
      </c>
      <c r="I78" s="80">
        <v>3.8420490928495199E-2</v>
      </c>
      <c r="J78" s="80">
        <v>4.2689434364994666E-3</v>
      </c>
      <c r="K78" s="80">
        <v>3.7200792803781066E-2</v>
      </c>
      <c r="L78" s="80">
        <v>2.8967830461960665E-3</v>
      </c>
      <c r="M78" s="81">
        <v>8.2787010214971798E-2</v>
      </c>
      <c r="N78" s="24"/>
      <c r="O78" s="24"/>
    </row>
    <row r="79" spans="2:15" hidden="1" x14ac:dyDescent="0.35">
      <c r="B79" s="79" t="s">
        <v>46</v>
      </c>
      <c r="C79" s="20">
        <v>248</v>
      </c>
      <c r="D79" s="20">
        <v>49</v>
      </c>
      <c r="E79" s="20">
        <v>239</v>
      </c>
      <c r="F79" s="20">
        <v>21</v>
      </c>
      <c r="G79" s="10">
        <v>557</v>
      </c>
      <c r="H79" s="10">
        <v>6309</v>
      </c>
      <c r="I79" s="80">
        <f>C79/$H79</f>
        <v>3.9308923759708354E-2</v>
      </c>
      <c r="J79" s="80">
        <f>D79/$H79</f>
        <v>7.7666825170391507E-3</v>
      </c>
      <c r="K79" s="80">
        <f>E79/$H79</f>
        <v>3.788239023617055E-2</v>
      </c>
      <c r="L79" s="80">
        <f>F79/$H79</f>
        <v>3.3285782215882074E-3</v>
      </c>
      <c r="M79" s="81">
        <f>G79/$H79</f>
        <v>8.8286574734506254E-2</v>
      </c>
      <c r="N79" s="24"/>
      <c r="O79" s="24"/>
    </row>
    <row r="80" spans="2:15" hidden="1" x14ac:dyDescent="0.35">
      <c r="B80" s="79" t="s">
        <v>47</v>
      </c>
      <c r="C80" s="21">
        <v>218</v>
      </c>
      <c r="D80" s="21">
        <v>25</v>
      </c>
      <c r="E80" s="65">
        <v>276</v>
      </c>
      <c r="F80" s="65">
        <v>16</v>
      </c>
      <c r="G80" s="66">
        <v>535</v>
      </c>
      <c r="H80" s="66">
        <v>6416</v>
      </c>
      <c r="I80" s="80">
        <v>3.3977556109725686E-2</v>
      </c>
      <c r="J80" s="80">
        <v>3.8965087281795513E-3</v>
      </c>
      <c r="K80" s="80">
        <v>4.3017456359102244E-2</v>
      </c>
      <c r="L80" s="80">
        <v>2.4937655860349127E-3</v>
      </c>
      <c r="M80" s="81">
        <v>8.3385286783042398E-2</v>
      </c>
      <c r="N80" s="24"/>
      <c r="O80" s="24"/>
    </row>
    <row r="81" spans="2:15" hidden="1" x14ac:dyDescent="0.35">
      <c r="B81" s="79" t="s">
        <v>48</v>
      </c>
      <c r="C81" s="21">
        <v>249</v>
      </c>
      <c r="D81" s="21">
        <v>51</v>
      </c>
      <c r="E81" s="65">
        <v>221</v>
      </c>
      <c r="F81" s="65">
        <v>25</v>
      </c>
      <c r="G81" s="66">
        <v>546</v>
      </c>
      <c r="H81" s="66">
        <v>6143</v>
      </c>
      <c r="I81" s="80">
        <v>4.0533941071137877E-2</v>
      </c>
      <c r="J81" s="80">
        <v>8.302132508546313E-3</v>
      </c>
      <c r="K81" s="80">
        <v>3.5975907537034023E-2</v>
      </c>
      <c r="L81" s="80">
        <v>4.0696727983070159E-3</v>
      </c>
      <c r="M81" s="81">
        <v>8.8881653915025227E-2</v>
      </c>
      <c r="N81" s="24"/>
      <c r="O81" s="24"/>
    </row>
    <row r="82" spans="2:15" hidden="1" x14ac:dyDescent="0.35">
      <c r="B82" s="79" t="s">
        <v>49</v>
      </c>
      <c r="C82" s="21">
        <v>392</v>
      </c>
      <c r="D82" s="21">
        <v>33</v>
      </c>
      <c r="E82" s="65">
        <v>49</v>
      </c>
      <c r="F82" s="65">
        <v>15</v>
      </c>
      <c r="G82" s="66">
        <v>489</v>
      </c>
      <c r="H82" s="66">
        <v>5218</v>
      </c>
      <c r="I82" s="80">
        <v>7.5124568800306629E-2</v>
      </c>
      <c r="J82" s="80">
        <v>6.324262169413568E-3</v>
      </c>
      <c r="K82" s="80">
        <v>9.3905711000383287E-3</v>
      </c>
      <c r="L82" s="80">
        <v>2.874664622460713E-3</v>
      </c>
      <c r="M82" s="81">
        <v>9.3714066692219239E-2</v>
      </c>
      <c r="N82" s="24"/>
      <c r="O82" s="24"/>
    </row>
    <row r="83" spans="2:15" hidden="1" x14ac:dyDescent="0.35">
      <c r="B83" s="79" t="s">
        <v>63</v>
      </c>
      <c r="C83" s="21">
        <v>543</v>
      </c>
      <c r="D83" s="21">
        <v>27</v>
      </c>
      <c r="E83" s="65">
        <v>85</v>
      </c>
      <c r="F83" s="65">
        <v>36</v>
      </c>
      <c r="G83" s="66">
        <v>691</v>
      </c>
      <c r="H83" s="66">
        <v>7622</v>
      </c>
      <c r="I83" s="80">
        <v>7.1241144056678044E-2</v>
      </c>
      <c r="J83" s="80">
        <v>3.5423773287850957E-3</v>
      </c>
      <c r="K83" s="80">
        <v>1.1151928627656783E-2</v>
      </c>
      <c r="L83" s="80">
        <v>4.7231697717134606E-3</v>
      </c>
      <c r="M83" s="81">
        <v>9.0658619784833375E-2</v>
      </c>
      <c r="N83" s="24"/>
      <c r="O83" s="24"/>
    </row>
    <row r="84" spans="2:15" hidden="1" x14ac:dyDescent="0.35">
      <c r="B84" s="79" t="s">
        <v>50</v>
      </c>
      <c r="C84" s="21">
        <v>504</v>
      </c>
      <c r="D84" s="21">
        <v>46</v>
      </c>
      <c r="E84" s="65">
        <v>65</v>
      </c>
      <c r="F84" s="65">
        <v>24</v>
      </c>
      <c r="G84" s="66">
        <v>639</v>
      </c>
      <c r="H84" s="66">
        <v>7003</v>
      </c>
      <c r="I84" s="80">
        <v>7.1969156075967447E-2</v>
      </c>
      <c r="J84" s="80">
        <v>6.5686134513779811E-3</v>
      </c>
      <c r="K84" s="80">
        <v>9.2817363986862772E-3</v>
      </c>
      <c r="L84" s="80">
        <v>3.4271026702841641E-3</v>
      </c>
      <c r="M84" s="81">
        <v>9.1246608596315865E-2</v>
      </c>
      <c r="N84" s="24"/>
      <c r="O84" s="24"/>
    </row>
    <row r="85" spans="2:15" hidden="1" x14ac:dyDescent="0.35">
      <c r="B85" s="79" t="s">
        <v>51</v>
      </c>
      <c r="C85" s="21">
        <v>472</v>
      </c>
      <c r="D85" s="21">
        <v>45</v>
      </c>
      <c r="E85" s="65">
        <v>65</v>
      </c>
      <c r="F85" s="65">
        <v>23</v>
      </c>
      <c r="G85" s="66">
        <v>605</v>
      </c>
      <c r="H85" s="66">
        <v>6499</v>
      </c>
      <c r="I85" s="80">
        <v>7.2626557931989535E-2</v>
      </c>
      <c r="J85" s="80">
        <v>6.9241421757193413E-3</v>
      </c>
      <c r="K85" s="80">
        <v>1.0001538698261271E-2</v>
      </c>
      <c r="L85" s="80">
        <v>3.5390060009232189E-3</v>
      </c>
      <c r="M85" s="81">
        <v>9.3091244806893375E-2</v>
      </c>
      <c r="N85" s="24"/>
      <c r="O85" s="24"/>
    </row>
    <row r="86" spans="2:15" hidden="1" x14ac:dyDescent="0.35">
      <c r="B86" s="79" t="s">
        <v>52</v>
      </c>
      <c r="C86" s="21">
        <v>420</v>
      </c>
      <c r="D86" s="21">
        <v>28</v>
      </c>
      <c r="E86" s="65">
        <v>73</v>
      </c>
      <c r="F86" s="65">
        <v>28</v>
      </c>
      <c r="G86" s="66">
        <v>549</v>
      </c>
      <c r="H86" s="66">
        <v>6244</v>
      </c>
      <c r="I86" s="80">
        <v>6.726457399103139E-2</v>
      </c>
      <c r="J86" s="80">
        <v>4.4843049327354259E-3</v>
      </c>
      <c r="K86" s="80">
        <v>1.1691223574631647E-2</v>
      </c>
      <c r="L86" s="80">
        <v>4.4843049327354259E-3</v>
      </c>
      <c r="M86" s="81">
        <v>8.7924407431133889E-2</v>
      </c>
      <c r="N86" s="24"/>
      <c r="O86" s="24"/>
    </row>
    <row r="87" spans="2:15" hidden="1" x14ac:dyDescent="0.35">
      <c r="B87" s="79" t="s">
        <v>53</v>
      </c>
      <c r="C87" s="21">
        <v>385</v>
      </c>
      <c r="D87" s="21">
        <v>51</v>
      </c>
      <c r="E87" s="65">
        <v>124</v>
      </c>
      <c r="F87" s="65">
        <v>15</v>
      </c>
      <c r="G87" s="66">
        <v>575</v>
      </c>
      <c r="H87" s="66">
        <v>5403</v>
      </c>
      <c r="I87" s="80">
        <v>7.1256709235609852E-2</v>
      </c>
      <c r="J87" s="80">
        <v>9.4392004441976683E-3</v>
      </c>
      <c r="K87" s="80">
        <v>2.2950212844715899E-2</v>
      </c>
      <c r="L87" s="80">
        <v>2.7762354247640201E-3</v>
      </c>
      <c r="M87" s="81">
        <v>0.10642235794928744</v>
      </c>
      <c r="N87" s="24"/>
      <c r="O87" s="24"/>
    </row>
    <row r="88" spans="2:15" hidden="1" x14ac:dyDescent="0.35">
      <c r="B88" s="79" t="s">
        <v>64</v>
      </c>
      <c r="C88" s="21">
        <v>411</v>
      </c>
      <c r="D88" s="21">
        <v>60</v>
      </c>
      <c r="E88" s="65">
        <v>161</v>
      </c>
      <c r="F88" s="65">
        <v>13</v>
      </c>
      <c r="G88" s="66">
        <v>645</v>
      </c>
      <c r="H88" s="66">
        <v>5983</v>
      </c>
      <c r="I88" s="80">
        <v>6.8694634798596027E-2</v>
      </c>
      <c r="J88" s="80">
        <v>1.0028413839211098E-2</v>
      </c>
      <c r="K88" s="80">
        <v>2.6909577135216446E-2</v>
      </c>
      <c r="L88" s="80">
        <v>2.1728229984957379E-3</v>
      </c>
      <c r="M88" s="81">
        <v>0.1078054487715193</v>
      </c>
      <c r="N88" s="24"/>
      <c r="O88" s="24"/>
    </row>
    <row r="89" spans="2:15" hidden="1" x14ac:dyDescent="0.35">
      <c r="B89" s="79" t="s">
        <v>54</v>
      </c>
      <c r="C89" s="21">
        <v>490</v>
      </c>
      <c r="D89" s="21">
        <v>65</v>
      </c>
      <c r="E89" s="65">
        <v>43</v>
      </c>
      <c r="F89" s="65">
        <v>15</v>
      </c>
      <c r="G89" s="66">
        <v>613</v>
      </c>
      <c r="H89" s="66">
        <v>5357</v>
      </c>
      <c r="I89" s="80">
        <v>9.1469105842822473E-2</v>
      </c>
      <c r="J89" s="80">
        <v>1.2133656897517267E-2</v>
      </c>
      <c r="K89" s="80">
        <v>8.0268807168191146E-3</v>
      </c>
      <c r="L89" s="80">
        <v>2.800074668657831E-3</v>
      </c>
      <c r="M89" s="81">
        <v>0.11442971812581669</v>
      </c>
      <c r="N89" s="24"/>
      <c r="O89" s="24"/>
    </row>
    <row r="90" spans="2:15" hidden="1" x14ac:dyDescent="0.35">
      <c r="B90" s="79" t="s">
        <v>55</v>
      </c>
      <c r="C90" s="14">
        <v>227</v>
      </c>
      <c r="D90" s="14">
        <v>21</v>
      </c>
      <c r="E90" s="20">
        <v>27</v>
      </c>
      <c r="F90" s="20">
        <v>11</v>
      </c>
      <c r="G90" s="10">
        <v>286</v>
      </c>
      <c r="H90" s="10">
        <v>2260</v>
      </c>
      <c r="I90" s="80">
        <f t="shared" ref="I90:I110" si="12">C90/$H90</f>
        <v>0.10044247787610619</v>
      </c>
      <c r="J90" s="80">
        <f t="shared" ref="J90:J110" si="13">D90/$H90</f>
        <v>9.2920353982300884E-3</v>
      </c>
      <c r="K90" s="80">
        <f t="shared" ref="K90:K110" si="14">E90/$H90</f>
        <v>1.1946902654867256E-2</v>
      </c>
      <c r="L90" s="80">
        <f t="shared" ref="L90:L110" si="15">F90/$H90</f>
        <v>4.8672566371681415E-3</v>
      </c>
      <c r="M90" s="81">
        <f t="shared" ref="M90:M110" si="16">G90/$H90</f>
        <v>0.12654867256637167</v>
      </c>
      <c r="N90" s="24"/>
      <c r="O90" s="24"/>
    </row>
    <row r="91" spans="2:15" hidden="1" x14ac:dyDescent="0.35">
      <c r="B91" s="79" t="s">
        <v>66</v>
      </c>
      <c r="C91" s="14">
        <v>718</v>
      </c>
      <c r="D91" s="14">
        <v>47</v>
      </c>
      <c r="E91" s="20">
        <v>58</v>
      </c>
      <c r="F91" s="20">
        <v>19</v>
      </c>
      <c r="G91" s="10">
        <v>842</v>
      </c>
      <c r="H91" s="10">
        <v>6844</v>
      </c>
      <c r="I91" s="80">
        <f t="shared" si="12"/>
        <v>0.10490940970192869</v>
      </c>
      <c r="J91" s="80">
        <f t="shared" si="13"/>
        <v>6.8673290473407365E-3</v>
      </c>
      <c r="K91" s="80">
        <f t="shared" si="14"/>
        <v>8.4745762711864406E-3</v>
      </c>
      <c r="L91" s="80">
        <f t="shared" si="15"/>
        <v>2.7761542957334892E-3</v>
      </c>
      <c r="M91" s="81">
        <f t="shared" si="16"/>
        <v>0.12302746931618937</v>
      </c>
      <c r="N91" s="24"/>
      <c r="O91" s="24"/>
    </row>
    <row r="92" spans="2:15" hidden="1" x14ac:dyDescent="0.35">
      <c r="B92" s="79" t="s">
        <v>65</v>
      </c>
      <c r="C92" s="14">
        <v>574</v>
      </c>
      <c r="D92" s="14">
        <v>41</v>
      </c>
      <c r="E92" s="20">
        <v>41</v>
      </c>
      <c r="F92" s="20">
        <v>15</v>
      </c>
      <c r="G92" s="10">
        <v>671</v>
      </c>
      <c r="H92" s="10">
        <v>5222</v>
      </c>
      <c r="I92" s="80">
        <f t="shared" si="12"/>
        <v>0.10991957104557641</v>
      </c>
      <c r="J92" s="80">
        <f t="shared" si="13"/>
        <v>7.851397931826886E-3</v>
      </c>
      <c r="K92" s="80">
        <f t="shared" si="14"/>
        <v>7.851397931826886E-3</v>
      </c>
      <c r="L92" s="80">
        <f t="shared" si="15"/>
        <v>2.8724626579854462E-3</v>
      </c>
      <c r="M92" s="81">
        <f t="shared" si="16"/>
        <v>0.12849482956721561</v>
      </c>
      <c r="N92" s="24"/>
      <c r="O92" s="24"/>
    </row>
    <row r="93" spans="2:15" hidden="1" x14ac:dyDescent="0.35">
      <c r="B93" s="79" t="s">
        <v>67</v>
      </c>
      <c r="C93" s="14">
        <v>595</v>
      </c>
      <c r="D93" s="14">
        <v>31</v>
      </c>
      <c r="E93" s="20">
        <v>34</v>
      </c>
      <c r="F93" s="20">
        <v>8</v>
      </c>
      <c r="G93" s="10">
        <v>668</v>
      </c>
      <c r="H93" s="10">
        <v>5084</v>
      </c>
      <c r="I93" s="80">
        <f t="shared" si="12"/>
        <v>0.11703383162863887</v>
      </c>
      <c r="J93" s="80">
        <f t="shared" si="13"/>
        <v>6.0975609756097563E-3</v>
      </c>
      <c r="K93" s="80">
        <f t="shared" si="14"/>
        <v>6.6876475216365071E-3</v>
      </c>
      <c r="L93" s="80">
        <f t="shared" si="15"/>
        <v>1.5735641227380016E-3</v>
      </c>
      <c r="M93" s="81">
        <f t="shared" si="16"/>
        <v>0.13139260424862312</v>
      </c>
      <c r="N93" s="24"/>
      <c r="O93" s="24"/>
    </row>
    <row r="94" spans="2:15" hidden="1" x14ac:dyDescent="0.35">
      <c r="B94" s="79" t="s">
        <v>68</v>
      </c>
      <c r="C94" s="14">
        <v>612</v>
      </c>
      <c r="D94" s="14">
        <v>26</v>
      </c>
      <c r="E94" s="20">
        <v>53</v>
      </c>
      <c r="F94" s="20">
        <v>15</v>
      </c>
      <c r="G94" s="10">
        <v>706</v>
      </c>
      <c r="H94" s="10">
        <v>5511</v>
      </c>
      <c r="I94" s="80">
        <f t="shared" si="12"/>
        <v>0.1110506260206859</v>
      </c>
      <c r="J94" s="80">
        <f t="shared" si="13"/>
        <v>4.7178370531663948E-3</v>
      </c>
      <c r="K94" s="80">
        <f t="shared" si="14"/>
        <v>9.6171293776084188E-3</v>
      </c>
      <c r="L94" s="80">
        <f t="shared" si="15"/>
        <v>2.7218290691344584E-3</v>
      </c>
      <c r="M94" s="81">
        <f t="shared" si="16"/>
        <v>0.12810742152059518</v>
      </c>
      <c r="N94" s="24"/>
      <c r="O94" s="24"/>
    </row>
    <row r="95" spans="2:15" hidden="1" x14ac:dyDescent="0.35">
      <c r="B95" s="79" t="s">
        <v>69</v>
      </c>
      <c r="C95" s="14">
        <v>654</v>
      </c>
      <c r="D95" s="14">
        <v>34</v>
      </c>
      <c r="E95" s="20">
        <v>43</v>
      </c>
      <c r="F95" s="20">
        <v>12</v>
      </c>
      <c r="G95" s="10">
        <v>743</v>
      </c>
      <c r="H95" s="10">
        <v>5410</v>
      </c>
      <c r="I95" s="80">
        <f t="shared" si="12"/>
        <v>0.12088724584103512</v>
      </c>
      <c r="J95" s="80">
        <f t="shared" si="13"/>
        <v>6.284658040665434E-3</v>
      </c>
      <c r="K95" s="80">
        <f t="shared" si="14"/>
        <v>7.9482439926062843E-3</v>
      </c>
      <c r="L95" s="80">
        <f t="shared" si="15"/>
        <v>2.2181146025878002E-3</v>
      </c>
      <c r="M95" s="81">
        <f t="shared" si="16"/>
        <v>0.13733826247689465</v>
      </c>
      <c r="N95" s="24"/>
      <c r="O95" s="24"/>
    </row>
    <row r="96" spans="2:15" hidden="1" x14ac:dyDescent="0.35">
      <c r="B96" s="79" t="s">
        <v>70</v>
      </c>
      <c r="C96" s="14">
        <v>641</v>
      </c>
      <c r="D96" s="14">
        <v>42</v>
      </c>
      <c r="E96" s="20">
        <v>50</v>
      </c>
      <c r="F96" s="20">
        <v>7</v>
      </c>
      <c r="G96" s="10">
        <v>740</v>
      </c>
      <c r="H96" s="10">
        <v>5279</v>
      </c>
      <c r="I96" s="80">
        <f t="shared" si="12"/>
        <v>0.12142451221822315</v>
      </c>
      <c r="J96" s="80">
        <f t="shared" si="13"/>
        <v>7.9560522826292862E-3</v>
      </c>
      <c r="K96" s="80">
        <f t="shared" si="14"/>
        <v>9.471490812653912E-3</v>
      </c>
      <c r="L96" s="80">
        <f t="shared" si="15"/>
        <v>1.3260087137715476E-3</v>
      </c>
      <c r="M96" s="81">
        <f t="shared" si="16"/>
        <v>0.14017806402727789</v>
      </c>
      <c r="N96" s="24"/>
      <c r="O96" s="24"/>
    </row>
    <row r="97" spans="2:15" hidden="1" x14ac:dyDescent="0.35">
      <c r="B97" s="79" t="s">
        <v>76</v>
      </c>
      <c r="C97" s="14">
        <v>741</v>
      </c>
      <c r="D97" s="14">
        <v>37</v>
      </c>
      <c r="E97" s="20">
        <v>71</v>
      </c>
      <c r="F97" s="20">
        <v>14</v>
      </c>
      <c r="G97" s="10">
        <v>863</v>
      </c>
      <c r="H97" s="10">
        <v>6165</v>
      </c>
      <c r="I97" s="80">
        <f t="shared" si="12"/>
        <v>0.12019464720194648</v>
      </c>
      <c r="J97" s="80">
        <f t="shared" si="13"/>
        <v>6.001622060016221E-3</v>
      </c>
      <c r="K97" s="80">
        <f t="shared" si="14"/>
        <v>1.1516626115166261E-2</v>
      </c>
      <c r="L97" s="80">
        <f t="shared" si="15"/>
        <v>2.2708840227088404E-3</v>
      </c>
      <c r="M97" s="81">
        <f t="shared" si="16"/>
        <v>0.1399837793998378</v>
      </c>
      <c r="N97" s="24"/>
      <c r="O97" s="24"/>
    </row>
    <row r="98" spans="2:15" hidden="1" x14ac:dyDescent="0.35">
      <c r="B98" s="79" t="s">
        <v>71</v>
      </c>
      <c r="C98" s="14">
        <v>698</v>
      </c>
      <c r="D98" s="14">
        <v>31</v>
      </c>
      <c r="E98" s="20">
        <v>50</v>
      </c>
      <c r="F98" s="20">
        <v>21</v>
      </c>
      <c r="G98" s="10">
        <v>800</v>
      </c>
      <c r="H98" s="10">
        <v>5805</v>
      </c>
      <c r="I98" s="80">
        <f t="shared" si="12"/>
        <v>0.12024117140396211</v>
      </c>
      <c r="J98" s="80">
        <f t="shared" si="13"/>
        <v>5.3402239448751077E-3</v>
      </c>
      <c r="K98" s="80">
        <f t="shared" si="14"/>
        <v>8.6132644272179162E-3</v>
      </c>
      <c r="L98" s="80">
        <f t="shared" si="15"/>
        <v>3.6175710594315244E-3</v>
      </c>
      <c r="M98" s="81">
        <f t="shared" si="16"/>
        <v>0.13781223083548666</v>
      </c>
      <c r="N98" s="24"/>
      <c r="O98" s="24"/>
    </row>
    <row r="99" spans="2:15" hidden="1" x14ac:dyDescent="0.35">
      <c r="B99" s="79" t="s">
        <v>72</v>
      </c>
      <c r="C99" s="14">
        <v>647</v>
      </c>
      <c r="D99" s="14">
        <v>41</v>
      </c>
      <c r="E99" s="20">
        <v>56</v>
      </c>
      <c r="F99" s="20">
        <v>11</v>
      </c>
      <c r="G99" s="10">
        <v>755</v>
      </c>
      <c r="H99" s="10">
        <v>5475</v>
      </c>
      <c r="I99" s="80">
        <f t="shared" si="12"/>
        <v>0.11817351598173516</v>
      </c>
      <c r="J99" s="80">
        <f t="shared" si="13"/>
        <v>7.4885844748858446E-3</v>
      </c>
      <c r="K99" s="80">
        <f t="shared" si="14"/>
        <v>1.0228310502283105E-2</v>
      </c>
      <c r="L99" s="80">
        <f t="shared" si="15"/>
        <v>2.009132420091324E-3</v>
      </c>
      <c r="M99" s="81">
        <f t="shared" si="16"/>
        <v>0.13789954337899543</v>
      </c>
      <c r="N99" s="24"/>
      <c r="O99" s="24"/>
    </row>
    <row r="100" spans="2:15" hidden="1" x14ac:dyDescent="0.35">
      <c r="B100" s="79" t="s">
        <v>73</v>
      </c>
      <c r="C100" s="14">
        <v>642</v>
      </c>
      <c r="D100" s="14">
        <v>46</v>
      </c>
      <c r="E100" s="20">
        <v>61</v>
      </c>
      <c r="F100" s="20">
        <v>14</v>
      </c>
      <c r="G100" s="10">
        <v>763</v>
      </c>
      <c r="H100" s="10">
        <v>5284</v>
      </c>
      <c r="I100" s="80">
        <f t="shared" si="12"/>
        <v>0.12149886449659349</v>
      </c>
      <c r="J100" s="80">
        <f t="shared" si="13"/>
        <v>8.7055261165783493E-3</v>
      </c>
      <c r="K100" s="80">
        <f t="shared" si="14"/>
        <v>1.1544284632853898E-2</v>
      </c>
      <c r="L100" s="80">
        <f t="shared" si="15"/>
        <v>2.6495079485238456E-3</v>
      </c>
      <c r="M100" s="81">
        <f t="shared" si="16"/>
        <v>0.14439818319454958</v>
      </c>
      <c r="N100" s="24"/>
      <c r="O100" s="24"/>
    </row>
    <row r="101" spans="2:15" hidden="1" x14ac:dyDescent="0.35">
      <c r="B101" s="79" t="s">
        <v>74</v>
      </c>
      <c r="C101" s="14">
        <v>763</v>
      </c>
      <c r="D101" s="14">
        <v>28</v>
      </c>
      <c r="E101" s="20">
        <v>56</v>
      </c>
      <c r="F101" s="20">
        <v>9</v>
      </c>
      <c r="G101" s="10">
        <v>856</v>
      </c>
      <c r="H101" s="10">
        <v>6007</v>
      </c>
      <c r="I101" s="80">
        <f t="shared" si="12"/>
        <v>0.12701847844181788</v>
      </c>
      <c r="J101" s="80">
        <f t="shared" si="13"/>
        <v>4.661228566672216E-3</v>
      </c>
      <c r="K101" s="80">
        <f t="shared" si="14"/>
        <v>9.322457133344432E-3</v>
      </c>
      <c r="L101" s="80">
        <f t="shared" si="15"/>
        <v>1.498252039287498E-3</v>
      </c>
      <c r="M101" s="81">
        <f t="shared" si="16"/>
        <v>0.14250041618112202</v>
      </c>
      <c r="N101" s="24"/>
      <c r="O101" s="24"/>
    </row>
    <row r="102" spans="2:15" hidden="1" x14ac:dyDescent="0.35">
      <c r="B102" s="79" t="s">
        <v>77</v>
      </c>
      <c r="C102" s="14">
        <v>864</v>
      </c>
      <c r="D102" s="14">
        <v>42</v>
      </c>
      <c r="E102" s="20">
        <v>55</v>
      </c>
      <c r="F102" s="20">
        <v>26</v>
      </c>
      <c r="G102" s="10">
        <v>987</v>
      </c>
      <c r="H102" s="10">
        <v>6851</v>
      </c>
      <c r="I102" s="80">
        <f t="shared" si="12"/>
        <v>0.12611297620785286</v>
      </c>
      <c r="J102" s="80">
        <f t="shared" si="13"/>
        <v>6.1304918989928481E-3</v>
      </c>
      <c r="K102" s="80">
        <f t="shared" si="14"/>
        <v>8.028025105823967E-3</v>
      </c>
      <c r="L102" s="80">
        <f t="shared" si="15"/>
        <v>3.7950664136622392E-3</v>
      </c>
      <c r="M102" s="81">
        <f t="shared" si="16"/>
        <v>0.14406655962633191</v>
      </c>
      <c r="N102" s="24"/>
      <c r="O102" s="24"/>
    </row>
    <row r="103" spans="2:15" hidden="1" x14ac:dyDescent="0.35">
      <c r="B103" s="79" t="s">
        <v>75</v>
      </c>
      <c r="C103" s="14">
        <v>839</v>
      </c>
      <c r="D103" s="14">
        <v>39</v>
      </c>
      <c r="E103" s="20">
        <v>64</v>
      </c>
      <c r="F103" s="20">
        <v>17</v>
      </c>
      <c r="G103" s="10">
        <v>959</v>
      </c>
      <c r="H103" s="10">
        <v>7100</v>
      </c>
      <c r="I103" s="80">
        <f t="shared" si="12"/>
        <v>0.11816901408450704</v>
      </c>
      <c r="J103" s="80">
        <f t="shared" si="13"/>
        <v>5.4929577464788732E-3</v>
      </c>
      <c r="K103" s="80">
        <f t="shared" si="14"/>
        <v>9.014084507042254E-3</v>
      </c>
      <c r="L103" s="80">
        <f t="shared" si="15"/>
        <v>2.3943661971830986E-3</v>
      </c>
      <c r="M103" s="81">
        <f t="shared" si="16"/>
        <v>0.13507042253521126</v>
      </c>
      <c r="N103" s="24"/>
      <c r="O103" s="24"/>
    </row>
    <row r="104" spans="2:15" hidden="1" x14ac:dyDescent="0.35">
      <c r="B104" s="79" t="s">
        <v>78</v>
      </c>
      <c r="C104" s="14">
        <v>507</v>
      </c>
      <c r="D104" s="14">
        <v>21</v>
      </c>
      <c r="E104" s="20">
        <v>66</v>
      </c>
      <c r="F104" s="20">
        <v>22</v>
      </c>
      <c r="G104" s="10">
        <v>616</v>
      </c>
      <c r="H104" s="10">
        <v>6981</v>
      </c>
      <c r="I104" s="80">
        <f t="shared" si="12"/>
        <v>7.2625698324022353E-2</v>
      </c>
      <c r="J104" s="80">
        <f t="shared" si="13"/>
        <v>3.0081650193382035E-3</v>
      </c>
      <c r="K104" s="80">
        <f t="shared" si="14"/>
        <v>9.454232917920068E-3</v>
      </c>
      <c r="L104" s="80">
        <f t="shared" si="15"/>
        <v>3.1514109726400231E-3</v>
      </c>
      <c r="M104" s="81">
        <f t="shared" si="16"/>
        <v>8.8239507233920642E-2</v>
      </c>
      <c r="N104" s="24"/>
      <c r="O104" s="24"/>
    </row>
    <row r="105" spans="2:15" hidden="1" x14ac:dyDescent="0.35">
      <c r="B105" s="79" t="s">
        <v>79</v>
      </c>
      <c r="C105" s="14">
        <v>552</v>
      </c>
      <c r="D105" s="14">
        <v>38</v>
      </c>
      <c r="E105" s="20">
        <v>71</v>
      </c>
      <c r="F105" s="20">
        <v>14</v>
      </c>
      <c r="G105" s="10">
        <v>675</v>
      </c>
      <c r="H105" s="10">
        <v>7127</v>
      </c>
      <c r="I105" s="80">
        <f t="shared" si="12"/>
        <v>7.7451943314157431E-2</v>
      </c>
      <c r="J105" s="80">
        <f t="shared" si="13"/>
        <v>5.3318366774238813E-3</v>
      </c>
      <c r="K105" s="80">
        <f t="shared" si="14"/>
        <v>9.9621158972919878E-3</v>
      </c>
      <c r="L105" s="80">
        <f t="shared" si="15"/>
        <v>1.9643608811561668E-3</v>
      </c>
      <c r="M105" s="81">
        <f t="shared" si="16"/>
        <v>9.4710256770029463E-2</v>
      </c>
      <c r="N105" s="24"/>
      <c r="O105" s="24"/>
    </row>
    <row r="106" spans="2:15" hidden="1" x14ac:dyDescent="0.35">
      <c r="B106" s="79" t="s">
        <v>80</v>
      </c>
      <c r="C106" s="14">
        <v>470</v>
      </c>
      <c r="D106" s="14">
        <v>54</v>
      </c>
      <c r="E106" s="20">
        <v>58</v>
      </c>
      <c r="F106" s="20">
        <v>17</v>
      </c>
      <c r="G106" s="10">
        <v>599</v>
      </c>
      <c r="H106" s="10">
        <v>6234</v>
      </c>
      <c r="I106" s="80">
        <f t="shared" si="12"/>
        <v>7.5393006095604745E-2</v>
      </c>
      <c r="J106" s="80">
        <f t="shared" si="13"/>
        <v>8.6621751684311833E-3</v>
      </c>
      <c r="K106" s="80">
        <f t="shared" si="14"/>
        <v>9.3038177735001604E-3</v>
      </c>
      <c r="L106" s="80">
        <f t="shared" si="15"/>
        <v>2.7269810715431506E-3</v>
      </c>
      <c r="M106" s="81">
        <f t="shared" si="16"/>
        <v>9.6085980109079247E-2</v>
      </c>
      <c r="N106" s="24"/>
      <c r="O106" s="24"/>
    </row>
    <row r="107" spans="2:15" hidden="1" x14ac:dyDescent="0.35">
      <c r="B107" s="79" t="s">
        <v>81</v>
      </c>
      <c r="C107" s="14">
        <v>632</v>
      </c>
      <c r="D107" s="14">
        <v>43</v>
      </c>
      <c r="E107" s="20">
        <v>59</v>
      </c>
      <c r="F107" s="20">
        <v>26</v>
      </c>
      <c r="G107" s="10">
        <v>760</v>
      </c>
      <c r="H107" s="10">
        <v>8750</v>
      </c>
      <c r="I107" s="80">
        <f t="shared" si="12"/>
        <v>7.2228571428571434E-2</v>
      </c>
      <c r="J107" s="80">
        <f t="shared" si="13"/>
        <v>4.9142857142857139E-3</v>
      </c>
      <c r="K107" s="80">
        <f t="shared" si="14"/>
        <v>6.7428571428571425E-3</v>
      </c>
      <c r="L107" s="80">
        <f t="shared" si="15"/>
        <v>2.9714285714285715E-3</v>
      </c>
      <c r="M107" s="81">
        <f t="shared" si="16"/>
        <v>8.6857142857142855E-2</v>
      </c>
      <c r="N107" s="24"/>
      <c r="O107" s="24"/>
    </row>
    <row r="108" spans="2:15" hidden="1" x14ac:dyDescent="0.35">
      <c r="B108" s="79" t="s">
        <v>82</v>
      </c>
      <c r="C108" s="14">
        <v>575</v>
      </c>
      <c r="D108" s="14">
        <v>53</v>
      </c>
      <c r="E108" s="20">
        <v>82</v>
      </c>
      <c r="F108" s="20">
        <v>21</v>
      </c>
      <c r="G108" s="10">
        <v>731</v>
      </c>
      <c r="H108" s="10">
        <v>7441</v>
      </c>
      <c r="I108" s="80">
        <f t="shared" si="12"/>
        <v>7.7274559870985082E-2</v>
      </c>
      <c r="J108" s="80">
        <f t="shared" si="13"/>
        <v>7.1226985620212336E-3</v>
      </c>
      <c r="K108" s="80">
        <f t="shared" si="14"/>
        <v>1.1020024190297004E-2</v>
      </c>
      <c r="L108" s="80">
        <f t="shared" si="15"/>
        <v>2.8222013170272815E-3</v>
      </c>
      <c r="M108" s="81">
        <f t="shared" si="16"/>
        <v>9.8239483940330607E-2</v>
      </c>
      <c r="N108" s="24"/>
      <c r="O108" s="24"/>
    </row>
    <row r="109" spans="2:15" hidden="1" x14ac:dyDescent="0.35">
      <c r="B109" s="79" t="s">
        <v>83</v>
      </c>
      <c r="C109" s="14">
        <v>524</v>
      </c>
      <c r="D109" s="14">
        <v>60</v>
      </c>
      <c r="E109" s="20">
        <v>65</v>
      </c>
      <c r="F109" s="20">
        <v>13</v>
      </c>
      <c r="G109" s="10">
        <v>662</v>
      </c>
      <c r="H109" s="10">
        <v>6947</v>
      </c>
      <c r="I109" s="80">
        <f t="shared" si="12"/>
        <v>7.5428242406794299E-2</v>
      </c>
      <c r="J109" s="80">
        <f t="shared" si="13"/>
        <v>8.6368216496329354E-3</v>
      </c>
      <c r="K109" s="80">
        <f t="shared" si="14"/>
        <v>9.3565567871023471E-3</v>
      </c>
      <c r="L109" s="80">
        <f t="shared" si="15"/>
        <v>1.8713113574204694E-3</v>
      </c>
      <c r="M109" s="81">
        <f t="shared" si="16"/>
        <v>9.5292932200950045E-2</v>
      </c>
      <c r="N109" s="24"/>
      <c r="O109" s="24"/>
    </row>
    <row r="110" spans="2:15" hidden="1" x14ac:dyDescent="0.35">
      <c r="B110" s="79" t="s">
        <v>84</v>
      </c>
      <c r="C110" s="14">
        <v>466</v>
      </c>
      <c r="D110" s="14">
        <v>49</v>
      </c>
      <c r="E110" s="20">
        <v>70</v>
      </c>
      <c r="F110" s="20">
        <v>14</v>
      </c>
      <c r="G110" s="10">
        <v>599</v>
      </c>
      <c r="H110" s="10">
        <v>5942</v>
      </c>
      <c r="I110" s="80">
        <f t="shared" si="12"/>
        <v>7.8424772803769777E-2</v>
      </c>
      <c r="J110" s="80">
        <f t="shared" si="13"/>
        <v>8.2463816896667791E-3</v>
      </c>
      <c r="K110" s="80">
        <f t="shared" si="14"/>
        <v>1.1780545270952542E-2</v>
      </c>
      <c r="L110" s="80">
        <f t="shared" si="15"/>
        <v>2.3561090541905083E-3</v>
      </c>
      <c r="M110" s="81">
        <f t="shared" si="16"/>
        <v>0.10080780881857961</v>
      </c>
      <c r="N110" s="24"/>
      <c r="O110" s="24"/>
    </row>
    <row r="111" spans="2:15" hidden="1" x14ac:dyDescent="0.35">
      <c r="B111" s="79" t="s">
        <v>85</v>
      </c>
      <c r="C111" s="14">
        <v>399</v>
      </c>
      <c r="D111" s="14">
        <v>38</v>
      </c>
      <c r="E111" s="20">
        <v>41</v>
      </c>
      <c r="F111" s="20">
        <v>16</v>
      </c>
      <c r="G111" s="10">
        <v>494</v>
      </c>
      <c r="H111" s="10">
        <v>4463</v>
      </c>
      <c r="I111" s="80">
        <f t="shared" ref="I111:I142" si="17">C111/$H111</f>
        <v>8.9401747703338558E-2</v>
      </c>
      <c r="J111" s="80">
        <f t="shared" ref="J111:J142" si="18">D111/$H111</f>
        <v>8.5144521622227201E-3</v>
      </c>
      <c r="K111" s="80">
        <f t="shared" ref="K111:K142" si="19">E111/$H111</f>
        <v>9.1866457539771448E-3</v>
      </c>
      <c r="L111" s="80">
        <f t="shared" ref="L111:L142" si="20">F111/$H111</f>
        <v>3.5850324893569349E-3</v>
      </c>
      <c r="M111" s="81" t="s">
        <v>113</v>
      </c>
      <c r="N111" s="24"/>
      <c r="O111" s="24"/>
    </row>
    <row r="112" spans="2:15" hidden="1" x14ac:dyDescent="0.35">
      <c r="B112" s="79" t="s">
        <v>86</v>
      </c>
      <c r="C112" s="14">
        <v>576</v>
      </c>
      <c r="D112" s="14">
        <v>47</v>
      </c>
      <c r="E112" s="20">
        <v>55</v>
      </c>
      <c r="F112" s="20">
        <v>27</v>
      </c>
      <c r="G112" s="10">
        <v>705</v>
      </c>
      <c r="H112" s="10">
        <v>7041</v>
      </c>
      <c r="I112" s="80">
        <f t="shared" si="17"/>
        <v>8.1806561567959096E-2</v>
      </c>
      <c r="J112" s="80">
        <f t="shared" si="18"/>
        <v>6.6751881834966626E-3</v>
      </c>
      <c r="K112" s="80">
        <f t="shared" si="19"/>
        <v>7.8113904274960946E-3</v>
      </c>
      <c r="L112" s="80">
        <f t="shared" si="20"/>
        <v>3.8346825734980826E-3</v>
      </c>
      <c r="M112" s="81">
        <f t="shared" ref="M112:M143" si="21">G112/$H112</f>
        <v>0.10012782275244994</v>
      </c>
      <c r="N112" s="24"/>
      <c r="O112" s="24"/>
    </row>
    <row r="113" spans="2:15" hidden="1" x14ac:dyDescent="0.35">
      <c r="B113" s="79" t="s">
        <v>87</v>
      </c>
      <c r="C113" s="14">
        <v>566</v>
      </c>
      <c r="D113" s="14">
        <v>42</v>
      </c>
      <c r="E113" s="20">
        <v>49</v>
      </c>
      <c r="F113" s="20">
        <v>26</v>
      </c>
      <c r="G113" s="10">
        <v>683</v>
      </c>
      <c r="H113" s="10">
        <v>6653</v>
      </c>
      <c r="I113" s="80">
        <f t="shared" si="17"/>
        <v>8.5074402525176618E-2</v>
      </c>
      <c r="J113" s="80">
        <f t="shared" si="18"/>
        <v>6.3129415301367807E-3</v>
      </c>
      <c r="K113" s="80">
        <f t="shared" si="19"/>
        <v>7.3650984518262436E-3</v>
      </c>
      <c r="L113" s="80">
        <f t="shared" si="20"/>
        <v>3.9080114234180067E-3</v>
      </c>
      <c r="M113" s="81">
        <f t="shared" si="21"/>
        <v>0.10266045393055764</v>
      </c>
      <c r="N113" s="24"/>
      <c r="O113" s="24"/>
    </row>
    <row r="114" spans="2:15" hidden="1" x14ac:dyDescent="0.35">
      <c r="B114" s="79" t="s">
        <v>88</v>
      </c>
      <c r="C114" s="14">
        <v>684</v>
      </c>
      <c r="D114" s="14">
        <v>45</v>
      </c>
      <c r="E114" s="20">
        <v>59</v>
      </c>
      <c r="F114" s="20">
        <v>25</v>
      </c>
      <c r="G114" s="10">
        <v>813</v>
      </c>
      <c r="H114" s="10">
        <v>5421</v>
      </c>
      <c r="I114" s="80">
        <f t="shared" si="17"/>
        <v>0.1261759822910902</v>
      </c>
      <c r="J114" s="80">
        <f t="shared" si="18"/>
        <v>8.3010514665190927E-3</v>
      </c>
      <c r="K114" s="80">
        <f t="shared" si="19"/>
        <v>1.0883600811658366E-2</v>
      </c>
      <c r="L114" s="80">
        <f t="shared" si="20"/>
        <v>4.6116952591772732E-3</v>
      </c>
      <c r="M114" s="81">
        <f t="shared" si="21"/>
        <v>0.14997232982844494</v>
      </c>
      <c r="N114" s="24"/>
      <c r="O114" s="24"/>
    </row>
    <row r="115" spans="2:15" hidden="1" x14ac:dyDescent="0.35">
      <c r="B115" s="79" t="s">
        <v>89</v>
      </c>
      <c r="C115" s="14">
        <v>993</v>
      </c>
      <c r="D115" s="14">
        <v>46</v>
      </c>
      <c r="E115" s="20">
        <v>70</v>
      </c>
      <c r="F115" s="20">
        <v>21</v>
      </c>
      <c r="G115" s="10">
        <v>1130</v>
      </c>
      <c r="H115" s="10">
        <v>8142</v>
      </c>
      <c r="I115" s="80">
        <f t="shared" si="17"/>
        <v>0.12196020633750922</v>
      </c>
      <c r="J115" s="80">
        <f t="shared" si="18"/>
        <v>5.6497175141242938E-3</v>
      </c>
      <c r="K115" s="80">
        <f t="shared" si="19"/>
        <v>8.5973962171456645E-3</v>
      </c>
      <c r="L115" s="80">
        <f t="shared" si="20"/>
        <v>2.5792188651436992E-3</v>
      </c>
      <c r="M115" s="81">
        <f t="shared" si="21"/>
        <v>0.13878653893392287</v>
      </c>
      <c r="N115" s="24"/>
      <c r="O115" s="24"/>
    </row>
    <row r="116" spans="2:15" hidden="1" x14ac:dyDescent="0.35">
      <c r="B116" s="79" t="s">
        <v>90</v>
      </c>
      <c r="C116" s="14">
        <v>875</v>
      </c>
      <c r="D116" s="14">
        <v>63</v>
      </c>
      <c r="E116" s="20">
        <v>46</v>
      </c>
      <c r="F116" s="20">
        <v>18</v>
      </c>
      <c r="G116" s="10">
        <v>1002</v>
      </c>
      <c r="H116" s="10">
        <v>6862</v>
      </c>
      <c r="I116" s="80">
        <f t="shared" si="17"/>
        <v>0.12751384436024482</v>
      </c>
      <c r="J116" s="80">
        <f t="shared" si="18"/>
        <v>9.1809967939376277E-3</v>
      </c>
      <c r="K116" s="80">
        <f t="shared" si="19"/>
        <v>6.7035849606528709E-3</v>
      </c>
      <c r="L116" s="80">
        <f t="shared" si="20"/>
        <v>2.6231419411250363E-3</v>
      </c>
      <c r="M116" s="81">
        <f t="shared" si="21"/>
        <v>0.14602156805596037</v>
      </c>
      <c r="N116" s="24"/>
      <c r="O116" s="24"/>
    </row>
    <row r="117" spans="2:15" hidden="1" x14ac:dyDescent="0.35">
      <c r="B117" s="79" t="s">
        <v>91</v>
      </c>
      <c r="C117" s="14">
        <v>1141</v>
      </c>
      <c r="D117" s="14">
        <v>62</v>
      </c>
      <c r="E117" s="20">
        <v>85</v>
      </c>
      <c r="F117" s="20">
        <v>29</v>
      </c>
      <c r="G117" s="10">
        <v>1317</v>
      </c>
      <c r="H117" s="10">
        <v>9637</v>
      </c>
      <c r="I117" s="80">
        <f t="shared" si="17"/>
        <v>0.11839784165196637</v>
      </c>
      <c r="J117" s="80">
        <f t="shared" si="18"/>
        <v>6.4335374079070246E-3</v>
      </c>
      <c r="K117" s="80">
        <f t="shared" si="19"/>
        <v>8.8201722527757598E-3</v>
      </c>
      <c r="L117" s="80">
        <f t="shared" si="20"/>
        <v>3.0092352391823183E-3</v>
      </c>
      <c r="M117" s="81">
        <f t="shared" si="21"/>
        <v>0.13666078655183148</v>
      </c>
      <c r="N117" s="24"/>
      <c r="O117" s="24"/>
    </row>
    <row r="118" spans="2:15" hidden="1" x14ac:dyDescent="0.35">
      <c r="B118" s="79" t="s">
        <v>92</v>
      </c>
      <c r="C118" s="14">
        <v>672</v>
      </c>
      <c r="D118" s="14">
        <v>43</v>
      </c>
      <c r="E118" s="20">
        <v>57</v>
      </c>
      <c r="F118" s="20">
        <v>14</v>
      </c>
      <c r="G118" s="10">
        <v>786</v>
      </c>
      <c r="H118" s="10">
        <v>6004</v>
      </c>
      <c r="I118" s="80">
        <f t="shared" si="17"/>
        <v>0.11192538307794804</v>
      </c>
      <c r="J118" s="80">
        <f t="shared" si="18"/>
        <v>7.1618920719520316E-3</v>
      </c>
      <c r="K118" s="80">
        <f t="shared" si="19"/>
        <v>9.4936708860759497E-3</v>
      </c>
      <c r="L118" s="80">
        <f t="shared" si="20"/>
        <v>2.3317788141239172E-3</v>
      </c>
      <c r="M118" s="81">
        <f t="shared" si="21"/>
        <v>0.13091272485009994</v>
      </c>
      <c r="N118" s="24"/>
      <c r="O118" s="24"/>
    </row>
    <row r="119" spans="2:15" hidden="1" x14ac:dyDescent="0.35">
      <c r="B119" s="79" t="s">
        <v>93</v>
      </c>
      <c r="C119" s="14">
        <v>850</v>
      </c>
      <c r="D119" s="14">
        <v>57</v>
      </c>
      <c r="E119" s="20">
        <v>81</v>
      </c>
      <c r="F119" s="20">
        <v>23</v>
      </c>
      <c r="G119" s="10">
        <v>1011</v>
      </c>
      <c r="H119" s="10">
        <v>8344</v>
      </c>
      <c r="I119" s="80">
        <f t="shared" si="17"/>
        <v>0.10186960690316395</v>
      </c>
      <c r="J119" s="80">
        <f t="shared" si="18"/>
        <v>6.8312559923298178E-3</v>
      </c>
      <c r="K119" s="80">
        <f t="shared" si="19"/>
        <v>9.707574304889742E-3</v>
      </c>
      <c r="L119" s="80">
        <f t="shared" si="20"/>
        <v>2.7564717162032598E-3</v>
      </c>
      <c r="M119" s="81">
        <f t="shared" si="21"/>
        <v>0.12116490891658677</v>
      </c>
      <c r="N119" s="24"/>
      <c r="O119" s="24"/>
    </row>
    <row r="120" spans="2:15" hidden="1" x14ac:dyDescent="0.35">
      <c r="B120" s="79" t="s">
        <v>94</v>
      </c>
      <c r="C120" s="14">
        <v>457</v>
      </c>
      <c r="D120" s="14">
        <v>59</v>
      </c>
      <c r="E120" s="20">
        <v>43</v>
      </c>
      <c r="F120" s="20">
        <v>18</v>
      </c>
      <c r="G120" s="10">
        <v>577</v>
      </c>
      <c r="H120" s="10">
        <v>4516</v>
      </c>
      <c r="I120" s="80">
        <f t="shared" si="17"/>
        <v>0.10119574844995571</v>
      </c>
      <c r="J120" s="80">
        <f t="shared" si="18"/>
        <v>1.3064658990256864E-2</v>
      </c>
      <c r="K120" s="80">
        <f t="shared" si="19"/>
        <v>9.5217006200177152E-3</v>
      </c>
      <c r="L120" s="80">
        <f t="shared" si="20"/>
        <v>3.9858281665190436E-3</v>
      </c>
      <c r="M120" s="81">
        <f t="shared" si="21"/>
        <v>0.12776793622674934</v>
      </c>
      <c r="N120" s="24"/>
      <c r="O120" s="24"/>
    </row>
    <row r="121" spans="2:15" hidden="1" x14ac:dyDescent="0.35">
      <c r="B121" s="79" t="s">
        <v>95</v>
      </c>
      <c r="C121" s="14">
        <v>225</v>
      </c>
      <c r="D121" s="14">
        <v>52</v>
      </c>
      <c r="E121" s="20">
        <v>13</v>
      </c>
      <c r="F121" s="20">
        <v>14</v>
      </c>
      <c r="G121" s="10">
        <v>304</v>
      </c>
      <c r="H121" s="10">
        <v>2602</v>
      </c>
      <c r="I121" s="80">
        <f t="shared" si="17"/>
        <v>8.6471944657955421E-2</v>
      </c>
      <c r="J121" s="80">
        <f t="shared" si="18"/>
        <v>1.9984627209838585E-2</v>
      </c>
      <c r="K121" s="80">
        <f t="shared" si="19"/>
        <v>4.9961568024596463E-3</v>
      </c>
      <c r="L121" s="80">
        <f t="shared" si="20"/>
        <v>5.3804765564950041E-3</v>
      </c>
      <c r="M121" s="81">
        <f t="shared" si="21"/>
        <v>0.11683320522674866</v>
      </c>
      <c r="N121" s="24"/>
      <c r="O121" s="24"/>
    </row>
    <row r="122" spans="2:15" hidden="1" x14ac:dyDescent="0.35">
      <c r="B122" s="79" t="s">
        <v>96</v>
      </c>
      <c r="C122" s="14">
        <v>3</v>
      </c>
      <c r="D122" s="14">
        <v>1</v>
      </c>
      <c r="E122" s="20">
        <v>1</v>
      </c>
      <c r="F122" s="20"/>
      <c r="G122" s="10">
        <v>5</v>
      </c>
      <c r="H122" s="10">
        <v>53</v>
      </c>
      <c r="I122" s="80">
        <f t="shared" si="17"/>
        <v>5.6603773584905662E-2</v>
      </c>
      <c r="J122" s="80">
        <f t="shared" si="18"/>
        <v>1.8867924528301886E-2</v>
      </c>
      <c r="K122" s="80">
        <f t="shared" si="19"/>
        <v>1.8867924528301886E-2</v>
      </c>
      <c r="L122" s="80">
        <f t="shared" si="20"/>
        <v>0</v>
      </c>
      <c r="M122" s="81">
        <f t="shared" si="21"/>
        <v>9.4339622641509441E-2</v>
      </c>
      <c r="N122" s="24"/>
      <c r="O122" s="24"/>
    </row>
    <row r="123" spans="2:15" hidden="1" x14ac:dyDescent="0.35">
      <c r="B123" s="79" t="s">
        <v>97</v>
      </c>
      <c r="C123" s="14">
        <v>5</v>
      </c>
      <c r="D123" s="14"/>
      <c r="E123" s="20"/>
      <c r="F123" s="20">
        <v>1</v>
      </c>
      <c r="G123" s="10">
        <v>6</v>
      </c>
      <c r="H123" s="10">
        <v>28</v>
      </c>
      <c r="I123" s="80">
        <f t="shared" si="17"/>
        <v>0.17857142857142858</v>
      </c>
      <c r="J123" s="80">
        <f t="shared" si="18"/>
        <v>0</v>
      </c>
      <c r="K123" s="80">
        <f t="shared" si="19"/>
        <v>0</v>
      </c>
      <c r="L123" s="80">
        <f t="shared" si="20"/>
        <v>3.5714285714285712E-2</v>
      </c>
      <c r="M123" s="81">
        <f t="shared" si="21"/>
        <v>0.21428571428571427</v>
      </c>
      <c r="N123" s="24"/>
      <c r="O123" s="24"/>
    </row>
    <row r="124" spans="2:15" hidden="1" x14ac:dyDescent="0.35">
      <c r="B124" s="79" t="s">
        <v>98</v>
      </c>
      <c r="C124" s="14">
        <v>285</v>
      </c>
      <c r="D124" s="14">
        <v>15</v>
      </c>
      <c r="E124" s="20">
        <v>16</v>
      </c>
      <c r="F124" s="20">
        <v>3</v>
      </c>
      <c r="G124" s="10">
        <v>319</v>
      </c>
      <c r="H124" s="10">
        <v>2069</v>
      </c>
      <c r="I124" s="80">
        <f t="shared" si="17"/>
        <v>0.1377477042049299</v>
      </c>
      <c r="J124" s="80">
        <f t="shared" si="18"/>
        <v>7.2498791686805217E-3</v>
      </c>
      <c r="K124" s="80">
        <f t="shared" si="19"/>
        <v>7.7332044465925568E-3</v>
      </c>
      <c r="L124" s="80">
        <f t="shared" si="20"/>
        <v>1.4499758337361043E-3</v>
      </c>
      <c r="M124" s="81">
        <f t="shared" si="21"/>
        <v>0.1541807636539391</v>
      </c>
      <c r="N124" s="24"/>
      <c r="O124" s="24"/>
    </row>
    <row r="125" spans="2:15" hidden="1" x14ac:dyDescent="0.35">
      <c r="B125" s="79" t="s">
        <v>99</v>
      </c>
      <c r="C125" s="14">
        <v>399</v>
      </c>
      <c r="D125" s="14">
        <v>25</v>
      </c>
      <c r="E125" s="20">
        <v>21</v>
      </c>
      <c r="F125" s="20">
        <v>6</v>
      </c>
      <c r="G125" s="10">
        <v>451</v>
      </c>
      <c r="H125" s="10">
        <v>2660</v>
      </c>
      <c r="I125" s="80">
        <f t="shared" si="17"/>
        <v>0.15</v>
      </c>
      <c r="J125" s="80">
        <f t="shared" si="18"/>
        <v>9.3984962406015032E-3</v>
      </c>
      <c r="K125" s="80">
        <f t="shared" si="19"/>
        <v>7.8947368421052634E-3</v>
      </c>
      <c r="L125" s="80">
        <f t="shared" si="20"/>
        <v>2.255639097744361E-3</v>
      </c>
      <c r="M125" s="81">
        <f t="shared" si="21"/>
        <v>0.16954887218045112</v>
      </c>
      <c r="N125" s="24"/>
      <c r="O125" s="24"/>
    </row>
    <row r="126" spans="2:15" hidden="1" x14ac:dyDescent="0.35">
      <c r="B126" s="79" t="s">
        <v>100</v>
      </c>
      <c r="C126" s="14">
        <v>505</v>
      </c>
      <c r="D126" s="14">
        <v>25</v>
      </c>
      <c r="E126" s="20">
        <v>33</v>
      </c>
      <c r="F126" s="20">
        <v>8</v>
      </c>
      <c r="G126" s="10">
        <v>571</v>
      </c>
      <c r="H126" s="10">
        <v>3292</v>
      </c>
      <c r="I126" s="80">
        <f t="shared" si="17"/>
        <v>0.15340218712029161</v>
      </c>
      <c r="J126" s="80">
        <f t="shared" si="18"/>
        <v>7.5941676792223569E-3</v>
      </c>
      <c r="K126" s="80">
        <f t="shared" si="19"/>
        <v>1.0024301336573511E-2</v>
      </c>
      <c r="L126" s="80">
        <f t="shared" si="20"/>
        <v>2.4301336573511541E-3</v>
      </c>
      <c r="M126" s="81">
        <f t="shared" si="21"/>
        <v>0.17345078979343864</v>
      </c>
      <c r="N126" s="24"/>
      <c r="O126" s="24"/>
    </row>
    <row r="127" spans="2:15" hidden="1" x14ac:dyDescent="0.35">
      <c r="B127" s="79" t="s">
        <v>101</v>
      </c>
      <c r="C127" s="14">
        <v>441</v>
      </c>
      <c r="D127" s="14">
        <v>28</v>
      </c>
      <c r="E127" s="20">
        <v>25</v>
      </c>
      <c r="F127" s="20">
        <v>4</v>
      </c>
      <c r="G127" s="10">
        <v>498</v>
      </c>
      <c r="H127" s="10">
        <v>2858</v>
      </c>
      <c r="I127" s="80">
        <f t="shared" si="17"/>
        <v>0.1543037088873338</v>
      </c>
      <c r="J127" s="80">
        <f t="shared" si="18"/>
        <v>9.7970608817354796E-3</v>
      </c>
      <c r="K127" s="80">
        <f t="shared" si="19"/>
        <v>8.74737578726382E-3</v>
      </c>
      <c r="L127" s="80">
        <f t="shared" si="20"/>
        <v>1.3995801259622112E-3</v>
      </c>
      <c r="M127" s="81">
        <f t="shared" si="21"/>
        <v>0.17424772568229532</v>
      </c>
      <c r="N127" s="24"/>
      <c r="O127" s="24"/>
    </row>
    <row r="128" spans="2:15" hidden="1" x14ac:dyDescent="0.35">
      <c r="B128" s="79" t="s">
        <v>102</v>
      </c>
      <c r="C128" s="14">
        <v>438</v>
      </c>
      <c r="D128" s="14">
        <v>29</v>
      </c>
      <c r="E128" s="20">
        <v>30</v>
      </c>
      <c r="F128" s="20">
        <v>5</v>
      </c>
      <c r="G128" s="10">
        <v>502</v>
      </c>
      <c r="H128" s="10">
        <v>2996</v>
      </c>
      <c r="I128" s="80">
        <f t="shared" si="17"/>
        <v>0.14619492656875835</v>
      </c>
      <c r="J128" s="80">
        <f t="shared" si="18"/>
        <v>9.6795727636849131E-3</v>
      </c>
      <c r="K128" s="80">
        <f t="shared" si="19"/>
        <v>1.0013351134846462E-2</v>
      </c>
      <c r="L128" s="80">
        <f t="shared" si="20"/>
        <v>1.6688918558077437E-3</v>
      </c>
      <c r="M128" s="81">
        <f t="shared" si="21"/>
        <v>0.16755674232309747</v>
      </c>
      <c r="N128" s="24"/>
      <c r="O128" s="24"/>
    </row>
    <row r="129" spans="2:15" hidden="1" x14ac:dyDescent="0.35">
      <c r="B129" s="79" t="s">
        <v>103</v>
      </c>
      <c r="C129" s="14">
        <v>541</v>
      </c>
      <c r="D129" s="14">
        <v>35</v>
      </c>
      <c r="E129" s="20">
        <v>36</v>
      </c>
      <c r="F129" s="20">
        <v>8</v>
      </c>
      <c r="G129" s="10">
        <v>620</v>
      </c>
      <c r="H129" s="10">
        <v>3765</v>
      </c>
      <c r="I129" s="80">
        <f t="shared" si="17"/>
        <v>0.14369189907038513</v>
      </c>
      <c r="J129" s="80">
        <f t="shared" si="18"/>
        <v>9.2961487383798145E-3</v>
      </c>
      <c r="K129" s="80">
        <f t="shared" si="19"/>
        <v>9.5617529880478083E-3</v>
      </c>
      <c r="L129" s="80">
        <f t="shared" si="20"/>
        <v>2.1248339973439574E-3</v>
      </c>
      <c r="M129" s="81">
        <f t="shared" si="21"/>
        <v>0.1646746347941567</v>
      </c>
      <c r="N129" s="24"/>
      <c r="O129" s="24"/>
    </row>
    <row r="130" spans="2:15" hidden="1" x14ac:dyDescent="0.35">
      <c r="B130" s="79" t="s">
        <v>104</v>
      </c>
      <c r="C130" s="14">
        <v>587</v>
      </c>
      <c r="D130" s="14">
        <v>37</v>
      </c>
      <c r="E130" s="20">
        <v>34</v>
      </c>
      <c r="F130" s="20">
        <v>7</v>
      </c>
      <c r="G130" s="10">
        <v>665</v>
      </c>
      <c r="H130" s="10">
        <v>4051</v>
      </c>
      <c r="I130" s="80">
        <f t="shared" si="17"/>
        <v>0.14490249321155271</v>
      </c>
      <c r="J130" s="80">
        <f t="shared" si="18"/>
        <v>9.1335472722784503E-3</v>
      </c>
      <c r="K130" s="80">
        <f t="shared" si="19"/>
        <v>8.3929893853369533E-3</v>
      </c>
      <c r="L130" s="80">
        <f t="shared" si="20"/>
        <v>1.7279684028634905E-3</v>
      </c>
      <c r="M130" s="81">
        <f t="shared" si="21"/>
        <v>0.16415699827203159</v>
      </c>
      <c r="N130" s="24"/>
      <c r="O130" s="24"/>
    </row>
    <row r="131" spans="2:15" hidden="1" x14ac:dyDescent="0.35">
      <c r="B131" s="79" t="s">
        <v>105</v>
      </c>
      <c r="C131" s="14">
        <v>611</v>
      </c>
      <c r="D131" s="14">
        <v>52</v>
      </c>
      <c r="E131" s="20">
        <v>39</v>
      </c>
      <c r="F131" s="20">
        <v>8</v>
      </c>
      <c r="G131" s="10">
        <v>710</v>
      </c>
      <c r="H131" s="10">
        <v>4006</v>
      </c>
      <c r="I131" s="80">
        <f t="shared" si="17"/>
        <v>0.15252121817274089</v>
      </c>
      <c r="J131" s="80">
        <f t="shared" si="18"/>
        <v>1.2980529206190713E-2</v>
      </c>
      <c r="K131" s="80">
        <f t="shared" si="19"/>
        <v>9.7353969046430362E-3</v>
      </c>
      <c r="L131" s="80">
        <f t="shared" si="20"/>
        <v>1.99700449326011E-3</v>
      </c>
      <c r="M131" s="81">
        <f t="shared" si="21"/>
        <v>0.17723414877683474</v>
      </c>
      <c r="N131" s="24"/>
      <c r="O131" s="24"/>
    </row>
    <row r="132" spans="2:15" hidden="1" x14ac:dyDescent="0.35">
      <c r="B132" s="79" t="s">
        <v>106</v>
      </c>
      <c r="C132" s="14">
        <v>585</v>
      </c>
      <c r="D132" s="14">
        <v>43</v>
      </c>
      <c r="E132" s="20">
        <v>36</v>
      </c>
      <c r="F132" s="20">
        <v>10</v>
      </c>
      <c r="G132" s="10">
        <v>674</v>
      </c>
      <c r="H132" s="10">
        <v>4108</v>
      </c>
      <c r="I132" s="80">
        <f t="shared" si="17"/>
        <v>0.14240506329113925</v>
      </c>
      <c r="J132" s="80">
        <f t="shared" si="18"/>
        <v>1.0467380720545278E-2</v>
      </c>
      <c r="K132" s="80">
        <f t="shared" si="19"/>
        <v>8.7633885102239538E-3</v>
      </c>
      <c r="L132" s="80">
        <f t="shared" si="20"/>
        <v>2.4342745861733205E-3</v>
      </c>
      <c r="M132" s="81">
        <f t="shared" si="21"/>
        <v>0.16407010710808179</v>
      </c>
      <c r="N132" s="24"/>
      <c r="O132" s="24"/>
    </row>
    <row r="133" spans="2:15" hidden="1" x14ac:dyDescent="0.35">
      <c r="B133" s="79" t="s">
        <v>107</v>
      </c>
      <c r="C133" s="14">
        <v>572</v>
      </c>
      <c r="D133" s="14">
        <v>38</v>
      </c>
      <c r="E133" s="20">
        <v>39</v>
      </c>
      <c r="F133" s="20">
        <v>10</v>
      </c>
      <c r="G133" s="10">
        <v>659</v>
      </c>
      <c r="H133" s="10">
        <v>3859</v>
      </c>
      <c r="I133" s="80">
        <f t="shared" si="17"/>
        <v>0.14822492873801502</v>
      </c>
      <c r="J133" s="80">
        <f t="shared" si="18"/>
        <v>9.8471106504275721E-3</v>
      </c>
      <c r="K133" s="80">
        <f t="shared" si="19"/>
        <v>1.0106245141228298E-2</v>
      </c>
      <c r="L133" s="80">
        <f t="shared" si="20"/>
        <v>2.591344908007256E-3</v>
      </c>
      <c r="M133" s="81">
        <f t="shared" si="21"/>
        <v>0.17076962943767815</v>
      </c>
      <c r="N133" s="24"/>
      <c r="O133" s="24"/>
    </row>
    <row r="134" spans="2:15" hidden="1" x14ac:dyDescent="0.35">
      <c r="B134" s="79" t="s">
        <v>108</v>
      </c>
      <c r="C134" s="14">
        <v>678</v>
      </c>
      <c r="D134" s="14">
        <v>43</v>
      </c>
      <c r="E134" s="20">
        <v>48</v>
      </c>
      <c r="F134" s="20">
        <v>16</v>
      </c>
      <c r="G134" s="10">
        <v>785</v>
      </c>
      <c r="H134" s="10">
        <v>4766</v>
      </c>
      <c r="I134" s="80">
        <f t="shared" si="17"/>
        <v>0.14225765841376417</v>
      </c>
      <c r="J134" s="80">
        <f t="shared" si="18"/>
        <v>9.0222408728493492E-3</v>
      </c>
      <c r="K134" s="80">
        <f t="shared" si="19"/>
        <v>1.0071338648762064E-2</v>
      </c>
      <c r="L134" s="80">
        <f t="shared" si="20"/>
        <v>3.3571128829206882E-3</v>
      </c>
      <c r="M134" s="81">
        <f t="shared" si="21"/>
        <v>0.16470835081829627</v>
      </c>
      <c r="N134" s="24"/>
      <c r="O134" s="24"/>
    </row>
    <row r="135" spans="2:15" hidden="1" x14ac:dyDescent="0.35">
      <c r="B135" s="79" t="s">
        <v>109</v>
      </c>
      <c r="C135" s="14">
        <v>623</v>
      </c>
      <c r="D135" s="14">
        <v>41</v>
      </c>
      <c r="E135" s="20">
        <v>34</v>
      </c>
      <c r="F135" s="20">
        <v>17</v>
      </c>
      <c r="G135" s="10">
        <v>715</v>
      </c>
      <c r="H135" s="10">
        <v>4522</v>
      </c>
      <c r="I135" s="80">
        <f t="shared" si="17"/>
        <v>0.13777089783281735</v>
      </c>
      <c r="J135" s="80">
        <f t="shared" si="18"/>
        <v>9.0667846085802743E-3</v>
      </c>
      <c r="K135" s="80">
        <f t="shared" si="19"/>
        <v>7.5187969924812026E-3</v>
      </c>
      <c r="L135" s="80">
        <f t="shared" si="20"/>
        <v>3.7593984962406013E-3</v>
      </c>
      <c r="M135" s="81">
        <f t="shared" si="21"/>
        <v>0.15811587793011941</v>
      </c>
      <c r="N135" s="24"/>
      <c r="O135" s="24"/>
    </row>
    <row r="136" spans="2:15" hidden="1" x14ac:dyDescent="0.35">
      <c r="B136" s="79" t="s">
        <v>110</v>
      </c>
      <c r="C136" s="14">
        <v>664</v>
      </c>
      <c r="D136" s="14">
        <v>37</v>
      </c>
      <c r="E136" s="20">
        <v>56</v>
      </c>
      <c r="F136" s="20">
        <v>13</v>
      </c>
      <c r="G136" s="10">
        <v>770</v>
      </c>
      <c r="H136" s="10">
        <v>4351</v>
      </c>
      <c r="I136" s="80">
        <f t="shared" si="17"/>
        <v>0.15260859572512067</v>
      </c>
      <c r="J136" s="80">
        <f t="shared" si="18"/>
        <v>8.50379223167088E-3</v>
      </c>
      <c r="K136" s="80">
        <f t="shared" si="19"/>
        <v>1.2870604458745116E-2</v>
      </c>
      <c r="L136" s="80">
        <f t="shared" si="20"/>
        <v>2.9878188922086877E-3</v>
      </c>
      <c r="M136" s="81">
        <f t="shared" si="21"/>
        <v>0.17697081130774533</v>
      </c>
      <c r="N136" s="24"/>
      <c r="O136" s="24"/>
    </row>
    <row r="137" spans="2:15" hidden="1" x14ac:dyDescent="0.35">
      <c r="B137" s="79" t="s">
        <v>111</v>
      </c>
      <c r="C137" s="14">
        <v>623</v>
      </c>
      <c r="D137" s="14">
        <v>35</v>
      </c>
      <c r="E137" s="20">
        <v>43</v>
      </c>
      <c r="F137" s="20">
        <v>14</v>
      </c>
      <c r="G137" s="10">
        <v>715</v>
      </c>
      <c r="H137" s="10">
        <v>4374</v>
      </c>
      <c r="I137" s="80">
        <f t="shared" si="17"/>
        <v>0.14243255601280291</v>
      </c>
      <c r="J137" s="80">
        <f t="shared" si="18"/>
        <v>8.0018289894833103E-3</v>
      </c>
      <c r="K137" s="80">
        <f t="shared" si="19"/>
        <v>9.8308184727937814E-3</v>
      </c>
      <c r="L137" s="80">
        <f t="shared" si="20"/>
        <v>3.200731595793324E-3</v>
      </c>
      <c r="M137" s="81">
        <f t="shared" si="21"/>
        <v>0.16346593507087334</v>
      </c>
      <c r="N137" s="24"/>
      <c r="O137" s="24"/>
    </row>
    <row r="138" spans="2:15" hidden="1" x14ac:dyDescent="0.35">
      <c r="B138" s="79" t="s">
        <v>112</v>
      </c>
      <c r="C138" s="14">
        <v>570</v>
      </c>
      <c r="D138" s="14">
        <v>45</v>
      </c>
      <c r="E138" s="20">
        <v>39</v>
      </c>
      <c r="F138" s="20">
        <v>16</v>
      </c>
      <c r="G138" s="10">
        <v>670</v>
      </c>
      <c r="H138" s="10">
        <v>4211</v>
      </c>
      <c r="I138" s="80">
        <f t="shared" si="17"/>
        <v>0.13535977202564711</v>
      </c>
      <c r="J138" s="80">
        <f t="shared" si="18"/>
        <v>1.0686297791498456E-2</v>
      </c>
      <c r="K138" s="80">
        <f t="shared" si="19"/>
        <v>9.2614580859653288E-3</v>
      </c>
      <c r="L138" s="80">
        <f t="shared" si="20"/>
        <v>3.7995725480883401E-3</v>
      </c>
      <c r="M138" s="81">
        <f t="shared" si="21"/>
        <v>0.15910710045119925</v>
      </c>
      <c r="N138" s="24"/>
      <c r="O138" s="24"/>
    </row>
    <row r="139" spans="2:15" hidden="1" x14ac:dyDescent="0.35">
      <c r="B139" s="79" t="s">
        <v>114</v>
      </c>
      <c r="C139" s="14">
        <v>728</v>
      </c>
      <c r="D139" s="14">
        <v>35</v>
      </c>
      <c r="E139" s="20">
        <v>54</v>
      </c>
      <c r="F139" s="20">
        <v>6</v>
      </c>
      <c r="G139" s="10">
        <v>823</v>
      </c>
      <c r="H139" s="10">
        <v>5169</v>
      </c>
      <c r="I139" s="80">
        <f t="shared" si="17"/>
        <v>0.1408396208164055</v>
      </c>
      <c r="J139" s="80">
        <f t="shared" si="18"/>
        <v>6.7711356161733408E-3</v>
      </c>
      <c r="K139" s="80">
        <f t="shared" si="19"/>
        <v>1.0446894950667441E-2</v>
      </c>
      <c r="L139" s="80">
        <f t="shared" si="20"/>
        <v>1.1607661056297156E-3</v>
      </c>
      <c r="M139" s="81">
        <f t="shared" si="21"/>
        <v>0.159218417488876</v>
      </c>
      <c r="N139" s="24"/>
      <c r="O139" s="24"/>
    </row>
    <row r="140" spans="2:15" hidden="1" x14ac:dyDescent="0.35">
      <c r="B140" s="79" t="s">
        <v>115</v>
      </c>
      <c r="C140" s="14">
        <v>668</v>
      </c>
      <c r="D140" s="14">
        <v>29</v>
      </c>
      <c r="E140" s="20">
        <v>40</v>
      </c>
      <c r="F140" s="20">
        <v>12</v>
      </c>
      <c r="G140" s="10">
        <v>749</v>
      </c>
      <c r="H140" s="10">
        <v>4771</v>
      </c>
      <c r="I140" s="80">
        <f t="shared" si="17"/>
        <v>0.14001257597987843</v>
      </c>
      <c r="J140" s="80">
        <f t="shared" si="18"/>
        <v>6.0783902745755606E-3</v>
      </c>
      <c r="K140" s="80">
        <f t="shared" si="19"/>
        <v>8.3839865856214623E-3</v>
      </c>
      <c r="L140" s="80">
        <f t="shared" si="20"/>
        <v>2.5151959756864388E-3</v>
      </c>
      <c r="M140" s="81">
        <f t="shared" si="21"/>
        <v>0.1569901488157619</v>
      </c>
      <c r="N140" s="24"/>
      <c r="O140" s="24"/>
    </row>
    <row r="141" spans="2:15" hidden="1" x14ac:dyDescent="0.35">
      <c r="B141" s="79" t="s">
        <v>116</v>
      </c>
      <c r="C141" s="14">
        <v>693</v>
      </c>
      <c r="D141" s="14">
        <v>35</v>
      </c>
      <c r="E141" s="20">
        <v>55</v>
      </c>
      <c r="F141" s="20">
        <v>8</v>
      </c>
      <c r="G141" s="10">
        <v>791</v>
      </c>
      <c r="H141" s="10">
        <v>5013</v>
      </c>
      <c r="I141" s="80">
        <f t="shared" si="17"/>
        <v>0.13824057450628366</v>
      </c>
      <c r="J141" s="80">
        <f t="shared" si="18"/>
        <v>6.9818471972870532E-3</v>
      </c>
      <c r="K141" s="80">
        <f t="shared" si="19"/>
        <v>1.097147416716537E-2</v>
      </c>
      <c r="L141" s="80">
        <f t="shared" si="20"/>
        <v>1.5958507879513266E-3</v>
      </c>
      <c r="M141" s="81">
        <f t="shared" si="21"/>
        <v>0.15778974665868742</v>
      </c>
      <c r="N141" s="24"/>
      <c r="O141" s="24"/>
    </row>
    <row r="142" spans="2:15" hidden="1" x14ac:dyDescent="0.35">
      <c r="B142" s="79" t="s">
        <v>117</v>
      </c>
      <c r="C142" s="14">
        <v>623</v>
      </c>
      <c r="D142" s="14">
        <v>36</v>
      </c>
      <c r="E142" s="20">
        <v>44</v>
      </c>
      <c r="F142" s="20">
        <v>17</v>
      </c>
      <c r="G142" s="10">
        <v>720</v>
      </c>
      <c r="H142" s="10">
        <v>4666</v>
      </c>
      <c r="I142" s="80">
        <f t="shared" si="17"/>
        <v>0.13351907415345049</v>
      </c>
      <c r="J142" s="80">
        <f t="shared" si="18"/>
        <v>7.715387912558937E-3</v>
      </c>
      <c r="K142" s="80">
        <f t="shared" si="19"/>
        <v>9.4299185597942568E-3</v>
      </c>
      <c r="L142" s="80">
        <f t="shared" si="20"/>
        <v>3.6433776253750536E-3</v>
      </c>
      <c r="M142" s="81">
        <f t="shared" si="21"/>
        <v>0.15430775825117873</v>
      </c>
      <c r="N142" s="24"/>
    </row>
    <row r="143" spans="2:15" hidden="1" x14ac:dyDescent="0.35">
      <c r="B143" s="79" t="s">
        <v>118</v>
      </c>
      <c r="C143" s="14">
        <v>517</v>
      </c>
      <c r="D143" s="14">
        <v>38</v>
      </c>
      <c r="E143" s="20">
        <v>43</v>
      </c>
      <c r="F143" s="20">
        <v>9</v>
      </c>
      <c r="G143" s="10">
        <v>607</v>
      </c>
      <c r="H143" s="10">
        <v>4036</v>
      </c>
      <c r="I143" s="80">
        <f t="shared" ref="I143:I166" si="22">C143/$H143</f>
        <v>0.12809712586719524</v>
      </c>
      <c r="J143" s="80">
        <f t="shared" ref="J143:J166" si="23">D143/$H143</f>
        <v>9.415262636273538E-3</v>
      </c>
      <c r="K143" s="80">
        <f t="shared" ref="K143:K166" si="24">E143/$H143</f>
        <v>1.0654112983151635E-2</v>
      </c>
      <c r="L143" s="80">
        <f t="shared" ref="L143:L166" si="25">F143/$H143</f>
        <v>2.2299306243805748E-3</v>
      </c>
      <c r="M143" s="81">
        <f t="shared" si="21"/>
        <v>0.15039643211100098</v>
      </c>
      <c r="N143" s="24"/>
    </row>
    <row r="144" spans="2:15" hidden="1" x14ac:dyDescent="0.35">
      <c r="B144" s="79" t="s">
        <v>119</v>
      </c>
      <c r="C144" s="14">
        <v>677</v>
      </c>
      <c r="D144" s="14">
        <v>41</v>
      </c>
      <c r="E144" s="20">
        <v>35</v>
      </c>
      <c r="F144" s="20">
        <v>8</v>
      </c>
      <c r="G144" s="10">
        <v>761</v>
      </c>
      <c r="H144" s="10">
        <v>4836</v>
      </c>
      <c r="I144" s="80">
        <f t="shared" si="22"/>
        <v>0.13999172870140611</v>
      </c>
      <c r="J144" s="80">
        <f t="shared" si="23"/>
        <v>8.4780810587262202E-3</v>
      </c>
      <c r="K144" s="80">
        <f t="shared" si="24"/>
        <v>7.2373862696443339E-3</v>
      </c>
      <c r="L144" s="80">
        <f t="shared" si="25"/>
        <v>1.6542597187758478E-3</v>
      </c>
      <c r="M144" s="81">
        <f t="shared" ref="M144:M166" si="26">G144/$H144</f>
        <v>0.15736145574855251</v>
      </c>
      <c r="N144" s="24"/>
    </row>
    <row r="145" spans="2:15" hidden="1" x14ac:dyDescent="0.35">
      <c r="B145" s="79" t="s">
        <v>120</v>
      </c>
      <c r="C145" s="14">
        <v>580</v>
      </c>
      <c r="D145" s="14">
        <v>49</v>
      </c>
      <c r="E145" s="20">
        <v>40</v>
      </c>
      <c r="F145" s="20">
        <v>6</v>
      </c>
      <c r="G145" s="10">
        <v>675</v>
      </c>
      <c r="H145" s="10">
        <v>4474</v>
      </c>
      <c r="I145" s="80">
        <f t="shared" si="22"/>
        <v>0.12963790791238267</v>
      </c>
      <c r="J145" s="80">
        <f t="shared" si="23"/>
        <v>1.0952168082253017E-2</v>
      </c>
      <c r="K145" s="80">
        <f t="shared" si="24"/>
        <v>8.9405453732677685E-3</v>
      </c>
      <c r="L145" s="80">
        <f t="shared" si="25"/>
        <v>1.3410818059901655E-3</v>
      </c>
      <c r="M145" s="81">
        <f t="shared" si="26"/>
        <v>0.15087170317389362</v>
      </c>
      <c r="N145" s="24"/>
    </row>
    <row r="146" spans="2:15" hidden="1" x14ac:dyDescent="0.35">
      <c r="B146" s="79" t="s">
        <v>121</v>
      </c>
      <c r="C146" s="14">
        <v>553</v>
      </c>
      <c r="D146" s="14">
        <v>45</v>
      </c>
      <c r="E146" s="20">
        <v>36</v>
      </c>
      <c r="F146" s="20">
        <v>15</v>
      </c>
      <c r="G146" s="10">
        <v>649</v>
      </c>
      <c r="H146" s="10">
        <v>4274</v>
      </c>
      <c r="I146" s="80">
        <f t="shared" si="22"/>
        <v>0.12938699110903135</v>
      </c>
      <c r="J146" s="80">
        <f t="shared" si="23"/>
        <v>1.0528778661675245E-2</v>
      </c>
      <c r="K146" s="80">
        <f t="shared" si="24"/>
        <v>8.4230229293401973E-3</v>
      </c>
      <c r="L146" s="80">
        <f t="shared" si="25"/>
        <v>3.5095928872250818E-3</v>
      </c>
      <c r="M146" s="81">
        <f t="shared" si="26"/>
        <v>0.15184838558727187</v>
      </c>
      <c r="N146" s="24"/>
    </row>
    <row r="147" spans="2:15" hidden="1" x14ac:dyDescent="0.35">
      <c r="B147" s="79" t="s">
        <v>122</v>
      </c>
      <c r="C147" s="14">
        <v>597</v>
      </c>
      <c r="D147" s="14">
        <v>35</v>
      </c>
      <c r="E147" s="20">
        <v>26</v>
      </c>
      <c r="F147" s="20">
        <v>14</v>
      </c>
      <c r="G147" s="10">
        <v>672</v>
      </c>
      <c r="H147" s="10">
        <v>4255</v>
      </c>
      <c r="I147" s="80">
        <f t="shared" si="22"/>
        <v>0.14030552291421858</v>
      </c>
      <c r="J147" s="80">
        <f t="shared" si="23"/>
        <v>8.2256169212690956E-3</v>
      </c>
      <c r="K147" s="80">
        <f t="shared" si="24"/>
        <v>6.1104582843713277E-3</v>
      </c>
      <c r="L147" s="80">
        <f t="shared" si="25"/>
        <v>3.2902467685076379E-3</v>
      </c>
      <c r="M147" s="81">
        <f t="shared" si="26"/>
        <v>0.15793184488836662</v>
      </c>
      <c r="N147" s="24"/>
    </row>
    <row r="148" spans="2:15" hidden="1" x14ac:dyDescent="0.35">
      <c r="B148" s="79" t="s">
        <v>123</v>
      </c>
      <c r="C148" s="14">
        <v>525</v>
      </c>
      <c r="D148" s="14">
        <v>43</v>
      </c>
      <c r="E148" s="20">
        <v>32</v>
      </c>
      <c r="F148" s="20">
        <v>9</v>
      </c>
      <c r="G148" s="10">
        <v>609</v>
      </c>
      <c r="H148" s="10">
        <v>3792</v>
      </c>
      <c r="I148" s="80">
        <f t="shared" si="22"/>
        <v>0.13844936708860758</v>
      </c>
      <c r="J148" s="80">
        <f t="shared" si="23"/>
        <v>1.1339662447257384E-2</v>
      </c>
      <c r="K148" s="80">
        <f t="shared" si="24"/>
        <v>8.4388185654008432E-3</v>
      </c>
      <c r="L148" s="80">
        <f t="shared" si="25"/>
        <v>2.3734177215189874E-3</v>
      </c>
      <c r="M148" s="81">
        <f t="shared" si="26"/>
        <v>0.16060126582278481</v>
      </c>
      <c r="N148" s="24"/>
    </row>
    <row r="149" spans="2:15" hidden="1" x14ac:dyDescent="0.35">
      <c r="B149" s="79" t="s">
        <v>124</v>
      </c>
      <c r="C149" s="14">
        <v>648</v>
      </c>
      <c r="D149" s="14">
        <v>41</v>
      </c>
      <c r="E149" s="20">
        <v>47</v>
      </c>
      <c r="F149" s="20">
        <v>10</v>
      </c>
      <c r="G149" s="10">
        <v>746</v>
      </c>
      <c r="H149" s="10">
        <v>4594</v>
      </c>
      <c r="I149" s="80">
        <f t="shared" si="22"/>
        <v>0.1410535481062255</v>
      </c>
      <c r="J149" s="80">
        <f t="shared" si="23"/>
        <v>8.9246843709185897E-3</v>
      </c>
      <c r="K149" s="80">
        <f t="shared" si="24"/>
        <v>1.0230735742272529E-2</v>
      </c>
      <c r="L149" s="80">
        <f t="shared" si="25"/>
        <v>2.1767522855898999E-3</v>
      </c>
      <c r="M149" s="81">
        <f t="shared" si="26"/>
        <v>0.16238572050500652</v>
      </c>
      <c r="N149" s="24"/>
    </row>
    <row r="150" spans="2:15" hidden="1" x14ac:dyDescent="0.35">
      <c r="B150" s="79" t="s">
        <v>125</v>
      </c>
      <c r="C150" s="14">
        <v>698</v>
      </c>
      <c r="D150" s="14">
        <v>32</v>
      </c>
      <c r="E150" s="20">
        <v>39</v>
      </c>
      <c r="F150" s="20">
        <v>12</v>
      </c>
      <c r="G150" s="10">
        <v>781</v>
      </c>
      <c r="H150" s="10">
        <v>4659</v>
      </c>
      <c r="I150" s="80">
        <f t="shared" si="22"/>
        <v>0.14981755741575445</v>
      </c>
      <c r="J150" s="80">
        <f t="shared" si="23"/>
        <v>6.8684267010088E-3</v>
      </c>
      <c r="K150" s="80">
        <f t="shared" si="24"/>
        <v>8.3708950418544745E-3</v>
      </c>
      <c r="L150" s="80">
        <f t="shared" si="25"/>
        <v>2.5756600128783E-3</v>
      </c>
      <c r="M150" s="81">
        <f t="shared" si="26"/>
        <v>0.16763253917149604</v>
      </c>
      <c r="N150" s="24"/>
    </row>
    <row r="151" spans="2:15" hidden="1" x14ac:dyDescent="0.35">
      <c r="B151" s="79" t="s">
        <v>126</v>
      </c>
      <c r="C151" s="14">
        <v>655</v>
      </c>
      <c r="D151" s="14">
        <v>38</v>
      </c>
      <c r="E151" s="20">
        <v>46</v>
      </c>
      <c r="F151" s="20">
        <v>7</v>
      </c>
      <c r="G151" s="10">
        <v>746</v>
      </c>
      <c r="H151" s="10">
        <v>4481</v>
      </c>
      <c r="I151" s="80">
        <f t="shared" si="22"/>
        <v>0.14617272930149519</v>
      </c>
      <c r="J151" s="80">
        <f t="shared" si="23"/>
        <v>8.4802499442088817E-3</v>
      </c>
      <c r="K151" s="80">
        <f t="shared" si="24"/>
        <v>1.0265565721937068E-2</v>
      </c>
      <c r="L151" s="80">
        <f t="shared" si="25"/>
        <v>1.5621513055121626E-3</v>
      </c>
      <c r="M151" s="81">
        <f t="shared" si="26"/>
        <v>0.16648069627315332</v>
      </c>
      <c r="N151" s="24"/>
    </row>
    <row r="152" spans="2:15" hidden="1" x14ac:dyDescent="0.35">
      <c r="B152" s="79" t="s">
        <v>127</v>
      </c>
      <c r="C152" s="14">
        <v>624</v>
      </c>
      <c r="D152" s="14">
        <v>39</v>
      </c>
      <c r="E152" s="20">
        <v>51</v>
      </c>
      <c r="F152" s="20">
        <v>12</v>
      </c>
      <c r="G152" s="10">
        <v>726</v>
      </c>
      <c r="H152" s="10">
        <v>4720</v>
      </c>
      <c r="I152" s="80">
        <f t="shared" si="22"/>
        <v>0.13220338983050847</v>
      </c>
      <c r="J152" s="80">
        <f t="shared" si="23"/>
        <v>8.2627118644067795E-3</v>
      </c>
      <c r="K152" s="80">
        <f t="shared" si="24"/>
        <v>1.0805084745762712E-2</v>
      </c>
      <c r="L152" s="80">
        <f t="shared" si="25"/>
        <v>2.542372881355932E-3</v>
      </c>
      <c r="M152" s="81">
        <f t="shared" si="26"/>
        <v>0.15381355932203389</v>
      </c>
      <c r="N152" s="24"/>
    </row>
    <row r="153" spans="2:15" hidden="1" x14ac:dyDescent="0.35">
      <c r="B153" s="79" t="s">
        <v>128</v>
      </c>
      <c r="C153" s="14">
        <v>709</v>
      </c>
      <c r="D153" s="20">
        <v>57</v>
      </c>
      <c r="E153" s="20">
        <v>38</v>
      </c>
      <c r="F153" s="20">
        <v>8</v>
      </c>
      <c r="G153" s="10">
        <v>812</v>
      </c>
      <c r="H153" s="10">
        <v>5269</v>
      </c>
      <c r="I153" s="80">
        <f t="shared" si="22"/>
        <v>0.1345606376921617</v>
      </c>
      <c r="J153" s="80">
        <f t="shared" si="23"/>
        <v>1.0817992028847978E-2</v>
      </c>
      <c r="K153" s="80">
        <f t="shared" si="24"/>
        <v>7.2119946858986523E-3</v>
      </c>
      <c r="L153" s="80">
        <f t="shared" si="25"/>
        <v>1.5183146707155057E-3</v>
      </c>
      <c r="M153" s="81">
        <f t="shared" si="26"/>
        <v>0.15410893907762382</v>
      </c>
      <c r="N153" s="24"/>
      <c r="O153" s="24"/>
    </row>
    <row r="154" spans="2:15" hidden="1" x14ac:dyDescent="0.35">
      <c r="B154" s="79" t="s">
        <v>129</v>
      </c>
      <c r="C154" s="14">
        <v>640</v>
      </c>
      <c r="D154" s="20">
        <v>30</v>
      </c>
      <c r="E154" s="20">
        <v>47</v>
      </c>
      <c r="F154" s="20">
        <v>11</v>
      </c>
      <c r="G154" s="10">
        <v>728</v>
      </c>
      <c r="H154" s="10">
        <v>4781</v>
      </c>
      <c r="I154" s="80">
        <f t="shared" si="22"/>
        <v>0.13386320853377953</v>
      </c>
      <c r="J154" s="80">
        <f t="shared" si="23"/>
        <v>6.2748379000209164E-3</v>
      </c>
      <c r="K154" s="80">
        <f t="shared" si="24"/>
        <v>9.8305793766994345E-3</v>
      </c>
      <c r="L154" s="80">
        <f t="shared" si="25"/>
        <v>2.3007738966743358E-3</v>
      </c>
      <c r="M154" s="81">
        <f t="shared" si="26"/>
        <v>0.15226939970717424</v>
      </c>
      <c r="N154" s="24"/>
      <c r="O154" s="24"/>
    </row>
    <row r="155" spans="2:15" hidden="1" x14ac:dyDescent="0.35">
      <c r="B155" s="79" t="s">
        <v>130</v>
      </c>
      <c r="C155" s="14">
        <v>541</v>
      </c>
      <c r="D155" s="20">
        <v>35</v>
      </c>
      <c r="E155" s="20">
        <v>46</v>
      </c>
      <c r="F155" s="20">
        <v>17</v>
      </c>
      <c r="G155" s="10">
        <v>639</v>
      </c>
      <c r="H155" s="10">
        <v>4661</v>
      </c>
      <c r="I155" s="80">
        <f t="shared" si="22"/>
        <v>0.1160695129800472</v>
      </c>
      <c r="J155" s="80">
        <f t="shared" si="23"/>
        <v>7.509118214975327E-3</v>
      </c>
      <c r="K155" s="80">
        <f t="shared" si="24"/>
        <v>9.8691267968247162E-3</v>
      </c>
      <c r="L155" s="80">
        <f t="shared" si="25"/>
        <v>3.6472859901308732E-3</v>
      </c>
      <c r="M155" s="81">
        <f t="shared" si="26"/>
        <v>0.13709504398197811</v>
      </c>
      <c r="N155" s="24"/>
      <c r="O155" s="24"/>
    </row>
    <row r="156" spans="2:15" hidden="1" x14ac:dyDescent="0.35">
      <c r="B156" s="79" t="s">
        <v>131</v>
      </c>
      <c r="C156" s="14">
        <v>572</v>
      </c>
      <c r="D156" s="20">
        <v>41</v>
      </c>
      <c r="E156" s="20">
        <v>35</v>
      </c>
      <c r="F156" s="20">
        <v>15</v>
      </c>
      <c r="G156" s="10">
        <v>663</v>
      </c>
      <c r="H156" s="10">
        <v>4812</v>
      </c>
      <c r="I156" s="80">
        <f t="shared" si="22"/>
        <v>0.11886949293433084</v>
      </c>
      <c r="J156" s="80">
        <f t="shared" si="23"/>
        <v>8.5203657522859525E-3</v>
      </c>
      <c r="K156" s="80">
        <f t="shared" si="24"/>
        <v>7.2734829592684958E-3</v>
      </c>
      <c r="L156" s="80">
        <f t="shared" si="25"/>
        <v>3.117206982543641E-3</v>
      </c>
      <c r="M156" s="81">
        <f t="shared" si="26"/>
        <v>0.13778054862842892</v>
      </c>
      <c r="N156" s="24"/>
      <c r="O156" s="24"/>
    </row>
    <row r="157" spans="2:15" hidden="1" x14ac:dyDescent="0.35">
      <c r="B157" s="79" t="s">
        <v>132</v>
      </c>
      <c r="C157" s="14">
        <v>490</v>
      </c>
      <c r="D157" s="20">
        <v>39</v>
      </c>
      <c r="E157" s="20">
        <v>37</v>
      </c>
      <c r="F157" s="20">
        <v>11</v>
      </c>
      <c r="G157" s="10">
        <v>577</v>
      </c>
      <c r="H157" s="10">
        <v>4637</v>
      </c>
      <c r="I157" s="80">
        <f t="shared" si="22"/>
        <v>0.10567177054129825</v>
      </c>
      <c r="J157" s="80">
        <f t="shared" si="23"/>
        <v>8.4106103083890441E-3</v>
      </c>
      <c r="K157" s="80">
        <f t="shared" si="24"/>
        <v>7.9792969592408884E-3</v>
      </c>
      <c r="L157" s="80">
        <f t="shared" si="25"/>
        <v>2.3722234203148586E-3</v>
      </c>
      <c r="M157" s="81">
        <f t="shared" si="26"/>
        <v>0.12443390122924304</v>
      </c>
      <c r="N157" s="24"/>
      <c r="O157" s="24"/>
    </row>
    <row r="158" spans="2:15" hidden="1" x14ac:dyDescent="0.35">
      <c r="B158" s="79" t="s">
        <v>133</v>
      </c>
      <c r="C158" s="14">
        <v>575</v>
      </c>
      <c r="D158" s="20">
        <v>34</v>
      </c>
      <c r="E158" s="20">
        <v>42</v>
      </c>
      <c r="F158" s="20">
        <v>16</v>
      </c>
      <c r="G158" s="10">
        <v>667</v>
      </c>
      <c r="H158" s="10">
        <v>5312</v>
      </c>
      <c r="I158" s="80">
        <f t="shared" si="22"/>
        <v>0.10824548192771084</v>
      </c>
      <c r="J158" s="80">
        <f t="shared" si="23"/>
        <v>6.400602409638554E-3</v>
      </c>
      <c r="K158" s="80">
        <f t="shared" si="24"/>
        <v>7.9066265060240958E-3</v>
      </c>
      <c r="L158" s="80">
        <f t="shared" si="25"/>
        <v>3.0120481927710845E-3</v>
      </c>
      <c r="M158" s="81">
        <f t="shared" si="26"/>
        <v>0.12556475903614459</v>
      </c>
      <c r="N158" s="24"/>
      <c r="O158" s="24"/>
    </row>
    <row r="159" spans="2:15" hidden="1" x14ac:dyDescent="0.35">
      <c r="B159" s="79" t="s">
        <v>134</v>
      </c>
      <c r="C159" s="14">
        <v>535</v>
      </c>
      <c r="D159" s="20">
        <v>51</v>
      </c>
      <c r="E159" s="20">
        <v>49</v>
      </c>
      <c r="F159" s="20">
        <v>10</v>
      </c>
      <c r="G159" s="10">
        <v>645</v>
      </c>
      <c r="H159" s="10">
        <v>5228</v>
      </c>
      <c r="I159" s="80">
        <f t="shared" si="22"/>
        <v>0.1023335883703137</v>
      </c>
      <c r="J159" s="80">
        <f t="shared" si="23"/>
        <v>9.7551644988523329E-3</v>
      </c>
      <c r="K159" s="80">
        <f t="shared" si="24"/>
        <v>9.3726090283091056E-3</v>
      </c>
      <c r="L159" s="80">
        <f t="shared" si="25"/>
        <v>1.9127773527161439E-3</v>
      </c>
      <c r="M159" s="81">
        <f t="shared" si="26"/>
        <v>0.12337413925019128</v>
      </c>
      <c r="N159" s="24"/>
      <c r="O159" s="24"/>
    </row>
    <row r="160" spans="2:15" hidden="1" x14ac:dyDescent="0.35">
      <c r="B160" s="79" t="s">
        <v>135</v>
      </c>
      <c r="C160" s="14">
        <v>506</v>
      </c>
      <c r="D160" s="20">
        <v>39</v>
      </c>
      <c r="E160" s="20">
        <v>47</v>
      </c>
      <c r="F160" s="20">
        <v>8</v>
      </c>
      <c r="G160" s="10">
        <v>600</v>
      </c>
      <c r="H160" s="10">
        <v>4985</v>
      </c>
      <c r="I160" s="80">
        <f t="shared" si="22"/>
        <v>0.10150451354062187</v>
      </c>
      <c r="J160" s="80">
        <f t="shared" si="23"/>
        <v>7.8234704112337006E-3</v>
      </c>
      <c r="K160" s="80">
        <f t="shared" si="24"/>
        <v>9.428284854563691E-3</v>
      </c>
      <c r="L160" s="80">
        <f t="shared" si="25"/>
        <v>1.6048144433299899E-3</v>
      </c>
      <c r="M160" s="81">
        <f t="shared" si="26"/>
        <v>0.12036108324974924</v>
      </c>
      <c r="N160" s="24"/>
      <c r="O160" s="24"/>
    </row>
    <row r="161" spans="2:15" hidden="1" x14ac:dyDescent="0.35">
      <c r="B161" s="79" t="s">
        <v>136</v>
      </c>
      <c r="C161" s="14">
        <v>499</v>
      </c>
      <c r="D161" s="20">
        <v>33</v>
      </c>
      <c r="E161" s="20">
        <v>54</v>
      </c>
      <c r="F161" s="20">
        <v>13</v>
      </c>
      <c r="G161" s="10">
        <v>599</v>
      </c>
      <c r="H161" s="10">
        <v>5098</v>
      </c>
      <c r="I161" s="80">
        <f t="shared" si="22"/>
        <v>9.7881522165555124E-2</v>
      </c>
      <c r="J161" s="80">
        <f t="shared" si="23"/>
        <v>6.4731267163593564E-3</v>
      </c>
      <c r="K161" s="80">
        <f t="shared" si="24"/>
        <v>1.0592389172224402E-2</v>
      </c>
      <c r="L161" s="80">
        <f t="shared" si="25"/>
        <v>2.5500196155355042E-3</v>
      </c>
      <c r="M161" s="81">
        <f t="shared" si="26"/>
        <v>0.11749705766967439</v>
      </c>
      <c r="N161" s="24"/>
      <c r="O161" s="24"/>
    </row>
    <row r="162" spans="2:15" hidden="1" x14ac:dyDescent="0.35">
      <c r="B162" s="79" t="s">
        <v>137</v>
      </c>
      <c r="C162" s="14">
        <v>481</v>
      </c>
      <c r="D162" s="20">
        <v>44</v>
      </c>
      <c r="E162" s="20">
        <v>32</v>
      </c>
      <c r="F162" s="20">
        <v>9</v>
      </c>
      <c r="G162" s="10">
        <v>566</v>
      </c>
      <c r="H162" s="10">
        <v>4813</v>
      </c>
      <c r="I162" s="80">
        <f t="shared" si="22"/>
        <v>9.9937668813629754E-2</v>
      </c>
      <c r="J162" s="80">
        <f t="shared" si="23"/>
        <v>9.1419073343029303E-3</v>
      </c>
      <c r="K162" s="80">
        <f t="shared" si="24"/>
        <v>6.6486598794930395E-3</v>
      </c>
      <c r="L162" s="80">
        <f t="shared" si="25"/>
        <v>1.8699355911074174E-3</v>
      </c>
      <c r="M162" s="81">
        <f t="shared" si="26"/>
        <v>0.11759817161853314</v>
      </c>
      <c r="N162" s="24"/>
      <c r="O162" s="24"/>
    </row>
    <row r="163" spans="2:15" hidden="1" x14ac:dyDescent="0.35">
      <c r="B163" s="79" t="s">
        <v>139</v>
      </c>
      <c r="C163" s="14">
        <v>560</v>
      </c>
      <c r="D163" s="20">
        <v>30</v>
      </c>
      <c r="E163" s="20">
        <v>52</v>
      </c>
      <c r="F163" s="20">
        <v>13</v>
      </c>
      <c r="G163" s="10">
        <v>655</v>
      </c>
      <c r="H163" s="10">
        <v>5679</v>
      </c>
      <c r="I163" s="80">
        <f t="shared" si="22"/>
        <v>9.8608910019369611E-2</v>
      </c>
      <c r="J163" s="80">
        <f t="shared" si="23"/>
        <v>5.2826201796090863E-3</v>
      </c>
      <c r="K163" s="80">
        <f t="shared" si="24"/>
        <v>9.1565416446557496E-3</v>
      </c>
      <c r="L163" s="80">
        <f t="shared" si="25"/>
        <v>2.2891354111639374E-3</v>
      </c>
      <c r="M163" s="81">
        <f t="shared" si="26"/>
        <v>0.11533720725479837</v>
      </c>
      <c r="N163" s="24"/>
      <c r="O163" s="24"/>
    </row>
    <row r="164" spans="2:15" hidden="1" x14ac:dyDescent="0.35">
      <c r="B164" s="79" t="s">
        <v>138</v>
      </c>
      <c r="C164" s="14">
        <v>628</v>
      </c>
      <c r="D164" s="20">
        <v>42</v>
      </c>
      <c r="E164" s="20">
        <v>42</v>
      </c>
      <c r="F164" s="20">
        <v>11</v>
      </c>
      <c r="G164" s="10">
        <v>723</v>
      </c>
      <c r="H164" s="10">
        <v>5871</v>
      </c>
      <c r="I164" s="80">
        <f t="shared" si="22"/>
        <v>0.10696644523931187</v>
      </c>
      <c r="J164" s="80">
        <f t="shared" si="23"/>
        <v>7.1538068472151248E-3</v>
      </c>
      <c r="K164" s="80">
        <f t="shared" si="24"/>
        <v>7.1538068472151248E-3</v>
      </c>
      <c r="L164" s="80">
        <f t="shared" si="25"/>
        <v>1.8736160790325327E-3</v>
      </c>
      <c r="M164" s="81">
        <f t="shared" si="26"/>
        <v>0.12314767501277465</v>
      </c>
      <c r="N164" s="24"/>
      <c r="O164" s="24"/>
    </row>
    <row r="165" spans="2:15" hidden="1" x14ac:dyDescent="0.35">
      <c r="B165" s="79" t="s">
        <v>140</v>
      </c>
      <c r="C165" s="20">
        <v>556</v>
      </c>
      <c r="D165" s="20">
        <v>48</v>
      </c>
      <c r="E165" s="20">
        <v>53</v>
      </c>
      <c r="F165" s="20">
        <v>8</v>
      </c>
      <c r="G165" s="10">
        <v>665</v>
      </c>
      <c r="H165" s="10">
        <v>5128</v>
      </c>
      <c r="I165" s="80">
        <f t="shared" si="22"/>
        <v>0.10842433697347893</v>
      </c>
      <c r="J165" s="80">
        <f t="shared" si="23"/>
        <v>9.3603744149765994E-3</v>
      </c>
      <c r="K165" s="80">
        <f t="shared" si="24"/>
        <v>1.0335413416536661E-2</v>
      </c>
      <c r="L165" s="80">
        <f t="shared" si="25"/>
        <v>1.5600624024960999E-3</v>
      </c>
      <c r="M165" s="81">
        <f t="shared" si="26"/>
        <v>0.12968018720748831</v>
      </c>
      <c r="N165" s="24"/>
      <c r="O165" s="24"/>
    </row>
    <row r="166" spans="2:15" hidden="1" x14ac:dyDescent="0.35">
      <c r="B166" s="79" t="s">
        <v>141</v>
      </c>
      <c r="C166" s="20">
        <v>383</v>
      </c>
      <c r="D166" s="20">
        <v>38</v>
      </c>
      <c r="E166" s="20">
        <v>24</v>
      </c>
      <c r="F166" s="20">
        <v>7</v>
      </c>
      <c r="G166" s="10">
        <v>452</v>
      </c>
      <c r="H166" s="10">
        <v>3608</v>
      </c>
      <c r="I166" s="80">
        <f t="shared" si="22"/>
        <v>0.1061529933481153</v>
      </c>
      <c r="J166" s="80">
        <f t="shared" si="23"/>
        <v>1.0532150776053215E-2</v>
      </c>
      <c r="K166" s="80">
        <f t="shared" si="24"/>
        <v>6.6518847006651885E-3</v>
      </c>
      <c r="L166" s="80">
        <f t="shared" si="25"/>
        <v>1.9401330376940134E-3</v>
      </c>
      <c r="M166" s="81">
        <f t="shared" si="26"/>
        <v>0.12527716186252771</v>
      </c>
      <c r="N166" s="24"/>
      <c r="O166" s="24"/>
    </row>
    <row r="167" spans="2:15" hidden="1" x14ac:dyDescent="0.35">
      <c r="B167" s="79" t="s">
        <v>142</v>
      </c>
      <c r="C167" s="68">
        <v>370</v>
      </c>
      <c r="D167" s="68">
        <v>34</v>
      </c>
      <c r="E167" s="68">
        <v>45</v>
      </c>
      <c r="F167" s="68">
        <v>5</v>
      </c>
      <c r="G167" s="69">
        <v>454</v>
      </c>
      <c r="H167" s="69">
        <v>4391</v>
      </c>
      <c r="I167" s="82">
        <v>8.4263265770895018E-2</v>
      </c>
      <c r="J167" s="82">
        <v>7.7431109086768387E-3</v>
      </c>
      <c r="K167" s="82">
        <v>1.0248235026189934E-2</v>
      </c>
      <c r="L167" s="82">
        <v>1.1386927806877705E-3</v>
      </c>
      <c r="M167" s="81">
        <v>0.10339330448644955</v>
      </c>
      <c r="N167" s="24"/>
      <c r="O167" s="24"/>
    </row>
    <row r="168" spans="2:15" hidden="1" x14ac:dyDescent="0.35">
      <c r="B168" s="79" t="s">
        <v>143</v>
      </c>
      <c r="C168" s="68">
        <v>399</v>
      </c>
      <c r="D168" s="68">
        <v>43</v>
      </c>
      <c r="E168" s="68">
        <v>44</v>
      </c>
      <c r="F168" s="68">
        <v>13</v>
      </c>
      <c r="G168" s="69">
        <v>499</v>
      </c>
      <c r="H168" s="69">
        <v>4683</v>
      </c>
      <c r="I168" s="82">
        <v>8.520179372197309E-2</v>
      </c>
      <c r="J168" s="82">
        <v>9.182148195601111E-3</v>
      </c>
      <c r="K168" s="82">
        <v>9.3956865257313685E-3</v>
      </c>
      <c r="L168" s="82">
        <v>2.7759982916933591E-3</v>
      </c>
      <c r="M168" s="81">
        <v>0.10655562673499894</v>
      </c>
      <c r="N168" s="24"/>
      <c r="O168" s="24"/>
    </row>
    <row r="169" spans="2:15" hidden="1" x14ac:dyDescent="0.35">
      <c r="B169" s="79" t="s">
        <v>144</v>
      </c>
      <c r="C169" s="68">
        <v>494</v>
      </c>
      <c r="D169" s="68">
        <v>36</v>
      </c>
      <c r="E169" s="68">
        <v>47</v>
      </c>
      <c r="F169" s="68">
        <v>12</v>
      </c>
      <c r="G169" s="69">
        <v>589</v>
      </c>
      <c r="H169" s="69">
        <v>5412</v>
      </c>
      <c r="I169" s="82">
        <v>9.1278640059127863E-2</v>
      </c>
      <c r="J169" s="82">
        <v>6.6518847006651885E-3</v>
      </c>
      <c r="K169" s="82">
        <v>8.6844050258684403E-3</v>
      </c>
      <c r="L169" s="82">
        <v>2.2172949002217295E-3</v>
      </c>
      <c r="M169" s="81">
        <v>0.10883222468588322</v>
      </c>
      <c r="N169" s="24"/>
      <c r="O169" s="24"/>
    </row>
    <row r="170" spans="2:15" hidden="1" x14ac:dyDescent="0.35">
      <c r="B170" s="79" t="s">
        <v>145</v>
      </c>
      <c r="C170" s="68">
        <v>490</v>
      </c>
      <c r="D170" s="68">
        <v>42</v>
      </c>
      <c r="E170" s="68">
        <v>47</v>
      </c>
      <c r="F170" s="68">
        <v>11</v>
      </c>
      <c r="G170" s="69">
        <v>590</v>
      </c>
      <c r="H170" s="69">
        <v>5470</v>
      </c>
      <c r="I170" s="82">
        <v>8.957952468007313E-2</v>
      </c>
      <c r="J170" s="82">
        <v>7.6782449725776962E-3</v>
      </c>
      <c r="K170" s="82">
        <v>8.5923217550274225E-3</v>
      </c>
      <c r="L170" s="82">
        <v>2.0109689213893968E-3</v>
      </c>
      <c r="M170" s="81">
        <v>0.10786106032906764</v>
      </c>
      <c r="N170" s="24"/>
      <c r="O170" s="24"/>
    </row>
    <row r="171" spans="2:15" hidden="1" x14ac:dyDescent="0.35">
      <c r="B171" s="79" t="s">
        <v>146</v>
      </c>
      <c r="C171" s="68">
        <v>307</v>
      </c>
      <c r="D171" s="68">
        <v>57</v>
      </c>
      <c r="E171" s="68">
        <v>35</v>
      </c>
      <c r="F171" s="68">
        <v>11</v>
      </c>
      <c r="G171" s="69">
        <v>410</v>
      </c>
      <c r="H171" s="69">
        <v>4995</v>
      </c>
      <c r="I171" s="82">
        <v>6.1461461461461461E-2</v>
      </c>
      <c r="J171" s="82">
        <v>1.1411411411411412E-2</v>
      </c>
      <c r="K171" s="82">
        <v>7.0070070070070069E-3</v>
      </c>
      <c r="L171" s="82">
        <v>2.2022022022022024E-3</v>
      </c>
      <c r="M171" s="81">
        <v>8.2082082082082078E-2</v>
      </c>
      <c r="N171" s="24"/>
      <c r="O171" s="24"/>
    </row>
    <row r="172" spans="2:15" hidden="1" x14ac:dyDescent="0.35">
      <c r="B172" s="79" t="s">
        <v>147</v>
      </c>
      <c r="C172" s="68">
        <v>367</v>
      </c>
      <c r="D172" s="68">
        <v>39</v>
      </c>
      <c r="E172" s="68">
        <v>47</v>
      </c>
      <c r="F172" s="68">
        <v>7</v>
      </c>
      <c r="G172" s="69">
        <v>460</v>
      </c>
      <c r="H172" s="69">
        <v>5640</v>
      </c>
      <c r="I172" s="82">
        <v>6.50709219858156E-2</v>
      </c>
      <c r="J172" s="82">
        <v>6.9148936170212762E-3</v>
      </c>
      <c r="K172" s="82">
        <v>8.3333333333333332E-3</v>
      </c>
      <c r="L172" s="82">
        <v>1.2411347517730497E-3</v>
      </c>
      <c r="M172" s="81">
        <v>8.1560283687943269E-2</v>
      </c>
      <c r="N172" s="24"/>
    </row>
    <row r="173" spans="2:15" hidden="1" x14ac:dyDescent="0.35">
      <c r="B173" s="79" t="s">
        <v>148</v>
      </c>
      <c r="C173" s="68">
        <v>390</v>
      </c>
      <c r="D173" s="68">
        <v>64</v>
      </c>
      <c r="E173" s="68">
        <v>44</v>
      </c>
      <c r="F173" s="68">
        <v>14</v>
      </c>
      <c r="G173" s="69">
        <v>512</v>
      </c>
      <c r="H173" s="69">
        <v>5614</v>
      </c>
      <c r="I173" s="82">
        <v>6.9469184182401139E-2</v>
      </c>
      <c r="J173" s="82">
        <v>1.1400071250445315E-2</v>
      </c>
      <c r="K173" s="82">
        <v>7.8375489846811541E-3</v>
      </c>
      <c r="L173" s="82">
        <v>2.4937655860349127E-3</v>
      </c>
      <c r="M173" s="81">
        <v>9.120057000356252E-2</v>
      </c>
      <c r="N173" s="24"/>
    </row>
    <row r="174" spans="2:15" hidden="1" x14ac:dyDescent="0.35">
      <c r="B174" s="79" t="s">
        <v>149</v>
      </c>
      <c r="C174" s="68">
        <v>363</v>
      </c>
      <c r="D174" s="68">
        <v>30</v>
      </c>
      <c r="E174" s="68">
        <v>53</v>
      </c>
      <c r="F174" s="68">
        <v>7</v>
      </c>
      <c r="G174" s="69">
        <v>453</v>
      </c>
      <c r="H174" s="69">
        <v>5737</v>
      </c>
      <c r="I174" s="82">
        <v>6.3273487885654525E-2</v>
      </c>
      <c r="J174" s="82">
        <v>5.2292138748474808E-3</v>
      </c>
      <c r="K174" s="82">
        <v>9.2382778455638841E-3</v>
      </c>
      <c r="L174" s="82">
        <v>1.220149904131079E-3</v>
      </c>
      <c r="M174" s="81">
        <v>7.8961129510196973E-2</v>
      </c>
      <c r="N174" s="24"/>
    </row>
    <row r="175" spans="2:15" hidden="1" x14ac:dyDescent="0.35">
      <c r="B175" s="79" t="s">
        <v>150</v>
      </c>
      <c r="C175" s="68">
        <v>389</v>
      </c>
      <c r="D175" s="68">
        <v>39</v>
      </c>
      <c r="E175" s="68">
        <v>50</v>
      </c>
      <c r="F175" s="68">
        <v>12</v>
      </c>
      <c r="G175" s="69">
        <v>490</v>
      </c>
      <c r="H175" s="69">
        <v>5637</v>
      </c>
      <c r="I175" s="82">
        <v>6.3273487885654525E-2</v>
      </c>
      <c r="J175" s="82">
        <v>5.2292138748474808E-3</v>
      </c>
      <c r="K175" s="82">
        <v>9.2382778455638841E-3</v>
      </c>
      <c r="L175" s="82">
        <v>1.220149904131079E-3</v>
      </c>
      <c r="M175" s="81">
        <v>7.8961129510196973E-2</v>
      </c>
      <c r="N175" s="24"/>
    </row>
    <row r="176" spans="2:15" hidden="1" x14ac:dyDescent="0.35">
      <c r="B176" s="79" t="s">
        <v>151</v>
      </c>
      <c r="C176" s="33">
        <v>277</v>
      </c>
      <c r="D176" s="33">
        <v>28</v>
      </c>
      <c r="E176" s="33">
        <v>28</v>
      </c>
      <c r="F176" s="33">
        <v>8</v>
      </c>
      <c r="G176" s="67">
        <v>341</v>
      </c>
      <c r="H176" s="67">
        <v>4168</v>
      </c>
      <c r="I176" s="82">
        <f t="shared" ref="I176:I222" si="27">C176/$H176</f>
        <v>6.6458733205374279E-2</v>
      </c>
      <c r="J176" s="82">
        <f t="shared" ref="J176:J222" si="28">D176/$H176</f>
        <v>6.7178502879078695E-3</v>
      </c>
      <c r="K176" s="82">
        <f t="shared" ref="K176:K222" si="29">E176/$H176</f>
        <v>6.7178502879078695E-3</v>
      </c>
      <c r="L176" s="82">
        <f t="shared" ref="L176:L222" si="30">F176/$H176</f>
        <v>1.9193857965451055E-3</v>
      </c>
      <c r="M176" s="81">
        <f t="shared" ref="M176:M222" si="31">G176/$H176</f>
        <v>8.181381957773512E-2</v>
      </c>
      <c r="N176" s="24"/>
    </row>
    <row r="177" spans="2:14" hidden="1" x14ac:dyDescent="0.35">
      <c r="B177" s="79" t="s">
        <v>154</v>
      </c>
      <c r="C177" s="33">
        <v>446</v>
      </c>
      <c r="D177" s="33">
        <v>38</v>
      </c>
      <c r="E177" s="33">
        <v>39</v>
      </c>
      <c r="F177" s="33">
        <v>16</v>
      </c>
      <c r="G177" s="67">
        <v>539</v>
      </c>
      <c r="H177" s="67">
        <v>6782</v>
      </c>
      <c r="I177" s="82">
        <f t="shared" si="27"/>
        <v>6.5762312002359186E-2</v>
      </c>
      <c r="J177" s="82">
        <f t="shared" si="28"/>
        <v>5.603066941905043E-3</v>
      </c>
      <c r="K177" s="82">
        <f t="shared" si="29"/>
        <v>5.7505160719551751E-3</v>
      </c>
      <c r="L177" s="82">
        <f t="shared" si="30"/>
        <v>2.3591860808021233E-3</v>
      </c>
      <c r="M177" s="81">
        <f t="shared" si="31"/>
        <v>7.9475081097021533E-2</v>
      </c>
      <c r="N177" s="24"/>
    </row>
    <row r="178" spans="2:14" hidden="1" x14ac:dyDescent="0.35">
      <c r="B178" s="79" t="s">
        <v>155</v>
      </c>
      <c r="C178" s="33">
        <v>408</v>
      </c>
      <c r="D178" s="33">
        <v>46</v>
      </c>
      <c r="E178" s="33">
        <v>57</v>
      </c>
      <c r="F178" s="33">
        <v>12</v>
      </c>
      <c r="G178" s="67">
        <v>523</v>
      </c>
      <c r="H178" s="67">
        <v>6258</v>
      </c>
      <c r="I178" s="82">
        <f t="shared" si="27"/>
        <v>6.5196548418024927E-2</v>
      </c>
      <c r="J178" s="82">
        <f t="shared" si="28"/>
        <v>7.3505912432086928E-3</v>
      </c>
      <c r="K178" s="82">
        <f t="shared" si="29"/>
        <v>9.1083413231064243E-3</v>
      </c>
      <c r="L178" s="82">
        <f t="shared" si="30"/>
        <v>1.9175455417066154E-3</v>
      </c>
      <c r="M178" s="81">
        <f t="shared" si="31"/>
        <v>8.3573026526046659E-2</v>
      </c>
      <c r="N178" s="24"/>
    </row>
    <row r="179" spans="2:14" hidden="1" x14ac:dyDescent="0.35">
      <c r="B179" s="79" t="s">
        <v>156</v>
      </c>
      <c r="C179" s="33">
        <v>369</v>
      </c>
      <c r="D179" s="33">
        <v>45</v>
      </c>
      <c r="E179" s="33">
        <v>50</v>
      </c>
      <c r="F179" s="33">
        <v>13</v>
      </c>
      <c r="G179" s="67">
        <v>477</v>
      </c>
      <c r="H179" s="67">
        <v>5650</v>
      </c>
      <c r="I179" s="82">
        <f t="shared" si="27"/>
        <v>6.5309734513274334E-2</v>
      </c>
      <c r="J179" s="82">
        <f t="shared" si="28"/>
        <v>7.9646017699115043E-3</v>
      </c>
      <c r="K179" s="82">
        <f t="shared" si="29"/>
        <v>8.8495575221238937E-3</v>
      </c>
      <c r="L179" s="82">
        <f t="shared" si="30"/>
        <v>2.3008849557522122E-3</v>
      </c>
      <c r="M179" s="81">
        <f t="shared" si="31"/>
        <v>8.4424778761061942E-2</v>
      </c>
      <c r="N179" s="24"/>
    </row>
    <row r="180" spans="2:14" hidden="1" x14ac:dyDescent="0.35">
      <c r="B180" s="79" t="s">
        <v>157</v>
      </c>
      <c r="C180" s="33">
        <v>407</v>
      </c>
      <c r="D180" s="33">
        <v>60</v>
      </c>
      <c r="E180" s="33">
        <v>64</v>
      </c>
      <c r="F180" s="33">
        <v>20</v>
      </c>
      <c r="G180" s="67">
        <v>551</v>
      </c>
      <c r="H180" s="67">
        <v>6131</v>
      </c>
      <c r="I180" s="82">
        <f t="shared" si="27"/>
        <v>6.6383950415919102E-2</v>
      </c>
      <c r="J180" s="82">
        <f t="shared" si="28"/>
        <v>9.7863317566465498E-3</v>
      </c>
      <c r="K180" s="82">
        <f t="shared" si="29"/>
        <v>1.0438753873756321E-2</v>
      </c>
      <c r="L180" s="82">
        <f t="shared" si="30"/>
        <v>3.2621105855488502E-3</v>
      </c>
      <c r="M180" s="81">
        <f t="shared" si="31"/>
        <v>8.9871146631870819E-2</v>
      </c>
      <c r="N180" s="24"/>
    </row>
    <row r="181" spans="2:14" hidden="1" x14ac:dyDescent="0.35">
      <c r="B181" s="79" t="s">
        <v>158</v>
      </c>
      <c r="C181" s="33">
        <v>321</v>
      </c>
      <c r="D181" s="33">
        <v>29</v>
      </c>
      <c r="E181" s="33">
        <v>47</v>
      </c>
      <c r="F181" s="33">
        <v>11</v>
      </c>
      <c r="G181" s="67">
        <v>408</v>
      </c>
      <c r="H181" s="67">
        <v>5208</v>
      </c>
      <c r="I181" s="82">
        <f t="shared" si="27"/>
        <v>6.1635944700460826E-2</v>
      </c>
      <c r="J181" s="82">
        <f t="shared" si="28"/>
        <v>5.5683563748079876E-3</v>
      </c>
      <c r="K181" s="82">
        <f t="shared" si="29"/>
        <v>9.0245775729646694E-3</v>
      </c>
      <c r="L181" s="82">
        <f t="shared" si="30"/>
        <v>2.1121351766513058E-3</v>
      </c>
      <c r="M181" s="81">
        <f t="shared" si="31"/>
        <v>7.8341013824884786E-2</v>
      </c>
      <c r="N181" s="24"/>
    </row>
    <row r="182" spans="2:14" hidden="1" x14ac:dyDescent="0.35">
      <c r="B182" s="79" t="s">
        <v>159</v>
      </c>
      <c r="C182" s="33">
        <v>396</v>
      </c>
      <c r="D182" s="33">
        <v>34</v>
      </c>
      <c r="E182" s="33">
        <v>64</v>
      </c>
      <c r="F182" s="33">
        <v>11</v>
      </c>
      <c r="G182" s="67">
        <v>505</v>
      </c>
      <c r="H182" s="67">
        <v>6454</v>
      </c>
      <c r="I182" s="82">
        <f t="shared" si="27"/>
        <v>6.1357297799814067E-2</v>
      </c>
      <c r="J182" s="82">
        <f t="shared" si="28"/>
        <v>5.2680508211961578E-3</v>
      </c>
      <c r="K182" s="82">
        <f t="shared" si="29"/>
        <v>9.9163309575457086E-3</v>
      </c>
      <c r="L182" s="82">
        <f t="shared" si="30"/>
        <v>1.7043693833281685E-3</v>
      </c>
      <c r="M182" s="81">
        <f t="shared" si="31"/>
        <v>7.8246048961884099E-2</v>
      </c>
      <c r="N182" s="24"/>
    </row>
    <row r="183" spans="2:14" hidden="1" x14ac:dyDescent="0.35">
      <c r="B183" s="79" t="s">
        <v>160</v>
      </c>
      <c r="C183" s="33">
        <v>380</v>
      </c>
      <c r="D183" s="33">
        <v>33</v>
      </c>
      <c r="E183" s="33">
        <v>40</v>
      </c>
      <c r="F183" s="33">
        <v>12</v>
      </c>
      <c r="G183" s="67">
        <v>465</v>
      </c>
      <c r="H183" s="67">
        <v>5990</v>
      </c>
      <c r="I183" s="82">
        <f t="shared" si="27"/>
        <v>6.3439065108514187E-2</v>
      </c>
      <c r="J183" s="82">
        <f t="shared" si="28"/>
        <v>5.5091819699499165E-3</v>
      </c>
      <c r="K183" s="82">
        <f t="shared" si="29"/>
        <v>6.6777963272120202E-3</v>
      </c>
      <c r="L183" s="82">
        <f t="shared" si="30"/>
        <v>2.0033388981636059E-3</v>
      </c>
      <c r="M183" s="81">
        <f t="shared" si="31"/>
        <v>7.7629382303839728E-2</v>
      </c>
      <c r="N183" s="24"/>
    </row>
    <row r="184" spans="2:14" hidden="1" x14ac:dyDescent="0.35">
      <c r="B184" s="79" t="s">
        <v>161</v>
      </c>
      <c r="C184" s="33">
        <v>319</v>
      </c>
      <c r="D184" s="33">
        <v>34</v>
      </c>
      <c r="E184" s="33">
        <v>40</v>
      </c>
      <c r="F184" s="33">
        <v>10</v>
      </c>
      <c r="G184" s="67">
        <v>403</v>
      </c>
      <c r="H184" s="67">
        <v>5612</v>
      </c>
      <c r="I184" s="82">
        <f t="shared" si="27"/>
        <v>5.684248039914469E-2</v>
      </c>
      <c r="J184" s="82">
        <f t="shared" si="28"/>
        <v>6.0584461867426945E-3</v>
      </c>
      <c r="K184" s="82">
        <f t="shared" si="29"/>
        <v>7.1275837491090524E-3</v>
      </c>
      <c r="L184" s="82">
        <f t="shared" si="30"/>
        <v>1.7818959372772631E-3</v>
      </c>
      <c r="M184" s="81">
        <f t="shared" si="31"/>
        <v>7.1810406272273697E-2</v>
      </c>
      <c r="N184" s="24"/>
    </row>
    <row r="185" spans="2:14" hidden="1" x14ac:dyDescent="0.35">
      <c r="B185" s="79" t="s">
        <v>162</v>
      </c>
      <c r="C185" s="33">
        <v>315</v>
      </c>
      <c r="D185" s="33">
        <v>33</v>
      </c>
      <c r="E185" s="33">
        <v>31</v>
      </c>
      <c r="F185" s="33">
        <v>9</v>
      </c>
      <c r="G185" s="67">
        <v>388</v>
      </c>
      <c r="H185" s="67">
        <v>4573</v>
      </c>
      <c r="I185" s="82">
        <f t="shared" si="27"/>
        <v>6.8882571616006999E-2</v>
      </c>
      <c r="J185" s="82">
        <f t="shared" si="28"/>
        <v>7.2162694073912093E-3</v>
      </c>
      <c r="K185" s="82">
        <f t="shared" si="29"/>
        <v>6.7789197463371965E-3</v>
      </c>
      <c r="L185" s="82">
        <f t="shared" si="30"/>
        <v>1.9680734747430572E-3</v>
      </c>
      <c r="M185" s="81">
        <f t="shared" si="31"/>
        <v>8.484583424447846E-2</v>
      </c>
      <c r="N185" s="24"/>
    </row>
    <row r="186" spans="2:14" hidden="1" x14ac:dyDescent="0.35">
      <c r="B186" s="79" t="s">
        <v>163</v>
      </c>
      <c r="C186" s="33">
        <v>310</v>
      </c>
      <c r="D186" s="33">
        <v>47</v>
      </c>
      <c r="E186" s="33">
        <v>35</v>
      </c>
      <c r="F186" s="33">
        <v>5</v>
      </c>
      <c r="G186" s="67">
        <v>397</v>
      </c>
      <c r="H186" s="67">
        <v>4963</v>
      </c>
      <c r="I186" s="82">
        <f t="shared" si="27"/>
        <v>6.2462220431190811E-2</v>
      </c>
      <c r="J186" s="82">
        <f t="shared" si="28"/>
        <v>9.4700785815031233E-3</v>
      </c>
      <c r="K186" s="82">
        <f t="shared" si="29"/>
        <v>7.052186177715092E-3</v>
      </c>
      <c r="L186" s="82">
        <f t="shared" si="30"/>
        <v>1.0074551682450132E-3</v>
      </c>
      <c r="M186" s="81">
        <f t="shared" si="31"/>
        <v>7.9991940358654035E-2</v>
      </c>
      <c r="N186" s="24"/>
    </row>
    <row r="187" spans="2:14" hidden="1" x14ac:dyDescent="0.35">
      <c r="B187" s="79" t="s">
        <v>164</v>
      </c>
      <c r="C187" s="33">
        <v>319</v>
      </c>
      <c r="D187" s="33">
        <v>37</v>
      </c>
      <c r="E187" s="33">
        <v>27</v>
      </c>
      <c r="F187" s="33">
        <v>9</v>
      </c>
      <c r="G187" s="67">
        <v>392</v>
      </c>
      <c r="H187" s="67">
        <v>5461</v>
      </c>
      <c r="I187" s="82">
        <f t="shared" si="27"/>
        <v>5.8414209851675516E-2</v>
      </c>
      <c r="J187" s="82">
        <f t="shared" si="28"/>
        <v>6.7753158762131477E-3</v>
      </c>
      <c r="K187" s="82">
        <f t="shared" si="29"/>
        <v>4.9441494231825672E-3</v>
      </c>
      <c r="L187" s="82">
        <f t="shared" si="30"/>
        <v>1.6480498077275224E-3</v>
      </c>
      <c r="M187" s="81">
        <f t="shared" si="31"/>
        <v>7.1781724958798754E-2</v>
      </c>
      <c r="N187" s="24"/>
    </row>
    <row r="188" spans="2:14" hidden="1" x14ac:dyDescent="0.35">
      <c r="B188" s="79" t="s">
        <v>165</v>
      </c>
      <c r="C188" s="33">
        <v>323</v>
      </c>
      <c r="D188" s="33">
        <v>43</v>
      </c>
      <c r="E188" s="33">
        <v>35</v>
      </c>
      <c r="F188" s="33">
        <v>9</v>
      </c>
      <c r="G188" s="67">
        <v>410</v>
      </c>
      <c r="H188" s="67">
        <v>5636</v>
      </c>
      <c r="I188" s="82">
        <f t="shared" si="27"/>
        <v>5.7310149041873669E-2</v>
      </c>
      <c r="J188" s="82">
        <f t="shared" si="28"/>
        <v>7.629524485450674E-3</v>
      </c>
      <c r="K188" s="82">
        <f t="shared" si="29"/>
        <v>6.2100780695528747E-3</v>
      </c>
      <c r="L188" s="82">
        <f t="shared" si="30"/>
        <v>1.5968772178850249E-3</v>
      </c>
      <c r="M188" s="81">
        <f t="shared" si="31"/>
        <v>7.2746628814762238E-2</v>
      </c>
      <c r="N188" s="24"/>
    </row>
    <row r="189" spans="2:14" hidden="1" x14ac:dyDescent="0.35">
      <c r="B189" s="79" t="s">
        <v>166</v>
      </c>
      <c r="C189" s="33">
        <v>310</v>
      </c>
      <c r="D189" s="33">
        <v>37</v>
      </c>
      <c r="E189" s="33">
        <v>30</v>
      </c>
      <c r="F189" s="33">
        <v>5</v>
      </c>
      <c r="G189" s="67">
        <v>382</v>
      </c>
      <c r="H189" s="67">
        <v>5502</v>
      </c>
      <c r="I189" s="82">
        <f t="shared" si="27"/>
        <v>5.6343147946201384E-2</v>
      </c>
      <c r="J189" s="82">
        <f t="shared" si="28"/>
        <v>6.7248273355143585E-3</v>
      </c>
      <c r="K189" s="82">
        <f t="shared" si="29"/>
        <v>5.4525627044711015E-3</v>
      </c>
      <c r="L189" s="82">
        <f t="shared" si="30"/>
        <v>9.0876045074518358E-4</v>
      </c>
      <c r="M189" s="81">
        <f t="shared" si="31"/>
        <v>6.9429298436932019E-2</v>
      </c>
      <c r="N189" s="24"/>
    </row>
    <row r="190" spans="2:14" hidden="1" x14ac:dyDescent="0.35">
      <c r="B190" s="79" t="s">
        <v>167</v>
      </c>
      <c r="C190" s="33">
        <v>345</v>
      </c>
      <c r="D190" s="33">
        <v>29</v>
      </c>
      <c r="E190" s="33">
        <v>55</v>
      </c>
      <c r="F190" s="33">
        <v>13</v>
      </c>
      <c r="G190" s="67">
        <v>442</v>
      </c>
      <c r="H190" s="67">
        <v>5658</v>
      </c>
      <c r="I190" s="82">
        <f t="shared" si="27"/>
        <v>6.097560975609756E-2</v>
      </c>
      <c r="J190" s="82">
        <f t="shared" si="28"/>
        <v>5.1254860374690707E-3</v>
      </c>
      <c r="K190" s="82">
        <f t="shared" si="29"/>
        <v>9.7207493814068582E-3</v>
      </c>
      <c r="L190" s="82">
        <f t="shared" si="30"/>
        <v>2.2976316719688938E-3</v>
      </c>
      <c r="M190" s="81">
        <f t="shared" si="31"/>
        <v>7.8119476846942384E-2</v>
      </c>
      <c r="N190" s="24"/>
    </row>
    <row r="191" spans="2:14" hidden="1" x14ac:dyDescent="0.35">
      <c r="B191" s="79" t="s">
        <v>168</v>
      </c>
      <c r="C191" s="33">
        <v>318</v>
      </c>
      <c r="D191" s="33">
        <v>40</v>
      </c>
      <c r="E191" s="33">
        <v>33</v>
      </c>
      <c r="F191" s="33">
        <v>10</v>
      </c>
      <c r="G191" s="67">
        <v>401</v>
      </c>
      <c r="H191" s="67">
        <v>5021</v>
      </c>
      <c r="I191" s="82">
        <f t="shared" si="27"/>
        <v>6.3333997211710819E-2</v>
      </c>
      <c r="J191" s="82">
        <f t="shared" si="28"/>
        <v>7.9665405297749455E-3</v>
      </c>
      <c r="K191" s="82">
        <f t="shared" si="29"/>
        <v>6.5723959370643298E-3</v>
      </c>
      <c r="L191" s="82">
        <f t="shared" si="30"/>
        <v>1.9916351324437364E-3</v>
      </c>
      <c r="M191" s="81">
        <f t="shared" si="31"/>
        <v>7.9864568810993825E-2</v>
      </c>
      <c r="N191" s="24"/>
    </row>
    <row r="192" spans="2:14" hidden="1" x14ac:dyDescent="0.35">
      <c r="B192" s="79" t="s">
        <v>169</v>
      </c>
      <c r="C192" s="21">
        <v>350</v>
      </c>
      <c r="D192" s="65">
        <v>38</v>
      </c>
      <c r="E192" s="65">
        <v>40</v>
      </c>
      <c r="F192" s="65">
        <v>9</v>
      </c>
      <c r="G192" s="66">
        <v>437</v>
      </c>
      <c r="H192" s="66">
        <v>6127</v>
      </c>
      <c r="I192" s="80">
        <f t="shared" si="27"/>
        <v>5.7124204341439527E-2</v>
      </c>
      <c r="J192" s="80">
        <f t="shared" si="28"/>
        <v>6.2020564713562917E-3</v>
      </c>
      <c r="K192" s="80">
        <f t="shared" si="29"/>
        <v>6.528480496164518E-3</v>
      </c>
      <c r="L192" s="80">
        <f t="shared" si="30"/>
        <v>1.4689081116370166E-3</v>
      </c>
      <c r="M192" s="81">
        <f t="shared" si="31"/>
        <v>7.1323649420597351E-2</v>
      </c>
      <c r="N192" s="24"/>
    </row>
    <row r="193" spans="2:14" hidden="1" x14ac:dyDescent="0.35">
      <c r="B193" s="79" t="s">
        <v>170</v>
      </c>
      <c r="C193" s="21">
        <v>346</v>
      </c>
      <c r="D193" s="65">
        <v>31</v>
      </c>
      <c r="E193" s="65">
        <v>47</v>
      </c>
      <c r="F193" s="65">
        <v>6</v>
      </c>
      <c r="G193" s="66">
        <v>430</v>
      </c>
      <c r="H193" s="66">
        <v>5855</v>
      </c>
      <c r="I193" s="80">
        <f t="shared" si="27"/>
        <v>5.9094790777113576E-2</v>
      </c>
      <c r="J193" s="80">
        <f t="shared" si="28"/>
        <v>5.2946199829205804E-3</v>
      </c>
      <c r="K193" s="80">
        <f t="shared" si="29"/>
        <v>8.0273270708795894E-3</v>
      </c>
      <c r="L193" s="80">
        <f t="shared" si="30"/>
        <v>1.0247651579846286E-3</v>
      </c>
      <c r="M193" s="81">
        <f t="shared" si="31"/>
        <v>7.3441502988898372E-2</v>
      </c>
      <c r="N193" s="24"/>
    </row>
    <row r="194" spans="2:14" hidden="1" x14ac:dyDescent="0.35">
      <c r="B194" s="79" t="s">
        <v>171</v>
      </c>
      <c r="C194" s="21">
        <v>347</v>
      </c>
      <c r="D194" s="65">
        <v>48</v>
      </c>
      <c r="E194" s="65">
        <v>46</v>
      </c>
      <c r="F194" s="65">
        <v>14</v>
      </c>
      <c r="G194" s="66">
        <v>455</v>
      </c>
      <c r="H194" s="66">
        <v>5517</v>
      </c>
      <c r="I194" s="80">
        <f t="shared" si="27"/>
        <v>6.289650172195034E-2</v>
      </c>
      <c r="J194" s="80">
        <f t="shared" si="28"/>
        <v>8.7003806416530716E-3</v>
      </c>
      <c r="K194" s="80">
        <f t="shared" si="29"/>
        <v>8.3378647815841936E-3</v>
      </c>
      <c r="L194" s="80">
        <f t="shared" si="30"/>
        <v>2.5376110204821463E-3</v>
      </c>
      <c r="M194" s="81">
        <f t="shared" si="31"/>
        <v>8.2472358165669751E-2</v>
      </c>
      <c r="N194" s="24"/>
    </row>
    <row r="195" spans="2:14" hidden="1" x14ac:dyDescent="0.35">
      <c r="B195" s="79" t="s">
        <v>172</v>
      </c>
      <c r="C195" s="21">
        <v>359</v>
      </c>
      <c r="D195" s="65">
        <v>33</v>
      </c>
      <c r="E195" s="65">
        <v>38</v>
      </c>
      <c r="F195" s="65">
        <v>11</v>
      </c>
      <c r="G195" s="66">
        <v>441</v>
      </c>
      <c r="H195" s="66">
        <v>5286</v>
      </c>
      <c r="I195" s="80">
        <f t="shared" si="27"/>
        <v>6.7915247824441916E-2</v>
      </c>
      <c r="J195" s="80">
        <f t="shared" si="28"/>
        <v>6.2429057888762768E-3</v>
      </c>
      <c r="K195" s="80">
        <f t="shared" si="29"/>
        <v>7.1888006053726829E-3</v>
      </c>
      <c r="L195" s="80">
        <f t="shared" si="30"/>
        <v>2.0809685962920924E-3</v>
      </c>
      <c r="M195" s="81">
        <f t="shared" si="31"/>
        <v>8.3427922814982972E-2</v>
      </c>
      <c r="N195" s="24"/>
    </row>
    <row r="196" spans="2:14" hidden="1" x14ac:dyDescent="0.35">
      <c r="B196" s="79" t="s">
        <v>173</v>
      </c>
      <c r="C196" s="21">
        <v>327</v>
      </c>
      <c r="D196" s="65">
        <v>44</v>
      </c>
      <c r="E196" s="65">
        <v>29</v>
      </c>
      <c r="F196" s="65">
        <v>14</v>
      </c>
      <c r="G196" s="66">
        <v>414</v>
      </c>
      <c r="H196" s="66">
        <v>4902</v>
      </c>
      <c r="I196" s="80">
        <f t="shared" si="27"/>
        <v>6.6707466340269278E-2</v>
      </c>
      <c r="J196" s="80">
        <f t="shared" si="28"/>
        <v>8.9759281925744592E-3</v>
      </c>
      <c r="K196" s="80">
        <f t="shared" si="29"/>
        <v>5.915952672378621E-3</v>
      </c>
      <c r="L196" s="80">
        <f t="shared" si="30"/>
        <v>2.8559771521827824E-3</v>
      </c>
      <c r="M196" s="81">
        <f t="shared" si="31"/>
        <v>8.4455324357405145E-2</v>
      </c>
      <c r="N196" s="24"/>
    </row>
    <row r="197" spans="2:14" hidden="1" x14ac:dyDescent="0.35">
      <c r="B197" s="79" t="s">
        <v>174</v>
      </c>
      <c r="C197" s="21">
        <v>327</v>
      </c>
      <c r="D197" s="65">
        <v>37</v>
      </c>
      <c r="E197" s="65">
        <v>35</v>
      </c>
      <c r="F197" s="65">
        <v>14</v>
      </c>
      <c r="G197" s="66">
        <v>467</v>
      </c>
      <c r="H197" s="66">
        <v>5646</v>
      </c>
      <c r="I197" s="80">
        <f t="shared" si="27"/>
        <v>5.7917109458023378E-2</v>
      </c>
      <c r="J197" s="80">
        <f t="shared" si="28"/>
        <v>6.5533120793482115E-3</v>
      </c>
      <c r="K197" s="80">
        <f t="shared" si="29"/>
        <v>6.1990789939780373E-3</v>
      </c>
      <c r="L197" s="80">
        <f t="shared" si="30"/>
        <v>2.4796315975912152E-3</v>
      </c>
      <c r="M197" s="81">
        <f t="shared" si="31"/>
        <v>8.2713425433935533E-2</v>
      </c>
      <c r="N197" s="24"/>
    </row>
    <row r="198" spans="2:14" hidden="1" x14ac:dyDescent="0.35">
      <c r="B198" s="79" t="s">
        <v>175</v>
      </c>
      <c r="C198" s="21">
        <v>372</v>
      </c>
      <c r="D198" s="65">
        <v>39</v>
      </c>
      <c r="E198" s="65">
        <v>39</v>
      </c>
      <c r="F198" s="65">
        <v>12</v>
      </c>
      <c r="G198" s="66">
        <v>462</v>
      </c>
      <c r="H198" s="66">
        <v>5376</v>
      </c>
      <c r="I198" s="80">
        <f t="shared" si="27"/>
        <v>6.9196428571428575E-2</v>
      </c>
      <c r="J198" s="80">
        <f t="shared" si="28"/>
        <v>7.254464285714286E-3</v>
      </c>
      <c r="K198" s="80">
        <f t="shared" si="29"/>
        <v>7.254464285714286E-3</v>
      </c>
      <c r="L198" s="80">
        <f t="shared" si="30"/>
        <v>2.232142857142857E-3</v>
      </c>
      <c r="M198" s="81">
        <f t="shared" si="31"/>
        <v>8.59375E-2</v>
      </c>
      <c r="N198" s="24"/>
    </row>
    <row r="199" spans="2:14" hidden="1" x14ac:dyDescent="0.35">
      <c r="B199" s="79" t="s">
        <v>176</v>
      </c>
      <c r="C199" s="21">
        <v>419</v>
      </c>
      <c r="D199" s="65">
        <v>34</v>
      </c>
      <c r="E199" s="65">
        <v>36</v>
      </c>
      <c r="F199" s="65">
        <v>9</v>
      </c>
      <c r="G199" s="66">
        <v>498</v>
      </c>
      <c r="H199" s="66">
        <v>5945</v>
      </c>
      <c r="I199" s="80">
        <f t="shared" si="27"/>
        <v>7.0479394449116911E-2</v>
      </c>
      <c r="J199" s="80">
        <f t="shared" si="28"/>
        <v>5.7190916736753576E-3</v>
      </c>
      <c r="K199" s="80">
        <f t="shared" si="29"/>
        <v>6.0555088309503782E-3</v>
      </c>
      <c r="L199" s="80">
        <f t="shared" si="30"/>
        <v>1.5138772077375945E-3</v>
      </c>
      <c r="M199" s="81">
        <f t="shared" si="31"/>
        <v>8.3767872161480239E-2</v>
      </c>
      <c r="N199" s="24"/>
    </row>
    <row r="200" spans="2:14" hidden="1" x14ac:dyDescent="0.35">
      <c r="B200" s="79" t="s">
        <v>177</v>
      </c>
      <c r="C200" s="21">
        <v>391</v>
      </c>
      <c r="D200" s="65">
        <v>39</v>
      </c>
      <c r="E200" s="65">
        <v>36</v>
      </c>
      <c r="F200" s="65">
        <v>16</v>
      </c>
      <c r="G200" s="66">
        <v>482</v>
      </c>
      <c r="H200" s="66">
        <v>5560</v>
      </c>
      <c r="I200" s="80">
        <f t="shared" si="27"/>
        <v>7.032374100719424E-2</v>
      </c>
      <c r="J200" s="80">
        <f t="shared" si="28"/>
        <v>7.0143884892086327E-3</v>
      </c>
      <c r="K200" s="80">
        <f t="shared" si="29"/>
        <v>6.4748201438848919E-3</v>
      </c>
      <c r="L200" s="80">
        <f t="shared" si="30"/>
        <v>2.8776978417266188E-3</v>
      </c>
      <c r="M200" s="81">
        <f t="shared" si="31"/>
        <v>8.6690647482014382E-2</v>
      </c>
      <c r="N200" s="24"/>
    </row>
    <row r="201" spans="2:14" hidden="1" x14ac:dyDescent="0.35">
      <c r="B201" s="79" t="s">
        <v>179</v>
      </c>
      <c r="C201" s="21">
        <v>406</v>
      </c>
      <c r="D201" s="65">
        <v>45</v>
      </c>
      <c r="E201" s="65">
        <v>24</v>
      </c>
      <c r="F201" s="65">
        <v>11</v>
      </c>
      <c r="G201" s="66">
        <v>486</v>
      </c>
      <c r="H201" s="66">
        <v>5469</v>
      </c>
      <c r="I201" s="80">
        <f t="shared" si="27"/>
        <v>7.4236606326567922E-2</v>
      </c>
      <c r="J201" s="80">
        <f t="shared" si="28"/>
        <v>8.2281952825013719E-3</v>
      </c>
      <c r="K201" s="80">
        <f t="shared" si="29"/>
        <v>4.388370817334065E-3</v>
      </c>
      <c r="L201" s="80">
        <f t="shared" si="30"/>
        <v>2.0113366246114462E-3</v>
      </c>
      <c r="M201" s="81">
        <f t="shared" si="31"/>
        <v>8.8864509051014812E-2</v>
      </c>
      <c r="N201" s="24"/>
    </row>
    <row r="202" spans="2:14" hidden="1" x14ac:dyDescent="0.35">
      <c r="B202" s="79" t="s">
        <v>180</v>
      </c>
      <c r="C202" s="21">
        <v>365</v>
      </c>
      <c r="D202" s="21">
        <v>36</v>
      </c>
      <c r="E202" s="21">
        <v>33</v>
      </c>
      <c r="F202" s="21">
        <v>13</v>
      </c>
      <c r="G202" s="11">
        <v>447</v>
      </c>
      <c r="H202" s="11">
        <v>5493</v>
      </c>
      <c r="I202" s="83">
        <f t="shared" si="27"/>
        <v>6.6448206808665575E-2</v>
      </c>
      <c r="J202" s="83">
        <f t="shared" si="28"/>
        <v>6.5537957400327689E-3</v>
      </c>
      <c r="K202" s="83">
        <f t="shared" si="29"/>
        <v>6.0076460950300378E-3</v>
      </c>
      <c r="L202" s="83">
        <f t="shared" si="30"/>
        <v>2.3666484616785E-3</v>
      </c>
      <c r="M202" s="84">
        <f t="shared" si="31"/>
        <v>8.1376297105406878E-2</v>
      </c>
    </row>
    <row r="203" spans="2:14" hidden="1" x14ac:dyDescent="0.35">
      <c r="B203" s="79" t="s">
        <v>181</v>
      </c>
      <c r="C203" s="21">
        <v>399</v>
      </c>
      <c r="D203" s="21">
        <v>56</v>
      </c>
      <c r="E203" s="21">
        <v>28</v>
      </c>
      <c r="F203" s="21">
        <v>13</v>
      </c>
      <c r="G203" s="11">
        <v>496</v>
      </c>
      <c r="H203" s="11">
        <v>5741</v>
      </c>
      <c r="I203" s="83">
        <f t="shared" si="27"/>
        <v>6.9500087092840973E-2</v>
      </c>
      <c r="J203" s="83">
        <f t="shared" si="28"/>
        <v>9.7543981884689081E-3</v>
      </c>
      <c r="K203" s="83">
        <f t="shared" si="29"/>
        <v>4.877199094234454E-3</v>
      </c>
      <c r="L203" s="83">
        <f t="shared" si="30"/>
        <v>2.2644138651802823E-3</v>
      </c>
      <c r="M203" s="84">
        <f t="shared" si="31"/>
        <v>8.6396098240724611E-2</v>
      </c>
    </row>
    <row r="204" spans="2:14" hidden="1" x14ac:dyDescent="0.35">
      <c r="B204" s="79" t="s">
        <v>182</v>
      </c>
      <c r="C204" s="21">
        <v>391</v>
      </c>
      <c r="D204" s="21">
        <v>42</v>
      </c>
      <c r="E204" s="21">
        <v>37</v>
      </c>
      <c r="F204" s="21">
        <v>12</v>
      </c>
      <c r="G204" s="11">
        <v>482</v>
      </c>
      <c r="H204" s="11">
        <v>5482</v>
      </c>
      <c r="I204" s="83">
        <f t="shared" si="27"/>
        <v>7.1324334184604155E-2</v>
      </c>
      <c r="J204" s="83">
        <f t="shared" si="28"/>
        <v>7.661437431594309E-3</v>
      </c>
      <c r="K204" s="83">
        <f t="shared" si="29"/>
        <v>6.7493615468807002E-3</v>
      </c>
      <c r="L204" s="83">
        <f t="shared" si="30"/>
        <v>2.1889821233126595E-3</v>
      </c>
      <c r="M204" s="84">
        <f t="shared" si="31"/>
        <v>8.7924115286391824E-2</v>
      </c>
    </row>
    <row r="205" spans="2:14" hidden="1" x14ac:dyDescent="0.35">
      <c r="B205" s="79" t="s">
        <v>183</v>
      </c>
      <c r="C205" s="21">
        <v>425</v>
      </c>
      <c r="D205" s="21">
        <v>40</v>
      </c>
      <c r="E205" s="21">
        <v>45</v>
      </c>
      <c r="F205" s="21">
        <v>10</v>
      </c>
      <c r="G205" s="11">
        <v>520</v>
      </c>
      <c r="H205" s="11">
        <v>5655</v>
      </c>
      <c r="I205" s="83">
        <f t="shared" si="27"/>
        <v>7.515473032714412E-2</v>
      </c>
      <c r="J205" s="83">
        <f t="shared" si="28"/>
        <v>7.073386383731211E-3</v>
      </c>
      <c r="K205" s="83">
        <f t="shared" si="29"/>
        <v>7.9575596816976128E-3</v>
      </c>
      <c r="L205" s="83">
        <f t="shared" si="30"/>
        <v>1.7683465959328027E-3</v>
      </c>
      <c r="M205" s="84">
        <f t="shared" si="31"/>
        <v>9.1954022988505746E-2</v>
      </c>
    </row>
    <row r="206" spans="2:14" hidden="1" x14ac:dyDescent="0.35">
      <c r="B206" s="79" t="s">
        <v>186</v>
      </c>
      <c r="C206" s="21">
        <v>429</v>
      </c>
      <c r="D206" s="21">
        <v>52</v>
      </c>
      <c r="E206" s="21">
        <v>38</v>
      </c>
      <c r="F206" s="21">
        <v>9</v>
      </c>
      <c r="G206" s="11">
        <v>528</v>
      </c>
      <c r="H206" s="11">
        <v>5383</v>
      </c>
      <c r="I206" s="83">
        <f t="shared" si="27"/>
        <v>7.9695337172580344E-2</v>
      </c>
      <c r="J206" s="83">
        <f t="shared" si="28"/>
        <v>9.6600408694036775E-3</v>
      </c>
      <c r="K206" s="83">
        <f t="shared" si="29"/>
        <v>7.0592606353334572E-3</v>
      </c>
      <c r="L206" s="83">
        <f t="shared" si="30"/>
        <v>1.6719301504737136E-3</v>
      </c>
      <c r="M206" s="84">
        <f t="shared" si="31"/>
        <v>9.8086568827791196E-2</v>
      </c>
    </row>
    <row r="207" spans="2:14" hidden="1" x14ac:dyDescent="0.35">
      <c r="B207" s="79" t="s">
        <v>187</v>
      </c>
      <c r="C207" s="21">
        <v>497</v>
      </c>
      <c r="D207" s="21">
        <v>37</v>
      </c>
      <c r="E207" s="21">
        <v>36</v>
      </c>
      <c r="F207" s="21">
        <v>17</v>
      </c>
      <c r="G207" s="11">
        <v>587</v>
      </c>
      <c r="H207" s="11">
        <v>6692</v>
      </c>
      <c r="I207" s="83">
        <f t="shared" si="27"/>
        <v>7.4267782426778242E-2</v>
      </c>
      <c r="J207" s="83">
        <f t="shared" si="28"/>
        <v>5.5289898386132698E-3</v>
      </c>
      <c r="K207" s="83">
        <f t="shared" si="29"/>
        <v>5.3795576808129113E-3</v>
      </c>
      <c r="L207" s="83">
        <f t="shared" si="30"/>
        <v>2.5403466826060968E-3</v>
      </c>
      <c r="M207" s="84">
        <f t="shared" si="31"/>
        <v>8.7716676628810525E-2</v>
      </c>
    </row>
    <row r="208" spans="2:14" hidden="1" x14ac:dyDescent="0.35">
      <c r="B208" s="79" t="s">
        <v>189</v>
      </c>
      <c r="C208" s="21">
        <v>377</v>
      </c>
      <c r="D208" s="21">
        <v>29</v>
      </c>
      <c r="E208" s="21">
        <v>43</v>
      </c>
      <c r="F208" s="21">
        <v>15</v>
      </c>
      <c r="G208" s="11">
        <v>464</v>
      </c>
      <c r="H208" s="11">
        <v>4523</v>
      </c>
      <c r="I208" s="83">
        <f t="shared" si="27"/>
        <v>8.3351757682953789E-2</v>
      </c>
      <c r="J208" s="83">
        <f t="shared" si="28"/>
        <v>6.4116736679195223E-3</v>
      </c>
      <c r="K208" s="83">
        <f t="shared" si="29"/>
        <v>9.5069644041565326E-3</v>
      </c>
      <c r="L208" s="83">
        <f t="shared" si="30"/>
        <v>3.3163829316825116E-3</v>
      </c>
      <c r="M208" s="84">
        <f t="shared" si="31"/>
        <v>0.10258677868671236</v>
      </c>
    </row>
    <row r="209" spans="2:13" hidden="1" x14ac:dyDescent="0.35">
      <c r="B209" s="79" t="s">
        <v>190</v>
      </c>
      <c r="C209" s="21">
        <v>350</v>
      </c>
      <c r="D209" s="21">
        <v>23</v>
      </c>
      <c r="E209" s="21">
        <v>45</v>
      </c>
      <c r="F209" s="21">
        <v>15</v>
      </c>
      <c r="G209" s="11">
        <v>433</v>
      </c>
      <c r="H209" s="11">
        <v>4055</v>
      </c>
      <c r="I209" s="83">
        <f t="shared" si="27"/>
        <v>8.6313193588162765E-2</v>
      </c>
      <c r="J209" s="83">
        <f t="shared" si="28"/>
        <v>5.6720098643649819E-3</v>
      </c>
      <c r="K209" s="83">
        <f t="shared" si="29"/>
        <v>1.1097410604192354E-2</v>
      </c>
      <c r="L209" s="83">
        <f t="shared" si="30"/>
        <v>3.6991368680641184E-3</v>
      </c>
      <c r="M209" s="84">
        <f t="shared" si="31"/>
        <v>0.10678175092478422</v>
      </c>
    </row>
    <row r="210" spans="2:13" hidden="1" x14ac:dyDescent="0.35">
      <c r="B210" s="79" t="s">
        <v>191</v>
      </c>
      <c r="C210" s="21">
        <v>401</v>
      </c>
      <c r="D210" s="21">
        <v>30</v>
      </c>
      <c r="E210" s="21">
        <v>50</v>
      </c>
      <c r="F210" s="21">
        <v>17</v>
      </c>
      <c r="G210" s="11">
        <v>498</v>
      </c>
      <c r="H210" s="11">
        <v>4627</v>
      </c>
      <c r="I210" s="83">
        <f t="shared" si="27"/>
        <v>8.6665225848281818E-2</v>
      </c>
      <c r="J210" s="83">
        <f t="shared" si="28"/>
        <v>6.4836827317916578E-3</v>
      </c>
      <c r="K210" s="83">
        <f t="shared" si="29"/>
        <v>1.080613788631943E-2</v>
      </c>
      <c r="L210" s="83">
        <f t="shared" si="30"/>
        <v>3.6740868813486061E-3</v>
      </c>
      <c r="M210" s="84">
        <f t="shared" si="31"/>
        <v>0.10762913334774152</v>
      </c>
    </row>
    <row r="211" spans="2:13" hidden="1" x14ac:dyDescent="0.35">
      <c r="B211" s="79" t="s">
        <v>193</v>
      </c>
      <c r="C211" s="21">
        <v>371</v>
      </c>
      <c r="D211" s="21">
        <v>28</v>
      </c>
      <c r="E211" s="21">
        <v>34</v>
      </c>
      <c r="F211" s="21">
        <v>21</v>
      </c>
      <c r="G211" s="11">
        <v>454</v>
      </c>
      <c r="H211" s="11">
        <v>4812</v>
      </c>
      <c r="I211" s="83">
        <f t="shared" si="27"/>
        <v>7.7098919368246047E-2</v>
      </c>
      <c r="J211" s="83">
        <f t="shared" si="28"/>
        <v>5.8187863674147968E-3</v>
      </c>
      <c r="K211" s="83">
        <f t="shared" si="29"/>
        <v>7.0656691604322527E-3</v>
      </c>
      <c r="L211" s="83">
        <f t="shared" si="30"/>
        <v>4.3640897755610969E-3</v>
      </c>
      <c r="M211" s="84">
        <f t="shared" si="31"/>
        <v>9.4347464671654196E-2</v>
      </c>
    </row>
    <row r="212" spans="2:13" hidden="1" x14ac:dyDescent="0.35">
      <c r="B212" s="79" t="s">
        <v>194</v>
      </c>
      <c r="C212" s="21">
        <v>370</v>
      </c>
      <c r="D212" s="21">
        <v>25</v>
      </c>
      <c r="E212" s="21">
        <v>35</v>
      </c>
      <c r="F212" s="21">
        <v>19</v>
      </c>
      <c r="G212" s="11">
        <v>449</v>
      </c>
      <c r="H212" s="11">
        <v>4558</v>
      </c>
      <c r="I212" s="83">
        <f t="shared" si="27"/>
        <v>8.1175954365949973E-2</v>
      </c>
      <c r="J212" s="83">
        <f t="shared" si="28"/>
        <v>5.4848617814831063E-3</v>
      </c>
      <c r="K212" s="83">
        <f t="shared" si="29"/>
        <v>7.6788064940763491E-3</v>
      </c>
      <c r="L212" s="83">
        <f t="shared" si="30"/>
        <v>4.1684949539271612E-3</v>
      </c>
      <c r="M212" s="84">
        <f t="shared" si="31"/>
        <v>9.8508117595436595E-2</v>
      </c>
    </row>
    <row r="213" spans="2:13" hidden="1" x14ac:dyDescent="0.35">
      <c r="B213" s="79" t="s">
        <v>195</v>
      </c>
      <c r="C213" s="21">
        <v>374</v>
      </c>
      <c r="D213" s="21">
        <v>32</v>
      </c>
      <c r="E213" s="21">
        <v>44</v>
      </c>
      <c r="F213" s="21">
        <v>14</v>
      </c>
      <c r="G213" s="11">
        <v>464</v>
      </c>
      <c r="H213" s="11">
        <v>4760</v>
      </c>
      <c r="I213" s="83">
        <f t="shared" si="27"/>
        <v>7.857142857142857E-2</v>
      </c>
      <c r="J213" s="83">
        <f t="shared" si="28"/>
        <v>6.7226890756302525E-3</v>
      </c>
      <c r="K213" s="83">
        <f t="shared" si="29"/>
        <v>9.2436974789915968E-3</v>
      </c>
      <c r="L213" s="83">
        <f t="shared" si="30"/>
        <v>2.9411764705882353E-3</v>
      </c>
      <c r="M213" s="84">
        <f t="shared" si="31"/>
        <v>9.7478991596638656E-2</v>
      </c>
    </row>
    <row r="214" spans="2:13" hidden="1" x14ac:dyDescent="0.35">
      <c r="B214" s="79" t="s">
        <v>196</v>
      </c>
      <c r="C214" s="21">
        <v>393</v>
      </c>
      <c r="D214" s="21">
        <v>28</v>
      </c>
      <c r="E214" s="21">
        <v>50</v>
      </c>
      <c r="F214" s="21">
        <v>22</v>
      </c>
      <c r="G214" s="11">
        <v>493</v>
      </c>
      <c r="H214" s="11">
        <v>4683</v>
      </c>
      <c r="I214" s="83">
        <f t="shared" si="27"/>
        <v>8.3920563741191542E-2</v>
      </c>
      <c r="J214" s="83">
        <f t="shared" si="28"/>
        <v>5.9790732436472349E-3</v>
      </c>
      <c r="K214" s="83">
        <f t="shared" si="29"/>
        <v>1.0676916506512918E-2</v>
      </c>
      <c r="L214" s="83">
        <f t="shared" si="30"/>
        <v>4.6978432628656842E-3</v>
      </c>
      <c r="M214" s="84">
        <f t="shared" si="31"/>
        <v>0.10527439675421738</v>
      </c>
    </row>
    <row r="215" spans="2:13" hidden="1" x14ac:dyDescent="0.35">
      <c r="B215" s="79" t="s">
        <v>199</v>
      </c>
      <c r="C215" s="21">
        <v>390</v>
      </c>
      <c r="D215" s="21">
        <v>38</v>
      </c>
      <c r="E215" s="21">
        <v>54</v>
      </c>
      <c r="F215" s="21">
        <v>16</v>
      </c>
      <c r="G215" s="11">
        <v>498</v>
      </c>
      <c r="H215" s="11">
        <v>5058</v>
      </c>
      <c r="I215" s="83">
        <f t="shared" si="27"/>
        <v>7.7105575326215897E-2</v>
      </c>
      <c r="J215" s="83">
        <f t="shared" si="28"/>
        <v>7.5128509292210358E-3</v>
      </c>
      <c r="K215" s="83">
        <f t="shared" si="29"/>
        <v>1.0676156583629894E-2</v>
      </c>
      <c r="L215" s="83">
        <f t="shared" si="30"/>
        <v>3.1633056544088573E-3</v>
      </c>
      <c r="M215" s="84">
        <f t="shared" si="31"/>
        <v>9.8457888493475684E-2</v>
      </c>
    </row>
    <row r="216" spans="2:13" hidden="1" x14ac:dyDescent="0.35">
      <c r="B216" s="79" t="s">
        <v>200</v>
      </c>
      <c r="C216" s="21">
        <v>392</v>
      </c>
      <c r="D216" s="21">
        <v>24</v>
      </c>
      <c r="E216" s="21">
        <v>42</v>
      </c>
      <c r="F216" s="21">
        <v>15</v>
      </c>
      <c r="G216" s="11">
        <v>473</v>
      </c>
      <c r="H216" s="11">
        <v>4887</v>
      </c>
      <c r="I216" s="83">
        <f t="shared" si="27"/>
        <v>8.0212809494577444E-2</v>
      </c>
      <c r="J216" s="83">
        <f t="shared" si="28"/>
        <v>4.9109883364027006E-3</v>
      </c>
      <c r="K216" s="83">
        <f t="shared" si="29"/>
        <v>8.5942295887047274E-3</v>
      </c>
      <c r="L216" s="83">
        <f t="shared" si="30"/>
        <v>3.0693677102516881E-3</v>
      </c>
      <c r="M216" s="84">
        <f t="shared" si="31"/>
        <v>9.678739512993656E-2</v>
      </c>
    </row>
    <row r="217" spans="2:13" hidden="1" x14ac:dyDescent="0.35">
      <c r="B217" s="79" t="s">
        <v>202</v>
      </c>
      <c r="C217" s="21">
        <v>417</v>
      </c>
      <c r="D217" s="21">
        <v>23</v>
      </c>
      <c r="E217" s="21">
        <v>39</v>
      </c>
      <c r="F217" s="21">
        <v>17</v>
      </c>
      <c r="G217" s="11">
        <v>496</v>
      </c>
      <c r="H217" s="11">
        <v>4919</v>
      </c>
      <c r="I217" s="83">
        <f t="shared" si="27"/>
        <v>8.4773327912177274E-2</v>
      </c>
      <c r="J217" s="83">
        <f t="shared" si="28"/>
        <v>4.6757471030697299E-3</v>
      </c>
      <c r="K217" s="83">
        <f t="shared" si="29"/>
        <v>7.9284407399878021E-3</v>
      </c>
      <c r="L217" s="83">
        <f t="shared" si="30"/>
        <v>3.4559869892254523E-3</v>
      </c>
      <c r="M217" s="84">
        <f t="shared" si="31"/>
        <v>0.10083350274446026</v>
      </c>
    </row>
    <row r="218" spans="2:13" hidden="1" x14ac:dyDescent="0.35">
      <c r="B218" s="79" t="s">
        <v>203</v>
      </c>
      <c r="C218" s="21">
        <v>351</v>
      </c>
      <c r="D218" s="21">
        <v>25</v>
      </c>
      <c r="E218" s="21">
        <v>51</v>
      </c>
      <c r="F218" s="21">
        <v>10</v>
      </c>
      <c r="G218" s="11">
        <v>437</v>
      </c>
      <c r="H218" s="11">
        <v>4641</v>
      </c>
      <c r="I218" s="83">
        <f t="shared" si="27"/>
        <v>7.5630252100840331E-2</v>
      </c>
      <c r="J218" s="83">
        <f t="shared" si="28"/>
        <v>5.3867700926524455E-3</v>
      </c>
      <c r="K218" s="83">
        <f t="shared" si="29"/>
        <v>1.098901098901099E-2</v>
      </c>
      <c r="L218" s="83">
        <f t="shared" si="30"/>
        <v>2.1547080370609784E-3</v>
      </c>
      <c r="M218" s="84">
        <f t="shared" si="31"/>
        <v>9.4160741219564748E-2</v>
      </c>
    </row>
    <row r="219" spans="2:13" hidden="1" x14ac:dyDescent="0.35">
      <c r="B219" s="79" t="s">
        <v>204</v>
      </c>
      <c r="C219" s="21">
        <v>427</v>
      </c>
      <c r="D219" s="21">
        <v>26</v>
      </c>
      <c r="E219" s="21">
        <v>41</v>
      </c>
      <c r="F219" s="21">
        <v>20</v>
      </c>
      <c r="G219" s="11">
        <v>514</v>
      </c>
      <c r="H219" s="11">
        <v>4866</v>
      </c>
      <c r="I219" s="83">
        <f t="shared" si="27"/>
        <v>8.7751746814632145E-2</v>
      </c>
      <c r="J219" s="83">
        <f t="shared" si="28"/>
        <v>5.3431976983148374E-3</v>
      </c>
      <c r="K219" s="83">
        <f t="shared" si="29"/>
        <v>8.4258117550349357E-3</v>
      </c>
      <c r="L219" s="83">
        <f t="shared" si="30"/>
        <v>4.110152075626798E-3</v>
      </c>
      <c r="M219" s="84">
        <f t="shared" si="31"/>
        <v>0.10563090834360872</v>
      </c>
    </row>
    <row r="220" spans="2:13" hidden="1" x14ac:dyDescent="0.35">
      <c r="B220" s="79" t="s">
        <v>205</v>
      </c>
      <c r="C220" s="21">
        <v>417</v>
      </c>
      <c r="D220" s="21">
        <v>31</v>
      </c>
      <c r="E220" s="21">
        <v>62</v>
      </c>
      <c r="F220" s="21">
        <v>15</v>
      </c>
      <c r="G220" s="11">
        <v>525</v>
      </c>
      <c r="H220" s="11">
        <v>5074</v>
      </c>
      <c r="I220" s="83">
        <f t="shared" si="27"/>
        <v>8.2183681513598741E-2</v>
      </c>
      <c r="J220" s="83">
        <f t="shared" si="28"/>
        <v>6.1095782420181313E-3</v>
      </c>
      <c r="K220" s="83">
        <f t="shared" si="29"/>
        <v>1.2219156484036263E-2</v>
      </c>
      <c r="L220" s="83">
        <f t="shared" si="30"/>
        <v>2.9562475364603865E-3</v>
      </c>
      <c r="M220" s="84">
        <f t="shared" si="31"/>
        <v>0.10346866377611352</v>
      </c>
    </row>
    <row r="221" spans="2:13" hidden="1" x14ac:dyDescent="0.35">
      <c r="B221" s="79" t="s">
        <v>206</v>
      </c>
      <c r="C221" s="21">
        <v>382</v>
      </c>
      <c r="D221" s="21">
        <v>27</v>
      </c>
      <c r="E221" s="21">
        <v>69</v>
      </c>
      <c r="F221" s="21">
        <v>19</v>
      </c>
      <c r="G221" s="11">
        <v>497</v>
      </c>
      <c r="H221" s="11">
        <v>4987</v>
      </c>
      <c r="I221" s="83">
        <f t="shared" si="27"/>
        <v>7.6599157810306795E-2</v>
      </c>
      <c r="J221" s="83">
        <f t="shared" si="28"/>
        <v>5.4140765991578105E-3</v>
      </c>
      <c r="K221" s="83">
        <f t="shared" si="29"/>
        <v>1.3835973531181071E-2</v>
      </c>
      <c r="L221" s="83">
        <f t="shared" si="30"/>
        <v>3.8099057549629035E-3</v>
      </c>
      <c r="M221" s="84">
        <f t="shared" si="31"/>
        <v>9.9659113695608578E-2</v>
      </c>
    </row>
    <row r="222" spans="2:13" hidden="1" x14ac:dyDescent="0.35">
      <c r="B222" s="79" t="s">
        <v>207</v>
      </c>
      <c r="C222" s="21">
        <v>366</v>
      </c>
      <c r="D222" s="21">
        <v>24</v>
      </c>
      <c r="E222" s="21">
        <v>51</v>
      </c>
      <c r="F222" s="21">
        <v>15</v>
      </c>
      <c r="G222" s="11">
        <v>456</v>
      </c>
      <c r="H222" s="11">
        <v>4810</v>
      </c>
      <c r="I222" s="83">
        <f t="shared" si="27"/>
        <v>7.6091476091476096E-2</v>
      </c>
      <c r="J222" s="83">
        <f t="shared" si="28"/>
        <v>4.9896049896049899E-3</v>
      </c>
      <c r="K222" s="83">
        <f t="shared" si="29"/>
        <v>1.0602910602910603E-2</v>
      </c>
      <c r="L222" s="83">
        <f t="shared" si="30"/>
        <v>3.1185031185031187E-3</v>
      </c>
      <c r="M222" s="84">
        <f t="shared" si="31"/>
        <v>9.4802494802494808E-2</v>
      </c>
    </row>
    <row r="223" spans="2:13" hidden="1" x14ac:dyDescent="0.35">
      <c r="B223" s="79" t="s">
        <v>209</v>
      </c>
      <c r="C223" s="65">
        <v>400</v>
      </c>
      <c r="D223" s="21">
        <v>38</v>
      </c>
      <c r="E223" s="21">
        <v>63</v>
      </c>
      <c r="F223" s="11">
        <v>16</v>
      </c>
      <c r="G223" s="11">
        <v>517</v>
      </c>
      <c r="H223" s="11">
        <v>4895</v>
      </c>
      <c r="I223" s="83">
        <f t="shared" ref="I223:I229" si="32">C223/$H223</f>
        <v>8.1716036772216546E-2</v>
      </c>
      <c r="J223" s="83">
        <f t="shared" ref="J223:J229" si="33">D223/$H223</f>
        <v>7.763023493360572E-3</v>
      </c>
      <c r="K223" s="83">
        <f t="shared" ref="K223:K229" si="34">E223/$H223</f>
        <v>1.2870275791624107E-2</v>
      </c>
      <c r="L223" s="83">
        <f t="shared" ref="L223:L229" si="35">F223/$H223</f>
        <v>3.2686414708886619E-3</v>
      </c>
      <c r="M223" s="84">
        <f t="shared" ref="M223:M229" si="36">G223/$H223</f>
        <v>0.10561797752808989</v>
      </c>
    </row>
    <row r="224" spans="2:13" hidden="1" x14ac:dyDescent="0.35">
      <c r="B224" s="79" t="s">
        <v>210</v>
      </c>
      <c r="C224" s="65">
        <v>423</v>
      </c>
      <c r="D224" s="21">
        <v>27</v>
      </c>
      <c r="E224" s="21">
        <v>58</v>
      </c>
      <c r="F224" s="11">
        <v>7</v>
      </c>
      <c r="G224" s="11">
        <v>515</v>
      </c>
      <c r="H224" s="11">
        <v>4926</v>
      </c>
      <c r="I224" s="83">
        <f t="shared" si="32"/>
        <v>8.5870889159561509E-2</v>
      </c>
      <c r="J224" s="83">
        <f t="shared" si="33"/>
        <v>5.4811205846528625E-3</v>
      </c>
      <c r="K224" s="83">
        <f t="shared" si="34"/>
        <v>1.1774259033698742E-2</v>
      </c>
      <c r="L224" s="83">
        <f t="shared" si="35"/>
        <v>1.4210312626877792E-3</v>
      </c>
      <c r="M224" s="84">
        <f t="shared" si="36"/>
        <v>0.10454730004060089</v>
      </c>
    </row>
    <row r="225" spans="2:13" hidden="1" x14ac:dyDescent="0.35">
      <c r="B225" s="79" t="s">
        <v>211</v>
      </c>
      <c r="C225" s="33">
        <v>381</v>
      </c>
      <c r="D225" s="21">
        <v>23</v>
      </c>
      <c r="E225" s="21">
        <v>51</v>
      </c>
      <c r="F225" s="11">
        <v>8</v>
      </c>
      <c r="G225" s="11">
        <v>463</v>
      </c>
      <c r="H225" s="11">
        <v>4677</v>
      </c>
      <c r="I225" s="83">
        <f t="shared" si="32"/>
        <v>8.14624759461193E-2</v>
      </c>
      <c r="J225" s="83">
        <f t="shared" si="33"/>
        <v>4.9176822749625827E-3</v>
      </c>
      <c r="K225" s="83">
        <f t="shared" si="34"/>
        <v>1.0904425914047467E-2</v>
      </c>
      <c r="L225" s="83">
        <f t="shared" si="35"/>
        <v>1.7104981825956809E-3</v>
      </c>
      <c r="M225" s="84">
        <f t="shared" si="36"/>
        <v>9.8995082317725039E-2</v>
      </c>
    </row>
    <row r="226" spans="2:13" hidden="1" x14ac:dyDescent="0.35">
      <c r="B226" s="79" t="s">
        <v>212</v>
      </c>
      <c r="C226" s="33">
        <v>352</v>
      </c>
      <c r="D226" s="21">
        <v>27</v>
      </c>
      <c r="E226" s="21">
        <v>36</v>
      </c>
      <c r="F226" s="11">
        <v>12</v>
      </c>
      <c r="G226" s="11">
        <v>427</v>
      </c>
      <c r="H226" s="11">
        <v>4486</v>
      </c>
      <c r="I226" s="83">
        <f t="shared" si="32"/>
        <v>7.846633972358448E-2</v>
      </c>
      <c r="J226" s="83">
        <f t="shared" si="33"/>
        <v>6.0187249219794915E-3</v>
      </c>
      <c r="K226" s="83">
        <f t="shared" si="34"/>
        <v>8.024966562639322E-3</v>
      </c>
      <c r="L226" s="83">
        <f t="shared" si="35"/>
        <v>2.6749888542131075E-3</v>
      </c>
      <c r="M226" s="84">
        <f t="shared" si="36"/>
        <v>9.5185020062416401E-2</v>
      </c>
    </row>
    <row r="227" spans="2:13" hidden="1" x14ac:dyDescent="0.35">
      <c r="B227" s="79" t="s">
        <v>213</v>
      </c>
      <c r="C227" s="33">
        <v>389</v>
      </c>
      <c r="D227" s="21">
        <v>23</v>
      </c>
      <c r="E227" s="21">
        <v>43</v>
      </c>
      <c r="F227" s="11">
        <v>12</v>
      </c>
      <c r="G227" s="11">
        <v>467</v>
      </c>
      <c r="H227" s="11">
        <v>4493</v>
      </c>
      <c r="I227" s="83">
        <f t="shared" si="32"/>
        <v>8.6579123080347209E-2</v>
      </c>
      <c r="J227" s="83">
        <f t="shared" si="33"/>
        <v>5.119074115290452E-3</v>
      </c>
      <c r="K227" s="83">
        <f t="shared" si="34"/>
        <v>9.5704429111951924E-3</v>
      </c>
      <c r="L227" s="83">
        <f t="shared" si="35"/>
        <v>2.6708212775428445E-3</v>
      </c>
      <c r="M227" s="84">
        <f t="shared" si="36"/>
        <v>0.10393946138437569</v>
      </c>
    </row>
    <row r="228" spans="2:13" hidden="1" x14ac:dyDescent="0.35">
      <c r="B228" s="79" t="s">
        <v>214</v>
      </c>
      <c r="C228" s="33">
        <v>355</v>
      </c>
      <c r="D228" s="21">
        <v>26</v>
      </c>
      <c r="E228" s="21">
        <v>36</v>
      </c>
      <c r="F228" s="11">
        <v>10</v>
      </c>
      <c r="G228" s="11">
        <v>427</v>
      </c>
      <c r="H228" s="11">
        <v>4374</v>
      </c>
      <c r="I228" s="83">
        <f t="shared" si="32"/>
        <v>8.1161408321902148E-2</v>
      </c>
      <c r="J228" s="83">
        <f t="shared" si="33"/>
        <v>5.9442158207590303E-3</v>
      </c>
      <c r="K228" s="83">
        <f t="shared" si="34"/>
        <v>8.23045267489712E-3</v>
      </c>
      <c r="L228" s="83">
        <f t="shared" si="35"/>
        <v>2.2862368541380889E-3</v>
      </c>
      <c r="M228" s="84">
        <f t="shared" si="36"/>
        <v>9.7622313671696381E-2</v>
      </c>
    </row>
    <row r="229" spans="2:13" hidden="1" x14ac:dyDescent="0.35">
      <c r="B229" s="79" t="s">
        <v>215</v>
      </c>
      <c r="C229" s="67">
        <v>399</v>
      </c>
      <c r="D229" s="21">
        <v>36</v>
      </c>
      <c r="E229" s="21">
        <v>45</v>
      </c>
      <c r="F229" s="11">
        <v>5</v>
      </c>
      <c r="G229" s="11">
        <v>485</v>
      </c>
      <c r="H229" s="11">
        <v>4378</v>
      </c>
      <c r="I229" s="83">
        <f t="shared" si="32"/>
        <v>9.1137505710370034E-2</v>
      </c>
      <c r="J229" s="83">
        <f t="shared" si="33"/>
        <v>8.2229328460484245E-3</v>
      </c>
      <c r="K229" s="83">
        <f t="shared" si="34"/>
        <v>1.027866605756053E-2</v>
      </c>
      <c r="L229" s="83">
        <f t="shared" si="35"/>
        <v>1.1420740063956144E-3</v>
      </c>
      <c r="M229" s="84">
        <f t="shared" si="36"/>
        <v>0.11078117862037461</v>
      </c>
    </row>
    <row r="230" spans="2:13" hidden="1" x14ac:dyDescent="0.35">
      <c r="B230" s="79" t="s">
        <v>216</v>
      </c>
      <c r="C230" s="67">
        <v>393</v>
      </c>
      <c r="D230" s="21">
        <v>23</v>
      </c>
      <c r="E230" s="21">
        <v>37</v>
      </c>
      <c r="F230" s="11">
        <v>5</v>
      </c>
      <c r="G230" s="11">
        <v>458</v>
      </c>
      <c r="H230" s="11">
        <v>4477</v>
      </c>
      <c r="I230" s="83">
        <f t="shared" ref="I230:I232" si="37">C230/$H230</f>
        <v>8.7781996872905971E-2</v>
      </c>
      <c r="J230" s="83">
        <f t="shared" ref="J230:J232" si="38">D230/$H230</f>
        <v>5.1373687737324104E-3</v>
      </c>
      <c r="K230" s="83">
        <f t="shared" ref="K230:K232" si="39">E230/$H230</f>
        <v>8.2644628099173556E-3</v>
      </c>
      <c r="L230" s="83">
        <f t="shared" ref="L230:L232" si="40">F230/$H230</f>
        <v>1.1168192986374804E-3</v>
      </c>
      <c r="M230" s="84">
        <f t="shared" ref="M230:M232" si="41">G230/$H230</f>
        <v>0.10230064775519321</v>
      </c>
    </row>
    <row r="231" spans="2:13" hidden="1" x14ac:dyDescent="0.35">
      <c r="B231" s="79" t="s">
        <v>217</v>
      </c>
      <c r="C231" s="21">
        <v>337</v>
      </c>
      <c r="D231" s="21">
        <v>30</v>
      </c>
      <c r="E231" s="21">
        <v>42</v>
      </c>
      <c r="F231" s="11">
        <v>9</v>
      </c>
      <c r="G231" s="11">
        <v>418</v>
      </c>
      <c r="H231" s="11">
        <v>4231</v>
      </c>
      <c r="I231" s="83">
        <f t="shared" si="37"/>
        <v>7.9650200898132822E-2</v>
      </c>
      <c r="J231" s="83">
        <f t="shared" si="38"/>
        <v>7.0905223351453561E-3</v>
      </c>
      <c r="K231" s="83">
        <f t="shared" si="39"/>
        <v>9.9267312692034974E-3</v>
      </c>
      <c r="L231" s="83">
        <f t="shared" si="40"/>
        <v>2.1271567005436069E-3</v>
      </c>
      <c r="M231" s="84">
        <f t="shared" si="41"/>
        <v>9.8794611203025295E-2</v>
      </c>
    </row>
    <row r="232" spans="2:13" hidden="1" x14ac:dyDescent="0.35">
      <c r="B232" s="79" t="s">
        <v>218</v>
      </c>
      <c r="C232" s="21">
        <v>410</v>
      </c>
      <c r="D232" s="21">
        <v>27</v>
      </c>
      <c r="E232" s="21">
        <v>43</v>
      </c>
      <c r="F232" s="11">
        <v>12</v>
      </c>
      <c r="G232" s="11">
        <v>492</v>
      </c>
      <c r="H232" s="11">
        <v>4607</v>
      </c>
      <c r="I232" s="83">
        <f t="shared" si="37"/>
        <v>8.8995007597134801E-2</v>
      </c>
      <c r="J232" s="83">
        <f t="shared" si="38"/>
        <v>5.8606468417625353E-3</v>
      </c>
      <c r="K232" s="83">
        <f t="shared" si="39"/>
        <v>9.3336227479921853E-3</v>
      </c>
      <c r="L232" s="83">
        <f t="shared" si="40"/>
        <v>2.604731929672238E-3</v>
      </c>
      <c r="M232" s="84">
        <f t="shared" si="41"/>
        <v>0.10679400911656176</v>
      </c>
    </row>
    <row r="233" spans="2:13" hidden="1" x14ac:dyDescent="0.35">
      <c r="B233" s="79" t="s">
        <v>219</v>
      </c>
      <c r="C233" s="21">
        <v>369</v>
      </c>
      <c r="D233" s="21">
        <v>37</v>
      </c>
      <c r="E233" s="21">
        <v>34</v>
      </c>
      <c r="F233" s="11">
        <v>15</v>
      </c>
      <c r="G233" s="11">
        <v>455</v>
      </c>
      <c r="H233" s="11">
        <v>4298</v>
      </c>
      <c r="I233" s="83">
        <f t="shared" ref="I233:I235" si="42">C233/$H233</f>
        <v>8.5853885528152624E-2</v>
      </c>
      <c r="J233" s="83">
        <f t="shared" ref="J233:J235" si="43">D233/$H233</f>
        <v>8.6086551884597493E-3</v>
      </c>
      <c r="K233" s="83">
        <f t="shared" ref="K233:K235" si="44">E233/$H233</f>
        <v>7.9106561191251753E-3</v>
      </c>
      <c r="L233" s="83">
        <f t="shared" ref="L233:L235" si="45">F233/$H233</f>
        <v>3.489995346672871E-3</v>
      </c>
      <c r="M233" s="84">
        <f t="shared" ref="M233:M235" si="46">G233/$H233</f>
        <v>0.10586319218241043</v>
      </c>
    </row>
    <row r="234" spans="2:13" hidden="1" x14ac:dyDescent="0.35">
      <c r="B234" s="79" t="s">
        <v>220</v>
      </c>
      <c r="C234" s="21">
        <v>323</v>
      </c>
      <c r="D234" s="21">
        <v>25</v>
      </c>
      <c r="E234" s="21">
        <v>27</v>
      </c>
      <c r="F234" s="11">
        <v>8</v>
      </c>
      <c r="G234" s="11">
        <v>383</v>
      </c>
      <c r="H234" s="11">
        <v>3926</v>
      </c>
      <c r="I234" s="83">
        <f t="shared" si="42"/>
        <v>8.2272032603158435E-2</v>
      </c>
      <c r="J234" s="83">
        <f t="shared" si="43"/>
        <v>6.3678043810494146E-3</v>
      </c>
      <c r="K234" s="83">
        <f t="shared" si="44"/>
        <v>6.8772287315333677E-3</v>
      </c>
      <c r="L234" s="83">
        <f t="shared" si="45"/>
        <v>2.0376974019358125E-3</v>
      </c>
      <c r="M234" s="84">
        <f t="shared" si="46"/>
        <v>9.7554763117677024E-2</v>
      </c>
    </row>
    <row r="235" spans="2:13" hidden="1" x14ac:dyDescent="0.35">
      <c r="B235" s="79" t="s">
        <v>221</v>
      </c>
      <c r="C235" s="21">
        <v>545</v>
      </c>
      <c r="D235" s="21">
        <v>28</v>
      </c>
      <c r="E235" s="21">
        <v>43</v>
      </c>
      <c r="F235" s="11">
        <v>16</v>
      </c>
      <c r="G235" s="11">
        <v>632</v>
      </c>
      <c r="H235" s="11">
        <v>5721</v>
      </c>
      <c r="I235" s="83">
        <f t="shared" si="42"/>
        <v>9.5263065897570359E-2</v>
      </c>
      <c r="J235" s="83">
        <f t="shared" si="43"/>
        <v>4.894249257122881E-3</v>
      </c>
      <c r="K235" s="83">
        <f t="shared" si="44"/>
        <v>7.5161685020101385E-3</v>
      </c>
      <c r="L235" s="83">
        <f t="shared" si="45"/>
        <v>2.7967138612130745E-3</v>
      </c>
      <c r="M235" s="84">
        <f t="shared" si="46"/>
        <v>0.11047019751791645</v>
      </c>
    </row>
    <row r="236" spans="2:13" hidden="1" x14ac:dyDescent="0.35">
      <c r="B236" s="79" t="s">
        <v>222</v>
      </c>
      <c r="C236" s="21">
        <v>359</v>
      </c>
      <c r="D236" s="21">
        <v>22</v>
      </c>
      <c r="E236" s="21">
        <v>51</v>
      </c>
      <c r="F236" s="11">
        <v>12</v>
      </c>
      <c r="G236" s="11">
        <v>444</v>
      </c>
      <c r="H236" s="11">
        <v>4493</v>
      </c>
      <c r="I236" s="83">
        <f t="shared" ref="I236:I241" si="47">C236/$H236</f>
        <v>7.9902069886490096E-2</v>
      </c>
      <c r="J236" s="83">
        <f t="shared" ref="J236:J241" si="48">D236/$H236</f>
        <v>4.8965056754952151E-3</v>
      </c>
      <c r="K236" s="83">
        <f t="shared" ref="K236:K241" si="49">E236/$H236</f>
        <v>1.135099042955709E-2</v>
      </c>
      <c r="L236" s="83">
        <f t="shared" ref="L236:L241" si="50">F236/$H236</f>
        <v>2.6708212775428445E-3</v>
      </c>
      <c r="M236" s="84">
        <f t="shared" ref="M236:M241" si="51">G236/$H236</f>
        <v>9.882038726908525E-2</v>
      </c>
    </row>
    <row r="237" spans="2:13" hidden="1" x14ac:dyDescent="0.35">
      <c r="B237" s="79" t="s">
        <v>223</v>
      </c>
      <c r="C237" s="21">
        <v>428</v>
      </c>
      <c r="D237" s="21">
        <v>33</v>
      </c>
      <c r="E237" s="21">
        <v>53</v>
      </c>
      <c r="F237" s="11">
        <v>10</v>
      </c>
      <c r="G237" s="11">
        <v>524</v>
      </c>
      <c r="H237" s="11">
        <v>4597</v>
      </c>
      <c r="I237" s="83">
        <f t="shared" si="47"/>
        <v>9.3104198390254508E-2</v>
      </c>
      <c r="J237" s="83">
        <f t="shared" si="48"/>
        <v>7.1785947356971941E-3</v>
      </c>
      <c r="K237" s="83">
        <f t="shared" si="49"/>
        <v>1.1529258211877311E-2</v>
      </c>
      <c r="L237" s="83">
        <f t="shared" si="50"/>
        <v>2.1753317380900587E-3</v>
      </c>
      <c r="M237" s="84">
        <f t="shared" si="51"/>
        <v>0.11398738307591907</v>
      </c>
    </row>
    <row r="238" spans="2:13" hidden="1" x14ac:dyDescent="0.35">
      <c r="B238" s="79" t="s">
        <v>224</v>
      </c>
      <c r="C238" s="21">
        <v>154</v>
      </c>
      <c r="D238" s="21">
        <v>13</v>
      </c>
      <c r="E238" s="21">
        <v>24</v>
      </c>
      <c r="F238" s="11">
        <v>2</v>
      </c>
      <c r="G238" s="11">
        <v>193</v>
      </c>
      <c r="H238" s="11">
        <v>1854</v>
      </c>
      <c r="I238" s="83">
        <f t="shared" si="47"/>
        <v>8.306364617044229E-2</v>
      </c>
      <c r="J238" s="83">
        <f t="shared" si="48"/>
        <v>7.0118662351672063E-3</v>
      </c>
      <c r="K238" s="83">
        <f t="shared" si="49"/>
        <v>1.2944983818770227E-2</v>
      </c>
      <c r="L238" s="83">
        <f t="shared" si="50"/>
        <v>1.0787486515641855E-3</v>
      </c>
      <c r="M238" s="84">
        <f t="shared" si="51"/>
        <v>0.10409924487594391</v>
      </c>
    </row>
    <row r="239" spans="2:13" hidden="1" x14ac:dyDescent="0.35">
      <c r="B239" s="79" t="s">
        <v>225</v>
      </c>
      <c r="C239" s="21">
        <v>632</v>
      </c>
      <c r="D239" s="21">
        <v>68</v>
      </c>
      <c r="E239" s="21">
        <v>49</v>
      </c>
      <c r="F239" s="11">
        <v>17</v>
      </c>
      <c r="G239" s="11">
        <v>766</v>
      </c>
      <c r="H239" s="11">
        <v>7165</v>
      </c>
      <c r="I239" s="83">
        <f t="shared" si="47"/>
        <v>8.8206559665038375E-2</v>
      </c>
      <c r="J239" s="83">
        <f t="shared" si="48"/>
        <v>9.4905792044661548E-3</v>
      </c>
      <c r="K239" s="83">
        <f t="shared" si="49"/>
        <v>6.8387997208653175E-3</v>
      </c>
      <c r="L239" s="83">
        <f t="shared" si="50"/>
        <v>2.3726448011165387E-3</v>
      </c>
      <c r="M239" s="84">
        <f t="shared" si="51"/>
        <v>0.10690858339148639</v>
      </c>
    </row>
    <row r="240" spans="2:13" hidden="1" x14ac:dyDescent="0.35">
      <c r="B240" s="79" t="s">
        <v>226</v>
      </c>
      <c r="C240" s="21">
        <v>385</v>
      </c>
      <c r="D240" s="21">
        <v>25</v>
      </c>
      <c r="E240" s="21">
        <v>22</v>
      </c>
      <c r="F240" s="11">
        <v>16</v>
      </c>
      <c r="G240" s="11">
        <v>448</v>
      </c>
      <c r="H240" s="11">
        <v>4875</v>
      </c>
      <c r="I240" s="83">
        <f t="shared" si="47"/>
        <v>7.8974358974358977E-2</v>
      </c>
      <c r="J240" s="83">
        <f t="shared" si="48"/>
        <v>5.1282051282051282E-3</v>
      </c>
      <c r="K240" s="83">
        <f t="shared" si="49"/>
        <v>4.5128205128205125E-3</v>
      </c>
      <c r="L240" s="83">
        <f t="shared" si="50"/>
        <v>3.2820512820512819E-3</v>
      </c>
      <c r="M240" s="84">
        <f t="shared" si="51"/>
        <v>9.1897435897435903E-2</v>
      </c>
    </row>
    <row r="241" spans="2:13" hidden="1" x14ac:dyDescent="0.35">
      <c r="B241" s="79" t="s">
        <v>227</v>
      </c>
      <c r="C241" s="21">
        <v>401</v>
      </c>
      <c r="D241" s="21">
        <v>37</v>
      </c>
      <c r="E241" s="21">
        <v>19</v>
      </c>
      <c r="F241" s="11">
        <v>10</v>
      </c>
      <c r="G241" s="11">
        <v>467</v>
      </c>
      <c r="H241" s="11">
        <v>4519</v>
      </c>
      <c r="I241" s="83">
        <f t="shared" si="47"/>
        <v>8.873644611639743E-2</v>
      </c>
      <c r="J241" s="83">
        <f t="shared" si="48"/>
        <v>8.1876521354281914E-3</v>
      </c>
      <c r="K241" s="83">
        <f t="shared" si="49"/>
        <v>4.2044700154901526E-3</v>
      </c>
      <c r="L241" s="83">
        <f t="shared" si="50"/>
        <v>2.2128789555211329E-3</v>
      </c>
      <c r="M241" s="84">
        <f t="shared" si="51"/>
        <v>0.1033414472228369</v>
      </c>
    </row>
    <row r="242" spans="2:13" hidden="1" x14ac:dyDescent="0.35">
      <c r="B242" s="79" t="s">
        <v>228</v>
      </c>
      <c r="C242" s="21">
        <v>365</v>
      </c>
      <c r="D242" s="21">
        <v>28</v>
      </c>
      <c r="E242" s="21">
        <v>21</v>
      </c>
      <c r="F242" s="11">
        <v>9</v>
      </c>
      <c r="G242" s="11">
        <v>423</v>
      </c>
      <c r="H242" s="11">
        <v>4517</v>
      </c>
      <c r="I242" s="83">
        <f t="shared" ref="I242:I244" si="52">C242/$H242</f>
        <v>8.0805844587115344E-2</v>
      </c>
      <c r="J242" s="83">
        <f t="shared" ref="J242:J244" si="53">D242/$H242</f>
        <v>6.1988045162718617E-3</v>
      </c>
      <c r="K242" s="83">
        <f t="shared" ref="K242:K244" si="54">E242/$H242</f>
        <v>4.6491033872038965E-3</v>
      </c>
      <c r="L242" s="83">
        <f t="shared" ref="L242:L244" si="55">F242/$H242</f>
        <v>1.9924728802302415E-3</v>
      </c>
      <c r="M242" s="84">
        <f t="shared" ref="M242:M244" si="56">G242/$H242</f>
        <v>9.3646225370821345E-2</v>
      </c>
    </row>
    <row r="243" spans="2:13" hidden="1" x14ac:dyDescent="0.35">
      <c r="B243" s="79" t="s">
        <v>229</v>
      </c>
      <c r="C243" s="21">
        <v>368</v>
      </c>
      <c r="D243" s="21">
        <v>32</v>
      </c>
      <c r="E243" s="21">
        <v>103</v>
      </c>
      <c r="F243" s="11">
        <v>12</v>
      </c>
      <c r="G243" s="11">
        <v>515</v>
      </c>
      <c r="H243" s="11">
        <v>4495</v>
      </c>
      <c r="I243" s="83">
        <f t="shared" si="52"/>
        <v>8.1868743047830927E-2</v>
      </c>
      <c r="J243" s="83">
        <f t="shared" si="53"/>
        <v>7.1190211345939936E-3</v>
      </c>
      <c r="K243" s="83">
        <f t="shared" si="54"/>
        <v>2.2914349276974416E-2</v>
      </c>
      <c r="L243" s="83">
        <f t="shared" si="55"/>
        <v>2.6696329254727474E-3</v>
      </c>
      <c r="M243" s="84">
        <f t="shared" si="56"/>
        <v>0.11457174638487208</v>
      </c>
    </row>
    <row r="244" spans="2:13" hidden="1" x14ac:dyDescent="0.35">
      <c r="B244" s="79" t="s">
        <v>230</v>
      </c>
      <c r="C244" s="21">
        <v>375</v>
      </c>
      <c r="D244" s="21">
        <v>45</v>
      </c>
      <c r="E244" s="21">
        <v>42</v>
      </c>
      <c r="F244" s="11">
        <v>10</v>
      </c>
      <c r="G244" s="11">
        <v>472</v>
      </c>
      <c r="H244" s="11">
        <v>4710</v>
      </c>
      <c r="I244" s="83">
        <f t="shared" si="52"/>
        <v>7.9617834394904455E-2</v>
      </c>
      <c r="J244" s="83">
        <f t="shared" si="53"/>
        <v>9.5541401273885346E-3</v>
      </c>
      <c r="K244" s="83">
        <f t="shared" si="54"/>
        <v>8.9171974522292991E-3</v>
      </c>
      <c r="L244" s="83">
        <f t="shared" si="55"/>
        <v>2.1231422505307855E-3</v>
      </c>
      <c r="M244" s="84">
        <f t="shared" si="56"/>
        <v>0.10021231422505308</v>
      </c>
    </row>
    <row r="245" spans="2:13" hidden="1" x14ac:dyDescent="0.35">
      <c r="B245" s="79" t="s">
        <v>231</v>
      </c>
      <c r="C245" s="21">
        <v>336</v>
      </c>
      <c r="D245" s="21">
        <v>30</v>
      </c>
      <c r="E245" s="21">
        <v>20</v>
      </c>
      <c r="F245" s="11">
        <v>11</v>
      </c>
      <c r="G245" s="11">
        <v>397</v>
      </c>
      <c r="H245" s="11">
        <v>4392</v>
      </c>
      <c r="I245" s="83">
        <f t="shared" ref="I245:I256" si="57">C245/$H245</f>
        <v>7.650273224043716E-2</v>
      </c>
      <c r="J245" s="83">
        <f t="shared" ref="J245:J256" si="58">D245/$H245</f>
        <v>6.8306010928961746E-3</v>
      </c>
      <c r="K245" s="83">
        <f t="shared" ref="K245:K256" si="59">E245/$H245</f>
        <v>4.5537340619307837E-3</v>
      </c>
      <c r="L245" s="83">
        <f t="shared" ref="L245:L256" si="60">F245/$H245</f>
        <v>2.5045537340619307E-3</v>
      </c>
      <c r="M245" s="84">
        <f t="shared" ref="M245:M256" si="61">G245/$H245</f>
        <v>9.0391621129326041E-2</v>
      </c>
    </row>
    <row r="246" spans="2:13" hidden="1" x14ac:dyDescent="0.35">
      <c r="B246" s="79" t="s">
        <v>232</v>
      </c>
      <c r="C246" s="21">
        <v>363</v>
      </c>
      <c r="D246" s="21">
        <v>24</v>
      </c>
      <c r="E246" s="21">
        <v>25</v>
      </c>
      <c r="F246" s="11">
        <v>6</v>
      </c>
      <c r="G246" s="11">
        <v>418</v>
      </c>
      <c r="H246" s="11">
        <v>4488</v>
      </c>
      <c r="I246" s="83">
        <f t="shared" si="57"/>
        <v>8.0882352941176475E-2</v>
      </c>
      <c r="J246" s="83">
        <f t="shared" si="58"/>
        <v>5.3475935828877002E-3</v>
      </c>
      <c r="K246" s="83">
        <f t="shared" si="59"/>
        <v>5.5704099821746881E-3</v>
      </c>
      <c r="L246" s="83">
        <f t="shared" si="60"/>
        <v>1.3368983957219251E-3</v>
      </c>
      <c r="M246" s="84">
        <f t="shared" si="61"/>
        <v>9.3137254901960786E-2</v>
      </c>
    </row>
    <row r="247" spans="2:13" hidden="1" x14ac:dyDescent="0.35">
      <c r="B247" s="79" t="s">
        <v>233</v>
      </c>
      <c r="C247" s="21">
        <v>421</v>
      </c>
      <c r="D247" s="21">
        <v>27</v>
      </c>
      <c r="E247" s="21">
        <v>26</v>
      </c>
      <c r="F247" s="11">
        <v>20</v>
      </c>
      <c r="G247" s="11">
        <v>494</v>
      </c>
      <c r="H247" s="11">
        <v>5051</v>
      </c>
      <c r="I247" s="83">
        <f t="shared" si="57"/>
        <v>8.3349831716491782E-2</v>
      </c>
      <c r="J247" s="83">
        <f t="shared" si="58"/>
        <v>5.3454761433379527E-3</v>
      </c>
      <c r="K247" s="83">
        <f t="shared" si="59"/>
        <v>5.1474955454365468E-3</v>
      </c>
      <c r="L247" s="83">
        <f t="shared" si="60"/>
        <v>3.9596119580281135E-3</v>
      </c>
      <c r="M247" s="84">
        <f t="shared" si="61"/>
        <v>9.7802415363294398E-2</v>
      </c>
    </row>
    <row r="248" spans="2:13" hidden="1" x14ac:dyDescent="0.35">
      <c r="B248" s="79" t="s">
        <v>234</v>
      </c>
      <c r="C248" s="21">
        <v>377</v>
      </c>
      <c r="D248" s="21">
        <v>33</v>
      </c>
      <c r="E248" s="21">
        <v>32</v>
      </c>
      <c r="F248" s="11">
        <v>10</v>
      </c>
      <c r="G248" s="11">
        <v>452</v>
      </c>
      <c r="H248" s="11">
        <v>4659</v>
      </c>
      <c r="I248" s="83">
        <f t="shared" si="57"/>
        <v>8.0918652071259922E-2</v>
      </c>
      <c r="J248" s="83">
        <f t="shared" si="58"/>
        <v>7.0830650354153256E-3</v>
      </c>
      <c r="K248" s="83">
        <f t="shared" si="59"/>
        <v>6.8684267010088E-3</v>
      </c>
      <c r="L248" s="83">
        <f t="shared" si="60"/>
        <v>2.1463833440652502E-3</v>
      </c>
      <c r="M248" s="84">
        <f t="shared" si="61"/>
        <v>9.7016527151749299E-2</v>
      </c>
    </row>
    <row r="249" spans="2:13" hidden="1" x14ac:dyDescent="0.35">
      <c r="B249" s="79" t="s">
        <v>235</v>
      </c>
      <c r="C249" s="21">
        <v>413</v>
      </c>
      <c r="D249" s="21">
        <v>27</v>
      </c>
      <c r="E249" s="21">
        <v>24</v>
      </c>
      <c r="F249" s="11">
        <v>8</v>
      </c>
      <c r="G249" s="11">
        <v>472</v>
      </c>
      <c r="H249" s="11">
        <v>4618</v>
      </c>
      <c r="I249" s="83">
        <f t="shared" si="57"/>
        <v>8.9432654828930272E-2</v>
      </c>
      <c r="J249" s="83">
        <f t="shared" si="58"/>
        <v>5.8466868774361197E-3</v>
      </c>
      <c r="K249" s="83">
        <f t="shared" si="59"/>
        <v>5.1970550021654396E-3</v>
      </c>
      <c r="L249" s="83">
        <f t="shared" si="60"/>
        <v>1.7323516673884798E-3</v>
      </c>
      <c r="M249" s="84">
        <f t="shared" si="61"/>
        <v>0.10220874837592031</v>
      </c>
    </row>
    <row r="250" spans="2:13" hidden="1" x14ac:dyDescent="0.35">
      <c r="B250" s="79" t="s">
        <v>236</v>
      </c>
      <c r="C250" s="21">
        <v>378</v>
      </c>
      <c r="D250" s="21">
        <v>31</v>
      </c>
      <c r="E250" s="21">
        <v>24</v>
      </c>
      <c r="F250" s="11">
        <v>12</v>
      </c>
      <c r="G250" s="11">
        <v>445</v>
      </c>
      <c r="H250" s="11">
        <v>4455</v>
      </c>
      <c r="I250" s="83">
        <f t="shared" si="57"/>
        <v>8.4848484848484854E-2</v>
      </c>
      <c r="J250" s="83">
        <f t="shared" si="58"/>
        <v>6.9584736251402917E-3</v>
      </c>
      <c r="K250" s="83">
        <f t="shared" si="59"/>
        <v>5.3872053872053875E-3</v>
      </c>
      <c r="L250" s="83">
        <f t="shared" si="60"/>
        <v>2.6936026936026937E-3</v>
      </c>
      <c r="M250" s="84">
        <f t="shared" si="61"/>
        <v>9.9887766554433224E-2</v>
      </c>
    </row>
    <row r="251" spans="2:13" hidden="1" x14ac:dyDescent="0.35">
      <c r="B251" s="79" t="s">
        <v>237</v>
      </c>
      <c r="C251" s="21">
        <v>445</v>
      </c>
      <c r="D251" s="21">
        <v>35</v>
      </c>
      <c r="E251" s="21">
        <v>34</v>
      </c>
      <c r="F251" s="11">
        <v>11</v>
      </c>
      <c r="G251" s="11">
        <v>525</v>
      </c>
      <c r="H251" s="11">
        <v>5773</v>
      </c>
      <c r="I251" s="83">
        <f t="shared" si="57"/>
        <v>7.7082972457994114E-2</v>
      </c>
      <c r="J251" s="83">
        <f t="shared" si="58"/>
        <v>6.062705698943357E-3</v>
      </c>
      <c r="K251" s="83">
        <f t="shared" si="59"/>
        <v>5.8894855361164037E-3</v>
      </c>
      <c r="L251" s="83">
        <f t="shared" si="60"/>
        <v>1.9054217910964837E-3</v>
      </c>
      <c r="M251" s="84">
        <f t="shared" si="61"/>
        <v>9.0940585484150349E-2</v>
      </c>
    </row>
    <row r="252" spans="2:13" hidden="1" x14ac:dyDescent="0.35">
      <c r="B252" s="79" t="s">
        <v>238</v>
      </c>
      <c r="C252" s="21">
        <v>412</v>
      </c>
      <c r="D252" s="21">
        <v>36</v>
      </c>
      <c r="E252" s="21">
        <v>19</v>
      </c>
      <c r="F252" s="11">
        <v>9</v>
      </c>
      <c r="G252" s="11">
        <v>476</v>
      </c>
      <c r="H252" s="11">
        <v>4676</v>
      </c>
      <c r="I252" s="83">
        <f t="shared" si="57"/>
        <v>8.8109495295124032E-2</v>
      </c>
      <c r="J252" s="83">
        <f t="shared" si="58"/>
        <v>7.6988879384088963E-3</v>
      </c>
      <c r="K252" s="83">
        <f t="shared" si="59"/>
        <v>4.0633019674935844E-3</v>
      </c>
      <c r="L252" s="83">
        <f t="shared" si="60"/>
        <v>1.9247219846022241E-3</v>
      </c>
      <c r="M252" s="84">
        <f t="shared" si="61"/>
        <v>0.10179640718562874</v>
      </c>
    </row>
    <row r="253" spans="2:13" hidden="1" x14ac:dyDescent="0.35">
      <c r="B253" s="79" t="s">
        <v>239</v>
      </c>
      <c r="C253" s="21">
        <v>344</v>
      </c>
      <c r="D253" s="21">
        <v>13</v>
      </c>
      <c r="E253" s="21">
        <v>27</v>
      </c>
      <c r="F253" s="11">
        <v>3</v>
      </c>
      <c r="G253" s="11">
        <v>387</v>
      </c>
      <c r="H253" s="11">
        <v>3934</v>
      </c>
      <c r="I253" s="83">
        <f t="shared" si="57"/>
        <v>8.7442806304016268E-2</v>
      </c>
      <c r="J253" s="83">
        <f t="shared" si="58"/>
        <v>3.3045246568378242E-3</v>
      </c>
      <c r="K253" s="83">
        <f t="shared" si="59"/>
        <v>6.8632435180477885E-3</v>
      </c>
      <c r="L253" s="83">
        <f t="shared" si="60"/>
        <v>7.6258261311642095E-4</v>
      </c>
      <c r="M253" s="84">
        <f t="shared" si="61"/>
        <v>9.8373157092018298E-2</v>
      </c>
    </row>
    <row r="254" spans="2:13" hidden="1" x14ac:dyDescent="0.35">
      <c r="B254" s="79" t="s">
        <v>240</v>
      </c>
      <c r="C254" s="21">
        <v>317</v>
      </c>
      <c r="D254" s="21">
        <v>27</v>
      </c>
      <c r="E254" s="21">
        <v>26</v>
      </c>
      <c r="F254" s="11">
        <v>9</v>
      </c>
      <c r="G254" s="11">
        <v>379</v>
      </c>
      <c r="H254" s="11">
        <v>4072</v>
      </c>
      <c r="I254" s="83">
        <f t="shared" si="57"/>
        <v>7.7848722986247551E-2</v>
      </c>
      <c r="J254" s="83">
        <f t="shared" si="58"/>
        <v>6.6306483300589388E-3</v>
      </c>
      <c r="K254" s="83">
        <f t="shared" si="59"/>
        <v>6.3850687622789785E-3</v>
      </c>
      <c r="L254" s="83">
        <f t="shared" si="60"/>
        <v>2.2102161100196463E-3</v>
      </c>
      <c r="M254" s="84">
        <f t="shared" si="61"/>
        <v>9.3074656188605109E-2</v>
      </c>
    </row>
    <row r="255" spans="2:13" hidden="1" x14ac:dyDescent="0.35">
      <c r="B255" s="79" t="s">
        <v>241</v>
      </c>
      <c r="C255" s="21">
        <v>334</v>
      </c>
      <c r="D255" s="21">
        <v>34</v>
      </c>
      <c r="E255" s="21">
        <v>23</v>
      </c>
      <c r="F255" s="11">
        <v>8</v>
      </c>
      <c r="G255" s="11">
        <v>399</v>
      </c>
      <c r="H255" s="11">
        <v>4365</v>
      </c>
      <c r="I255" s="83">
        <f t="shared" si="57"/>
        <v>7.6517754868270338E-2</v>
      </c>
      <c r="J255" s="83">
        <f t="shared" si="58"/>
        <v>7.7892325315005728E-3</v>
      </c>
      <c r="K255" s="83">
        <f t="shared" si="59"/>
        <v>5.2691867124856819E-3</v>
      </c>
      <c r="L255" s="83">
        <f t="shared" si="60"/>
        <v>1.8327605956471936E-3</v>
      </c>
      <c r="M255" s="84">
        <f t="shared" si="61"/>
        <v>9.1408934707903775E-2</v>
      </c>
    </row>
    <row r="256" spans="2:13" hidden="1" x14ac:dyDescent="0.35">
      <c r="B256" s="79" t="s">
        <v>242</v>
      </c>
      <c r="C256" s="21">
        <v>367</v>
      </c>
      <c r="D256" s="21">
        <v>29</v>
      </c>
      <c r="E256" s="21">
        <v>38</v>
      </c>
      <c r="F256" s="11">
        <v>7</v>
      </c>
      <c r="G256" s="11">
        <v>441</v>
      </c>
      <c r="H256" s="11">
        <v>4613</v>
      </c>
      <c r="I256" s="83">
        <f t="shared" si="57"/>
        <v>7.9557771515282899E-2</v>
      </c>
      <c r="J256" s="83">
        <f t="shared" si="58"/>
        <v>6.2865814003902013E-3</v>
      </c>
      <c r="K256" s="83">
        <f t="shared" si="59"/>
        <v>8.2375894212009543E-3</v>
      </c>
      <c r="L256" s="83">
        <f t="shared" si="60"/>
        <v>1.5174506828528073E-3</v>
      </c>
      <c r="M256" s="84">
        <f t="shared" si="61"/>
        <v>9.5599393019726864E-2</v>
      </c>
    </row>
    <row r="257" spans="2:13" hidden="1" x14ac:dyDescent="0.35">
      <c r="B257" s="79" t="s">
        <v>243</v>
      </c>
      <c r="C257" s="21">
        <v>361</v>
      </c>
      <c r="D257" s="21">
        <v>9</v>
      </c>
      <c r="E257" s="21">
        <v>27</v>
      </c>
      <c r="F257" s="11">
        <v>15</v>
      </c>
      <c r="G257" s="11">
        <v>412</v>
      </c>
      <c r="H257" s="11">
        <v>4452</v>
      </c>
      <c r="I257" s="83">
        <f t="shared" ref="I257:I262" si="62">C257/$H257</f>
        <v>8.1087151841868821E-2</v>
      </c>
      <c r="J257" s="83">
        <f t="shared" ref="J257:J262" si="63">D257/$H257</f>
        <v>2.0215633423180594E-3</v>
      </c>
      <c r="K257" s="83">
        <f t="shared" ref="K257:K262" si="64">E257/$H257</f>
        <v>6.0646900269541778E-3</v>
      </c>
      <c r="L257" s="83">
        <f t="shared" ref="L257:L262" si="65">F257/$H257</f>
        <v>3.3692722371967657E-3</v>
      </c>
      <c r="M257" s="84">
        <f t="shared" ref="M257:M262" si="66">G257/$H257</f>
        <v>9.2542677448337829E-2</v>
      </c>
    </row>
    <row r="258" spans="2:13" hidden="1" x14ac:dyDescent="0.35">
      <c r="B258" s="79" t="s">
        <v>244</v>
      </c>
      <c r="C258" s="21">
        <v>374</v>
      </c>
      <c r="D258" s="21">
        <v>25</v>
      </c>
      <c r="E258" s="21">
        <v>26</v>
      </c>
      <c r="F258" s="11">
        <v>7</v>
      </c>
      <c r="G258" s="11">
        <v>432</v>
      </c>
      <c r="H258" s="11">
        <v>4323</v>
      </c>
      <c r="I258" s="83">
        <f t="shared" si="62"/>
        <v>8.6513994910941472E-2</v>
      </c>
      <c r="J258" s="83">
        <f t="shared" si="63"/>
        <v>5.7830210501966231E-3</v>
      </c>
      <c r="K258" s="83">
        <f t="shared" si="64"/>
        <v>6.0143418922044877E-3</v>
      </c>
      <c r="L258" s="83">
        <f t="shared" si="65"/>
        <v>1.6192458940550544E-3</v>
      </c>
      <c r="M258" s="84">
        <f t="shared" si="66"/>
        <v>9.9930603747397637E-2</v>
      </c>
    </row>
    <row r="259" spans="2:13" hidden="1" x14ac:dyDescent="0.35">
      <c r="B259" s="79" t="s">
        <v>245</v>
      </c>
      <c r="C259" s="21">
        <v>415</v>
      </c>
      <c r="D259" s="21">
        <v>34</v>
      </c>
      <c r="E259" s="21">
        <v>27</v>
      </c>
      <c r="F259" s="11">
        <v>11</v>
      </c>
      <c r="G259" s="11">
        <v>487</v>
      </c>
      <c r="H259" s="11">
        <v>5009</v>
      </c>
      <c r="I259" s="83">
        <f t="shared" si="62"/>
        <v>8.2850868436813732E-2</v>
      </c>
      <c r="J259" s="83">
        <f t="shared" si="63"/>
        <v>6.7877819924136553E-3</v>
      </c>
      <c r="K259" s="83">
        <f t="shared" si="64"/>
        <v>5.3902974645637855E-3</v>
      </c>
      <c r="L259" s="83">
        <f t="shared" si="65"/>
        <v>2.1960471151926532E-3</v>
      </c>
      <c r="M259" s="84">
        <f t="shared" si="66"/>
        <v>9.7224995008983822E-2</v>
      </c>
    </row>
    <row r="260" spans="2:13" hidden="1" x14ac:dyDescent="0.35">
      <c r="B260" s="79" t="s">
        <v>246</v>
      </c>
      <c r="C260" s="21">
        <v>364</v>
      </c>
      <c r="D260" s="21">
        <v>23</v>
      </c>
      <c r="E260" s="21">
        <v>31</v>
      </c>
      <c r="F260" s="11">
        <v>7</v>
      </c>
      <c r="G260" s="11">
        <v>425</v>
      </c>
      <c r="H260" s="11">
        <v>4598</v>
      </c>
      <c r="I260" s="83">
        <f t="shared" si="62"/>
        <v>7.9164854284471509E-2</v>
      </c>
      <c r="J260" s="83">
        <f t="shared" si="63"/>
        <v>5.0021748586341888E-3</v>
      </c>
      <c r="K260" s="83">
        <f t="shared" si="64"/>
        <v>6.7420617659852107E-3</v>
      </c>
      <c r="L260" s="83">
        <f t="shared" si="65"/>
        <v>1.5224010439321444E-3</v>
      </c>
      <c r="M260" s="84">
        <f t="shared" si="66"/>
        <v>9.2431491953023054E-2</v>
      </c>
    </row>
    <row r="261" spans="2:13" hidden="1" x14ac:dyDescent="0.35">
      <c r="B261" s="79" t="s">
        <v>247</v>
      </c>
      <c r="C261" s="21">
        <v>357</v>
      </c>
      <c r="D261" s="21">
        <v>25</v>
      </c>
      <c r="E261" s="21">
        <v>14</v>
      </c>
      <c r="F261" s="11">
        <v>11</v>
      </c>
      <c r="G261" s="11">
        <v>407</v>
      </c>
      <c r="H261" s="11">
        <v>4421</v>
      </c>
      <c r="I261" s="83">
        <f t="shared" si="62"/>
        <v>8.0750961320968109E-2</v>
      </c>
      <c r="J261" s="83">
        <f t="shared" si="63"/>
        <v>5.6548292241574306E-3</v>
      </c>
      <c r="K261" s="83">
        <f t="shared" si="64"/>
        <v>3.1667043655281609E-3</v>
      </c>
      <c r="L261" s="83">
        <f t="shared" si="65"/>
        <v>2.4881248586292692E-3</v>
      </c>
      <c r="M261" s="84">
        <f t="shared" si="66"/>
        <v>9.2060619769282967E-2</v>
      </c>
    </row>
    <row r="262" spans="2:13" hidden="1" x14ac:dyDescent="0.35">
      <c r="B262" s="79" t="s">
        <v>248</v>
      </c>
      <c r="C262" s="21">
        <v>361</v>
      </c>
      <c r="D262" s="21">
        <v>30</v>
      </c>
      <c r="E262" s="21">
        <v>27</v>
      </c>
      <c r="F262" s="11">
        <v>11</v>
      </c>
      <c r="G262" s="11">
        <v>429</v>
      </c>
      <c r="H262" s="11">
        <v>4494</v>
      </c>
      <c r="I262" s="83">
        <f t="shared" si="62"/>
        <v>8.0329327992879396E-2</v>
      </c>
      <c r="J262" s="83">
        <f t="shared" si="63"/>
        <v>6.6755674232309749E-3</v>
      </c>
      <c r="K262" s="83">
        <f t="shared" si="64"/>
        <v>6.0080106809078772E-3</v>
      </c>
      <c r="L262" s="83">
        <f t="shared" si="65"/>
        <v>2.4477080551846908E-3</v>
      </c>
      <c r="M262" s="84">
        <f t="shared" si="66"/>
        <v>9.5460614152202944E-2</v>
      </c>
    </row>
    <row r="263" spans="2:13" hidden="1" x14ac:dyDescent="0.35">
      <c r="B263" s="79" t="s">
        <v>249</v>
      </c>
      <c r="C263" s="21">
        <v>386</v>
      </c>
      <c r="D263" s="21">
        <v>39</v>
      </c>
      <c r="E263" s="21">
        <v>27</v>
      </c>
      <c r="F263" s="11">
        <v>6</v>
      </c>
      <c r="G263" s="11">
        <v>458</v>
      </c>
      <c r="H263" s="11">
        <v>4918</v>
      </c>
      <c r="I263" s="83">
        <f t="shared" ref="I263:I282" si="67">C263/$H263</f>
        <v>7.8487189914599437E-2</v>
      </c>
      <c r="J263" s="83">
        <f t="shared" ref="J263:J282" si="68">D263/$H263</f>
        <v>7.9300528670191127E-3</v>
      </c>
      <c r="K263" s="83">
        <f t="shared" ref="K263:K282" si="69">E263/$H263</f>
        <v>5.4900366002440014E-3</v>
      </c>
      <c r="L263" s="83">
        <f t="shared" ref="L263:L282" si="70">F263/$H263</f>
        <v>1.2200081333875558E-3</v>
      </c>
      <c r="M263" s="84">
        <f t="shared" ref="M263:M282" si="71">G263/$H263</f>
        <v>9.3127287515250096E-2</v>
      </c>
    </row>
    <row r="264" spans="2:13" hidden="1" x14ac:dyDescent="0.35">
      <c r="B264" s="79" t="s">
        <v>250</v>
      </c>
      <c r="C264" s="21">
        <v>404</v>
      </c>
      <c r="D264" s="21">
        <v>37</v>
      </c>
      <c r="E264" s="21">
        <v>32</v>
      </c>
      <c r="F264" s="11">
        <v>13</v>
      </c>
      <c r="G264" s="11">
        <v>486</v>
      </c>
      <c r="H264" s="11">
        <v>5090</v>
      </c>
      <c r="I264" s="83">
        <f t="shared" si="67"/>
        <v>7.9371316306483294E-2</v>
      </c>
      <c r="J264" s="83">
        <f t="shared" si="68"/>
        <v>7.2691552062868368E-3</v>
      </c>
      <c r="K264" s="83">
        <f t="shared" si="69"/>
        <v>6.2868369351669938E-3</v>
      </c>
      <c r="L264" s="83">
        <f t="shared" si="70"/>
        <v>2.5540275049115912E-3</v>
      </c>
      <c r="M264" s="84">
        <f t="shared" si="71"/>
        <v>9.5481335952848717E-2</v>
      </c>
    </row>
    <row r="265" spans="2:13" hidden="1" x14ac:dyDescent="0.35">
      <c r="B265" s="79" t="s">
        <v>251</v>
      </c>
      <c r="C265" s="21">
        <v>419</v>
      </c>
      <c r="D265" s="21">
        <v>33</v>
      </c>
      <c r="E265" s="21">
        <v>27</v>
      </c>
      <c r="F265" s="11">
        <v>6</v>
      </c>
      <c r="G265" s="11">
        <v>485</v>
      </c>
      <c r="H265" s="11">
        <v>5112</v>
      </c>
      <c r="I265" s="83">
        <f t="shared" si="67"/>
        <v>8.1964006259780911E-2</v>
      </c>
      <c r="J265" s="83">
        <f t="shared" si="68"/>
        <v>6.4553990610328642E-3</v>
      </c>
      <c r="K265" s="83">
        <f t="shared" si="69"/>
        <v>5.2816901408450703E-3</v>
      </c>
      <c r="L265" s="83">
        <f t="shared" si="70"/>
        <v>1.1737089201877935E-3</v>
      </c>
      <c r="M265" s="84">
        <f t="shared" si="71"/>
        <v>9.4874804381846631E-2</v>
      </c>
    </row>
    <row r="266" spans="2:13" hidden="1" x14ac:dyDescent="0.35">
      <c r="B266" s="79" t="s">
        <v>252</v>
      </c>
      <c r="C266" s="21">
        <v>414</v>
      </c>
      <c r="D266" s="21">
        <v>28</v>
      </c>
      <c r="E266" s="21">
        <v>25</v>
      </c>
      <c r="F266" s="11">
        <v>10</v>
      </c>
      <c r="G266" s="11">
        <v>477</v>
      </c>
      <c r="H266" s="11">
        <v>5154</v>
      </c>
      <c r="I266" s="83">
        <f t="shared" si="67"/>
        <v>8.0325960419091971E-2</v>
      </c>
      <c r="J266" s="83">
        <f t="shared" si="68"/>
        <v>5.4326736515327902E-3</v>
      </c>
      <c r="K266" s="83">
        <f t="shared" si="69"/>
        <v>4.8506014745828482E-3</v>
      </c>
      <c r="L266" s="83">
        <f t="shared" si="70"/>
        <v>1.9402405898331393E-3</v>
      </c>
      <c r="M266" s="84">
        <f t="shared" si="71"/>
        <v>9.2549476135040748E-2</v>
      </c>
    </row>
    <row r="267" spans="2:13" hidden="1" x14ac:dyDescent="0.35">
      <c r="B267" s="79" t="s">
        <v>253</v>
      </c>
      <c r="C267" s="21">
        <v>465</v>
      </c>
      <c r="D267" s="21">
        <v>27</v>
      </c>
      <c r="E267" s="21">
        <v>25</v>
      </c>
      <c r="F267" s="11">
        <v>6</v>
      </c>
      <c r="G267" s="11">
        <v>523</v>
      </c>
      <c r="H267" s="11">
        <v>5340</v>
      </c>
      <c r="I267" s="83">
        <f t="shared" si="67"/>
        <v>8.7078651685393263E-2</v>
      </c>
      <c r="J267" s="83">
        <f t="shared" si="68"/>
        <v>5.0561797752808986E-3</v>
      </c>
      <c r="K267" s="83">
        <f t="shared" si="69"/>
        <v>4.6816479400749065E-3</v>
      </c>
      <c r="L267" s="83">
        <f t="shared" si="70"/>
        <v>1.1235955056179776E-3</v>
      </c>
      <c r="M267" s="84">
        <f t="shared" si="71"/>
        <v>9.7940074906367039E-2</v>
      </c>
    </row>
    <row r="268" spans="2:13" hidden="1" x14ac:dyDescent="0.35">
      <c r="B268" s="79" t="s">
        <v>254</v>
      </c>
      <c r="C268" s="21">
        <v>452</v>
      </c>
      <c r="D268" s="21">
        <v>37</v>
      </c>
      <c r="E268" s="21">
        <v>23</v>
      </c>
      <c r="F268" s="11">
        <v>6</v>
      </c>
      <c r="G268" s="11">
        <v>518</v>
      </c>
      <c r="H268" s="11">
        <v>5465</v>
      </c>
      <c r="I268" s="83">
        <f t="shared" si="67"/>
        <v>8.2708142726440989E-2</v>
      </c>
      <c r="J268" s="83">
        <f t="shared" si="68"/>
        <v>6.7703568161024703E-3</v>
      </c>
      <c r="K268" s="83">
        <f t="shared" si="69"/>
        <v>4.2086001829826167E-3</v>
      </c>
      <c r="L268" s="83">
        <f t="shared" si="70"/>
        <v>1.0978956999085087E-3</v>
      </c>
      <c r="M268" s="84">
        <f t="shared" si="71"/>
        <v>9.4784995425434587E-2</v>
      </c>
    </row>
    <row r="269" spans="2:13" hidden="1" x14ac:dyDescent="0.35">
      <c r="B269" s="79" t="s">
        <v>255</v>
      </c>
      <c r="C269" s="21">
        <v>451</v>
      </c>
      <c r="D269" s="21">
        <v>38</v>
      </c>
      <c r="E269" s="21">
        <v>33</v>
      </c>
      <c r="F269" s="11">
        <v>10</v>
      </c>
      <c r="G269" s="11">
        <v>532</v>
      </c>
      <c r="H269" s="11">
        <v>5265</v>
      </c>
      <c r="I269" s="83">
        <f t="shared" si="67"/>
        <v>8.5660018993352322E-2</v>
      </c>
      <c r="J269" s="83">
        <f t="shared" si="68"/>
        <v>7.217473884140551E-3</v>
      </c>
      <c r="K269" s="83">
        <f t="shared" si="69"/>
        <v>6.2678062678062675E-3</v>
      </c>
      <c r="L269" s="83">
        <f t="shared" si="70"/>
        <v>1.8993352326685661E-3</v>
      </c>
      <c r="M269" s="84">
        <f t="shared" si="71"/>
        <v>0.10104463437796771</v>
      </c>
    </row>
    <row r="270" spans="2:13" hidden="1" x14ac:dyDescent="0.35">
      <c r="B270" s="79" t="s">
        <v>256</v>
      </c>
      <c r="C270" s="21">
        <v>340</v>
      </c>
      <c r="D270" s="21">
        <v>32</v>
      </c>
      <c r="E270" s="21">
        <v>24</v>
      </c>
      <c r="F270" s="11">
        <v>14</v>
      </c>
      <c r="G270" s="11">
        <v>410</v>
      </c>
      <c r="H270" s="11">
        <v>4523</v>
      </c>
      <c r="I270" s="83">
        <f t="shared" si="67"/>
        <v>7.5171346451470264E-2</v>
      </c>
      <c r="J270" s="83">
        <f t="shared" si="68"/>
        <v>7.0749502542560251E-3</v>
      </c>
      <c r="K270" s="83">
        <f t="shared" si="69"/>
        <v>5.3062126906920186E-3</v>
      </c>
      <c r="L270" s="83">
        <f t="shared" si="70"/>
        <v>3.0952907362370107E-3</v>
      </c>
      <c r="M270" s="84">
        <f t="shared" si="71"/>
        <v>9.0647800132655318E-2</v>
      </c>
    </row>
    <row r="271" spans="2:13" hidden="1" x14ac:dyDescent="0.35">
      <c r="B271" s="79" t="s">
        <v>257</v>
      </c>
      <c r="C271" s="21">
        <v>349</v>
      </c>
      <c r="D271" s="21">
        <v>23</v>
      </c>
      <c r="E271" s="21">
        <v>13</v>
      </c>
      <c r="F271" s="11">
        <v>11</v>
      </c>
      <c r="G271" s="11">
        <v>396</v>
      </c>
      <c r="H271" s="11">
        <v>4234</v>
      </c>
      <c r="I271" s="83">
        <f t="shared" si="67"/>
        <v>8.2427964100141707E-2</v>
      </c>
      <c r="J271" s="83">
        <f t="shared" si="68"/>
        <v>5.43221539914974E-3</v>
      </c>
      <c r="K271" s="83">
        <f t="shared" si="69"/>
        <v>3.0703826169107226E-3</v>
      </c>
      <c r="L271" s="83">
        <f t="shared" si="70"/>
        <v>2.5980160604629193E-3</v>
      </c>
      <c r="M271" s="84">
        <f t="shared" si="71"/>
        <v>9.3528578176665086E-2</v>
      </c>
    </row>
    <row r="272" spans="2:13" hidden="1" x14ac:dyDescent="0.35">
      <c r="B272" s="79" t="s">
        <v>258</v>
      </c>
      <c r="C272" s="21">
        <v>363</v>
      </c>
      <c r="D272" s="21">
        <v>25</v>
      </c>
      <c r="E272" s="21">
        <v>22</v>
      </c>
      <c r="F272" s="11">
        <v>11</v>
      </c>
      <c r="G272" s="11">
        <v>421</v>
      </c>
      <c r="H272" s="11">
        <v>4790</v>
      </c>
      <c r="I272" s="83">
        <f t="shared" si="67"/>
        <v>7.5782881002087688E-2</v>
      </c>
      <c r="J272" s="83">
        <f t="shared" si="68"/>
        <v>5.2192066805845511E-3</v>
      </c>
      <c r="K272" s="83">
        <f t="shared" si="69"/>
        <v>4.5929018789144047E-3</v>
      </c>
      <c r="L272" s="83">
        <f t="shared" si="70"/>
        <v>2.2964509394572024E-3</v>
      </c>
      <c r="M272" s="84">
        <f t="shared" si="71"/>
        <v>8.7891440501043847E-2</v>
      </c>
    </row>
    <row r="273" spans="2:13" hidden="1" x14ac:dyDescent="0.35">
      <c r="B273" s="79" t="s">
        <v>259</v>
      </c>
      <c r="C273" s="21">
        <v>266</v>
      </c>
      <c r="D273" s="21">
        <v>14</v>
      </c>
      <c r="E273" s="21">
        <v>20</v>
      </c>
      <c r="F273" s="11">
        <v>5</v>
      </c>
      <c r="G273" s="11">
        <v>305</v>
      </c>
      <c r="H273" s="11">
        <v>3286</v>
      </c>
      <c r="I273" s="83">
        <f t="shared" si="67"/>
        <v>8.0949482653682292E-2</v>
      </c>
      <c r="J273" s="83">
        <f t="shared" si="68"/>
        <v>4.2604990870359098E-3</v>
      </c>
      <c r="K273" s="83">
        <f t="shared" si="69"/>
        <v>6.0864272671941567E-3</v>
      </c>
      <c r="L273" s="83">
        <f t="shared" si="70"/>
        <v>1.5216068167985392E-3</v>
      </c>
      <c r="M273" s="84">
        <f t="shared" si="71"/>
        <v>9.2818015824710901E-2</v>
      </c>
    </row>
    <row r="274" spans="2:13" hidden="1" x14ac:dyDescent="0.35">
      <c r="B274" s="79" t="s">
        <v>260</v>
      </c>
      <c r="C274" s="21">
        <v>365</v>
      </c>
      <c r="D274" s="21">
        <v>25</v>
      </c>
      <c r="E274" s="21">
        <v>26</v>
      </c>
      <c r="F274" s="11">
        <v>8</v>
      </c>
      <c r="G274" s="11">
        <v>424</v>
      </c>
      <c r="H274" s="11">
        <v>4572</v>
      </c>
      <c r="I274" s="83">
        <f t="shared" si="67"/>
        <v>7.9833770778652668E-2</v>
      </c>
      <c r="J274" s="83">
        <f t="shared" si="68"/>
        <v>5.4680664916885386E-3</v>
      </c>
      <c r="K274" s="83">
        <f t="shared" si="69"/>
        <v>5.6867891513560807E-3</v>
      </c>
      <c r="L274" s="83">
        <f t="shared" si="70"/>
        <v>1.7497812773403325E-3</v>
      </c>
      <c r="M274" s="84">
        <f t="shared" si="71"/>
        <v>9.2738407699037614E-2</v>
      </c>
    </row>
    <row r="275" spans="2:13" hidden="1" x14ac:dyDescent="0.35">
      <c r="B275" s="79" t="s">
        <v>261</v>
      </c>
      <c r="C275" s="21">
        <v>371</v>
      </c>
      <c r="D275" s="21">
        <v>20</v>
      </c>
      <c r="E275" s="21">
        <v>24</v>
      </c>
      <c r="F275" s="11">
        <v>10</v>
      </c>
      <c r="G275" s="11">
        <v>425</v>
      </c>
      <c r="H275" s="11">
        <v>4420</v>
      </c>
      <c r="I275" s="83">
        <f t="shared" si="67"/>
        <v>8.39366515837104E-2</v>
      </c>
      <c r="J275" s="83">
        <f t="shared" si="68"/>
        <v>4.5248868778280547E-3</v>
      </c>
      <c r="K275" s="83">
        <f t="shared" si="69"/>
        <v>5.4298642533936649E-3</v>
      </c>
      <c r="L275" s="83">
        <f t="shared" si="70"/>
        <v>2.2624434389140274E-3</v>
      </c>
      <c r="M275" s="84">
        <f t="shared" si="71"/>
        <v>9.6153846153846159E-2</v>
      </c>
    </row>
    <row r="276" spans="2:13" hidden="1" x14ac:dyDescent="0.35">
      <c r="B276" s="79" t="s">
        <v>263</v>
      </c>
      <c r="C276" s="21">
        <v>404</v>
      </c>
      <c r="D276" s="21">
        <v>25</v>
      </c>
      <c r="E276" s="21">
        <v>19</v>
      </c>
      <c r="F276" s="11">
        <v>4</v>
      </c>
      <c r="G276" s="11">
        <v>452</v>
      </c>
      <c r="H276" s="11">
        <v>4702</v>
      </c>
      <c r="I276" s="83">
        <f t="shared" si="67"/>
        <v>8.5920884729902169E-2</v>
      </c>
      <c r="J276" s="83">
        <f t="shared" si="68"/>
        <v>5.3168864313058277E-3</v>
      </c>
      <c r="K276" s="83">
        <f t="shared" si="69"/>
        <v>4.0408336877924287E-3</v>
      </c>
      <c r="L276" s="83">
        <f t="shared" si="70"/>
        <v>8.507018290089324E-4</v>
      </c>
      <c r="M276" s="84">
        <f t="shared" si="71"/>
        <v>9.6129306678009355E-2</v>
      </c>
    </row>
    <row r="277" spans="2:13" hidden="1" x14ac:dyDescent="0.35">
      <c r="B277" s="79" t="s">
        <v>264</v>
      </c>
      <c r="C277" s="21">
        <v>387</v>
      </c>
      <c r="D277" s="21">
        <v>24</v>
      </c>
      <c r="E277" s="21">
        <v>23</v>
      </c>
      <c r="F277" s="11">
        <v>10</v>
      </c>
      <c r="G277" s="11">
        <v>444</v>
      </c>
      <c r="H277" s="11">
        <v>4755</v>
      </c>
      <c r="I277" s="83">
        <f t="shared" si="67"/>
        <v>8.1388012618296535E-2</v>
      </c>
      <c r="J277" s="83">
        <f t="shared" si="68"/>
        <v>5.0473186119873821E-3</v>
      </c>
      <c r="K277" s="83">
        <f t="shared" si="69"/>
        <v>4.8370136698212404E-3</v>
      </c>
      <c r="L277" s="83">
        <f t="shared" si="70"/>
        <v>2.103049421661409E-3</v>
      </c>
      <c r="M277" s="84">
        <f t="shared" si="71"/>
        <v>9.3375394321766558E-2</v>
      </c>
    </row>
    <row r="278" spans="2:13" hidden="1" x14ac:dyDescent="0.35">
      <c r="B278" s="79" t="s">
        <v>265</v>
      </c>
      <c r="C278" s="21">
        <v>394</v>
      </c>
      <c r="D278" s="21">
        <v>25</v>
      </c>
      <c r="E278" s="21">
        <v>45</v>
      </c>
      <c r="F278" s="11">
        <v>8</v>
      </c>
      <c r="G278" s="11">
        <v>472</v>
      </c>
      <c r="H278" s="11">
        <v>4835</v>
      </c>
      <c r="I278" s="83">
        <f t="shared" si="67"/>
        <v>8.1489141675284385E-2</v>
      </c>
      <c r="J278" s="83">
        <f t="shared" si="68"/>
        <v>5.170630816959669E-3</v>
      </c>
      <c r="K278" s="83">
        <f t="shared" si="69"/>
        <v>9.3071354705274046E-3</v>
      </c>
      <c r="L278" s="83">
        <f t="shared" si="70"/>
        <v>1.6546018614270941E-3</v>
      </c>
      <c r="M278" s="84">
        <f t="shared" si="71"/>
        <v>9.7621509824198552E-2</v>
      </c>
    </row>
    <row r="279" spans="2:13" hidden="1" x14ac:dyDescent="0.35">
      <c r="B279" s="79" t="s">
        <v>266</v>
      </c>
      <c r="C279" s="21">
        <v>377</v>
      </c>
      <c r="D279" s="21">
        <v>29</v>
      </c>
      <c r="E279" s="21">
        <v>26</v>
      </c>
      <c r="F279" s="11">
        <v>13</v>
      </c>
      <c r="G279" s="11">
        <v>445</v>
      </c>
      <c r="H279" s="11">
        <v>4798</v>
      </c>
      <c r="I279" s="83">
        <f t="shared" si="67"/>
        <v>7.857440600250104E-2</v>
      </c>
      <c r="J279" s="83">
        <f t="shared" si="68"/>
        <v>6.0441850771154647E-3</v>
      </c>
      <c r="K279" s="83">
        <f t="shared" si="69"/>
        <v>5.4189245518966233E-3</v>
      </c>
      <c r="L279" s="83">
        <f t="shared" si="70"/>
        <v>2.7094622759483117E-3</v>
      </c>
      <c r="M279" s="84">
        <f t="shared" si="71"/>
        <v>9.2746977907461448E-2</v>
      </c>
    </row>
    <row r="280" spans="2:13" hidden="1" x14ac:dyDescent="0.35">
      <c r="B280" s="79" t="s">
        <v>267</v>
      </c>
      <c r="C280" s="21">
        <v>421</v>
      </c>
      <c r="D280" s="21">
        <v>35</v>
      </c>
      <c r="E280" s="21">
        <v>30</v>
      </c>
      <c r="F280" s="11">
        <v>11</v>
      </c>
      <c r="G280" s="11">
        <v>497</v>
      </c>
      <c r="H280" s="11">
        <v>5251</v>
      </c>
      <c r="I280" s="83">
        <f t="shared" si="67"/>
        <v>8.0175204722909926E-2</v>
      </c>
      <c r="J280" s="83">
        <f t="shared" si="68"/>
        <v>6.6653970672252904E-3</v>
      </c>
      <c r="K280" s="83">
        <f t="shared" si="69"/>
        <v>5.7131974861931063E-3</v>
      </c>
      <c r="L280" s="83">
        <f t="shared" si="70"/>
        <v>2.0948390782708055E-3</v>
      </c>
      <c r="M280" s="84">
        <f t="shared" si="71"/>
        <v>9.4648638354599121E-2</v>
      </c>
    </row>
    <row r="281" spans="2:13" hidden="1" x14ac:dyDescent="0.35">
      <c r="B281" s="79" t="s">
        <v>268</v>
      </c>
      <c r="C281" s="21">
        <v>422</v>
      </c>
      <c r="D281" s="21">
        <v>27</v>
      </c>
      <c r="E281" s="21">
        <v>35</v>
      </c>
      <c r="F281" s="11">
        <v>9</v>
      </c>
      <c r="G281" s="11">
        <v>493</v>
      </c>
      <c r="H281" s="11">
        <v>5154</v>
      </c>
      <c r="I281" s="83">
        <f t="shared" si="67"/>
        <v>8.1878152890958483E-2</v>
      </c>
      <c r="J281" s="83">
        <f t="shared" si="68"/>
        <v>5.2386495925494762E-3</v>
      </c>
      <c r="K281" s="83">
        <f t="shared" si="69"/>
        <v>6.7908420644159874E-3</v>
      </c>
      <c r="L281" s="83">
        <f t="shared" si="70"/>
        <v>1.7462165308498253E-3</v>
      </c>
      <c r="M281" s="84">
        <f t="shared" si="71"/>
        <v>9.5653861078773772E-2</v>
      </c>
    </row>
    <row r="282" spans="2:13" hidden="1" x14ac:dyDescent="0.35">
      <c r="B282" s="79" t="s">
        <v>269</v>
      </c>
      <c r="C282" s="21">
        <v>407</v>
      </c>
      <c r="D282" s="21">
        <v>29</v>
      </c>
      <c r="E282" s="21">
        <v>25</v>
      </c>
      <c r="F282" s="11">
        <v>13</v>
      </c>
      <c r="G282" s="11">
        <v>474</v>
      </c>
      <c r="H282" s="11">
        <v>5004</v>
      </c>
      <c r="I282" s="83">
        <f t="shared" si="67"/>
        <v>8.1334932054356518E-2</v>
      </c>
      <c r="J282" s="83">
        <f t="shared" si="68"/>
        <v>5.7953637090327739E-3</v>
      </c>
      <c r="K282" s="83">
        <f t="shared" si="69"/>
        <v>4.9960031974420459E-3</v>
      </c>
      <c r="L282" s="83">
        <f t="shared" si="70"/>
        <v>2.5979216626698643E-3</v>
      </c>
      <c r="M282" s="84">
        <f t="shared" si="71"/>
        <v>9.4724220623501193E-2</v>
      </c>
    </row>
    <row r="283" spans="2:13" hidden="1" x14ac:dyDescent="0.35">
      <c r="B283" s="79" t="s">
        <v>270</v>
      </c>
      <c r="C283" s="21">
        <v>425</v>
      </c>
      <c r="D283" s="21">
        <v>33</v>
      </c>
      <c r="E283" s="21">
        <v>21</v>
      </c>
      <c r="F283" s="11">
        <v>14</v>
      </c>
      <c r="G283" s="11">
        <v>493</v>
      </c>
      <c r="H283" s="11">
        <v>4868</v>
      </c>
      <c r="I283" s="83">
        <f t="shared" ref="I283:I295" si="72">C283/$H283</f>
        <v>8.7304847986852924E-2</v>
      </c>
      <c r="J283" s="83">
        <f t="shared" ref="J283:J295" si="73">D283/$H283</f>
        <v>6.7789646672144618E-3</v>
      </c>
      <c r="K283" s="83">
        <f t="shared" ref="K283:K295" si="74">E283/$H283</f>
        <v>4.3138866064092026E-3</v>
      </c>
      <c r="L283" s="83">
        <f t="shared" ref="L283:L295" si="75">F283/$H283</f>
        <v>2.8759244042728021E-3</v>
      </c>
      <c r="M283" s="84">
        <f t="shared" ref="M283:M295" si="76">G283/$H283</f>
        <v>0.10127362366474939</v>
      </c>
    </row>
    <row r="284" spans="2:13" hidden="1" x14ac:dyDescent="0.35">
      <c r="B284" s="79" t="s">
        <v>271</v>
      </c>
      <c r="C284" s="21">
        <v>396</v>
      </c>
      <c r="D284" s="21">
        <v>24</v>
      </c>
      <c r="E284" s="21">
        <v>36</v>
      </c>
      <c r="F284" s="11">
        <v>8</v>
      </c>
      <c r="G284" s="11">
        <v>464</v>
      </c>
      <c r="H284" s="11">
        <v>4903</v>
      </c>
      <c r="I284" s="83">
        <f t="shared" si="72"/>
        <v>8.0766877421986544E-2</v>
      </c>
      <c r="J284" s="83">
        <f t="shared" si="73"/>
        <v>4.8949622679991846E-3</v>
      </c>
      <c r="K284" s="83">
        <f t="shared" si="74"/>
        <v>7.342443401998776E-3</v>
      </c>
      <c r="L284" s="83">
        <f t="shared" si="75"/>
        <v>1.6316540893330613E-3</v>
      </c>
      <c r="M284" s="84">
        <f t="shared" si="76"/>
        <v>9.4635937181317561E-2</v>
      </c>
    </row>
    <row r="285" spans="2:13" hidden="1" x14ac:dyDescent="0.35">
      <c r="B285" s="79" t="s">
        <v>272</v>
      </c>
      <c r="C285" s="21">
        <v>345</v>
      </c>
      <c r="D285" s="21">
        <v>34</v>
      </c>
      <c r="E285" s="21">
        <v>27</v>
      </c>
      <c r="F285" s="11">
        <v>13</v>
      </c>
      <c r="G285" s="11">
        <v>419</v>
      </c>
      <c r="H285" s="11">
        <v>5227</v>
      </c>
      <c r="I285" s="83">
        <f t="shared" si="72"/>
        <v>6.6003443657929983E-2</v>
      </c>
      <c r="J285" s="83">
        <f t="shared" si="73"/>
        <v>6.5046872010713604E-3</v>
      </c>
      <c r="K285" s="83">
        <f t="shared" si="74"/>
        <v>5.1654868949684331E-3</v>
      </c>
      <c r="L285" s="83">
        <f t="shared" si="75"/>
        <v>2.4870862827625789E-3</v>
      </c>
      <c r="M285" s="84">
        <f t="shared" si="76"/>
        <v>8.0160704036732353E-2</v>
      </c>
    </row>
    <row r="286" spans="2:13" hidden="1" x14ac:dyDescent="0.35">
      <c r="B286" s="79" t="s">
        <v>273</v>
      </c>
      <c r="C286" s="21">
        <v>366</v>
      </c>
      <c r="D286" s="21">
        <v>33</v>
      </c>
      <c r="E286" s="21">
        <v>33</v>
      </c>
      <c r="F286" s="11">
        <v>8</v>
      </c>
      <c r="G286" s="11">
        <v>440</v>
      </c>
      <c r="H286" s="11">
        <v>4708</v>
      </c>
      <c r="I286" s="83">
        <f t="shared" si="72"/>
        <v>7.7740016992353445E-2</v>
      </c>
      <c r="J286" s="83">
        <f t="shared" si="73"/>
        <v>7.0093457943925233E-3</v>
      </c>
      <c r="K286" s="83">
        <f t="shared" si="74"/>
        <v>7.0093457943925233E-3</v>
      </c>
      <c r="L286" s="83">
        <f t="shared" si="75"/>
        <v>1.6992353440951572E-3</v>
      </c>
      <c r="M286" s="84">
        <f t="shared" si="76"/>
        <v>9.3457943925233641E-2</v>
      </c>
    </row>
    <row r="287" spans="2:13" hidden="1" x14ac:dyDescent="0.35">
      <c r="B287" s="79" t="s">
        <v>274</v>
      </c>
      <c r="C287" s="21">
        <v>343</v>
      </c>
      <c r="D287" s="21">
        <v>30</v>
      </c>
      <c r="E287" s="21">
        <v>22</v>
      </c>
      <c r="F287" s="11">
        <v>11</v>
      </c>
      <c r="G287" s="11">
        <v>406</v>
      </c>
      <c r="H287" s="11">
        <v>4714</v>
      </c>
      <c r="I287" s="83">
        <f t="shared" si="72"/>
        <v>7.2761985574883323E-2</v>
      </c>
      <c r="J287" s="83">
        <f t="shared" si="73"/>
        <v>6.3640220619431481E-3</v>
      </c>
      <c r="K287" s="83">
        <f t="shared" si="74"/>
        <v>4.6669495120916418E-3</v>
      </c>
      <c r="L287" s="83">
        <f t="shared" si="75"/>
        <v>2.3334747560458209E-3</v>
      </c>
      <c r="M287" s="84">
        <f t="shared" si="76"/>
        <v>8.612643190496394E-2</v>
      </c>
    </row>
    <row r="288" spans="2:13" hidden="1" x14ac:dyDescent="0.35">
      <c r="B288" s="79" t="s">
        <v>275</v>
      </c>
      <c r="C288" s="21">
        <v>359</v>
      </c>
      <c r="D288" s="21">
        <v>43</v>
      </c>
      <c r="E288" s="21">
        <v>22</v>
      </c>
      <c r="F288" s="11">
        <v>15</v>
      </c>
      <c r="G288" s="11">
        <v>439</v>
      </c>
      <c r="H288" s="11">
        <v>4620</v>
      </c>
      <c r="I288" s="83">
        <f t="shared" si="72"/>
        <v>7.7705627705627708E-2</v>
      </c>
      <c r="J288" s="83">
        <f t="shared" si="73"/>
        <v>9.3073593073593076E-3</v>
      </c>
      <c r="K288" s="83">
        <f t="shared" si="74"/>
        <v>4.7619047619047623E-3</v>
      </c>
      <c r="L288" s="83">
        <f t="shared" si="75"/>
        <v>3.246753246753247E-3</v>
      </c>
      <c r="M288" s="84">
        <f t="shared" si="76"/>
        <v>9.5021645021645021E-2</v>
      </c>
    </row>
    <row r="289" spans="2:13" hidden="1" x14ac:dyDescent="0.35">
      <c r="B289" s="79" t="s">
        <v>276</v>
      </c>
      <c r="C289" s="21">
        <v>409</v>
      </c>
      <c r="D289" s="21">
        <v>27</v>
      </c>
      <c r="E289" s="21">
        <v>34</v>
      </c>
      <c r="F289" s="11">
        <v>9</v>
      </c>
      <c r="G289" s="11">
        <v>479</v>
      </c>
      <c r="H289" s="11">
        <v>4694</v>
      </c>
      <c r="I289" s="83">
        <f t="shared" si="72"/>
        <v>8.713250958670643E-2</v>
      </c>
      <c r="J289" s="83">
        <f t="shared" si="73"/>
        <v>5.7520238602471237E-3</v>
      </c>
      <c r="K289" s="83">
        <f t="shared" si="74"/>
        <v>7.2432893054963782E-3</v>
      </c>
      <c r="L289" s="83">
        <f t="shared" si="75"/>
        <v>1.9173412867490413E-3</v>
      </c>
      <c r="M289" s="84">
        <f t="shared" si="76"/>
        <v>0.10204516403919897</v>
      </c>
    </row>
    <row r="290" spans="2:13" hidden="1" x14ac:dyDescent="0.35">
      <c r="B290" s="79" t="s">
        <v>277</v>
      </c>
      <c r="C290" s="21">
        <v>404</v>
      </c>
      <c r="D290" s="21">
        <v>28</v>
      </c>
      <c r="E290" s="21">
        <v>24</v>
      </c>
      <c r="F290" s="11">
        <v>10</v>
      </c>
      <c r="G290" s="11">
        <v>466</v>
      </c>
      <c r="H290" s="11">
        <v>4491</v>
      </c>
      <c r="I290" s="83">
        <f t="shared" si="72"/>
        <v>8.9957693164105984E-2</v>
      </c>
      <c r="J290" s="83">
        <f t="shared" si="73"/>
        <v>6.2346916054330887E-3</v>
      </c>
      <c r="K290" s="83">
        <f t="shared" si="74"/>
        <v>5.3440213760855048E-3</v>
      </c>
      <c r="L290" s="83">
        <f t="shared" si="75"/>
        <v>2.22667557336896E-3</v>
      </c>
      <c r="M290" s="84">
        <f t="shared" si="76"/>
        <v>0.10376308171899354</v>
      </c>
    </row>
    <row r="291" spans="2:13" hidden="1" x14ac:dyDescent="0.35">
      <c r="B291" s="79" t="s">
        <v>278</v>
      </c>
      <c r="C291" s="21">
        <v>348</v>
      </c>
      <c r="D291" s="21">
        <v>31</v>
      </c>
      <c r="E291" s="21">
        <v>23</v>
      </c>
      <c r="F291" s="11">
        <v>7</v>
      </c>
      <c r="G291" s="11">
        <v>409</v>
      </c>
      <c r="H291" s="11">
        <v>4182</v>
      </c>
      <c r="I291" s="83">
        <f t="shared" si="72"/>
        <v>8.3213773314203723E-2</v>
      </c>
      <c r="J291" s="83">
        <f t="shared" si="73"/>
        <v>7.4127211860353899E-3</v>
      </c>
      <c r="K291" s="83">
        <f t="shared" si="74"/>
        <v>5.4997608799617409E-3</v>
      </c>
      <c r="L291" s="83">
        <f t="shared" si="75"/>
        <v>1.6738402678144429E-3</v>
      </c>
      <c r="M291" s="84">
        <f t="shared" si="76"/>
        <v>9.7800095648015298E-2</v>
      </c>
    </row>
    <row r="292" spans="2:13" hidden="1" x14ac:dyDescent="0.35">
      <c r="B292" s="79" t="s">
        <v>279</v>
      </c>
      <c r="C292" s="21">
        <v>382</v>
      </c>
      <c r="D292" s="21">
        <v>30</v>
      </c>
      <c r="E292" s="21">
        <v>21</v>
      </c>
      <c r="F292" s="11">
        <v>6</v>
      </c>
      <c r="G292" s="11">
        <v>439</v>
      </c>
      <c r="H292" s="11">
        <v>4356</v>
      </c>
      <c r="I292" s="83">
        <f t="shared" si="72"/>
        <v>8.7695133149678597E-2</v>
      </c>
      <c r="J292" s="83">
        <f t="shared" si="73"/>
        <v>6.8870523415977963E-3</v>
      </c>
      <c r="K292" s="83">
        <f t="shared" si="74"/>
        <v>4.8209366391184574E-3</v>
      </c>
      <c r="L292" s="83">
        <f t="shared" si="75"/>
        <v>1.3774104683195593E-3</v>
      </c>
      <c r="M292" s="84">
        <f t="shared" si="76"/>
        <v>0.10078053259871442</v>
      </c>
    </row>
    <row r="293" spans="2:13" hidden="1" x14ac:dyDescent="0.35">
      <c r="B293" s="79" t="s">
        <v>13</v>
      </c>
      <c r="C293" s="21">
        <v>376</v>
      </c>
      <c r="D293" s="21">
        <v>20</v>
      </c>
      <c r="E293" s="21">
        <v>24</v>
      </c>
      <c r="F293" s="11">
        <v>9</v>
      </c>
      <c r="G293" s="11">
        <v>429</v>
      </c>
      <c r="H293" s="11">
        <v>4401</v>
      </c>
      <c r="I293" s="83">
        <f t="shared" si="72"/>
        <v>8.5435128379913655E-2</v>
      </c>
      <c r="J293" s="83">
        <f t="shared" si="73"/>
        <v>4.5444217223358325E-3</v>
      </c>
      <c r="K293" s="83">
        <f t="shared" si="74"/>
        <v>5.4533060668029995E-3</v>
      </c>
      <c r="L293" s="83">
        <f t="shared" si="75"/>
        <v>2.0449897750511249E-3</v>
      </c>
      <c r="M293" s="84">
        <f t="shared" si="76"/>
        <v>9.7477845944103608E-2</v>
      </c>
    </row>
    <row r="294" spans="2:13" hidden="1" x14ac:dyDescent="0.35">
      <c r="B294" s="79" t="s">
        <v>14</v>
      </c>
      <c r="C294" s="21">
        <v>395</v>
      </c>
      <c r="D294" s="21">
        <v>25</v>
      </c>
      <c r="E294" s="21">
        <v>20</v>
      </c>
      <c r="F294" s="11">
        <v>8</v>
      </c>
      <c r="G294" s="11">
        <v>448</v>
      </c>
      <c r="H294" s="11">
        <v>4372</v>
      </c>
      <c r="I294" s="83">
        <f t="shared" si="72"/>
        <v>9.0347666971637694E-2</v>
      </c>
      <c r="J294" s="83">
        <f t="shared" si="73"/>
        <v>5.7182067703568165E-3</v>
      </c>
      <c r="K294" s="83">
        <f t="shared" si="74"/>
        <v>4.5745654162854532E-3</v>
      </c>
      <c r="L294" s="83">
        <f t="shared" si="75"/>
        <v>1.8298261665141812E-3</v>
      </c>
      <c r="M294" s="84">
        <f t="shared" si="76"/>
        <v>0.10247026532479414</v>
      </c>
    </row>
    <row r="295" spans="2:13" hidden="1" x14ac:dyDescent="0.35">
      <c r="B295" s="79" t="s">
        <v>15</v>
      </c>
      <c r="C295" s="21">
        <v>403</v>
      </c>
      <c r="D295" s="21">
        <v>30</v>
      </c>
      <c r="E295" s="21">
        <v>17</v>
      </c>
      <c r="F295" s="11">
        <v>10</v>
      </c>
      <c r="G295" s="11">
        <v>460</v>
      </c>
      <c r="H295" s="11">
        <v>4693</v>
      </c>
      <c r="I295" s="83">
        <f t="shared" si="72"/>
        <v>8.5872576177285317E-2</v>
      </c>
      <c r="J295" s="83">
        <f t="shared" si="73"/>
        <v>6.3924994672917108E-3</v>
      </c>
      <c r="K295" s="83">
        <f t="shared" si="74"/>
        <v>3.6224163647986364E-3</v>
      </c>
      <c r="L295" s="83">
        <f t="shared" si="75"/>
        <v>2.1308331557639039E-3</v>
      </c>
      <c r="M295" s="84">
        <f t="shared" si="76"/>
        <v>9.8018325165139572E-2</v>
      </c>
    </row>
    <row r="296" spans="2:13" hidden="1" x14ac:dyDescent="0.35">
      <c r="B296" s="79" t="s">
        <v>280</v>
      </c>
      <c r="C296" s="21">
        <v>393</v>
      </c>
      <c r="D296" s="21">
        <v>32</v>
      </c>
      <c r="E296" s="21">
        <v>17</v>
      </c>
      <c r="F296" s="11">
        <v>17</v>
      </c>
      <c r="G296" s="11">
        <v>459</v>
      </c>
      <c r="H296" s="11">
        <v>4603</v>
      </c>
      <c r="I296" s="83">
        <f t="shared" ref="I296:I304" si="77">C296/$H296</f>
        <v>8.5379100586573969E-2</v>
      </c>
      <c r="J296" s="83">
        <f t="shared" ref="J296:J304" si="78">D296/$H296</f>
        <v>6.9519878340212901E-3</v>
      </c>
      <c r="K296" s="83">
        <f t="shared" ref="K296:K304" si="79">E296/$H296</f>
        <v>3.6932435368238104E-3</v>
      </c>
      <c r="L296" s="83">
        <f t="shared" ref="L296:L304" si="80">F296/$H296</f>
        <v>3.6932435368238104E-3</v>
      </c>
      <c r="M296" s="84">
        <f t="shared" ref="M296:M304" si="81">G296/$H296</f>
        <v>9.9717575494242885E-2</v>
      </c>
    </row>
    <row r="297" spans="2:13" hidden="1" x14ac:dyDescent="0.35">
      <c r="B297" s="79" t="s">
        <v>29</v>
      </c>
      <c r="C297" s="21">
        <v>403</v>
      </c>
      <c r="D297" s="21">
        <v>25</v>
      </c>
      <c r="E297" s="21">
        <v>12</v>
      </c>
      <c r="F297" s="11">
        <v>5</v>
      </c>
      <c r="G297" s="11">
        <v>445</v>
      </c>
      <c r="H297" s="11">
        <v>4353</v>
      </c>
      <c r="I297" s="83">
        <f t="shared" si="77"/>
        <v>9.2579830002297261E-2</v>
      </c>
      <c r="J297" s="83">
        <f t="shared" si="78"/>
        <v>5.7431656328968527E-3</v>
      </c>
      <c r="K297" s="83">
        <f t="shared" si="79"/>
        <v>2.7567195037904893E-3</v>
      </c>
      <c r="L297" s="83">
        <f t="shared" si="80"/>
        <v>1.1486331265793705E-3</v>
      </c>
      <c r="M297" s="84">
        <f t="shared" si="81"/>
        <v>0.10222834826556398</v>
      </c>
    </row>
    <row r="298" spans="2:13" hidden="1" x14ac:dyDescent="0.35">
      <c r="B298" s="79" t="s">
        <v>18</v>
      </c>
      <c r="C298" s="21">
        <v>374</v>
      </c>
      <c r="D298" s="21">
        <v>25</v>
      </c>
      <c r="E298" s="21">
        <v>13</v>
      </c>
      <c r="F298" s="11">
        <v>10</v>
      </c>
      <c r="G298" s="11">
        <v>422</v>
      </c>
      <c r="H298" s="11">
        <v>4455</v>
      </c>
      <c r="I298" s="83">
        <f t="shared" si="77"/>
        <v>8.3950617283950618E-2</v>
      </c>
      <c r="J298" s="83">
        <f t="shared" si="78"/>
        <v>5.6116722783389446E-3</v>
      </c>
      <c r="K298" s="83">
        <f t="shared" si="79"/>
        <v>2.9180695847362513E-3</v>
      </c>
      <c r="L298" s="83">
        <f t="shared" si="80"/>
        <v>2.2446689113355782E-3</v>
      </c>
      <c r="M298" s="84">
        <f t="shared" si="81"/>
        <v>9.4725028058361388E-2</v>
      </c>
    </row>
    <row r="299" spans="2:13" hidden="1" x14ac:dyDescent="0.35">
      <c r="B299" s="79" t="s">
        <v>28</v>
      </c>
      <c r="C299" s="21">
        <v>435</v>
      </c>
      <c r="D299" s="21">
        <v>27</v>
      </c>
      <c r="E299" s="21">
        <v>14</v>
      </c>
      <c r="F299" s="11">
        <v>4</v>
      </c>
      <c r="G299" s="11">
        <v>480</v>
      </c>
      <c r="H299" s="11">
        <v>4380</v>
      </c>
      <c r="I299" s="83">
        <f t="shared" si="77"/>
        <v>9.9315068493150679E-2</v>
      </c>
      <c r="J299" s="83">
        <f t="shared" si="78"/>
        <v>6.1643835616438354E-3</v>
      </c>
      <c r="K299" s="83">
        <f t="shared" si="79"/>
        <v>3.1963470319634705E-3</v>
      </c>
      <c r="L299" s="83">
        <f t="shared" si="80"/>
        <v>9.1324200913242006E-4</v>
      </c>
      <c r="M299" s="84">
        <f t="shared" si="81"/>
        <v>0.1095890410958904</v>
      </c>
    </row>
    <row r="300" spans="2:13" hidden="1" x14ac:dyDescent="0.35">
      <c r="B300" s="79" t="s">
        <v>19</v>
      </c>
      <c r="C300" s="21">
        <v>431</v>
      </c>
      <c r="D300" s="21">
        <v>30</v>
      </c>
      <c r="E300" s="21">
        <v>18</v>
      </c>
      <c r="F300" s="11">
        <v>6</v>
      </c>
      <c r="G300" s="11">
        <v>485</v>
      </c>
      <c r="H300" s="11">
        <v>4788</v>
      </c>
      <c r="I300" s="83">
        <f t="shared" si="77"/>
        <v>9.0016708437761064E-2</v>
      </c>
      <c r="J300" s="83">
        <f t="shared" si="78"/>
        <v>6.2656641604010022E-3</v>
      </c>
      <c r="K300" s="83">
        <f t="shared" si="79"/>
        <v>3.7593984962406013E-3</v>
      </c>
      <c r="L300" s="83">
        <f t="shared" si="80"/>
        <v>1.2531328320802004E-3</v>
      </c>
      <c r="M300" s="84">
        <f t="shared" si="81"/>
        <v>0.10129490392648287</v>
      </c>
    </row>
    <row r="301" spans="2:13" hidden="1" x14ac:dyDescent="0.35">
      <c r="B301" s="79" t="s">
        <v>281</v>
      </c>
      <c r="C301" s="21">
        <v>395</v>
      </c>
      <c r="D301" s="21">
        <v>25</v>
      </c>
      <c r="E301" s="21">
        <v>19</v>
      </c>
      <c r="F301" s="11">
        <v>6</v>
      </c>
      <c r="G301" s="11">
        <v>445</v>
      </c>
      <c r="H301" s="11">
        <v>4474</v>
      </c>
      <c r="I301" s="83">
        <f t="shared" si="77"/>
        <v>8.8287885561019228E-2</v>
      </c>
      <c r="J301" s="83">
        <f t="shared" si="78"/>
        <v>5.5878408582923558E-3</v>
      </c>
      <c r="K301" s="83">
        <f t="shared" si="79"/>
        <v>4.2467590523021905E-3</v>
      </c>
      <c r="L301" s="83">
        <f t="shared" si="80"/>
        <v>1.3410818059901655E-3</v>
      </c>
      <c r="M301" s="84">
        <f t="shared" si="81"/>
        <v>9.9463567277603929E-2</v>
      </c>
    </row>
    <row r="302" spans="2:13" hidden="1" x14ac:dyDescent="0.35">
      <c r="B302" s="79" t="s">
        <v>27</v>
      </c>
      <c r="C302" s="21">
        <v>416</v>
      </c>
      <c r="D302" s="21">
        <v>25</v>
      </c>
      <c r="E302" s="21">
        <v>7</v>
      </c>
      <c r="F302" s="11">
        <v>11</v>
      </c>
      <c r="G302" s="11">
        <v>459</v>
      </c>
      <c r="H302" s="11">
        <v>4567</v>
      </c>
      <c r="I302" s="83">
        <f t="shared" si="77"/>
        <v>9.1088241734179981E-2</v>
      </c>
      <c r="J302" s="83">
        <f t="shared" si="78"/>
        <v>5.4740529888329323E-3</v>
      </c>
      <c r="K302" s="83">
        <f t="shared" si="79"/>
        <v>1.5327348368732209E-3</v>
      </c>
      <c r="L302" s="83">
        <f t="shared" si="80"/>
        <v>2.4085833150864901E-3</v>
      </c>
      <c r="M302" s="84">
        <f t="shared" si="81"/>
        <v>0.10050361287497263</v>
      </c>
    </row>
    <row r="303" spans="2:13" hidden="1" x14ac:dyDescent="0.35">
      <c r="B303" s="79" t="s">
        <v>24</v>
      </c>
      <c r="C303" s="21">
        <v>412</v>
      </c>
      <c r="D303" s="21">
        <v>20</v>
      </c>
      <c r="E303" s="21">
        <v>21</v>
      </c>
      <c r="F303" s="11">
        <v>9</v>
      </c>
      <c r="G303" s="11">
        <v>462</v>
      </c>
      <c r="H303" s="11">
        <v>4530</v>
      </c>
      <c r="I303" s="83">
        <f t="shared" si="77"/>
        <v>9.0949227373068431E-2</v>
      </c>
      <c r="J303" s="83">
        <f t="shared" si="78"/>
        <v>4.4150110375275938E-3</v>
      </c>
      <c r="K303" s="83">
        <f t="shared" si="79"/>
        <v>4.6357615894039739E-3</v>
      </c>
      <c r="L303" s="83">
        <f t="shared" si="80"/>
        <v>1.9867549668874172E-3</v>
      </c>
      <c r="M303" s="84">
        <f t="shared" si="81"/>
        <v>0.10198675496688742</v>
      </c>
    </row>
    <row r="304" spans="2:13" hidden="1" x14ac:dyDescent="0.35">
      <c r="B304" s="79" t="s">
        <v>25</v>
      </c>
      <c r="C304" s="21">
        <v>426</v>
      </c>
      <c r="D304" s="21">
        <v>30</v>
      </c>
      <c r="E304" s="21">
        <v>22</v>
      </c>
      <c r="F304" s="11">
        <v>7</v>
      </c>
      <c r="G304" s="11">
        <v>485</v>
      </c>
      <c r="H304" s="11">
        <v>4585</v>
      </c>
      <c r="I304" s="83">
        <f t="shared" si="77"/>
        <v>9.2911668484187568E-2</v>
      </c>
      <c r="J304" s="83">
        <f t="shared" si="78"/>
        <v>6.5430752453653216E-3</v>
      </c>
      <c r="K304" s="83">
        <f t="shared" si="79"/>
        <v>4.7982551799345694E-3</v>
      </c>
      <c r="L304" s="83">
        <f t="shared" si="80"/>
        <v>1.5267175572519084E-3</v>
      </c>
      <c r="M304" s="84">
        <f t="shared" si="81"/>
        <v>0.10577971646673937</v>
      </c>
    </row>
    <row r="305" spans="2:13" hidden="1" x14ac:dyDescent="0.35">
      <c r="B305" s="79" t="s">
        <v>26</v>
      </c>
      <c r="C305" s="21">
        <v>454</v>
      </c>
      <c r="D305" s="21">
        <v>25</v>
      </c>
      <c r="E305" s="21">
        <v>12</v>
      </c>
      <c r="F305" s="11">
        <v>13</v>
      </c>
      <c r="G305" s="11">
        <v>504</v>
      </c>
      <c r="H305" s="11">
        <v>5025</v>
      </c>
      <c r="I305" s="83">
        <f t="shared" ref="I305:I309" si="82">C305/$H305</f>
        <v>9.0348258706467663E-2</v>
      </c>
      <c r="J305" s="83">
        <f t="shared" ref="J305:J309" si="83">D305/$H305</f>
        <v>4.9751243781094526E-3</v>
      </c>
      <c r="K305" s="83">
        <f t="shared" ref="K305:K309" si="84">E305/$H305</f>
        <v>2.3880597014925373E-3</v>
      </c>
      <c r="L305" s="83">
        <f t="shared" ref="L305:L309" si="85">F305/$H305</f>
        <v>2.5870646766169153E-3</v>
      </c>
      <c r="M305" s="84">
        <f t="shared" ref="M305:M309" si="86">G305/$H305</f>
        <v>0.10029850746268656</v>
      </c>
    </row>
    <row r="306" spans="2:13" hidden="1" x14ac:dyDescent="0.35">
      <c r="B306" s="79" t="s">
        <v>282</v>
      </c>
      <c r="C306" s="21">
        <v>408</v>
      </c>
      <c r="D306" s="21">
        <v>26</v>
      </c>
      <c r="E306" s="21">
        <v>22</v>
      </c>
      <c r="F306" s="11">
        <v>10</v>
      </c>
      <c r="G306" s="11">
        <v>466</v>
      </c>
      <c r="H306" s="11">
        <v>4703</v>
      </c>
      <c r="I306" s="83">
        <f t="shared" si="82"/>
        <v>8.675313629598129E-2</v>
      </c>
      <c r="J306" s="83">
        <f t="shared" si="83"/>
        <v>5.5283861365086114E-3</v>
      </c>
      <c r="K306" s="83">
        <f t="shared" si="84"/>
        <v>4.677865192430364E-3</v>
      </c>
      <c r="L306" s="83">
        <f t="shared" si="85"/>
        <v>2.1263023601956199E-3</v>
      </c>
      <c r="M306" s="84">
        <f t="shared" si="86"/>
        <v>9.9085689985115882E-2</v>
      </c>
    </row>
    <row r="307" spans="2:13" hidden="1" x14ac:dyDescent="0.35">
      <c r="B307" s="79" t="s">
        <v>33</v>
      </c>
      <c r="C307" s="21">
        <v>414</v>
      </c>
      <c r="D307" s="21">
        <v>22</v>
      </c>
      <c r="E307" s="21">
        <v>16</v>
      </c>
      <c r="F307" s="11">
        <v>13</v>
      </c>
      <c r="G307" s="11">
        <v>465</v>
      </c>
      <c r="H307" s="11">
        <v>4801</v>
      </c>
      <c r="I307" s="83">
        <f t="shared" si="82"/>
        <v>8.6232034992709858E-2</v>
      </c>
      <c r="J307" s="83">
        <f t="shared" si="83"/>
        <v>4.5823786711101855E-3</v>
      </c>
      <c r="K307" s="83">
        <f t="shared" si="84"/>
        <v>3.3326390335346803E-3</v>
      </c>
      <c r="L307" s="83">
        <f t="shared" si="85"/>
        <v>2.7077692147469278E-3</v>
      </c>
      <c r="M307" s="84">
        <f t="shared" si="86"/>
        <v>9.6854821912101652E-2</v>
      </c>
    </row>
    <row r="308" spans="2:13" hidden="1" x14ac:dyDescent="0.35">
      <c r="B308" s="79" t="s">
        <v>34</v>
      </c>
      <c r="C308" s="21">
        <v>430</v>
      </c>
      <c r="D308" s="21">
        <v>15</v>
      </c>
      <c r="E308" s="21">
        <v>19</v>
      </c>
      <c r="F308" s="11">
        <v>11</v>
      </c>
      <c r="G308" s="11">
        <v>475</v>
      </c>
      <c r="H308" s="11">
        <v>4385</v>
      </c>
      <c r="I308" s="83">
        <f t="shared" si="82"/>
        <v>9.8061573546180156E-2</v>
      </c>
      <c r="J308" s="83">
        <f t="shared" si="83"/>
        <v>3.4207525655644243E-3</v>
      </c>
      <c r="K308" s="83">
        <f t="shared" si="84"/>
        <v>4.3329532497149376E-3</v>
      </c>
      <c r="L308" s="83">
        <f t="shared" si="85"/>
        <v>2.508551881413911E-3</v>
      </c>
      <c r="M308" s="84">
        <f t="shared" si="86"/>
        <v>0.10832383124287344</v>
      </c>
    </row>
    <row r="309" spans="2:13" hidden="1" x14ac:dyDescent="0.35">
      <c r="B309" s="79" t="s">
        <v>35</v>
      </c>
      <c r="C309" s="21">
        <v>367</v>
      </c>
      <c r="D309" s="21">
        <v>21</v>
      </c>
      <c r="E309" s="21">
        <v>18</v>
      </c>
      <c r="F309" s="11">
        <v>10</v>
      </c>
      <c r="G309" s="11">
        <v>416</v>
      </c>
      <c r="H309" s="11">
        <v>4378</v>
      </c>
      <c r="I309" s="83">
        <f t="shared" si="82"/>
        <v>8.3828232069438097E-2</v>
      </c>
      <c r="J309" s="83">
        <f t="shared" si="83"/>
        <v>4.796710826861581E-3</v>
      </c>
      <c r="K309" s="83">
        <f t="shared" si="84"/>
        <v>4.1114664230242123E-3</v>
      </c>
      <c r="L309" s="83">
        <f t="shared" si="85"/>
        <v>2.2841480127912287E-3</v>
      </c>
      <c r="M309" s="84">
        <f t="shared" si="86"/>
        <v>9.5020557332115119E-2</v>
      </c>
    </row>
    <row r="310" spans="2:13" hidden="1" x14ac:dyDescent="0.35">
      <c r="B310" s="79" t="s">
        <v>36</v>
      </c>
      <c r="C310" s="21">
        <v>405</v>
      </c>
      <c r="D310" s="21">
        <v>25</v>
      </c>
      <c r="E310" s="21">
        <v>19</v>
      </c>
      <c r="F310" s="11">
        <v>4</v>
      </c>
      <c r="G310" s="11">
        <v>453</v>
      </c>
      <c r="H310" s="11">
        <v>4288</v>
      </c>
      <c r="I310" s="83">
        <f t="shared" ref="I310:I320" si="87">C310/$H310</f>
        <v>9.444962686567164E-2</v>
      </c>
      <c r="J310" s="83">
        <f t="shared" ref="J310:J320" si="88">D310/$H310</f>
        <v>5.8302238805970153E-3</v>
      </c>
      <c r="K310" s="83">
        <f t="shared" ref="K310:K320" si="89">E310/$H310</f>
        <v>4.4309701492537311E-3</v>
      </c>
      <c r="L310" s="83">
        <f t="shared" ref="L310:L320" si="90">F310/$H310</f>
        <v>9.3283582089552237E-4</v>
      </c>
      <c r="M310" s="84">
        <f t="shared" ref="M310:M320" si="91">G310/$H310</f>
        <v>0.10564365671641791</v>
      </c>
    </row>
    <row r="311" spans="2:13" hidden="1" x14ac:dyDescent="0.35">
      <c r="B311" s="79" t="s">
        <v>283</v>
      </c>
      <c r="C311" s="21">
        <v>395</v>
      </c>
      <c r="D311" s="21">
        <v>17</v>
      </c>
      <c r="E311" s="21">
        <v>17</v>
      </c>
      <c r="F311" s="11">
        <v>4</v>
      </c>
      <c r="G311" s="11">
        <v>433</v>
      </c>
      <c r="H311" s="11">
        <v>4681</v>
      </c>
      <c r="I311" s="83">
        <f t="shared" si="87"/>
        <v>8.4383678701132239E-2</v>
      </c>
      <c r="J311" s="83">
        <f t="shared" si="88"/>
        <v>3.6317026276436659E-3</v>
      </c>
      <c r="K311" s="83">
        <f t="shared" si="89"/>
        <v>3.6317026276436659E-3</v>
      </c>
      <c r="L311" s="83">
        <f t="shared" si="90"/>
        <v>8.5451826532792138E-4</v>
      </c>
      <c r="M311" s="84">
        <f t="shared" si="91"/>
        <v>9.2501602221747484E-2</v>
      </c>
    </row>
    <row r="312" spans="2:13" hidden="1" x14ac:dyDescent="0.35">
      <c r="B312" s="79" t="s">
        <v>284</v>
      </c>
      <c r="C312" s="21">
        <v>342</v>
      </c>
      <c r="D312" s="21">
        <v>23</v>
      </c>
      <c r="E312" s="21">
        <v>17</v>
      </c>
      <c r="F312" s="11">
        <v>7</v>
      </c>
      <c r="G312" s="11">
        <v>389</v>
      </c>
      <c r="H312" s="11">
        <v>3841</v>
      </c>
      <c r="I312" s="83">
        <f t="shared" si="87"/>
        <v>8.9039312678989846E-2</v>
      </c>
      <c r="J312" s="83">
        <f t="shared" si="88"/>
        <v>5.9880239520958087E-3</v>
      </c>
      <c r="K312" s="83">
        <f t="shared" si="89"/>
        <v>4.4259307472012495E-3</v>
      </c>
      <c r="L312" s="83">
        <f t="shared" si="90"/>
        <v>1.8224420723769851E-3</v>
      </c>
      <c r="M312" s="84">
        <f t="shared" si="91"/>
        <v>0.10127570945066389</v>
      </c>
    </row>
    <row r="313" spans="2:13" hidden="1" x14ac:dyDescent="0.35">
      <c r="B313" s="79" t="s">
        <v>39</v>
      </c>
      <c r="C313" s="21">
        <v>352</v>
      </c>
      <c r="D313" s="21">
        <v>17</v>
      </c>
      <c r="E313" s="21">
        <v>21</v>
      </c>
      <c r="F313" s="11">
        <v>5</v>
      </c>
      <c r="G313" s="11">
        <v>395</v>
      </c>
      <c r="H313" s="11">
        <v>3806</v>
      </c>
      <c r="I313" s="83">
        <f t="shared" si="87"/>
        <v>9.2485549132947972E-2</v>
      </c>
      <c r="J313" s="83">
        <f t="shared" si="88"/>
        <v>4.4666316342616922E-3</v>
      </c>
      <c r="K313" s="83">
        <f t="shared" si="89"/>
        <v>5.5176037834997376E-3</v>
      </c>
      <c r="L313" s="83">
        <f t="shared" si="90"/>
        <v>1.3137151865475565E-3</v>
      </c>
      <c r="M313" s="84">
        <f t="shared" si="91"/>
        <v>0.10378349973725697</v>
      </c>
    </row>
    <row r="314" spans="2:13" hidden="1" x14ac:dyDescent="0.35">
      <c r="B314" s="79" t="s">
        <v>40</v>
      </c>
      <c r="C314" s="21">
        <v>389</v>
      </c>
      <c r="D314" s="21">
        <v>19</v>
      </c>
      <c r="E314" s="21">
        <v>18</v>
      </c>
      <c r="F314" s="11">
        <v>6</v>
      </c>
      <c r="G314" s="11">
        <v>432</v>
      </c>
      <c r="H314" s="11">
        <v>4063</v>
      </c>
      <c r="I314" s="83">
        <f t="shared" si="87"/>
        <v>9.5742062515382725E-2</v>
      </c>
      <c r="J314" s="83">
        <f t="shared" si="88"/>
        <v>4.6763475264582823E-3</v>
      </c>
      <c r="K314" s="83">
        <f t="shared" si="89"/>
        <v>4.4302239724341623E-3</v>
      </c>
      <c r="L314" s="83">
        <f t="shared" si="90"/>
        <v>1.4767413241447206E-3</v>
      </c>
      <c r="M314" s="84">
        <f t="shared" si="91"/>
        <v>0.10632537533841989</v>
      </c>
    </row>
    <row r="315" spans="2:13" hidden="1" x14ac:dyDescent="0.35">
      <c r="B315" s="79" t="s">
        <v>41</v>
      </c>
      <c r="C315" s="21">
        <v>468</v>
      </c>
      <c r="D315" s="21">
        <v>24</v>
      </c>
      <c r="E315" s="21">
        <v>26</v>
      </c>
      <c r="F315" s="11">
        <v>4</v>
      </c>
      <c r="G315" s="11">
        <v>522</v>
      </c>
      <c r="H315" s="11">
        <v>4452</v>
      </c>
      <c r="I315" s="83">
        <f t="shared" si="87"/>
        <v>0.10512129380053908</v>
      </c>
      <c r="J315" s="83">
        <f t="shared" si="88"/>
        <v>5.3908355795148251E-3</v>
      </c>
      <c r="K315" s="83">
        <f t="shared" si="89"/>
        <v>5.8400718778077272E-3</v>
      </c>
      <c r="L315" s="83">
        <f t="shared" si="90"/>
        <v>8.9847259658580418E-4</v>
      </c>
      <c r="M315" s="84">
        <f t="shared" si="91"/>
        <v>0.11725067385444744</v>
      </c>
    </row>
    <row r="316" spans="2:13" hidden="1" x14ac:dyDescent="0.35">
      <c r="B316" s="79" t="s">
        <v>285</v>
      </c>
      <c r="C316" s="21">
        <v>589</v>
      </c>
      <c r="D316" s="21">
        <v>20</v>
      </c>
      <c r="E316" s="21">
        <v>30</v>
      </c>
      <c r="F316" s="11">
        <v>8</v>
      </c>
      <c r="G316" s="11">
        <v>647</v>
      </c>
      <c r="H316" s="11">
        <v>5041</v>
      </c>
      <c r="I316" s="83">
        <f t="shared" si="87"/>
        <v>0.11684189644911724</v>
      </c>
      <c r="J316" s="83">
        <f t="shared" si="88"/>
        <v>3.9674667724657808E-3</v>
      </c>
      <c r="K316" s="83">
        <f t="shared" si="89"/>
        <v>5.9512001586986708E-3</v>
      </c>
      <c r="L316" s="83">
        <f t="shared" si="90"/>
        <v>1.5869867089863122E-3</v>
      </c>
      <c r="M316" s="84">
        <f t="shared" si="91"/>
        <v>0.12834755008926801</v>
      </c>
    </row>
    <row r="317" spans="2:13" hidden="1" x14ac:dyDescent="0.35">
      <c r="B317" s="79" t="s">
        <v>286</v>
      </c>
      <c r="C317" s="21">
        <v>492</v>
      </c>
      <c r="D317" s="21">
        <v>14</v>
      </c>
      <c r="E317" s="21">
        <v>20</v>
      </c>
      <c r="F317" s="11">
        <v>8</v>
      </c>
      <c r="G317" s="11">
        <v>534</v>
      </c>
      <c r="H317" s="11">
        <v>4612</v>
      </c>
      <c r="I317" s="83">
        <f t="shared" si="87"/>
        <v>0.10667823070251518</v>
      </c>
      <c r="J317" s="83">
        <f t="shared" si="88"/>
        <v>3.0355594102341719E-3</v>
      </c>
      <c r="K317" s="83">
        <f t="shared" si="89"/>
        <v>4.3365134431916736E-3</v>
      </c>
      <c r="L317" s="83">
        <f t="shared" si="90"/>
        <v>1.7346053772766695E-3</v>
      </c>
      <c r="M317" s="84">
        <f t="shared" si="91"/>
        <v>0.11578490893321769</v>
      </c>
    </row>
    <row r="318" spans="2:13" hidden="1" x14ac:dyDescent="0.35">
      <c r="B318" s="79" t="s">
        <v>43</v>
      </c>
      <c r="C318" s="21">
        <v>462</v>
      </c>
      <c r="D318" s="21">
        <v>19</v>
      </c>
      <c r="E318" s="21">
        <v>20</v>
      </c>
      <c r="F318" s="11">
        <v>4</v>
      </c>
      <c r="G318" s="11">
        <v>505</v>
      </c>
      <c r="H318" s="11">
        <v>4465</v>
      </c>
      <c r="I318" s="83">
        <f t="shared" si="87"/>
        <v>0.10347144456886898</v>
      </c>
      <c r="J318" s="83">
        <f t="shared" si="88"/>
        <v>4.2553191489361703E-3</v>
      </c>
      <c r="K318" s="83">
        <f t="shared" si="89"/>
        <v>4.4792833146696529E-3</v>
      </c>
      <c r="L318" s="83">
        <f t="shared" si="90"/>
        <v>8.9585666293393062E-4</v>
      </c>
      <c r="M318" s="84">
        <f t="shared" si="91"/>
        <v>0.11310190369540873</v>
      </c>
    </row>
    <row r="319" spans="2:13" hidden="1" x14ac:dyDescent="0.35">
      <c r="B319" s="79" t="s">
        <v>44</v>
      </c>
      <c r="C319" s="21">
        <v>450</v>
      </c>
      <c r="D319" s="21">
        <v>19</v>
      </c>
      <c r="E319" s="21">
        <v>24</v>
      </c>
      <c r="F319" s="11">
        <v>7</v>
      </c>
      <c r="G319" s="11">
        <v>500</v>
      </c>
      <c r="H319" s="11">
        <v>4467</v>
      </c>
      <c r="I319" s="83">
        <f t="shared" si="87"/>
        <v>0.10073875083948959</v>
      </c>
      <c r="J319" s="83">
        <f t="shared" si="88"/>
        <v>4.2534139243340053E-3</v>
      </c>
      <c r="K319" s="83">
        <f t="shared" si="89"/>
        <v>5.3727333781061117E-3</v>
      </c>
      <c r="L319" s="83">
        <f t="shared" si="90"/>
        <v>1.5670472352809493E-3</v>
      </c>
      <c r="M319" s="84">
        <f t="shared" si="91"/>
        <v>0.11193194537721066</v>
      </c>
    </row>
    <row r="320" spans="2:13" hidden="1" x14ac:dyDescent="0.35">
      <c r="B320" s="79" t="s">
        <v>45</v>
      </c>
      <c r="C320" s="21">
        <v>500</v>
      </c>
      <c r="D320" s="21">
        <v>22</v>
      </c>
      <c r="E320" s="21">
        <v>24</v>
      </c>
      <c r="F320" s="11">
        <v>9</v>
      </c>
      <c r="G320" s="11">
        <v>555</v>
      </c>
      <c r="H320" s="11">
        <v>5074</v>
      </c>
      <c r="I320" s="83">
        <f t="shared" si="87"/>
        <v>9.8541584548679548E-2</v>
      </c>
      <c r="J320" s="83">
        <f t="shared" si="88"/>
        <v>4.3358297201418995E-3</v>
      </c>
      <c r="K320" s="83">
        <f t="shared" si="89"/>
        <v>4.7299960583366179E-3</v>
      </c>
      <c r="L320" s="83">
        <f t="shared" si="90"/>
        <v>1.7737485218762318E-3</v>
      </c>
      <c r="M320" s="84">
        <f t="shared" si="91"/>
        <v>0.10938115884903429</v>
      </c>
    </row>
    <row r="321" spans="2:13" hidden="1" x14ac:dyDescent="0.35">
      <c r="B321" s="79" t="s">
        <v>287</v>
      </c>
      <c r="C321" s="21">
        <v>421</v>
      </c>
      <c r="D321" s="21">
        <v>22</v>
      </c>
      <c r="E321" s="21">
        <v>10</v>
      </c>
      <c r="F321" s="11">
        <v>9</v>
      </c>
      <c r="G321" s="11">
        <v>462</v>
      </c>
      <c r="H321" s="11">
        <v>4471</v>
      </c>
      <c r="I321" s="83">
        <f t="shared" ref="I321:I330" si="92">C321/$H321</f>
        <v>9.4162379780809657E-2</v>
      </c>
      <c r="J321" s="83">
        <f t="shared" ref="J321:J330" si="93">D321/$H321</f>
        <v>4.9205994184746138E-3</v>
      </c>
      <c r="K321" s="83">
        <f t="shared" ref="K321:K330" si="94">E321/$H321</f>
        <v>2.2366360993066429E-3</v>
      </c>
      <c r="L321" s="83">
        <f t="shared" ref="L321:L330" si="95">F321/$H321</f>
        <v>2.0129724893759786E-3</v>
      </c>
      <c r="M321" s="84">
        <f t="shared" ref="M321:M330" si="96">G321/$H321</f>
        <v>0.1033325877879669</v>
      </c>
    </row>
    <row r="322" spans="2:13" hidden="1" x14ac:dyDescent="0.35">
      <c r="B322" s="79" t="s">
        <v>288</v>
      </c>
      <c r="C322" s="21">
        <v>352</v>
      </c>
      <c r="D322" s="21">
        <v>25</v>
      </c>
      <c r="E322" s="21">
        <v>23</v>
      </c>
      <c r="F322" s="11">
        <v>6</v>
      </c>
      <c r="G322" s="11">
        <v>406</v>
      </c>
      <c r="H322" s="11">
        <v>3756</v>
      </c>
      <c r="I322" s="83">
        <f t="shared" si="92"/>
        <v>9.3716719914802987E-2</v>
      </c>
      <c r="J322" s="83">
        <f t="shared" si="93"/>
        <v>6.6560170394036212E-3</v>
      </c>
      <c r="K322" s="83">
        <f t="shared" si="94"/>
        <v>6.1235356762513312E-3</v>
      </c>
      <c r="L322" s="83">
        <f t="shared" si="95"/>
        <v>1.5974440894568689E-3</v>
      </c>
      <c r="M322" s="84">
        <f t="shared" si="96"/>
        <v>0.1080937167199148</v>
      </c>
    </row>
    <row r="323" spans="2:13" hidden="1" x14ac:dyDescent="0.35">
      <c r="B323" s="79" t="s">
        <v>46</v>
      </c>
      <c r="C323" s="21">
        <v>410</v>
      </c>
      <c r="D323" s="21">
        <v>17</v>
      </c>
      <c r="E323" s="21">
        <v>10</v>
      </c>
      <c r="F323" s="11">
        <v>8</v>
      </c>
      <c r="G323" s="11">
        <v>445</v>
      </c>
      <c r="H323" s="11">
        <v>4547</v>
      </c>
      <c r="I323" s="83">
        <f t="shared" si="92"/>
        <v>9.0169342423575979E-2</v>
      </c>
      <c r="J323" s="83">
        <f t="shared" si="93"/>
        <v>3.7387288321970532E-3</v>
      </c>
      <c r="K323" s="83">
        <f t="shared" si="94"/>
        <v>2.1992522542335605E-3</v>
      </c>
      <c r="L323" s="83">
        <f t="shared" si="95"/>
        <v>1.7594018033868484E-3</v>
      </c>
      <c r="M323" s="84">
        <f t="shared" si="96"/>
        <v>9.7866725313393452E-2</v>
      </c>
    </row>
    <row r="324" spans="2:13" hidden="1" x14ac:dyDescent="0.35">
      <c r="B324" s="79" t="s">
        <v>47</v>
      </c>
      <c r="C324" s="21">
        <v>387</v>
      </c>
      <c r="D324" s="21">
        <v>22</v>
      </c>
      <c r="E324" s="21">
        <v>13</v>
      </c>
      <c r="F324" s="11">
        <v>12</v>
      </c>
      <c r="G324" s="11">
        <v>434</v>
      </c>
      <c r="H324" s="11">
        <v>4104</v>
      </c>
      <c r="I324" s="83">
        <f t="shared" si="92"/>
        <v>9.4298245614035089E-2</v>
      </c>
      <c r="J324" s="83">
        <f t="shared" si="93"/>
        <v>5.360623781676413E-3</v>
      </c>
      <c r="K324" s="83">
        <f t="shared" si="94"/>
        <v>3.1676413255360622E-3</v>
      </c>
      <c r="L324" s="83">
        <f t="shared" si="95"/>
        <v>2.9239766081871343E-3</v>
      </c>
      <c r="M324" s="84">
        <f t="shared" si="96"/>
        <v>0.10575048732943469</v>
      </c>
    </row>
    <row r="325" spans="2:13" hidden="1" x14ac:dyDescent="0.35">
      <c r="B325" s="79" t="s">
        <v>48</v>
      </c>
      <c r="C325" s="21">
        <v>454</v>
      </c>
      <c r="D325" s="21">
        <v>32</v>
      </c>
      <c r="E325" s="21">
        <v>12</v>
      </c>
      <c r="F325" s="11">
        <v>4</v>
      </c>
      <c r="G325" s="11">
        <v>502</v>
      </c>
      <c r="H325" s="11">
        <v>4945</v>
      </c>
      <c r="I325" s="83">
        <f t="shared" si="92"/>
        <v>9.1809908998988873E-2</v>
      </c>
      <c r="J325" s="83">
        <f t="shared" si="93"/>
        <v>6.4711830131445906E-3</v>
      </c>
      <c r="K325" s="83">
        <f t="shared" si="94"/>
        <v>2.4266936299292214E-3</v>
      </c>
      <c r="L325" s="83">
        <f t="shared" si="95"/>
        <v>8.0889787664307382E-4</v>
      </c>
      <c r="M325" s="84">
        <f t="shared" si="96"/>
        <v>0.10151668351870577</v>
      </c>
    </row>
    <row r="326" spans="2:13" hidden="1" x14ac:dyDescent="0.35">
      <c r="B326" s="79" t="s">
        <v>289</v>
      </c>
      <c r="C326" s="21">
        <v>506</v>
      </c>
      <c r="D326" s="21">
        <v>21</v>
      </c>
      <c r="E326" s="21">
        <v>22</v>
      </c>
      <c r="F326" s="11">
        <v>6</v>
      </c>
      <c r="G326" s="11">
        <v>555</v>
      </c>
      <c r="H326" s="11">
        <v>5014</v>
      </c>
      <c r="I326" s="83">
        <f t="shared" si="92"/>
        <v>0.10091743119266056</v>
      </c>
      <c r="J326" s="83">
        <f t="shared" si="93"/>
        <v>4.1882728360590343E-3</v>
      </c>
      <c r="K326" s="83">
        <f t="shared" si="94"/>
        <v>4.3877143996808934E-3</v>
      </c>
      <c r="L326" s="83">
        <f t="shared" si="95"/>
        <v>1.1966493817311527E-3</v>
      </c>
      <c r="M326" s="84">
        <f t="shared" si="96"/>
        <v>0.11069006781013163</v>
      </c>
    </row>
    <row r="327" spans="2:13" hidden="1" x14ac:dyDescent="0.35">
      <c r="B327" s="79" t="s">
        <v>290</v>
      </c>
      <c r="C327" s="21">
        <v>497</v>
      </c>
      <c r="D327" s="21">
        <v>19</v>
      </c>
      <c r="E327" s="21">
        <v>20</v>
      </c>
      <c r="F327" s="11">
        <v>4</v>
      </c>
      <c r="G327" s="11">
        <v>540</v>
      </c>
      <c r="H327" s="11">
        <v>4852</v>
      </c>
      <c r="I327" s="83">
        <f t="shared" si="92"/>
        <v>0.10243198680956307</v>
      </c>
      <c r="J327" s="83">
        <f t="shared" si="93"/>
        <v>3.9159109645507005E-3</v>
      </c>
      <c r="K327" s="83">
        <f t="shared" si="94"/>
        <v>4.1220115416323163E-3</v>
      </c>
      <c r="L327" s="83">
        <f t="shared" si="95"/>
        <v>8.2440230832646333E-4</v>
      </c>
      <c r="M327" s="84">
        <f t="shared" si="96"/>
        <v>0.11129431162407255</v>
      </c>
    </row>
    <row r="328" spans="2:13" hidden="1" x14ac:dyDescent="0.35">
      <c r="B328" s="79" t="s">
        <v>50</v>
      </c>
      <c r="C328" s="21">
        <v>466</v>
      </c>
      <c r="D328" s="21">
        <v>21</v>
      </c>
      <c r="E328" s="21">
        <v>16</v>
      </c>
      <c r="F328" s="11">
        <v>4</v>
      </c>
      <c r="G328" s="11">
        <v>507</v>
      </c>
      <c r="H328" s="11">
        <v>4611</v>
      </c>
      <c r="I328" s="83">
        <f t="shared" si="92"/>
        <v>0.10106267620906528</v>
      </c>
      <c r="J328" s="83">
        <f t="shared" si="93"/>
        <v>4.554326610279766E-3</v>
      </c>
      <c r="K328" s="83">
        <f t="shared" si="94"/>
        <v>3.4699631316417261E-3</v>
      </c>
      <c r="L328" s="83">
        <f t="shared" si="95"/>
        <v>8.6749078291043153E-4</v>
      </c>
      <c r="M328" s="84">
        <f t="shared" si="96"/>
        <v>0.1099544567338972</v>
      </c>
    </row>
    <row r="329" spans="2:13" hidden="1" x14ac:dyDescent="0.35">
      <c r="B329" s="79" t="s">
        <v>51</v>
      </c>
      <c r="C329" s="21">
        <v>498</v>
      </c>
      <c r="D329" s="21">
        <v>27</v>
      </c>
      <c r="E329" s="21">
        <v>14</v>
      </c>
      <c r="F329" s="11">
        <v>7</v>
      </c>
      <c r="G329" s="11">
        <v>546</v>
      </c>
      <c r="H329" s="11">
        <v>4852</v>
      </c>
      <c r="I329" s="83">
        <f t="shared" si="92"/>
        <v>0.10263808738664468</v>
      </c>
      <c r="J329" s="83">
        <f t="shared" si="93"/>
        <v>5.5647155812036274E-3</v>
      </c>
      <c r="K329" s="83">
        <f t="shared" si="94"/>
        <v>2.8854080791426216E-3</v>
      </c>
      <c r="L329" s="83">
        <f t="shared" si="95"/>
        <v>1.4427040395713108E-3</v>
      </c>
      <c r="M329" s="84">
        <f t="shared" si="96"/>
        <v>0.11253091508656224</v>
      </c>
    </row>
    <row r="330" spans="2:13" hidden="1" x14ac:dyDescent="0.35">
      <c r="B330" s="79" t="s">
        <v>52</v>
      </c>
      <c r="C330" s="21">
        <v>452</v>
      </c>
      <c r="D330" s="21">
        <v>26</v>
      </c>
      <c r="E330" s="21">
        <v>13</v>
      </c>
      <c r="F330" s="11">
        <v>7</v>
      </c>
      <c r="G330" s="11">
        <v>498</v>
      </c>
      <c r="H330" s="11">
        <v>4512</v>
      </c>
      <c r="I330" s="83">
        <f t="shared" si="92"/>
        <v>0.10017730496453901</v>
      </c>
      <c r="J330" s="83">
        <f t="shared" si="93"/>
        <v>5.7624113475177301E-3</v>
      </c>
      <c r="K330" s="83">
        <f t="shared" si="94"/>
        <v>2.8812056737588651E-3</v>
      </c>
      <c r="L330" s="83">
        <f t="shared" si="95"/>
        <v>1.5514184397163121E-3</v>
      </c>
      <c r="M330" s="84">
        <f t="shared" si="96"/>
        <v>0.11037234042553191</v>
      </c>
    </row>
    <row r="331" spans="2:13" hidden="1" x14ac:dyDescent="0.35">
      <c r="B331" s="79" t="s">
        <v>291</v>
      </c>
      <c r="C331" s="21">
        <v>546</v>
      </c>
      <c r="D331" s="21">
        <v>17</v>
      </c>
      <c r="E331" s="21">
        <v>19</v>
      </c>
      <c r="F331" s="11">
        <v>5</v>
      </c>
      <c r="G331" s="11">
        <v>587</v>
      </c>
      <c r="H331" s="11">
        <v>5294</v>
      </c>
      <c r="I331" s="83">
        <f t="shared" ref="I331:I339" si="97">C331/$H331</f>
        <v>0.10313562523611636</v>
      </c>
      <c r="J331" s="83">
        <f t="shared" ref="J331:J339" si="98">D331/$H331</f>
        <v>3.2111824707215715E-3</v>
      </c>
      <c r="K331" s="83">
        <f t="shared" ref="K331:K339" si="99">E331/$H331</f>
        <v>3.5889686437476386E-3</v>
      </c>
      <c r="L331" s="83">
        <f t="shared" ref="L331:L339" si="100">F331/$H331</f>
        <v>9.4446543256516816E-4</v>
      </c>
      <c r="M331" s="84">
        <f t="shared" ref="M331:M339" si="101">G331/$H331</f>
        <v>0.11088024178315074</v>
      </c>
    </row>
    <row r="332" spans="2:13" hidden="1" x14ac:dyDescent="0.35">
      <c r="B332" s="79" t="s">
        <v>292</v>
      </c>
      <c r="C332" s="21">
        <v>535</v>
      </c>
      <c r="D332" s="21">
        <v>18</v>
      </c>
      <c r="E332" s="21">
        <v>23</v>
      </c>
      <c r="F332" s="11">
        <v>3</v>
      </c>
      <c r="G332" s="11">
        <v>579</v>
      </c>
      <c r="H332" s="11">
        <v>4961</v>
      </c>
      <c r="I332" s="83">
        <f t="shared" si="97"/>
        <v>0.10784116105623866</v>
      </c>
      <c r="J332" s="83">
        <f t="shared" si="98"/>
        <v>3.6283007458173754E-3</v>
      </c>
      <c r="K332" s="83">
        <f t="shared" si="99"/>
        <v>4.6361620640999798E-3</v>
      </c>
      <c r="L332" s="83">
        <f t="shared" si="100"/>
        <v>6.0471679096956257E-4</v>
      </c>
      <c r="M332" s="84">
        <f t="shared" si="101"/>
        <v>0.11671034065712559</v>
      </c>
    </row>
    <row r="333" spans="2:13" hidden="1" x14ac:dyDescent="0.35">
      <c r="B333" s="79" t="s">
        <v>54</v>
      </c>
      <c r="C333" s="21">
        <v>496</v>
      </c>
      <c r="D333" s="21">
        <v>26</v>
      </c>
      <c r="E333" s="21">
        <v>14</v>
      </c>
      <c r="F333" s="11">
        <v>7</v>
      </c>
      <c r="G333" s="11">
        <v>543</v>
      </c>
      <c r="H333" s="11">
        <v>4807</v>
      </c>
      <c r="I333" s="83">
        <f t="shared" si="97"/>
        <v>0.10318285833159975</v>
      </c>
      <c r="J333" s="83">
        <f t="shared" si="98"/>
        <v>5.4087788641564386E-3</v>
      </c>
      <c r="K333" s="83">
        <f t="shared" si="99"/>
        <v>2.9124193883919283E-3</v>
      </c>
      <c r="L333" s="83">
        <f t="shared" si="100"/>
        <v>1.4562096941959641E-3</v>
      </c>
      <c r="M333" s="84">
        <f t="shared" si="101"/>
        <v>0.11296026627834409</v>
      </c>
    </row>
    <row r="334" spans="2:13" hidden="1" x14ac:dyDescent="0.35">
      <c r="B334" s="79" t="s">
        <v>55</v>
      </c>
      <c r="C334" s="21">
        <v>604</v>
      </c>
      <c r="D334" s="21">
        <v>26</v>
      </c>
      <c r="E334" s="21">
        <v>18</v>
      </c>
      <c r="F334" s="11">
        <v>7</v>
      </c>
      <c r="G334" s="11">
        <v>655</v>
      </c>
      <c r="H334" s="11">
        <v>4599</v>
      </c>
      <c r="I334" s="83">
        <f t="shared" si="97"/>
        <v>0.13133289845618612</v>
      </c>
      <c r="J334" s="83">
        <f t="shared" si="98"/>
        <v>5.653402913676886E-3</v>
      </c>
      <c r="K334" s="83">
        <f t="shared" si="99"/>
        <v>3.9138943248532287E-3</v>
      </c>
      <c r="L334" s="83">
        <f t="shared" si="100"/>
        <v>1.5220700152207001E-3</v>
      </c>
      <c r="M334" s="84">
        <f t="shared" si="101"/>
        <v>0.14242226570993693</v>
      </c>
    </row>
    <row r="335" spans="2:13" x14ac:dyDescent="0.35">
      <c r="B335" s="79" t="s">
        <v>293</v>
      </c>
      <c r="C335" s="21">
        <v>505</v>
      </c>
      <c r="D335" s="21">
        <v>17</v>
      </c>
      <c r="E335" s="21">
        <v>22</v>
      </c>
      <c r="F335" s="11">
        <v>5</v>
      </c>
      <c r="G335" s="11">
        <v>549</v>
      </c>
      <c r="H335" s="11">
        <v>3682</v>
      </c>
      <c r="I335" s="83">
        <f t="shared" si="97"/>
        <v>0.13715372080391092</v>
      </c>
      <c r="J335" s="83">
        <f t="shared" si="98"/>
        <v>4.617055947854427E-3</v>
      </c>
      <c r="K335" s="83">
        <f t="shared" si="99"/>
        <v>5.975013579576317E-3</v>
      </c>
      <c r="L335" s="83">
        <f t="shared" si="100"/>
        <v>1.3579576317218902E-3</v>
      </c>
      <c r="M335" s="84">
        <f t="shared" si="101"/>
        <v>0.14910374796306355</v>
      </c>
    </row>
    <row r="336" spans="2:13" x14ac:dyDescent="0.35">
      <c r="B336" s="79" t="s">
        <v>65</v>
      </c>
      <c r="C336" s="21">
        <v>527</v>
      </c>
      <c r="D336" s="21">
        <v>19</v>
      </c>
      <c r="E336" s="21">
        <v>14</v>
      </c>
      <c r="F336" s="11">
        <v>10</v>
      </c>
      <c r="G336" s="11">
        <v>570</v>
      </c>
      <c r="H336" s="11">
        <v>3924</v>
      </c>
      <c r="I336" s="83">
        <f t="shared" si="97"/>
        <v>0.13430173292558614</v>
      </c>
      <c r="J336" s="83">
        <f t="shared" si="98"/>
        <v>4.8419979612640161E-3</v>
      </c>
      <c r="K336" s="83">
        <f t="shared" si="99"/>
        <v>3.5677879714576962E-3</v>
      </c>
      <c r="L336" s="83">
        <f t="shared" si="100"/>
        <v>2.5484199796126403E-3</v>
      </c>
      <c r="M336" s="84">
        <f t="shared" si="101"/>
        <v>0.14525993883792049</v>
      </c>
    </row>
    <row r="337" spans="2:13" x14ac:dyDescent="0.35">
      <c r="B337" s="79" t="s">
        <v>67</v>
      </c>
      <c r="C337" s="21">
        <v>732</v>
      </c>
      <c r="D337" s="21">
        <v>29</v>
      </c>
      <c r="E337" s="21">
        <v>23</v>
      </c>
      <c r="F337" s="11">
        <v>10</v>
      </c>
      <c r="G337" s="11">
        <v>794</v>
      </c>
      <c r="H337" s="11">
        <v>4829</v>
      </c>
      <c r="I337" s="83">
        <f t="shared" si="97"/>
        <v>0.15158417891903087</v>
      </c>
      <c r="J337" s="83">
        <f t="shared" si="98"/>
        <v>6.0053841375025882E-3</v>
      </c>
      <c r="K337" s="83">
        <f t="shared" si="99"/>
        <v>4.7628908676744667E-3</v>
      </c>
      <c r="L337" s="83">
        <f t="shared" si="100"/>
        <v>2.0708221163802027E-3</v>
      </c>
      <c r="M337" s="84">
        <f t="shared" si="101"/>
        <v>0.16442327604058812</v>
      </c>
    </row>
    <row r="338" spans="2:13" x14ac:dyDescent="0.35">
      <c r="B338" s="79" t="s">
        <v>68</v>
      </c>
      <c r="C338" s="21">
        <v>793</v>
      </c>
      <c r="D338" s="21">
        <v>40</v>
      </c>
      <c r="E338" s="21">
        <v>16</v>
      </c>
      <c r="F338" s="11">
        <v>5</v>
      </c>
      <c r="G338" s="11">
        <v>854</v>
      </c>
      <c r="H338" s="11">
        <v>4958</v>
      </c>
      <c r="I338" s="83">
        <f t="shared" si="97"/>
        <v>0.15994352561516742</v>
      </c>
      <c r="J338" s="83">
        <f t="shared" si="98"/>
        <v>8.0677692617991126E-3</v>
      </c>
      <c r="K338" s="83">
        <f t="shared" si="99"/>
        <v>3.2271077047196449E-3</v>
      </c>
      <c r="L338" s="83">
        <f t="shared" si="100"/>
        <v>1.0084711577248891E-3</v>
      </c>
      <c r="M338" s="84">
        <f t="shared" si="101"/>
        <v>0.17224687373941105</v>
      </c>
    </row>
    <row r="339" spans="2:13" x14ac:dyDescent="0.35">
      <c r="B339" s="79" t="s">
        <v>69</v>
      </c>
      <c r="C339" s="21">
        <v>884</v>
      </c>
      <c r="D339" s="21">
        <v>44</v>
      </c>
      <c r="E339" s="21">
        <v>23</v>
      </c>
      <c r="F339" s="11">
        <v>14</v>
      </c>
      <c r="G339" s="11">
        <v>965</v>
      </c>
      <c r="H339" s="11">
        <v>5837</v>
      </c>
      <c r="I339" s="83">
        <f t="shared" si="97"/>
        <v>0.15144766146993319</v>
      </c>
      <c r="J339" s="83">
        <f t="shared" si="98"/>
        <v>7.5381188966935067E-3</v>
      </c>
      <c r="K339" s="83">
        <f t="shared" si="99"/>
        <v>3.9403803323625154E-3</v>
      </c>
      <c r="L339" s="83">
        <f t="shared" si="100"/>
        <v>2.3984923762206613E-3</v>
      </c>
      <c r="M339" s="84">
        <f t="shared" si="101"/>
        <v>0.16532465307520988</v>
      </c>
    </row>
    <row r="340" spans="2:13" x14ac:dyDescent="0.35">
      <c r="B340" s="79" t="s">
        <v>294</v>
      </c>
      <c r="C340" s="21">
        <v>822</v>
      </c>
      <c r="D340" s="21">
        <v>33</v>
      </c>
      <c r="E340" s="21">
        <v>17</v>
      </c>
      <c r="F340" s="11">
        <v>6</v>
      </c>
      <c r="G340" s="11">
        <v>878</v>
      </c>
      <c r="H340" s="11">
        <v>5863</v>
      </c>
      <c r="I340" s="83">
        <f t="shared" ref="I340:I348" si="102">C340/$H340</f>
        <v>0.14020126215248166</v>
      </c>
      <c r="J340" s="83">
        <f t="shared" ref="J340:J348" si="103">D340/$H340</f>
        <v>5.6285178236397749E-3</v>
      </c>
      <c r="K340" s="83">
        <f t="shared" ref="K340:K348" si="104">E340/$H340</f>
        <v>2.8995394849053386E-3</v>
      </c>
      <c r="L340" s="83">
        <f t="shared" ref="L340:L348" si="105">F340/$H340</f>
        <v>1.0233668770254136E-3</v>
      </c>
      <c r="M340" s="84">
        <f t="shared" ref="M340:M348" si="106">G340/$H340</f>
        <v>0.14975268633805219</v>
      </c>
    </row>
    <row r="341" spans="2:13" x14ac:dyDescent="0.35">
      <c r="B341" s="79" t="s">
        <v>295</v>
      </c>
      <c r="C341" s="21">
        <v>789</v>
      </c>
      <c r="D341" s="21">
        <v>41</v>
      </c>
      <c r="E341" s="21">
        <v>23</v>
      </c>
      <c r="F341" s="11">
        <v>6</v>
      </c>
      <c r="G341" s="11">
        <v>859</v>
      </c>
      <c r="H341" s="11">
        <v>5580</v>
      </c>
      <c r="I341" s="83">
        <f t="shared" si="102"/>
        <v>0.14139784946236558</v>
      </c>
      <c r="J341" s="83">
        <f t="shared" si="103"/>
        <v>7.3476702508960571E-3</v>
      </c>
      <c r="K341" s="83">
        <f t="shared" si="104"/>
        <v>4.1218637992831543E-3</v>
      </c>
      <c r="L341" s="83">
        <f t="shared" si="105"/>
        <v>1.0752688172043011E-3</v>
      </c>
      <c r="M341" s="84">
        <f t="shared" si="106"/>
        <v>0.1539426523297491</v>
      </c>
    </row>
    <row r="342" spans="2:13" x14ac:dyDescent="0.35">
      <c r="B342" s="79" t="s">
        <v>71</v>
      </c>
      <c r="C342" s="21">
        <v>642</v>
      </c>
      <c r="D342" s="21">
        <v>32</v>
      </c>
      <c r="E342" s="21">
        <v>17</v>
      </c>
      <c r="F342" s="11">
        <v>11</v>
      </c>
      <c r="G342" s="11">
        <v>702</v>
      </c>
      <c r="H342" s="11">
        <v>4781</v>
      </c>
      <c r="I342" s="83">
        <f t="shared" si="102"/>
        <v>0.1342815310604476</v>
      </c>
      <c r="J342" s="83">
        <f t="shared" si="103"/>
        <v>6.6931604266889776E-3</v>
      </c>
      <c r="K342" s="83">
        <f t="shared" si="104"/>
        <v>3.555741476678519E-3</v>
      </c>
      <c r="L342" s="83">
        <f t="shared" si="105"/>
        <v>2.3007738966743358E-3</v>
      </c>
      <c r="M342" s="84">
        <f t="shared" si="106"/>
        <v>0.14683120686048945</v>
      </c>
    </row>
    <row r="343" spans="2:13" x14ac:dyDescent="0.35">
      <c r="B343" s="79" t="s">
        <v>72</v>
      </c>
      <c r="C343" s="21">
        <v>798</v>
      </c>
      <c r="D343" s="21">
        <v>32</v>
      </c>
      <c r="E343" s="21">
        <v>17</v>
      </c>
      <c r="F343" s="11">
        <v>10</v>
      </c>
      <c r="G343" s="11">
        <v>857</v>
      </c>
      <c r="H343" s="11">
        <v>5800</v>
      </c>
      <c r="I343" s="83">
        <f t="shared" si="102"/>
        <v>0.13758620689655171</v>
      </c>
      <c r="J343" s="83">
        <f t="shared" si="103"/>
        <v>5.5172413793103444E-3</v>
      </c>
      <c r="K343" s="83">
        <f t="shared" si="104"/>
        <v>2.9310344827586207E-3</v>
      </c>
      <c r="L343" s="83">
        <f t="shared" si="105"/>
        <v>1.7241379310344827E-3</v>
      </c>
      <c r="M343" s="84">
        <f t="shared" si="106"/>
        <v>0.14775862068965517</v>
      </c>
    </row>
    <row r="344" spans="2:13" x14ac:dyDescent="0.35">
      <c r="B344" s="79" t="s">
        <v>73</v>
      </c>
      <c r="C344" s="21">
        <v>712</v>
      </c>
      <c r="D344" s="21">
        <v>33</v>
      </c>
      <c r="E344" s="21">
        <v>18</v>
      </c>
      <c r="F344" s="11">
        <v>6</v>
      </c>
      <c r="G344" s="11">
        <v>769</v>
      </c>
      <c r="H344" s="11">
        <v>5645</v>
      </c>
      <c r="I344" s="83">
        <f t="shared" si="102"/>
        <v>0.12612931798051372</v>
      </c>
      <c r="J344" s="83">
        <f t="shared" si="103"/>
        <v>5.8458813108945972E-3</v>
      </c>
      <c r="K344" s="83">
        <f t="shared" si="104"/>
        <v>3.1886625332152346E-3</v>
      </c>
      <c r="L344" s="83">
        <f t="shared" si="105"/>
        <v>1.0628875110717448E-3</v>
      </c>
      <c r="M344" s="84">
        <f t="shared" si="106"/>
        <v>0.13622674933569531</v>
      </c>
    </row>
    <row r="345" spans="2:13" x14ac:dyDescent="0.35">
      <c r="B345" s="79" t="s">
        <v>296</v>
      </c>
      <c r="C345" s="21">
        <v>814</v>
      </c>
      <c r="D345" s="21">
        <v>30</v>
      </c>
      <c r="E345" s="21">
        <v>32</v>
      </c>
      <c r="F345" s="11">
        <v>11</v>
      </c>
      <c r="G345" s="11">
        <v>887</v>
      </c>
      <c r="H345" s="11">
        <v>7039</v>
      </c>
      <c r="I345" s="83">
        <f t="shared" si="102"/>
        <v>0.11564142633896861</v>
      </c>
      <c r="J345" s="83">
        <f t="shared" si="103"/>
        <v>4.2619690296917178E-3</v>
      </c>
      <c r="K345" s="83">
        <f t="shared" si="104"/>
        <v>4.5461002983378318E-3</v>
      </c>
      <c r="L345" s="83">
        <f t="shared" si="105"/>
        <v>1.5627219775536298E-3</v>
      </c>
      <c r="M345" s="84">
        <f t="shared" si="106"/>
        <v>0.12601221764455178</v>
      </c>
    </row>
    <row r="346" spans="2:13" x14ac:dyDescent="0.35">
      <c r="B346" s="79" t="s">
        <v>297</v>
      </c>
      <c r="C346" s="21">
        <v>717</v>
      </c>
      <c r="D346" s="21">
        <v>33</v>
      </c>
      <c r="E346" s="21">
        <v>17</v>
      </c>
      <c r="F346" s="11">
        <v>4</v>
      </c>
      <c r="G346" s="11">
        <v>771</v>
      </c>
      <c r="H346" s="11">
        <v>5801</v>
      </c>
      <c r="I346" s="83">
        <f t="shared" si="102"/>
        <v>0.12359937941734184</v>
      </c>
      <c r="J346" s="83">
        <f t="shared" si="103"/>
        <v>5.688674366488536E-3</v>
      </c>
      <c r="K346" s="83">
        <f t="shared" si="104"/>
        <v>2.930529219100155E-3</v>
      </c>
      <c r="L346" s="83">
        <f t="shared" si="105"/>
        <v>6.8953628684709537E-4</v>
      </c>
      <c r="M346" s="84">
        <f t="shared" si="106"/>
        <v>0.13290811928977764</v>
      </c>
    </row>
    <row r="347" spans="2:13" x14ac:dyDescent="0.35">
      <c r="B347" s="79" t="s">
        <v>75</v>
      </c>
      <c r="C347" s="21">
        <v>711</v>
      </c>
      <c r="D347" s="21">
        <v>31</v>
      </c>
      <c r="E347" s="21">
        <v>22</v>
      </c>
      <c r="F347" s="11">
        <v>8</v>
      </c>
      <c r="G347" s="11">
        <v>772</v>
      </c>
      <c r="H347" s="11">
        <v>5847</v>
      </c>
      <c r="I347" s="83">
        <f t="shared" si="102"/>
        <v>0.12160082093381221</v>
      </c>
      <c r="J347" s="83">
        <f t="shared" si="103"/>
        <v>5.3018642038652301E-3</v>
      </c>
      <c r="K347" s="83">
        <f t="shared" si="104"/>
        <v>3.7626133059688728E-3</v>
      </c>
      <c r="L347" s="83">
        <f t="shared" si="105"/>
        <v>1.3682230203523175E-3</v>
      </c>
      <c r="M347" s="84">
        <f t="shared" si="106"/>
        <v>0.13203352146399863</v>
      </c>
    </row>
    <row r="348" spans="2:13" x14ac:dyDescent="0.35">
      <c r="B348" s="79" t="s">
        <v>78</v>
      </c>
      <c r="C348" s="21">
        <v>709</v>
      </c>
      <c r="D348" s="21">
        <v>20</v>
      </c>
      <c r="E348" s="21">
        <v>16</v>
      </c>
      <c r="F348" s="11">
        <v>6</v>
      </c>
      <c r="G348" s="11">
        <v>751</v>
      </c>
      <c r="H348" s="11">
        <v>5823</v>
      </c>
      <c r="I348" s="83">
        <f t="shared" si="102"/>
        <v>0.12175854370599347</v>
      </c>
      <c r="J348" s="83">
        <f t="shared" si="103"/>
        <v>3.4346556757685041E-3</v>
      </c>
      <c r="K348" s="83">
        <f t="shared" si="104"/>
        <v>2.7477245406148034E-3</v>
      </c>
      <c r="L348" s="83">
        <f t="shared" si="105"/>
        <v>1.0303967027305513E-3</v>
      </c>
      <c r="M348" s="84">
        <f t="shared" si="106"/>
        <v>0.12897132062510733</v>
      </c>
    </row>
    <row r="349" spans="2:13" x14ac:dyDescent="0.35">
      <c r="B349" s="79" t="s">
        <v>79</v>
      </c>
      <c r="C349" s="21">
        <v>662</v>
      </c>
      <c r="D349" s="21">
        <v>42</v>
      </c>
      <c r="E349" s="21">
        <v>18</v>
      </c>
      <c r="F349" s="11">
        <v>8</v>
      </c>
      <c r="G349" s="11">
        <v>730</v>
      </c>
      <c r="H349" s="11">
        <v>5573</v>
      </c>
      <c r="I349" s="83">
        <f t="shared" ref="I349:I357" si="107">C349/$H349</f>
        <v>0.11878700879239189</v>
      </c>
      <c r="J349" s="83">
        <f t="shared" ref="J349:J357" si="108">D349/$H349</f>
        <v>7.5363359052574913E-3</v>
      </c>
      <c r="K349" s="83">
        <f t="shared" ref="K349:K357" si="109">E349/$H349</f>
        <v>3.2298582451103534E-3</v>
      </c>
      <c r="L349" s="83">
        <f t="shared" ref="L349:L357" si="110">F349/$H349</f>
        <v>1.4354925533823794E-3</v>
      </c>
      <c r="M349" s="84">
        <f t="shared" ref="M349:M357" si="111">G349/$H349</f>
        <v>0.13098869549614212</v>
      </c>
    </row>
    <row r="350" spans="2:13" x14ac:dyDescent="0.35">
      <c r="B350" s="79" t="s">
        <v>298</v>
      </c>
      <c r="C350" s="21">
        <v>763</v>
      </c>
      <c r="D350" s="21">
        <v>22</v>
      </c>
      <c r="E350" s="21">
        <v>19</v>
      </c>
      <c r="F350" s="11">
        <v>3</v>
      </c>
      <c r="G350" s="11">
        <v>807</v>
      </c>
      <c r="H350" s="11">
        <v>6548</v>
      </c>
      <c r="I350" s="83">
        <f t="shared" si="107"/>
        <v>0.11652412950519242</v>
      </c>
      <c r="J350" s="83">
        <f t="shared" si="108"/>
        <v>3.3598045204642638E-3</v>
      </c>
      <c r="K350" s="83">
        <f t="shared" si="109"/>
        <v>2.9016493585827734E-3</v>
      </c>
      <c r="L350" s="83">
        <f t="shared" si="110"/>
        <v>4.5815516188149055E-4</v>
      </c>
      <c r="M350" s="84">
        <f t="shared" si="111"/>
        <v>0.12324373854612096</v>
      </c>
    </row>
    <row r="351" spans="2:13" x14ac:dyDescent="0.35">
      <c r="B351" s="79" t="s">
        <v>299</v>
      </c>
      <c r="C351" s="21">
        <v>744</v>
      </c>
      <c r="D351" s="21">
        <v>36</v>
      </c>
      <c r="E351" s="21">
        <v>19</v>
      </c>
      <c r="F351" s="11">
        <v>9</v>
      </c>
      <c r="G351" s="11">
        <v>808</v>
      </c>
      <c r="H351" s="11">
        <v>6167</v>
      </c>
      <c r="I351" s="83">
        <f t="shared" si="107"/>
        <v>0.12064212745257014</v>
      </c>
      <c r="J351" s="83">
        <f t="shared" si="108"/>
        <v>5.8375222960921035E-3</v>
      </c>
      <c r="K351" s="83">
        <f t="shared" si="109"/>
        <v>3.0809145451597209E-3</v>
      </c>
      <c r="L351" s="83">
        <f t="shared" si="110"/>
        <v>1.4593805740230259E-3</v>
      </c>
      <c r="M351" s="84">
        <f t="shared" si="111"/>
        <v>0.13101994486784499</v>
      </c>
    </row>
    <row r="352" spans="2:13" x14ac:dyDescent="0.35">
      <c r="B352" s="79" t="s">
        <v>82</v>
      </c>
      <c r="C352" s="21">
        <v>575</v>
      </c>
      <c r="D352" s="21">
        <v>33</v>
      </c>
      <c r="E352" s="21">
        <v>19</v>
      </c>
      <c r="F352" s="11">
        <v>7</v>
      </c>
      <c r="G352" s="11">
        <v>634</v>
      </c>
      <c r="H352" s="11">
        <v>5275</v>
      </c>
      <c r="I352" s="83">
        <f t="shared" si="107"/>
        <v>0.10900473933649289</v>
      </c>
      <c r="J352" s="83">
        <f t="shared" si="108"/>
        <v>6.2559241706161136E-3</v>
      </c>
      <c r="K352" s="83">
        <f t="shared" si="109"/>
        <v>3.6018957345971565E-3</v>
      </c>
      <c r="L352" s="83">
        <f t="shared" si="110"/>
        <v>1.3270142180094786E-3</v>
      </c>
      <c r="M352" s="84">
        <f t="shared" si="111"/>
        <v>0.12018957345971563</v>
      </c>
    </row>
    <row r="353" spans="2:13" x14ac:dyDescent="0.35">
      <c r="B353" s="79" t="s">
        <v>83</v>
      </c>
      <c r="C353" s="21">
        <v>580</v>
      </c>
      <c r="D353" s="21">
        <v>31</v>
      </c>
      <c r="E353" s="21">
        <v>27</v>
      </c>
      <c r="F353" s="11">
        <v>8</v>
      </c>
      <c r="G353" s="11">
        <v>646</v>
      </c>
      <c r="H353" s="11">
        <v>5253</v>
      </c>
      <c r="I353" s="83">
        <f t="shared" si="107"/>
        <v>0.11041309727774605</v>
      </c>
      <c r="J353" s="83">
        <f t="shared" si="108"/>
        <v>5.9013896820864272E-3</v>
      </c>
      <c r="K353" s="83">
        <f t="shared" si="109"/>
        <v>5.1399200456881781E-3</v>
      </c>
      <c r="L353" s="83">
        <f t="shared" si="110"/>
        <v>1.5229392727964973E-3</v>
      </c>
      <c r="M353" s="84">
        <f t="shared" si="111"/>
        <v>0.12297734627831715</v>
      </c>
    </row>
    <row r="354" spans="2:13" x14ac:dyDescent="0.35">
      <c r="B354" s="79" t="s">
        <v>84</v>
      </c>
      <c r="C354" s="21">
        <v>658</v>
      </c>
      <c r="D354" s="21">
        <v>27</v>
      </c>
      <c r="E354" s="21">
        <v>24</v>
      </c>
      <c r="F354" s="11">
        <v>6</v>
      </c>
      <c r="G354" s="11">
        <v>715</v>
      </c>
      <c r="H354" s="11">
        <v>5895</v>
      </c>
      <c r="I354" s="83">
        <f t="shared" si="107"/>
        <v>0.11162001696352841</v>
      </c>
      <c r="J354" s="83">
        <f t="shared" si="108"/>
        <v>4.5801526717557254E-3</v>
      </c>
      <c r="K354" s="83">
        <f t="shared" si="109"/>
        <v>4.0712468193384223E-3</v>
      </c>
      <c r="L354" s="83">
        <f t="shared" si="110"/>
        <v>1.0178117048346056E-3</v>
      </c>
      <c r="M354" s="84">
        <f t="shared" si="111"/>
        <v>0.12128922815945717</v>
      </c>
    </row>
    <row r="355" spans="2:13" x14ac:dyDescent="0.35">
      <c r="B355" s="79" t="s">
        <v>300</v>
      </c>
      <c r="C355" s="21">
        <v>538</v>
      </c>
      <c r="D355" s="21">
        <v>23</v>
      </c>
      <c r="E355" s="21">
        <v>17</v>
      </c>
      <c r="F355" s="11">
        <v>9</v>
      </c>
      <c r="G355" s="11">
        <v>587</v>
      </c>
      <c r="H355" s="11">
        <v>5254</v>
      </c>
      <c r="I355" s="83">
        <f t="shared" si="107"/>
        <v>0.10239817282070804</v>
      </c>
      <c r="J355" s="83">
        <f t="shared" si="108"/>
        <v>4.3776170536733916E-3</v>
      </c>
      <c r="K355" s="83">
        <f t="shared" si="109"/>
        <v>3.2356299961933763E-3</v>
      </c>
      <c r="L355" s="83">
        <f t="shared" si="110"/>
        <v>1.7129805862200228E-3</v>
      </c>
      <c r="M355" s="84">
        <f t="shared" si="111"/>
        <v>0.11172440045679483</v>
      </c>
    </row>
    <row r="356" spans="2:13" x14ac:dyDescent="0.35">
      <c r="B356" s="79" t="s">
        <v>301</v>
      </c>
      <c r="C356" s="21">
        <v>477</v>
      </c>
      <c r="D356" s="21">
        <v>21</v>
      </c>
      <c r="E356" s="21">
        <v>28</v>
      </c>
      <c r="F356" s="11">
        <v>13</v>
      </c>
      <c r="G356" s="11">
        <v>539</v>
      </c>
      <c r="H356" s="11">
        <v>4780</v>
      </c>
      <c r="I356" s="83">
        <f t="shared" si="107"/>
        <v>9.97907949790795E-2</v>
      </c>
      <c r="J356" s="83">
        <f t="shared" si="108"/>
        <v>4.3933054393305443E-3</v>
      </c>
      <c r="K356" s="83">
        <f t="shared" si="109"/>
        <v>5.8577405857740588E-3</v>
      </c>
      <c r="L356" s="83">
        <f t="shared" si="110"/>
        <v>2.719665271966527E-3</v>
      </c>
      <c r="M356" s="84">
        <f t="shared" si="111"/>
        <v>0.11276150627615063</v>
      </c>
    </row>
    <row r="357" spans="2:13" x14ac:dyDescent="0.35">
      <c r="B357" s="79" t="s">
        <v>87</v>
      </c>
      <c r="C357" s="21">
        <v>544</v>
      </c>
      <c r="D357" s="21">
        <v>26</v>
      </c>
      <c r="E357" s="21">
        <v>13</v>
      </c>
      <c r="F357" s="11">
        <v>0</v>
      </c>
      <c r="G357" s="11">
        <v>583</v>
      </c>
      <c r="H357" s="11">
        <v>4778</v>
      </c>
      <c r="I357" s="83">
        <f t="shared" si="107"/>
        <v>0.11385516952699874</v>
      </c>
      <c r="J357" s="83">
        <f t="shared" si="108"/>
        <v>5.4416073670992045E-3</v>
      </c>
      <c r="K357" s="83">
        <f t="shared" si="109"/>
        <v>2.7208036835496023E-3</v>
      </c>
      <c r="L357" s="83">
        <f t="shared" si="110"/>
        <v>0</v>
      </c>
      <c r="M357" s="84">
        <f t="shared" si="111"/>
        <v>0.12201758057764756</v>
      </c>
    </row>
    <row r="358" spans="2:13" x14ac:dyDescent="0.35">
      <c r="B358" s="79" t="s">
        <v>88</v>
      </c>
      <c r="C358" s="21">
        <v>454</v>
      </c>
      <c r="D358" s="21">
        <v>24</v>
      </c>
      <c r="E358" s="21">
        <v>5</v>
      </c>
      <c r="F358" s="11">
        <v>2</v>
      </c>
      <c r="G358" s="11">
        <v>485</v>
      </c>
      <c r="H358" s="11">
        <v>3801</v>
      </c>
      <c r="I358" s="83">
        <f t="shared" ref="I358:I371" si="112">C358/$H358</f>
        <v>0.11944225203893712</v>
      </c>
      <c r="J358" s="83">
        <f t="shared" ref="J358:J371" si="113">D358/$H358</f>
        <v>6.314127861089187E-3</v>
      </c>
      <c r="K358" s="83">
        <f t="shared" ref="K358:K371" si="114">E358/$H358</f>
        <v>1.3154433043935806E-3</v>
      </c>
      <c r="L358" s="83">
        <f t="shared" ref="L358:L371" si="115">F358/$H358</f>
        <v>5.2617732175743229E-4</v>
      </c>
      <c r="M358" s="84">
        <f t="shared" ref="M358:M371" si="116">G358/$H358</f>
        <v>0.12759800052617731</v>
      </c>
    </row>
    <row r="359" spans="2:13" x14ac:dyDescent="0.35">
      <c r="B359" s="79" t="s">
        <v>89</v>
      </c>
      <c r="C359" s="21">
        <v>168</v>
      </c>
      <c r="D359" s="21">
        <v>13</v>
      </c>
      <c r="E359" s="21">
        <v>2</v>
      </c>
      <c r="F359" s="11">
        <v>1</v>
      </c>
      <c r="G359" s="11">
        <v>184</v>
      </c>
      <c r="H359" s="11">
        <v>1569</v>
      </c>
      <c r="I359" s="83">
        <f t="shared" si="112"/>
        <v>0.10707456978967496</v>
      </c>
      <c r="J359" s="83">
        <f t="shared" si="113"/>
        <v>8.2855321861057991E-3</v>
      </c>
      <c r="K359" s="83">
        <f t="shared" si="114"/>
        <v>1.2746972594008922E-3</v>
      </c>
      <c r="L359" s="83">
        <f t="shared" si="115"/>
        <v>6.3734862970044612E-4</v>
      </c>
      <c r="M359" s="84">
        <f t="shared" si="116"/>
        <v>0.11727214786488209</v>
      </c>
    </row>
    <row r="360" spans="2:13" x14ac:dyDescent="0.35">
      <c r="B360" s="79" t="s">
        <v>302</v>
      </c>
      <c r="C360" s="21">
        <v>102</v>
      </c>
      <c r="D360" s="21">
        <v>3</v>
      </c>
      <c r="E360" s="21">
        <v>3</v>
      </c>
      <c r="F360" s="11">
        <v>0</v>
      </c>
      <c r="G360" s="11">
        <v>108</v>
      </c>
      <c r="H360" s="11">
        <v>804</v>
      </c>
      <c r="I360" s="83">
        <f t="shared" si="112"/>
        <v>0.12686567164179105</v>
      </c>
      <c r="J360" s="83">
        <f t="shared" si="113"/>
        <v>3.7313432835820895E-3</v>
      </c>
      <c r="K360" s="83">
        <f t="shared" si="114"/>
        <v>3.7313432835820895E-3</v>
      </c>
      <c r="L360" s="83">
        <f t="shared" si="115"/>
        <v>0</v>
      </c>
      <c r="M360" s="84">
        <f t="shared" si="116"/>
        <v>0.13432835820895522</v>
      </c>
    </row>
    <row r="361" spans="2:13" x14ac:dyDescent="0.35">
      <c r="B361" s="79" t="s">
        <v>303</v>
      </c>
      <c r="C361" s="21">
        <v>240</v>
      </c>
      <c r="D361" s="21">
        <v>6</v>
      </c>
      <c r="E361" s="21">
        <v>5</v>
      </c>
      <c r="F361" s="11">
        <v>3</v>
      </c>
      <c r="G361" s="11">
        <v>254</v>
      </c>
      <c r="H361" s="11">
        <v>1530</v>
      </c>
      <c r="I361" s="83">
        <f t="shared" si="112"/>
        <v>0.15686274509803921</v>
      </c>
      <c r="J361" s="83">
        <f t="shared" si="113"/>
        <v>3.9215686274509803E-3</v>
      </c>
      <c r="K361" s="83">
        <f t="shared" si="114"/>
        <v>3.2679738562091504E-3</v>
      </c>
      <c r="L361" s="83">
        <f t="shared" si="115"/>
        <v>1.9607843137254902E-3</v>
      </c>
      <c r="M361" s="84">
        <f t="shared" si="116"/>
        <v>0.16601307189542483</v>
      </c>
    </row>
    <row r="362" spans="2:13" x14ac:dyDescent="0.35">
      <c r="B362" s="79" t="s">
        <v>304</v>
      </c>
      <c r="C362" s="21">
        <v>276</v>
      </c>
      <c r="D362" s="21">
        <v>17</v>
      </c>
      <c r="E362" s="21">
        <v>4</v>
      </c>
      <c r="F362" s="11">
        <v>4</v>
      </c>
      <c r="G362" s="11">
        <v>301</v>
      </c>
      <c r="H362" s="11">
        <v>2216</v>
      </c>
      <c r="I362" s="83">
        <f t="shared" si="112"/>
        <v>0.12454873646209386</v>
      </c>
      <c r="J362" s="83">
        <f t="shared" si="113"/>
        <v>7.6714801444043319E-3</v>
      </c>
      <c r="K362" s="83">
        <f t="shared" si="114"/>
        <v>1.8050541516245488E-3</v>
      </c>
      <c r="L362" s="83">
        <f t="shared" si="115"/>
        <v>1.8050541516245488E-3</v>
      </c>
      <c r="M362" s="84">
        <f t="shared" si="116"/>
        <v>0.13583032490974728</v>
      </c>
    </row>
    <row r="363" spans="2:13" x14ac:dyDescent="0.35">
      <c r="B363" s="79" t="s">
        <v>305</v>
      </c>
      <c r="C363" s="21">
        <v>325</v>
      </c>
      <c r="D363" s="21">
        <v>14</v>
      </c>
      <c r="E363" s="21">
        <v>13</v>
      </c>
      <c r="F363" s="11">
        <v>4</v>
      </c>
      <c r="G363" s="11">
        <v>356</v>
      </c>
      <c r="H363" s="11">
        <v>2443</v>
      </c>
      <c r="I363" s="83">
        <f t="shared" si="112"/>
        <v>0.13303315595579207</v>
      </c>
      <c r="J363" s="83">
        <f t="shared" si="113"/>
        <v>5.7306590257879654E-3</v>
      </c>
      <c r="K363" s="83">
        <f t="shared" si="114"/>
        <v>5.3213262382316821E-3</v>
      </c>
      <c r="L363" s="83">
        <f t="shared" si="115"/>
        <v>1.637331150225133E-3</v>
      </c>
      <c r="M363" s="84">
        <f t="shared" si="116"/>
        <v>0.14572247237003683</v>
      </c>
    </row>
    <row r="364" spans="2:13" x14ac:dyDescent="0.35">
      <c r="B364" s="79" t="s">
        <v>306</v>
      </c>
      <c r="C364" s="21">
        <v>321</v>
      </c>
      <c r="D364" s="21">
        <v>16</v>
      </c>
      <c r="E364" s="21">
        <v>3</v>
      </c>
      <c r="F364" s="11">
        <v>5</v>
      </c>
      <c r="G364" s="11">
        <v>345</v>
      </c>
      <c r="H364" s="11">
        <v>2533</v>
      </c>
      <c r="I364" s="83">
        <f t="shared" si="112"/>
        <v>0.1267272009474931</v>
      </c>
      <c r="J364" s="83">
        <f t="shared" si="113"/>
        <v>6.3166206079747333E-3</v>
      </c>
      <c r="K364" s="83">
        <f t="shared" si="114"/>
        <v>1.1843663639952626E-3</v>
      </c>
      <c r="L364" s="83">
        <f t="shared" si="115"/>
        <v>1.9739439399921043E-3</v>
      </c>
      <c r="M364" s="84">
        <f t="shared" si="116"/>
        <v>0.13620213185945518</v>
      </c>
    </row>
    <row r="365" spans="2:13" x14ac:dyDescent="0.35">
      <c r="B365" s="79" t="s">
        <v>307</v>
      </c>
      <c r="C365" s="21">
        <v>374</v>
      </c>
      <c r="D365" s="21">
        <v>11</v>
      </c>
      <c r="E365" s="21">
        <v>7</v>
      </c>
      <c r="F365" s="11">
        <v>0</v>
      </c>
      <c r="G365" s="11">
        <v>392</v>
      </c>
      <c r="H365" s="11">
        <v>2643</v>
      </c>
      <c r="I365" s="83">
        <f t="shared" si="112"/>
        <v>0.14150586454786226</v>
      </c>
      <c r="J365" s="83">
        <f t="shared" si="113"/>
        <v>4.1619371925841848E-3</v>
      </c>
      <c r="K365" s="83">
        <f t="shared" si="114"/>
        <v>2.6485054861899358E-3</v>
      </c>
      <c r="L365" s="83">
        <f t="shared" si="115"/>
        <v>0</v>
      </c>
      <c r="M365" s="84">
        <f t="shared" si="116"/>
        <v>0.14831630722663638</v>
      </c>
    </row>
    <row r="366" spans="2:13" x14ac:dyDescent="0.35">
      <c r="B366" s="79" t="s">
        <v>308</v>
      </c>
      <c r="C366" s="21">
        <v>347</v>
      </c>
      <c r="D366" s="21">
        <v>18</v>
      </c>
      <c r="E366" s="21">
        <v>16</v>
      </c>
      <c r="F366" s="11">
        <v>6</v>
      </c>
      <c r="G366" s="11">
        <v>387</v>
      </c>
      <c r="H366" s="11">
        <v>3017</v>
      </c>
      <c r="I366" s="83">
        <f t="shared" si="112"/>
        <v>0.1150149154789526</v>
      </c>
      <c r="J366" s="83">
        <f t="shared" si="113"/>
        <v>5.9661915810407693E-3</v>
      </c>
      <c r="K366" s="83">
        <f t="shared" si="114"/>
        <v>5.3032814053695721E-3</v>
      </c>
      <c r="L366" s="83">
        <f t="shared" si="115"/>
        <v>1.9887305270135896E-3</v>
      </c>
      <c r="M366" s="84">
        <f t="shared" si="116"/>
        <v>0.12827311899237653</v>
      </c>
    </row>
    <row r="367" spans="2:13" x14ac:dyDescent="0.35">
      <c r="B367" s="79" t="s">
        <v>309</v>
      </c>
      <c r="C367" s="21">
        <v>341</v>
      </c>
      <c r="D367" s="21">
        <v>15</v>
      </c>
      <c r="E367" s="21">
        <v>9</v>
      </c>
      <c r="F367" s="11">
        <v>4</v>
      </c>
      <c r="G367" s="11">
        <v>369</v>
      </c>
      <c r="H367" s="11">
        <v>2794</v>
      </c>
      <c r="I367" s="83">
        <f t="shared" si="112"/>
        <v>0.12204724409448819</v>
      </c>
      <c r="J367" s="83">
        <f t="shared" si="113"/>
        <v>5.3686471009305658E-3</v>
      </c>
      <c r="K367" s="83">
        <f t="shared" si="114"/>
        <v>3.2211882605583395E-3</v>
      </c>
      <c r="L367" s="83">
        <f t="shared" si="115"/>
        <v>1.4316392269148174E-3</v>
      </c>
      <c r="M367" s="84">
        <f t="shared" si="116"/>
        <v>0.13206871868289191</v>
      </c>
    </row>
    <row r="368" spans="2:13" x14ac:dyDescent="0.35">
      <c r="B368" s="79" t="s">
        <v>310</v>
      </c>
      <c r="C368" s="21">
        <v>333</v>
      </c>
      <c r="D368" s="21">
        <v>11</v>
      </c>
      <c r="E368" s="21">
        <v>19</v>
      </c>
      <c r="F368" s="11">
        <v>2</v>
      </c>
      <c r="G368" s="11">
        <v>365</v>
      </c>
      <c r="H368" s="11">
        <v>3048</v>
      </c>
      <c r="I368" s="83">
        <f t="shared" si="112"/>
        <v>0.10925196850393701</v>
      </c>
      <c r="J368" s="83">
        <f t="shared" si="113"/>
        <v>3.6089238845144356E-3</v>
      </c>
      <c r="K368" s="83">
        <f t="shared" si="114"/>
        <v>6.2335958005249343E-3</v>
      </c>
      <c r="L368" s="83">
        <f t="shared" si="115"/>
        <v>6.5616797900262466E-4</v>
      </c>
      <c r="M368" s="84">
        <f t="shared" si="116"/>
        <v>0.119750656167979</v>
      </c>
    </row>
    <row r="369" spans="2:13" x14ac:dyDescent="0.35">
      <c r="B369" s="79" t="s">
        <v>311</v>
      </c>
      <c r="C369" s="21">
        <v>329</v>
      </c>
      <c r="D369" s="21">
        <v>21</v>
      </c>
      <c r="E369" s="21">
        <v>5</v>
      </c>
      <c r="F369" s="11">
        <v>5</v>
      </c>
      <c r="G369" s="11">
        <v>360</v>
      </c>
      <c r="H369" s="11">
        <v>2831</v>
      </c>
      <c r="I369" s="83">
        <f t="shared" si="112"/>
        <v>0.11621335217237726</v>
      </c>
      <c r="J369" s="83">
        <f t="shared" si="113"/>
        <v>7.4178735429176971E-3</v>
      </c>
      <c r="K369" s="83">
        <f t="shared" si="114"/>
        <v>1.7661603673613563E-3</v>
      </c>
      <c r="L369" s="83">
        <f t="shared" si="115"/>
        <v>1.7661603673613563E-3</v>
      </c>
      <c r="M369" s="84">
        <f t="shared" si="116"/>
        <v>0.12716354645001765</v>
      </c>
    </row>
    <row r="370" spans="2:13" x14ac:dyDescent="0.35">
      <c r="B370" s="79" t="s">
        <v>312</v>
      </c>
      <c r="C370" s="21">
        <v>340</v>
      </c>
      <c r="D370" s="21">
        <v>18</v>
      </c>
      <c r="E370" s="21">
        <v>13</v>
      </c>
      <c r="F370" s="11">
        <v>2</v>
      </c>
      <c r="G370" s="11">
        <v>373</v>
      </c>
      <c r="H370" s="11">
        <v>2963</v>
      </c>
      <c r="I370" s="83">
        <f t="shared" si="112"/>
        <v>0.11474856564292946</v>
      </c>
      <c r="J370" s="83">
        <f t="shared" si="113"/>
        <v>6.0749240634492066E-3</v>
      </c>
      <c r="K370" s="83">
        <f t="shared" si="114"/>
        <v>4.3874451569355386E-3</v>
      </c>
      <c r="L370" s="83">
        <f t="shared" si="115"/>
        <v>6.7499156260546742E-4</v>
      </c>
      <c r="M370" s="84">
        <f t="shared" si="116"/>
        <v>0.12588592642591967</v>
      </c>
    </row>
    <row r="371" spans="2:13" x14ac:dyDescent="0.35">
      <c r="B371" s="79" t="s">
        <v>99</v>
      </c>
      <c r="C371" s="21">
        <v>345</v>
      </c>
      <c r="D371" s="21">
        <v>13</v>
      </c>
      <c r="E371" s="21">
        <v>5</v>
      </c>
      <c r="F371" s="11">
        <v>5</v>
      </c>
      <c r="G371" s="11">
        <v>368</v>
      </c>
      <c r="H371" s="11">
        <v>3024</v>
      </c>
      <c r="I371" s="83">
        <f t="shared" si="112"/>
        <v>0.11408730158730158</v>
      </c>
      <c r="J371" s="83">
        <f t="shared" si="113"/>
        <v>4.2989417989417987E-3</v>
      </c>
      <c r="K371" s="83">
        <f t="shared" si="114"/>
        <v>1.6534391534391533E-3</v>
      </c>
      <c r="L371" s="83">
        <f t="shared" si="115"/>
        <v>1.6534391534391533E-3</v>
      </c>
      <c r="M371" s="84">
        <f t="shared" si="116"/>
        <v>0.12169312169312169</v>
      </c>
    </row>
    <row r="372" spans="2:13" x14ac:dyDescent="0.35">
      <c r="B372" s="79" t="s">
        <v>100</v>
      </c>
      <c r="C372" s="21">
        <v>457</v>
      </c>
      <c r="D372" s="21">
        <v>23</v>
      </c>
      <c r="E372" s="21">
        <v>15</v>
      </c>
      <c r="F372" s="11">
        <v>5</v>
      </c>
      <c r="G372" s="11">
        <v>500</v>
      </c>
      <c r="H372" s="11">
        <v>3554</v>
      </c>
      <c r="I372" s="83">
        <f t="shared" ref="I372:I379" si="117">C372/$H372</f>
        <v>0.12858750703432753</v>
      </c>
      <c r="J372" s="83">
        <f t="shared" ref="J372:J379" si="118">D372/$H372</f>
        <v>6.471581316826111E-3</v>
      </c>
      <c r="K372" s="83">
        <f t="shared" ref="K372:K379" si="119">E372/$H372</f>
        <v>4.2205965109735509E-3</v>
      </c>
      <c r="L372" s="83">
        <f t="shared" ref="L372:L379" si="120">F372/$H372</f>
        <v>1.4068655036578502E-3</v>
      </c>
      <c r="M372" s="84">
        <f t="shared" ref="M372:M379" si="121">G372/$H372</f>
        <v>0.14068655036578503</v>
      </c>
    </row>
    <row r="373" spans="2:13" x14ac:dyDescent="0.35">
      <c r="B373" s="79" t="s">
        <v>313</v>
      </c>
      <c r="C373" s="21">
        <v>441</v>
      </c>
      <c r="D373" s="21">
        <v>11</v>
      </c>
      <c r="E373" s="21">
        <v>16</v>
      </c>
      <c r="F373" s="11">
        <v>3</v>
      </c>
      <c r="G373" s="11">
        <v>471</v>
      </c>
      <c r="H373" s="11">
        <v>3668</v>
      </c>
      <c r="I373" s="83">
        <f t="shared" si="117"/>
        <v>0.12022900763358779</v>
      </c>
      <c r="J373" s="83">
        <f t="shared" si="118"/>
        <v>2.9989094874591058E-3</v>
      </c>
      <c r="K373" s="83">
        <f t="shared" si="119"/>
        <v>4.3620501635768813E-3</v>
      </c>
      <c r="L373" s="83">
        <f t="shared" si="120"/>
        <v>8.178844056706652E-4</v>
      </c>
      <c r="M373" s="84">
        <f t="shared" si="121"/>
        <v>0.12840785169029445</v>
      </c>
    </row>
    <row r="374" spans="2:13" x14ac:dyDescent="0.35">
      <c r="B374" s="79" t="s">
        <v>314</v>
      </c>
      <c r="C374" s="21">
        <v>357</v>
      </c>
      <c r="D374" s="21">
        <v>15</v>
      </c>
      <c r="E374" s="21">
        <v>12</v>
      </c>
      <c r="F374" s="11">
        <v>2</v>
      </c>
      <c r="G374" s="11">
        <v>386</v>
      </c>
      <c r="H374" s="11">
        <v>3141</v>
      </c>
      <c r="I374" s="83">
        <f t="shared" si="117"/>
        <v>0.11365807067812798</v>
      </c>
      <c r="J374" s="83">
        <f t="shared" si="118"/>
        <v>4.7755491881566383E-3</v>
      </c>
      <c r="K374" s="83">
        <f t="shared" si="119"/>
        <v>3.8204393505253103E-3</v>
      </c>
      <c r="L374" s="83">
        <f t="shared" si="120"/>
        <v>6.3673989175421842E-4</v>
      </c>
      <c r="M374" s="84">
        <f t="shared" si="121"/>
        <v>0.12289079910856415</v>
      </c>
    </row>
    <row r="375" spans="2:13" x14ac:dyDescent="0.35">
      <c r="B375" s="79" t="s">
        <v>315</v>
      </c>
      <c r="C375" s="21">
        <v>385</v>
      </c>
      <c r="D375" s="21">
        <v>26</v>
      </c>
      <c r="E375" s="21">
        <v>16</v>
      </c>
      <c r="F375" s="11">
        <v>2</v>
      </c>
      <c r="G375" s="11">
        <v>429</v>
      </c>
      <c r="H375" s="11">
        <v>3277</v>
      </c>
      <c r="I375" s="83">
        <f t="shared" si="117"/>
        <v>0.11748550503509307</v>
      </c>
      <c r="J375" s="83">
        <f t="shared" si="118"/>
        <v>7.9340860543179736E-3</v>
      </c>
      <c r="K375" s="83">
        <f t="shared" si="119"/>
        <v>4.8825144949649069E-3</v>
      </c>
      <c r="L375" s="83">
        <f t="shared" si="120"/>
        <v>6.1031431187061336E-4</v>
      </c>
      <c r="M375" s="84">
        <f t="shared" si="121"/>
        <v>0.13091241989624658</v>
      </c>
    </row>
    <row r="376" spans="2:13" x14ac:dyDescent="0.35">
      <c r="B376" s="79" t="s">
        <v>104</v>
      </c>
      <c r="C376" s="21">
        <v>361</v>
      </c>
      <c r="D376" s="21">
        <v>24</v>
      </c>
      <c r="E376" s="21">
        <v>10</v>
      </c>
      <c r="F376" s="11">
        <v>7</v>
      </c>
      <c r="G376" s="11">
        <v>402</v>
      </c>
      <c r="H376" s="11">
        <v>3172</v>
      </c>
      <c r="I376" s="83">
        <f t="shared" si="117"/>
        <v>0.11380832282471627</v>
      </c>
      <c r="J376" s="83">
        <f t="shared" si="118"/>
        <v>7.5662042875157629E-3</v>
      </c>
      <c r="K376" s="83">
        <f t="shared" si="119"/>
        <v>3.1525851197982345E-3</v>
      </c>
      <c r="L376" s="83">
        <f t="shared" si="120"/>
        <v>2.2068095838587644E-3</v>
      </c>
      <c r="M376" s="84">
        <f t="shared" si="121"/>
        <v>0.12673392181588902</v>
      </c>
    </row>
    <row r="377" spans="2:13" x14ac:dyDescent="0.35">
      <c r="B377" s="79" t="s">
        <v>105</v>
      </c>
      <c r="C377" s="21">
        <v>443</v>
      </c>
      <c r="D377" s="21">
        <v>16</v>
      </c>
      <c r="E377" s="21">
        <v>10</v>
      </c>
      <c r="F377" s="11">
        <v>6</v>
      </c>
      <c r="G377" s="11">
        <v>475</v>
      </c>
      <c r="H377" s="11">
        <v>3620</v>
      </c>
      <c r="I377" s="83">
        <f t="shared" si="117"/>
        <v>0.1223756906077348</v>
      </c>
      <c r="J377" s="83">
        <f t="shared" si="118"/>
        <v>4.4198895027624313E-3</v>
      </c>
      <c r="K377" s="83">
        <f t="shared" si="119"/>
        <v>2.7624309392265192E-3</v>
      </c>
      <c r="L377" s="83">
        <f t="shared" si="120"/>
        <v>1.6574585635359116E-3</v>
      </c>
      <c r="M377" s="84">
        <f t="shared" si="121"/>
        <v>0.13121546961325967</v>
      </c>
    </row>
    <row r="378" spans="2:13" x14ac:dyDescent="0.35">
      <c r="B378" s="79" t="s">
        <v>316</v>
      </c>
      <c r="C378" s="21">
        <v>386</v>
      </c>
      <c r="D378" s="21">
        <v>10</v>
      </c>
      <c r="E378" s="21">
        <v>19</v>
      </c>
      <c r="F378" s="11">
        <v>7</v>
      </c>
      <c r="G378" s="11">
        <v>422</v>
      </c>
      <c r="H378" s="11">
        <v>3778</v>
      </c>
      <c r="I378" s="83">
        <f t="shared" si="117"/>
        <v>0.10217046056114346</v>
      </c>
      <c r="J378" s="83">
        <f t="shared" si="118"/>
        <v>2.6469031233456856E-3</v>
      </c>
      <c r="K378" s="83">
        <f t="shared" si="119"/>
        <v>5.0291159343568027E-3</v>
      </c>
      <c r="L378" s="83">
        <f t="shared" si="120"/>
        <v>1.8528321863419798E-3</v>
      </c>
      <c r="M378" s="84">
        <f t="shared" si="121"/>
        <v>0.11169931180518793</v>
      </c>
    </row>
    <row r="379" spans="2:13" x14ac:dyDescent="0.35">
      <c r="B379" s="79" t="s">
        <v>317</v>
      </c>
      <c r="C379" s="21">
        <v>276</v>
      </c>
      <c r="D379" s="21">
        <v>12</v>
      </c>
      <c r="E379" s="21">
        <v>13</v>
      </c>
      <c r="F379" s="11">
        <v>2</v>
      </c>
      <c r="G379" s="11">
        <v>303</v>
      </c>
      <c r="H379" s="11">
        <v>2713</v>
      </c>
      <c r="I379" s="83">
        <f t="shared" si="117"/>
        <v>0.10173239955768522</v>
      </c>
      <c r="J379" s="83">
        <f t="shared" si="118"/>
        <v>4.4231478068558795E-3</v>
      </c>
      <c r="K379" s="83">
        <f t="shared" si="119"/>
        <v>4.7917434574272022E-3</v>
      </c>
      <c r="L379" s="83">
        <f t="shared" si="120"/>
        <v>7.3719130114264651E-4</v>
      </c>
      <c r="M379" s="84">
        <f t="shared" si="121"/>
        <v>0.11168448212311095</v>
      </c>
    </row>
    <row r="380" spans="2:13" x14ac:dyDescent="0.35">
      <c r="B380" s="79" t="s">
        <v>318</v>
      </c>
      <c r="C380" s="21">
        <v>364</v>
      </c>
      <c r="D380" s="21">
        <v>17</v>
      </c>
      <c r="E380" s="21">
        <v>13</v>
      </c>
      <c r="F380" s="11">
        <v>1</v>
      </c>
      <c r="G380" s="11">
        <v>395</v>
      </c>
      <c r="H380" s="11">
        <v>3252</v>
      </c>
      <c r="I380" s="83">
        <f t="shared" ref="I380:I392" si="122">C380/$H380</f>
        <v>0.11193111931119311</v>
      </c>
      <c r="J380" s="83">
        <f t="shared" ref="J380:J392" si="123">D380/$H380</f>
        <v>5.2275522755227555E-3</v>
      </c>
      <c r="K380" s="83">
        <f t="shared" ref="K380:K392" si="124">E380/$H380</f>
        <v>3.9975399753997536E-3</v>
      </c>
      <c r="L380" s="83">
        <f t="shared" ref="L380:L392" si="125">F380/$H380</f>
        <v>3.0750307503075032E-4</v>
      </c>
      <c r="M380" s="84">
        <f t="shared" ref="M380:M392" si="126">G380/$H380</f>
        <v>0.12146371463714638</v>
      </c>
    </row>
    <row r="381" spans="2:13" x14ac:dyDescent="0.35">
      <c r="B381" s="79" t="s">
        <v>109</v>
      </c>
      <c r="C381" s="21">
        <v>398</v>
      </c>
      <c r="D381" s="21">
        <v>13</v>
      </c>
      <c r="E381" s="21">
        <v>10</v>
      </c>
      <c r="F381" s="11">
        <v>2</v>
      </c>
      <c r="G381" s="11">
        <v>423</v>
      </c>
      <c r="H381" s="11">
        <v>3558</v>
      </c>
      <c r="I381" s="83">
        <f t="shared" si="122"/>
        <v>0.11186059584035975</v>
      </c>
      <c r="J381" s="83">
        <f t="shared" si="123"/>
        <v>3.6537380550871277E-3</v>
      </c>
      <c r="K381" s="83">
        <f t="shared" si="124"/>
        <v>2.810567734682406E-3</v>
      </c>
      <c r="L381" s="83">
        <f t="shared" si="125"/>
        <v>5.6211354693648118E-4</v>
      </c>
      <c r="M381" s="84">
        <f t="shared" si="126"/>
        <v>0.11888701517706576</v>
      </c>
    </row>
    <row r="382" spans="2:13" x14ac:dyDescent="0.35">
      <c r="B382" s="79" t="s">
        <v>110</v>
      </c>
      <c r="C382" s="21">
        <v>449</v>
      </c>
      <c r="D382" s="21">
        <v>13</v>
      </c>
      <c r="E382" s="21">
        <v>18</v>
      </c>
      <c r="F382" s="11">
        <v>7</v>
      </c>
      <c r="G382" s="11">
        <v>487</v>
      </c>
      <c r="H382" s="11">
        <v>3838</v>
      </c>
      <c r="I382" s="83">
        <f t="shared" si="122"/>
        <v>0.11698801459093278</v>
      </c>
      <c r="J382" s="83">
        <f t="shared" si="123"/>
        <v>3.3871808233454925E-3</v>
      </c>
      <c r="K382" s="83">
        <f t="shared" si="124"/>
        <v>4.6899426784783741E-3</v>
      </c>
      <c r="L382" s="83">
        <f t="shared" si="125"/>
        <v>1.8238665971860343E-3</v>
      </c>
      <c r="M382" s="84">
        <f t="shared" si="126"/>
        <v>0.12688900468994269</v>
      </c>
    </row>
    <row r="383" spans="2:13" x14ac:dyDescent="0.35">
      <c r="B383" s="79" t="s">
        <v>319</v>
      </c>
      <c r="C383" s="21">
        <v>420</v>
      </c>
      <c r="D383" s="21">
        <v>12</v>
      </c>
      <c r="E383" s="21">
        <v>10</v>
      </c>
      <c r="F383" s="11">
        <v>5</v>
      </c>
      <c r="G383" s="11">
        <v>447</v>
      </c>
      <c r="H383" s="11">
        <v>3743</v>
      </c>
      <c r="I383" s="83">
        <f t="shared" si="122"/>
        <v>0.112209457654288</v>
      </c>
      <c r="J383" s="83">
        <f t="shared" si="123"/>
        <v>3.2059845044082286E-3</v>
      </c>
      <c r="K383" s="83">
        <f t="shared" si="124"/>
        <v>2.6716537536735237E-3</v>
      </c>
      <c r="L383" s="83">
        <f t="shared" si="125"/>
        <v>1.3358268768367619E-3</v>
      </c>
      <c r="M383" s="84">
        <f t="shared" si="126"/>
        <v>0.11942292278920652</v>
      </c>
    </row>
    <row r="384" spans="2:13" x14ac:dyDescent="0.35">
      <c r="B384" s="79" t="s">
        <v>320</v>
      </c>
      <c r="C384" s="21">
        <v>398</v>
      </c>
      <c r="D384" s="21">
        <v>11</v>
      </c>
      <c r="E384" s="21">
        <v>10</v>
      </c>
      <c r="F384" s="11">
        <v>5</v>
      </c>
      <c r="G384" s="11">
        <v>424</v>
      </c>
      <c r="H384" s="11">
        <v>3546</v>
      </c>
      <c r="I384" s="83">
        <f t="shared" si="122"/>
        <v>0.11223914269599548</v>
      </c>
      <c r="J384" s="83">
        <f t="shared" si="123"/>
        <v>3.102086858432036E-3</v>
      </c>
      <c r="K384" s="83">
        <f t="shared" si="124"/>
        <v>2.8200789622109417E-3</v>
      </c>
      <c r="L384" s="83">
        <f t="shared" si="125"/>
        <v>1.4100394811054709E-3</v>
      </c>
      <c r="M384" s="84">
        <f t="shared" si="126"/>
        <v>0.11957134799774394</v>
      </c>
    </row>
    <row r="385" spans="2:13" x14ac:dyDescent="0.35">
      <c r="B385" s="79" t="s">
        <v>321</v>
      </c>
      <c r="C385" s="21">
        <v>386</v>
      </c>
      <c r="D385" s="21">
        <v>30</v>
      </c>
      <c r="E385" s="21">
        <v>24</v>
      </c>
      <c r="F385" s="11">
        <v>5</v>
      </c>
      <c r="G385" s="11">
        <v>445</v>
      </c>
      <c r="H385" s="11">
        <v>3622</v>
      </c>
      <c r="I385" s="83">
        <f t="shared" si="122"/>
        <v>0.10657095527332965</v>
      </c>
      <c r="J385" s="83">
        <f t="shared" si="123"/>
        <v>8.2827167310877969E-3</v>
      </c>
      <c r="K385" s="83">
        <f t="shared" si="124"/>
        <v>6.6261733848702372E-3</v>
      </c>
      <c r="L385" s="83">
        <f t="shared" si="125"/>
        <v>1.3804527885146328E-3</v>
      </c>
      <c r="M385" s="84">
        <f t="shared" si="126"/>
        <v>0.12286029817780232</v>
      </c>
    </row>
    <row r="386" spans="2:13" x14ac:dyDescent="0.35">
      <c r="B386" s="79" t="s">
        <v>115</v>
      </c>
      <c r="C386" s="21">
        <v>430</v>
      </c>
      <c r="D386" s="21">
        <v>21</v>
      </c>
      <c r="E386" s="21">
        <v>12</v>
      </c>
      <c r="F386" s="11">
        <v>3</v>
      </c>
      <c r="G386" s="11">
        <v>466</v>
      </c>
      <c r="H386" s="11">
        <v>3734</v>
      </c>
      <c r="I386" s="83">
        <f t="shared" si="122"/>
        <v>0.11515800749866095</v>
      </c>
      <c r="J386" s="83">
        <f t="shared" si="123"/>
        <v>5.6239957150508836E-3</v>
      </c>
      <c r="K386" s="83">
        <f t="shared" si="124"/>
        <v>3.2137118371719335E-3</v>
      </c>
      <c r="L386" s="83">
        <f t="shared" si="125"/>
        <v>8.0342795929298338E-4</v>
      </c>
      <c r="M386" s="84">
        <f t="shared" si="126"/>
        <v>0.12479914301017675</v>
      </c>
    </row>
    <row r="387" spans="2:13" x14ac:dyDescent="0.35">
      <c r="B387" s="79" t="s">
        <v>116</v>
      </c>
      <c r="C387" s="21">
        <v>479</v>
      </c>
      <c r="D387" s="21">
        <v>13</v>
      </c>
      <c r="E387" s="21">
        <v>14</v>
      </c>
      <c r="F387" s="11">
        <v>13</v>
      </c>
      <c r="G387" s="11">
        <v>519</v>
      </c>
      <c r="H387" s="11">
        <v>3945</v>
      </c>
      <c r="I387" s="83">
        <f t="shared" si="122"/>
        <v>0.12141951837769328</v>
      </c>
      <c r="J387" s="83">
        <f t="shared" si="123"/>
        <v>3.2953105196451204E-3</v>
      </c>
      <c r="K387" s="83">
        <f t="shared" si="124"/>
        <v>3.5487959442332068E-3</v>
      </c>
      <c r="L387" s="83">
        <f t="shared" si="125"/>
        <v>3.2953105196451204E-3</v>
      </c>
      <c r="M387" s="84">
        <f t="shared" si="126"/>
        <v>0.13155893536121674</v>
      </c>
    </row>
    <row r="388" spans="2:13" x14ac:dyDescent="0.35">
      <c r="B388" s="79" t="s">
        <v>322</v>
      </c>
      <c r="C388" s="21">
        <v>391</v>
      </c>
      <c r="D388" s="21">
        <v>12</v>
      </c>
      <c r="E388" s="21">
        <v>15</v>
      </c>
      <c r="F388" s="11">
        <v>6</v>
      </c>
      <c r="G388" s="11">
        <v>424</v>
      </c>
      <c r="H388" s="11">
        <v>3500</v>
      </c>
      <c r="I388" s="83">
        <f t="shared" si="122"/>
        <v>0.11171428571428571</v>
      </c>
      <c r="J388" s="83">
        <f t="shared" si="123"/>
        <v>3.4285714285714284E-3</v>
      </c>
      <c r="K388" s="83">
        <f t="shared" si="124"/>
        <v>4.2857142857142859E-3</v>
      </c>
      <c r="L388" s="83">
        <f t="shared" si="125"/>
        <v>1.7142857142857142E-3</v>
      </c>
      <c r="M388" s="84">
        <f t="shared" si="126"/>
        <v>0.12114285714285715</v>
      </c>
    </row>
    <row r="389" spans="2:13" x14ac:dyDescent="0.35">
      <c r="B389" s="79" t="s">
        <v>323</v>
      </c>
      <c r="C389" s="21">
        <v>348</v>
      </c>
      <c r="D389" s="21">
        <v>11</v>
      </c>
      <c r="E389" s="21">
        <v>8</v>
      </c>
      <c r="F389" s="11">
        <v>9</v>
      </c>
      <c r="G389" s="11">
        <v>376</v>
      </c>
      <c r="H389" s="11">
        <v>3244</v>
      </c>
      <c r="I389" s="83">
        <f t="shared" si="122"/>
        <v>0.10727496917385944</v>
      </c>
      <c r="J389" s="83">
        <f t="shared" si="123"/>
        <v>3.3908754623921083E-3</v>
      </c>
      <c r="K389" s="83">
        <f t="shared" si="124"/>
        <v>2.4660912453760789E-3</v>
      </c>
      <c r="L389" s="83">
        <f t="shared" si="125"/>
        <v>2.7743526510480886E-3</v>
      </c>
      <c r="M389" s="84">
        <f t="shared" si="126"/>
        <v>0.11590628853267571</v>
      </c>
    </row>
    <row r="390" spans="2:13" x14ac:dyDescent="0.35">
      <c r="B390" s="79" t="s">
        <v>324</v>
      </c>
      <c r="C390" s="21">
        <v>382</v>
      </c>
      <c r="D390" s="21">
        <v>22</v>
      </c>
      <c r="E390" s="21">
        <v>9</v>
      </c>
      <c r="F390" s="11">
        <v>4</v>
      </c>
      <c r="G390" s="11">
        <v>417</v>
      </c>
      <c r="H390" s="11">
        <v>3323</v>
      </c>
      <c r="I390" s="83">
        <f t="shared" si="122"/>
        <v>0.11495636473066506</v>
      </c>
      <c r="J390" s="83">
        <f t="shared" si="123"/>
        <v>6.6205236232320195E-3</v>
      </c>
      <c r="K390" s="83">
        <f t="shared" si="124"/>
        <v>2.7083960276858259E-3</v>
      </c>
      <c r="L390" s="83">
        <f t="shared" si="125"/>
        <v>1.2037315678603672E-3</v>
      </c>
      <c r="M390" s="84">
        <f t="shared" si="126"/>
        <v>0.12548901594944328</v>
      </c>
    </row>
    <row r="391" spans="2:13" x14ac:dyDescent="0.35">
      <c r="B391" s="79" t="s">
        <v>120</v>
      </c>
      <c r="C391" s="21">
        <v>424</v>
      </c>
      <c r="D391" s="21">
        <v>14</v>
      </c>
      <c r="E391" s="21">
        <v>18</v>
      </c>
      <c r="F391" s="11">
        <v>9</v>
      </c>
      <c r="G391" s="11">
        <v>465</v>
      </c>
      <c r="H391" s="11">
        <v>3753</v>
      </c>
      <c r="I391" s="83">
        <f t="shared" si="122"/>
        <v>0.11297628563815615</v>
      </c>
      <c r="J391" s="83">
        <f t="shared" si="123"/>
        <v>3.7303490540900614E-3</v>
      </c>
      <c r="K391" s="83">
        <f t="shared" si="124"/>
        <v>4.7961630695443642E-3</v>
      </c>
      <c r="L391" s="83">
        <f t="shared" si="125"/>
        <v>2.3980815347721821E-3</v>
      </c>
      <c r="M391" s="84">
        <f t="shared" si="126"/>
        <v>0.12390087929656275</v>
      </c>
    </row>
    <row r="392" spans="2:13" x14ac:dyDescent="0.35">
      <c r="B392" s="79" t="s">
        <v>325</v>
      </c>
      <c r="C392" s="21">
        <v>366</v>
      </c>
      <c r="D392" s="21">
        <v>9</v>
      </c>
      <c r="E392" s="21">
        <v>14</v>
      </c>
      <c r="F392" s="11">
        <v>10</v>
      </c>
      <c r="G392" s="11">
        <v>399</v>
      </c>
      <c r="H392" s="11">
        <v>3375</v>
      </c>
      <c r="I392" s="83">
        <f t="shared" si="122"/>
        <v>0.10844444444444444</v>
      </c>
      <c r="J392" s="83">
        <f t="shared" si="123"/>
        <v>2.6666666666666666E-3</v>
      </c>
      <c r="K392" s="83">
        <f t="shared" si="124"/>
        <v>4.1481481481481482E-3</v>
      </c>
      <c r="L392" s="83">
        <f t="shared" si="125"/>
        <v>2.9629629629629628E-3</v>
      </c>
      <c r="M392" s="84">
        <f t="shared" si="126"/>
        <v>0.11822222222222223</v>
      </c>
    </row>
    <row r="393" spans="2:13" x14ac:dyDescent="0.35">
      <c r="B393" s="79" t="s">
        <v>326</v>
      </c>
      <c r="C393" s="21">
        <v>311</v>
      </c>
      <c r="D393" s="21">
        <v>15</v>
      </c>
      <c r="E393" s="21">
        <v>7</v>
      </c>
      <c r="F393" s="11">
        <v>7</v>
      </c>
      <c r="G393" s="11">
        <v>340</v>
      </c>
      <c r="H393" s="11">
        <v>2863</v>
      </c>
      <c r="I393" s="83">
        <f t="shared" ref="I393:I405" si="127">C393/$H393</f>
        <v>0.10862731400628711</v>
      </c>
      <c r="J393" s="83">
        <f t="shared" ref="J393:J405" si="128">D393/$H393</f>
        <v>5.2392595179881242E-3</v>
      </c>
      <c r="K393" s="83">
        <f t="shared" ref="K393:K405" si="129">E393/$H393</f>
        <v>2.4449877750611247E-3</v>
      </c>
      <c r="L393" s="83">
        <f t="shared" ref="L393:L405" si="130">F393/$H393</f>
        <v>2.4449877750611247E-3</v>
      </c>
      <c r="M393" s="84">
        <f t="shared" ref="M393:M405" si="131">G393/$H393</f>
        <v>0.11875654907439749</v>
      </c>
    </row>
    <row r="394" spans="2:13" x14ac:dyDescent="0.35">
      <c r="B394" s="79" t="s">
        <v>327</v>
      </c>
      <c r="C394" s="21">
        <v>381</v>
      </c>
      <c r="D394" s="21">
        <v>17</v>
      </c>
      <c r="E394" s="21">
        <v>11</v>
      </c>
      <c r="F394" s="11">
        <v>7</v>
      </c>
      <c r="G394" s="11">
        <v>416</v>
      </c>
      <c r="H394" s="11">
        <v>3155</v>
      </c>
      <c r="I394" s="83">
        <f t="shared" si="127"/>
        <v>0.12076069730586371</v>
      </c>
      <c r="J394" s="83">
        <f t="shared" si="128"/>
        <v>5.388272583201268E-3</v>
      </c>
      <c r="K394" s="83">
        <f t="shared" si="129"/>
        <v>3.486529318541997E-3</v>
      </c>
      <c r="L394" s="83">
        <f t="shared" si="130"/>
        <v>2.2187004754358162E-3</v>
      </c>
      <c r="M394" s="84">
        <f t="shared" si="131"/>
        <v>0.13185419968304279</v>
      </c>
    </row>
    <row r="395" spans="2:13" x14ac:dyDescent="0.35">
      <c r="B395" s="79" t="s">
        <v>328</v>
      </c>
      <c r="C395" s="21">
        <v>338</v>
      </c>
      <c r="D395" s="21">
        <v>8</v>
      </c>
      <c r="E395" s="21">
        <v>15</v>
      </c>
      <c r="F395" s="11">
        <v>1</v>
      </c>
      <c r="G395" s="11">
        <v>362</v>
      </c>
      <c r="H395" s="11">
        <v>2837</v>
      </c>
      <c r="I395" s="83">
        <f t="shared" si="127"/>
        <v>0.11913993655269652</v>
      </c>
      <c r="J395" s="83">
        <f t="shared" si="128"/>
        <v>2.8198801550934085E-3</v>
      </c>
      <c r="K395" s="83">
        <f t="shared" si="129"/>
        <v>5.287275290800141E-3</v>
      </c>
      <c r="L395" s="83">
        <f t="shared" si="130"/>
        <v>3.5248501938667606E-4</v>
      </c>
      <c r="M395" s="84">
        <f t="shared" si="131"/>
        <v>0.12759957701797672</v>
      </c>
    </row>
    <row r="396" spans="2:13" x14ac:dyDescent="0.35">
      <c r="B396" s="79" t="s">
        <v>125</v>
      </c>
      <c r="C396" s="21">
        <v>491</v>
      </c>
      <c r="D396" s="21">
        <v>23</v>
      </c>
      <c r="E396" s="21">
        <v>15</v>
      </c>
      <c r="F396" s="11">
        <v>6</v>
      </c>
      <c r="G396" s="11">
        <v>535</v>
      </c>
      <c r="H396" s="11">
        <v>4145</v>
      </c>
      <c r="I396" s="83">
        <f t="shared" si="127"/>
        <v>0.11845597104945718</v>
      </c>
      <c r="J396" s="83">
        <f t="shared" si="128"/>
        <v>5.5488540410132689E-3</v>
      </c>
      <c r="K396" s="83">
        <f t="shared" si="129"/>
        <v>3.6188178528347406E-3</v>
      </c>
      <c r="L396" s="83">
        <f t="shared" si="130"/>
        <v>1.4475271411338963E-3</v>
      </c>
      <c r="M396" s="84">
        <f t="shared" si="131"/>
        <v>0.12907117008443908</v>
      </c>
    </row>
    <row r="397" spans="2:13" x14ac:dyDescent="0.35">
      <c r="B397" s="79" t="s">
        <v>329</v>
      </c>
      <c r="C397" s="21">
        <v>408</v>
      </c>
      <c r="D397" s="21">
        <v>15</v>
      </c>
      <c r="E397" s="21">
        <v>23</v>
      </c>
      <c r="F397" s="11">
        <v>5</v>
      </c>
      <c r="G397" s="11">
        <v>451</v>
      </c>
      <c r="H397" s="11">
        <v>3995</v>
      </c>
      <c r="I397" s="83">
        <f t="shared" si="127"/>
        <v>0.10212765957446808</v>
      </c>
      <c r="J397" s="83">
        <f t="shared" si="128"/>
        <v>3.7546933667083854E-3</v>
      </c>
      <c r="K397" s="83">
        <f t="shared" si="129"/>
        <v>5.7571964956195246E-3</v>
      </c>
      <c r="L397" s="83">
        <f t="shared" si="130"/>
        <v>1.2515644555694619E-3</v>
      </c>
      <c r="M397" s="84">
        <f t="shared" si="131"/>
        <v>0.11289111389236546</v>
      </c>
    </row>
    <row r="398" spans="2:13" x14ac:dyDescent="0.35">
      <c r="B398" s="79" t="s">
        <v>330</v>
      </c>
      <c r="C398" s="21">
        <v>435</v>
      </c>
      <c r="D398" s="21">
        <v>19</v>
      </c>
      <c r="E398" s="21">
        <v>12</v>
      </c>
      <c r="F398" s="11">
        <v>6</v>
      </c>
      <c r="G398" s="11">
        <v>472</v>
      </c>
      <c r="H398" s="11">
        <v>3738</v>
      </c>
      <c r="I398" s="83">
        <f t="shared" si="127"/>
        <v>0.11637239165329052</v>
      </c>
      <c r="J398" s="83">
        <f t="shared" si="128"/>
        <v>5.0829320492241838E-3</v>
      </c>
      <c r="K398" s="83">
        <f t="shared" si="129"/>
        <v>3.2102728731942215E-3</v>
      </c>
      <c r="L398" s="83">
        <f t="shared" si="130"/>
        <v>1.6051364365971107E-3</v>
      </c>
      <c r="M398" s="84">
        <f t="shared" si="131"/>
        <v>0.12627073301230604</v>
      </c>
    </row>
    <row r="399" spans="2:13" x14ac:dyDescent="0.35">
      <c r="B399" s="79" t="s">
        <v>331</v>
      </c>
      <c r="C399" s="21">
        <v>378</v>
      </c>
      <c r="D399" s="21">
        <v>13</v>
      </c>
      <c r="E399" s="21">
        <v>23</v>
      </c>
      <c r="F399" s="11">
        <v>4</v>
      </c>
      <c r="G399" s="11">
        <v>418</v>
      </c>
      <c r="H399" s="11">
        <v>3515</v>
      </c>
      <c r="I399" s="83">
        <f t="shared" si="127"/>
        <v>0.10753911806543386</v>
      </c>
      <c r="J399" s="83">
        <f t="shared" si="128"/>
        <v>3.6984352773826458E-3</v>
      </c>
      <c r="K399" s="83">
        <f t="shared" si="129"/>
        <v>6.543385490753912E-3</v>
      </c>
      <c r="L399" s="83">
        <f t="shared" si="130"/>
        <v>1.1379800853485065E-3</v>
      </c>
      <c r="M399" s="84">
        <f t="shared" si="131"/>
        <v>0.11891891891891893</v>
      </c>
    </row>
    <row r="400" spans="2:13" x14ac:dyDescent="0.35">
      <c r="B400" s="79" t="s">
        <v>129</v>
      </c>
      <c r="C400" s="21">
        <v>396</v>
      </c>
      <c r="D400" s="21">
        <v>15</v>
      </c>
      <c r="E400" s="21">
        <v>16</v>
      </c>
      <c r="F400" s="11">
        <v>9</v>
      </c>
      <c r="G400" s="11">
        <v>436</v>
      </c>
      <c r="H400" s="11">
        <v>3411</v>
      </c>
      <c r="I400" s="83">
        <f t="shared" si="127"/>
        <v>0.11609498680738786</v>
      </c>
      <c r="J400" s="83">
        <f t="shared" si="128"/>
        <v>4.3975373790677225E-3</v>
      </c>
      <c r="K400" s="83">
        <f t="shared" si="129"/>
        <v>4.6907065376722368E-3</v>
      </c>
      <c r="L400" s="83">
        <f t="shared" si="130"/>
        <v>2.6385224274406332E-3</v>
      </c>
      <c r="M400" s="84">
        <f t="shared" si="131"/>
        <v>0.12782175315156846</v>
      </c>
    </row>
    <row r="401" spans="2:13" x14ac:dyDescent="0.35">
      <c r="B401" s="79" t="s">
        <v>130</v>
      </c>
      <c r="C401" s="21">
        <v>430</v>
      </c>
      <c r="D401" s="21">
        <v>13</v>
      </c>
      <c r="E401" s="21">
        <v>16</v>
      </c>
      <c r="F401" s="11">
        <v>8</v>
      </c>
      <c r="G401" s="11">
        <v>467</v>
      </c>
      <c r="H401" s="11">
        <v>3585</v>
      </c>
      <c r="I401" s="83">
        <f t="shared" si="127"/>
        <v>0.11994421199442119</v>
      </c>
      <c r="J401" s="83">
        <f t="shared" si="128"/>
        <v>3.6262203626220364E-3</v>
      </c>
      <c r="K401" s="83">
        <f t="shared" si="129"/>
        <v>4.4630404463040447E-3</v>
      </c>
      <c r="L401" s="83">
        <f t="shared" si="130"/>
        <v>2.2315202231520223E-3</v>
      </c>
      <c r="M401" s="84">
        <f t="shared" si="131"/>
        <v>0.1302649930264993</v>
      </c>
    </row>
    <row r="402" spans="2:13" x14ac:dyDescent="0.35">
      <c r="B402" s="79" t="s">
        <v>332</v>
      </c>
      <c r="C402" s="21">
        <v>449</v>
      </c>
      <c r="D402" s="21">
        <v>19</v>
      </c>
      <c r="E402" s="21">
        <v>8</v>
      </c>
      <c r="F402" s="11">
        <v>4</v>
      </c>
      <c r="G402" s="11">
        <v>480</v>
      </c>
      <c r="H402" s="11">
        <v>3803</v>
      </c>
      <c r="I402" s="83">
        <f t="shared" si="127"/>
        <v>0.11806468577438864</v>
      </c>
      <c r="J402" s="83">
        <f t="shared" si="128"/>
        <v>4.9960557454641072E-3</v>
      </c>
      <c r="K402" s="83">
        <f t="shared" si="129"/>
        <v>2.1036024191427821E-3</v>
      </c>
      <c r="L402" s="83">
        <f t="shared" si="130"/>
        <v>1.0518012095713911E-3</v>
      </c>
      <c r="M402" s="84">
        <f t="shared" si="131"/>
        <v>0.12621614514856691</v>
      </c>
    </row>
    <row r="403" spans="2:13" x14ac:dyDescent="0.35">
      <c r="B403" s="79" t="s">
        <v>333</v>
      </c>
      <c r="C403" s="21">
        <v>399</v>
      </c>
      <c r="D403" s="21">
        <v>15</v>
      </c>
      <c r="E403" s="21">
        <v>17</v>
      </c>
      <c r="F403" s="11">
        <v>2</v>
      </c>
      <c r="G403" s="11">
        <v>433</v>
      </c>
      <c r="H403" s="11">
        <v>3639</v>
      </c>
      <c r="I403" s="83">
        <f t="shared" si="127"/>
        <v>0.10964550700741962</v>
      </c>
      <c r="J403" s="83">
        <f t="shared" si="128"/>
        <v>4.1220115416323163E-3</v>
      </c>
      <c r="K403" s="83">
        <f t="shared" si="129"/>
        <v>4.6716130805166253E-3</v>
      </c>
      <c r="L403" s="83">
        <f t="shared" si="130"/>
        <v>5.4960153888430885E-4</v>
      </c>
      <c r="M403" s="84">
        <f t="shared" si="131"/>
        <v>0.11898873316845288</v>
      </c>
    </row>
    <row r="404" spans="2:13" x14ac:dyDescent="0.35">
      <c r="B404" s="79" t="s">
        <v>334</v>
      </c>
      <c r="C404" s="21">
        <v>381</v>
      </c>
      <c r="D404" s="21">
        <v>18</v>
      </c>
      <c r="E404" s="21">
        <v>10</v>
      </c>
      <c r="F404" s="11">
        <v>4</v>
      </c>
      <c r="G404" s="11">
        <v>413</v>
      </c>
      <c r="H404" s="11">
        <v>3512</v>
      </c>
      <c r="I404" s="83">
        <f t="shared" si="127"/>
        <v>0.10848519362186788</v>
      </c>
      <c r="J404" s="83">
        <f t="shared" si="128"/>
        <v>5.1252847380410024E-3</v>
      </c>
      <c r="K404" s="83">
        <f t="shared" si="129"/>
        <v>2.8473804100227792E-3</v>
      </c>
      <c r="L404" s="83">
        <f t="shared" si="130"/>
        <v>1.1389521640091116E-3</v>
      </c>
      <c r="M404" s="84">
        <f t="shared" si="131"/>
        <v>0.11759681093394077</v>
      </c>
    </row>
    <row r="405" spans="2:13" x14ac:dyDescent="0.35">
      <c r="B405" s="79" t="s">
        <v>134</v>
      </c>
      <c r="C405" s="21">
        <v>383</v>
      </c>
      <c r="D405" s="21">
        <v>12</v>
      </c>
      <c r="E405" s="21">
        <v>17</v>
      </c>
      <c r="F405" s="11">
        <v>5</v>
      </c>
      <c r="G405" s="11">
        <v>417</v>
      </c>
      <c r="H405" s="11">
        <v>3487</v>
      </c>
      <c r="I405" s="83">
        <f t="shared" si="127"/>
        <v>0.10983653570404359</v>
      </c>
      <c r="J405" s="83">
        <f t="shared" si="128"/>
        <v>3.4413535990823058E-3</v>
      </c>
      <c r="K405" s="83">
        <f t="shared" si="129"/>
        <v>4.8752509320332668E-3</v>
      </c>
      <c r="L405" s="83">
        <f t="shared" si="130"/>
        <v>1.4338973329509608E-3</v>
      </c>
      <c r="M405" s="84">
        <f t="shared" si="131"/>
        <v>0.11958703756811012</v>
      </c>
    </row>
    <row r="406" spans="2:13" x14ac:dyDescent="0.35">
      <c r="B406" s="79" t="s">
        <v>135</v>
      </c>
      <c r="C406" s="21">
        <v>459</v>
      </c>
      <c r="D406" s="21">
        <v>16</v>
      </c>
      <c r="E406" s="21">
        <v>17</v>
      </c>
      <c r="F406" s="11">
        <v>8</v>
      </c>
      <c r="G406" s="11">
        <v>500</v>
      </c>
      <c r="H406" s="85">
        <v>4334</v>
      </c>
      <c r="I406" s="83">
        <f t="shared" ref="I406:I411" si="132">C406/$H406</f>
        <v>0.10590678357175819</v>
      </c>
      <c r="J406" s="83">
        <f t="shared" ref="J406:J411" si="133">D406/$H406</f>
        <v>3.6917397323488694E-3</v>
      </c>
      <c r="K406" s="83">
        <f t="shared" ref="K406:K411" si="134">E406/$H406</f>
        <v>3.9224734656206741E-3</v>
      </c>
      <c r="L406" s="83">
        <f t="shared" ref="L406:L411" si="135">F406/$H406</f>
        <v>1.8458698661744347E-3</v>
      </c>
      <c r="M406" s="84">
        <f t="shared" ref="M406:M411" si="136">G406/$H406</f>
        <v>0.11536686663590216</v>
      </c>
    </row>
    <row r="407" spans="2:13" x14ac:dyDescent="0.35">
      <c r="B407" s="79" t="s">
        <v>335</v>
      </c>
      <c r="C407" s="21">
        <v>460</v>
      </c>
      <c r="D407" s="21">
        <v>19</v>
      </c>
      <c r="E407" s="21">
        <v>8</v>
      </c>
      <c r="F407" s="11">
        <v>4</v>
      </c>
      <c r="G407" s="11">
        <v>491</v>
      </c>
      <c r="H407" s="86">
        <v>4112</v>
      </c>
      <c r="I407" s="83">
        <f t="shared" si="132"/>
        <v>0.11186770428015565</v>
      </c>
      <c r="J407" s="83">
        <f t="shared" si="133"/>
        <v>4.6206225680933853E-3</v>
      </c>
      <c r="K407" s="83">
        <f t="shared" si="134"/>
        <v>1.9455252918287938E-3</v>
      </c>
      <c r="L407" s="83">
        <f t="shared" si="135"/>
        <v>9.727626459143969E-4</v>
      </c>
      <c r="M407" s="84">
        <f t="shared" si="136"/>
        <v>0.11940661478599222</v>
      </c>
    </row>
    <row r="408" spans="2:13" x14ac:dyDescent="0.35">
      <c r="B408" s="79" t="s">
        <v>336</v>
      </c>
      <c r="C408" s="21">
        <v>451</v>
      </c>
      <c r="D408" s="21">
        <v>15</v>
      </c>
      <c r="E408" s="21">
        <v>14</v>
      </c>
      <c r="F408" s="11">
        <v>7</v>
      </c>
      <c r="G408" s="11">
        <v>487</v>
      </c>
      <c r="H408" s="86">
        <v>3677</v>
      </c>
      <c r="I408" s="83">
        <f t="shared" si="132"/>
        <v>0.12265433777536035</v>
      </c>
      <c r="J408" s="83">
        <f t="shared" si="133"/>
        <v>4.079412564590699E-3</v>
      </c>
      <c r="K408" s="83">
        <f t="shared" si="134"/>
        <v>3.8074517269513189E-3</v>
      </c>
      <c r="L408" s="83">
        <f t="shared" si="135"/>
        <v>1.9037258634756595E-3</v>
      </c>
      <c r="M408" s="84">
        <f t="shared" si="136"/>
        <v>0.13244492793037801</v>
      </c>
    </row>
    <row r="409" spans="2:13" x14ac:dyDescent="0.35">
      <c r="B409" s="79" t="s">
        <v>337</v>
      </c>
      <c r="C409" s="21">
        <v>406</v>
      </c>
      <c r="D409" s="21">
        <v>16</v>
      </c>
      <c r="E409" s="21">
        <v>15</v>
      </c>
      <c r="F409" s="11">
        <v>6</v>
      </c>
      <c r="G409" s="11">
        <v>443</v>
      </c>
      <c r="H409" s="86">
        <v>3655</v>
      </c>
      <c r="I409" s="83">
        <f t="shared" si="132"/>
        <v>0.11108071135430916</v>
      </c>
      <c r="J409" s="83">
        <f t="shared" si="133"/>
        <v>4.3775649794801641E-3</v>
      </c>
      <c r="K409" s="83">
        <f t="shared" si="134"/>
        <v>4.1039671682626538E-3</v>
      </c>
      <c r="L409" s="83">
        <f t="shared" si="135"/>
        <v>1.6415868673050615E-3</v>
      </c>
      <c r="M409" s="84">
        <f t="shared" si="136"/>
        <v>0.12120383036935704</v>
      </c>
    </row>
    <row r="410" spans="2:13" x14ac:dyDescent="0.35">
      <c r="B410" s="79" t="s">
        <v>138</v>
      </c>
      <c r="C410" s="21">
        <v>453</v>
      </c>
      <c r="D410" s="21">
        <v>12</v>
      </c>
      <c r="E410" s="21">
        <v>7</v>
      </c>
      <c r="F410" s="11">
        <v>2</v>
      </c>
      <c r="G410" s="11">
        <v>474</v>
      </c>
      <c r="H410" s="86">
        <v>4005</v>
      </c>
      <c r="I410" s="83">
        <f t="shared" si="132"/>
        <v>0.11310861423220973</v>
      </c>
      <c r="J410" s="83">
        <f t="shared" si="133"/>
        <v>2.9962546816479402E-3</v>
      </c>
      <c r="K410" s="83">
        <f t="shared" si="134"/>
        <v>1.7478152309612985E-3</v>
      </c>
      <c r="L410" s="83">
        <f t="shared" si="135"/>
        <v>4.9937578027465666E-4</v>
      </c>
      <c r="M410" s="84">
        <f t="shared" si="136"/>
        <v>0.11835205992509364</v>
      </c>
    </row>
    <row r="411" spans="2:13" x14ac:dyDescent="0.35">
      <c r="B411" s="79" t="s">
        <v>140</v>
      </c>
      <c r="C411" s="21">
        <v>428</v>
      </c>
      <c r="D411" s="21">
        <v>8</v>
      </c>
      <c r="E411" s="21">
        <v>13</v>
      </c>
      <c r="F411" s="11">
        <v>6</v>
      </c>
      <c r="G411" s="11">
        <v>455</v>
      </c>
      <c r="H411" s="86">
        <v>4271</v>
      </c>
      <c r="I411" s="83">
        <f t="shared" si="132"/>
        <v>0.10021072348396159</v>
      </c>
      <c r="J411" s="83">
        <f t="shared" si="133"/>
        <v>1.8730976352142356E-3</v>
      </c>
      <c r="K411" s="83">
        <f t="shared" si="134"/>
        <v>3.0437836572231327E-3</v>
      </c>
      <c r="L411" s="83">
        <f t="shared" si="135"/>
        <v>1.4048232264106766E-3</v>
      </c>
      <c r="M411" s="84">
        <f t="shared" si="136"/>
        <v>0.10653242800280964</v>
      </c>
    </row>
    <row r="412" spans="2:13" x14ac:dyDescent="0.35">
      <c r="B412" s="79" t="s">
        <v>338</v>
      </c>
      <c r="C412" s="21">
        <v>274</v>
      </c>
      <c r="D412" s="21">
        <v>5</v>
      </c>
      <c r="E412" s="21">
        <v>13</v>
      </c>
      <c r="F412" s="11">
        <v>2</v>
      </c>
      <c r="G412" s="11">
        <v>294</v>
      </c>
      <c r="H412" s="86">
        <v>2396</v>
      </c>
      <c r="I412" s="83">
        <f t="shared" ref="I412:I415" si="137">C412/$H412</f>
        <v>0.11435726210350584</v>
      </c>
      <c r="J412" s="83">
        <f t="shared" ref="J412:J415" si="138">D412/$H412</f>
        <v>2.0868113522537562E-3</v>
      </c>
      <c r="K412" s="83">
        <f t="shared" ref="K412:K415" si="139">E412/$H412</f>
        <v>5.4257095158597663E-3</v>
      </c>
      <c r="L412" s="83">
        <f t="shared" ref="L412:L415" si="140">F412/$H412</f>
        <v>8.3472454090150253E-4</v>
      </c>
      <c r="M412" s="84">
        <f t="shared" ref="M412:M415" si="141">G412/$H412</f>
        <v>0.12270450751252086</v>
      </c>
    </row>
    <row r="413" spans="2:13" x14ac:dyDescent="0.35">
      <c r="B413" s="79" t="s">
        <v>339</v>
      </c>
      <c r="C413" s="21">
        <v>335</v>
      </c>
      <c r="D413" s="21">
        <v>11</v>
      </c>
      <c r="E413" s="21">
        <v>8</v>
      </c>
      <c r="F413" s="11">
        <v>2</v>
      </c>
      <c r="G413" s="11">
        <v>356</v>
      </c>
      <c r="H413" s="86">
        <v>3042</v>
      </c>
      <c r="I413" s="83">
        <f t="shared" si="137"/>
        <v>0.11012491781722551</v>
      </c>
      <c r="J413" s="83">
        <f t="shared" si="138"/>
        <v>3.6160420775805391E-3</v>
      </c>
      <c r="K413" s="83">
        <f t="shared" si="139"/>
        <v>2.6298487836949377E-3</v>
      </c>
      <c r="L413" s="83">
        <f t="shared" si="140"/>
        <v>6.5746219592373442E-4</v>
      </c>
      <c r="M413" s="84">
        <f t="shared" si="141"/>
        <v>0.11702827087442472</v>
      </c>
    </row>
    <row r="414" spans="2:13" x14ac:dyDescent="0.35">
      <c r="B414" s="79" t="s">
        <v>143</v>
      </c>
      <c r="C414" s="21">
        <v>346</v>
      </c>
      <c r="D414" s="21">
        <v>16</v>
      </c>
      <c r="E414" s="21">
        <v>9</v>
      </c>
      <c r="F414" s="11">
        <v>2</v>
      </c>
      <c r="G414" s="11">
        <v>373</v>
      </c>
      <c r="H414" s="86">
        <v>3229</v>
      </c>
      <c r="I414" s="83">
        <f t="shared" si="137"/>
        <v>0.10715391762155466</v>
      </c>
      <c r="J414" s="83">
        <f t="shared" si="138"/>
        <v>4.9550944564880767E-3</v>
      </c>
      <c r="K414" s="83">
        <f t="shared" si="139"/>
        <v>2.7872406317745431E-3</v>
      </c>
      <c r="L414" s="83">
        <f t="shared" si="140"/>
        <v>6.1938680706100958E-4</v>
      </c>
      <c r="M414" s="84">
        <f t="shared" si="141"/>
        <v>0.11551563951687829</v>
      </c>
    </row>
    <row r="415" spans="2:13" x14ac:dyDescent="0.35">
      <c r="B415" s="79" t="s">
        <v>144</v>
      </c>
      <c r="C415" s="21">
        <v>487</v>
      </c>
      <c r="D415" s="21">
        <v>13</v>
      </c>
      <c r="E415" s="21">
        <v>11</v>
      </c>
      <c r="F415" s="11">
        <v>6</v>
      </c>
      <c r="G415" s="11">
        <v>517</v>
      </c>
      <c r="H415" s="86">
        <v>3980</v>
      </c>
      <c r="I415" s="83">
        <f t="shared" si="137"/>
        <v>0.12236180904522613</v>
      </c>
      <c r="J415" s="83">
        <f t="shared" si="138"/>
        <v>3.2663316582914573E-3</v>
      </c>
      <c r="K415" s="83">
        <f t="shared" si="139"/>
        <v>2.7638190954773871E-3</v>
      </c>
      <c r="L415" s="83">
        <f t="shared" si="140"/>
        <v>1.507537688442211E-3</v>
      </c>
      <c r="M415" s="84">
        <f t="shared" si="141"/>
        <v>0.12989949748743718</v>
      </c>
    </row>
    <row r="416" spans="2:13" x14ac:dyDescent="0.35">
      <c r="B416" s="79" t="s">
        <v>340</v>
      </c>
      <c r="C416" s="21">
        <v>444</v>
      </c>
      <c r="D416" s="21">
        <v>17</v>
      </c>
      <c r="E416" s="21">
        <v>11</v>
      </c>
      <c r="F416" s="11">
        <v>8</v>
      </c>
      <c r="G416" s="11">
        <v>480</v>
      </c>
      <c r="H416" s="86">
        <v>4040</v>
      </c>
      <c r="I416" s="83">
        <f t="shared" ref="I416" si="142">C416/$H416</f>
        <v>0.1099009900990099</v>
      </c>
      <c r="J416" s="83">
        <f t="shared" ref="J416" si="143">D416/$H416</f>
        <v>4.2079207920792082E-3</v>
      </c>
      <c r="K416" s="83">
        <f t="shared" ref="K416" si="144">E416/$H416</f>
        <v>2.7227722772277226E-3</v>
      </c>
      <c r="L416" s="83">
        <f t="shared" ref="L416" si="145">F416/$H416</f>
        <v>1.9801980198019802E-3</v>
      </c>
      <c r="M416" s="84">
        <f t="shared" ref="M416" si="146">G416/$H416</f>
        <v>0.11881188118811881</v>
      </c>
    </row>
    <row r="417" spans="2:13" x14ac:dyDescent="0.35">
      <c r="B417" s="79" t="s">
        <v>341</v>
      </c>
      <c r="C417" s="21">
        <v>430</v>
      </c>
      <c r="D417" s="21">
        <v>19</v>
      </c>
      <c r="E417" s="21">
        <v>15</v>
      </c>
      <c r="F417" s="11">
        <v>3</v>
      </c>
      <c r="G417" s="11">
        <v>467</v>
      </c>
      <c r="H417" s="86">
        <v>3787</v>
      </c>
      <c r="I417" s="83">
        <f t="shared" ref="I417:I420" si="147">C417/$H417</f>
        <v>0.11354634275151836</v>
      </c>
      <c r="J417" s="83">
        <f t="shared" ref="J417:J420" si="148">D417/$H417</f>
        <v>5.0171639820438341E-3</v>
      </c>
      <c r="K417" s="83">
        <f t="shared" ref="K417:K420" si="149">E417/$H417</f>
        <v>3.9609189331925006E-3</v>
      </c>
      <c r="L417" s="83">
        <f t="shared" ref="L417:L420" si="150">F417/$H417</f>
        <v>7.9218378663850012E-4</v>
      </c>
      <c r="M417" s="84">
        <f t="shared" ref="M417:M420" si="151">G417/$H417</f>
        <v>0.12331660945339319</v>
      </c>
    </row>
    <row r="418" spans="2:13" x14ac:dyDescent="0.35">
      <c r="B418" s="79" t="s">
        <v>342</v>
      </c>
      <c r="C418" s="21">
        <v>416</v>
      </c>
      <c r="D418" s="21">
        <v>5</v>
      </c>
      <c r="E418" s="21">
        <v>11</v>
      </c>
      <c r="F418" s="11">
        <v>7</v>
      </c>
      <c r="G418" s="11">
        <v>439</v>
      </c>
      <c r="H418" s="86">
        <v>3654</v>
      </c>
      <c r="I418" s="83">
        <f t="shared" si="147"/>
        <v>0.11384783798576902</v>
      </c>
      <c r="J418" s="83">
        <f t="shared" si="148"/>
        <v>1.3683634373289546E-3</v>
      </c>
      <c r="K418" s="83">
        <f t="shared" si="149"/>
        <v>3.0103995621237E-3</v>
      </c>
      <c r="L418" s="83">
        <f t="shared" si="150"/>
        <v>1.9157088122605363E-3</v>
      </c>
      <c r="M418" s="84">
        <f t="shared" si="151"/>
        <v>0.12014230979748221</v>
      </c>
    </row>
    <row r="419" spans="2:13" x14ac:dyDescent="0.35">
      <c r="B419" s="79" t="s">
        <v>148</v>
      </c>
      <c r="C419" s="21">
        <v>445</v>
      </c>
      <c r="D419" s="21">
        <v>10</v>
      </c>
      <c r="E419" s="21">
        <v>11</v>
      </c>
      <c r="F419" s="11">
        <v>5</v>
      </c>
      <c r="G419" s="11">
        <v>471</v>
      </c>
      <c r="H419" s="86">
        <v>3593</v>
      </c>
      <c r="I419" s="83">
        <f t="shared" si="147"/>
        <v>0.12385193431672697</v>
      </c>
      <c r="J419" s="83">
        <f t="shared" si="148"/>
        <v>2.7831895352073478E-3</v>
      </c>
      <c r="K419" s="83">
        <f t="shared" si="149"/>
        <v>3.0615084887280824E-3</v>
      </c>
      <c r="L419" s="83">
        <f t="shared" si="150"/>
        <v>1.3915947676036739E-3</v>
      </c>
      <c r="M419" s="84">
        <f t="shared" si="151"/>
        <v>0.13108822710826606</v>
      </c>
    </row>
    <row r="420" spans="2:13" x14ac:dyDescent="0.35">
      <c r="B420" s="79" t="s">
        <v>149</v>
      </c>
      <c r="C420" s="21">
        <v>494</v>
      </c>
      <c r="D420" s="21">
        <v>11</v>
      </c>
      <c r="E420" s="21">
        <v>10</v>
      </c>
      <c r="F420" s="11">
        <v>5</v>
      </c>
      <c r="G420" s="11">
        <v>520</v>
      </c>
      <c r="H420" s="86">
        <v>3982</v>
      </c>
      <c r="I420" s="83">
        <f t="shared" si="147"/>
        <v>0.12405826217980914</v>
      </c>
      <c r="J420" s="83">
        <f t="shared" si="148"/>
        <v>2.7624309392265192E-3</v>
      </c>
      <c r="K420" s="83">
        <f t="shared" si="149"/>
        <v>2.5113008538422904E-3</v>
      </c>
      <c r="L420" s="83">
        <f t="shared" si="150"/>
        <v>1.2556504269211452E-3</v>
      </c>
      <c r="M420" s="84">
        <f t="shared" si="151"/>
        <v>0.13058764439979909</v>
      </c>
    </row>
    <row r="421" spans="2:13" x14ac:dyDescent="0.35">
      <c r="B421" s="79" t="s">
        <v>343</v>
      </c>
      <c r="C421" s="21">
        <v>484</v>
      </c>
      <c r="D421" s="21">
        <v>8</v>
      </c>
      <c r="E421" s="21">
        <v>13</v>
      </c>
      <c r="F421" s="11">
        <v>4</v>
      </c>
      <c r="G421" s="11">
        <v>509</v>
      </c>
      <c r="H421" s="86">
        <v>3727</v>
      </c>
      <c r="I421" s="83">
        <f t="shared" ref="I421:I425" si="152">C421/$H421</f>
        <v>0.129863160719077</v>
      </c>
      <c r="J421" s="83">
        <f t="shared" ref="J421:J425" si="153">D421/$H421</f>
        <v>2.1464985242822645E-3</v>
      </c>
      <c r="K421" s="83">
        <f t="shared" ref="K421:K425" si="154">E421/$H421</f>
        <v>3.4880601019586801E-3</v>
      </c>
      <c r="L421" s="83">
        <f t="shared" ref="L421:L425" si="155">F421/$H421</f>
        <v>1.0732492621411322E-3</v>
      </c>
      <c r="M421" s="84">
        <f t="shared" ref="M421:M425" si="156">G421/$H421</f>
        <v>0.13657096860745907</v>
      </c>
    </row>
    <row r="422" spans="2:13" x14ac:dyDescent="0.35">
      <c r="B422" s="79" t="s">
        <v>344</v>
      </c>
      <c r="C422" s="21">
        <v>452</v>
      </c>
      <c r="D422" s="21">
        <v>9</v>
      </c>
      <c r="E422" s="21">
        <v>8</v>
      </c>
      <c r="F422" s="11">
        <v>8</v>
      </c>
      <c r="G422" s="11">
        <v>477</v>
      </c>
      <c r="H422" s="86">
        <v>3619</v>
      </c>
      <c r="I422" s="83">
        <f t="shared" si="152"/>
        <v>0.12489638021552915</v>
      </c>
      <c r="J422" s="83">
        <f t="shared" si="153"/>
        <v>2.4868748273003593E-3</v>
      </c>
      <c r="K422" s="83">
        <f t="shared" si="154"/>
        <v>2.2105554020447637E-3</v>
      </c>
      <c r="L422" s="83">
        <f t="shared" si="155"/>
        <v>2.2105554020447637E-3</v>
      </c>
      <c r="M422" s="84">
        <f t="shared" si="156"/>
        <v>0.13180436584691904</v>
      </c>
    </row>
    <row r="423" spans="2:13" x14ac:dyDescent="0.35">
      <c r="B423" s="79" t="s">
        <v>345</v>
      </c>
      <c r="C423" s="21">
        <v>473</v>
      </c>
      <c r="D423" s="21">
        <v>8</v>
      </c>
      <c r="E423" s="21">
        <v>5</v>
      </c>
      <c r="F423" s="11">
        <v>1</v>
      </c>
      <c r="G423" s="11">
        <v>487</v>
      </c>
      <c r="H423" s="86">
        <v>3826</v>
      </c>
      <c r="I423" s="83">
        <f t="shared" si="152"/>
        <v>0.12362780972294825</v>
      </c>
      <c r="J423" s="83">
        <f t="shared" si="153"/>
        <v>2.0909566126502874E-3</v>
      </c>
      <c r="K423" s="83">
        <f t="shared" si="154"/>
        <v>1.3068478829064297E-3</v>
      </c>
      <c r="L423" s="83">
        <f t="shared" si="155"/>
        <v>2.6136957658128593E-4</v>
      </c>
      <c r="M423" s="84">
        <f t="shared" si="156"/>
        <v>0.12728698379508624</v>
      </c>
    </row>
    <row r="424" spans="2:13" x14ac:dyDescent="0.35">
      <c r="B424" s="79" t="s">
        <v>155</v>
      </c>
      <c r="C424" s="21">
        <v>386</v>
      </c>
      <c r="D424" s="21">
        <v>11</v>
      </c>
      <c r="E424" s="21">
        <v>7</v>
      </c>
      <c r="F424" s="11">
        <v>9</v>
      </c>
      <c r="G424" s="11">
        <v>412</v>
      </c>
      <c r="H424" s="86">
        <v>3381</v>
      </c>
      <c r="I424" s="83">
        <f t="shared" si="152"/>
        <v>0.11416740609287193</v>
      </c>
      <c r="J424" s="83">
        <f t="shared" si="153"/>
        <v>3.2534753031647442E-3</v>
      </c>
      <c r="K424" s="83">
        <f t="shared" si="154"/>
        <v>2.070393374741201E-3</v>
      </c>
      <c r="L424" s="83">
        <f t="shared" si="155"/>
        <v>2.6619343389529724E-3</v>
      </c>
      <c r="M424" s="84">
        <f t="shared" si="156"/>
        <v>0.12185743862762496</v>
      </c>
    </row>
    <row r="425" spans="2:13" x14ac:dyDescent="0.35">
      <c r="B425" s="79" t="s">
        <v>156</v>
      </c>
      <c r="C425" s="21">
        <v>454</v>
      </c>
      <c r="D425" s="21">
        <v>10</v>
      </c>
      <c r="E425" s="21">
        <v>9</v>
      </c>
      <c r="F425" s="11">
        <v>5</v>
      </c>
      <c r="G425" s="11">
        <v>478</v>
      </c>
      <c r="H425" s="86">
        <v>3944</v>
      </c>
      <c r="I425" s="83">
        <f t="shared" si="152"/>
        <v>0.11511156186612576</v>
      </c>
      <c r="J425" s="83">
        <f t="shared" si="153"/>
        <v>2.5354969574036511E-3</v>
      </c>
      <c r="K425" s="83">
        <f t="shared" si="154"/>
        <v>2.281947261663286E-3</v>
      </c>
      <c r="L425" s="83">
        <f t="shared" si="155"/>
        <v>1.2677484787018255E-3</v>
      </c>
      <c r="M425" s="84">
        <f t="shared" si="156"/>
        <v>0.12119675456389452</v>
      </c>
    </row>
    <row r="426" spans="2:13" x14ac:dyDescent="0.35">
      <c r="B426" s="79" t="s">
        <v>346</v>
      </c>
      <c r="C426" s="21">
        <v>454</v>
      </c>
      <c r="D426" s="21">
        <v>18</v>
      </c>
      <c r="E426" s="21">
        <v>15</v>
      </c>
      <c r="F426" s="11">
        <v>5</v>
      </c>
      <c r="G426" s="11">
        <v>492</v>
      </c>
      <c r="H426" s="86">
        <v>3909</v>
      </c>
      <c r="I426" s="83">
        <f t="shared" ref="I426:I427" si="157">C426/$H426</f>
        <v>0.11614223586595038</v>
      </c>
      <c r="J426" s="83">
        <f t="shared" ref="J426:J427" si="158">D426/$H426</f>
        <v>4.6047582501918651E-3</v>
      </c>
      <c r="K426" s="83">
        <f t="shared" ref="K426:K427" si="159">E426/$H426</f>
        <v>3.8372985418265539E-3</v>
      </c>
      <c r="L426" s="83">
        <f t="shared" ref="L426:L427" si="160">F426/$H426</f>
        <v>1.2790995139421847E-3</v>
      </c>
      <c r="M426" s="84">
        <f t="shared" ref="M426:M427" si="161">G426/$H426</f>
        <v>0.12586339217191098</v>
      </c>
    </row>
    <row r="427" spans="2:13" x14ac:dyDescent="0.35">
      <c r="B427" s="79" t="s">
        <v>347</v>
      </c>
      <c r="C427" s="21">
        <v>412</v>
      </c>
      <c r="D427" s="21">
        <v>15</v>
      </c>
      <c r="E427" s="21">
        <v>20</v>
      </c>
      <c r="F427" s="11">
        <v>4</v>
      </c>
      <c r="G427" s="11">
        <v>451</v>
      </c>
      <c r="H427" s="86">
        <v>3667</v>
      </c>
      <c r="I427" s="83">
        <f t="shared" si="157"/>
        <v>0.11235342241614399</v>
      </c>
      <c r="J427" s="83">
        <f t="shared" si="158"/>
        <v>4.0905372238887374E-3</v>
      </c>
      <c r="K427" s="83">
        <f t="shared" si="159"/>
        <v>5.4540496318516499E-3</v>
      </c>
      <c r="L427" s="83">
        <f t="shared" si="160"/>
        <v>1.0908099263703299E-3</v>
      </c>
      <c r="M427" s="84">
        <f t="shared" si="161"/>
        <v>0.1229888191982547</v>
      </c>
    </row>
    <row r="428" spans="2:13" x14ac:dyDescent="0.35">
      <c r="B428" s="79" t="s">
        <v>348</v>
      </c>
      <c r="C428" s="21">
        <v>409</v>
      </c>
      <c r="D428" s="21">
        <v>7</v>
      </c>
      <c r="E428" s="21">
        <v>18</v>
      </c>
      <c r="F428" s="11">
        <v>6</v>
      </c>
      <c r="G428" s="11">
        <v>440</v>
      </c>
      <c r="H428" s="86">
        <v>3698</v>
      </c>
      <c r="I428" s="83">
        <f t="shared" ref="I428:I430" si="162">C428/$H428</f>
        <v>0.11060032449972958</v>
      </c>
      <c r="J428" s="83">
        <f t="shared" ref="J428:J430" si="163">D428/$H428</f>
        <v>1.8929150892374256E-3</v>
      </c>
      <c r="K428" s="83">
        <f t="shared" ref="K428:K430" si="164">E428/$H428</f>
        <v>4.8674959437533805E-3</v>
      </c>
      <c r="L428" s="83">
        <f t="shared" ref="L428:L430" si="165">F428/$H428</f>
        <v>1.6224986479177934E-3</v>
      </c>
      <c r="M428" s="84">
        <f t="shared" ref="M428:M430" si="166">G428/$H428</f>
        <v>0.11898323418063818</v>
      </c>
    </row>
    <row r="429" spans="2:13" x14ac:dyDescent="0.35">
      <c r="B429" s="79" t="s">
        <v>160</v>
      </c>
      <c r="C429" s="21">
        <v>409</v>
      </c>
      <c r="D429" s="21">
        <v>9</v>
      </c>
      <c r="E429" s="21">
        <v>10</v>
      </c>
      <c r="F429" s="11">
        <v>4</v>
      </c>
      <c r="G429" s="11">
        <v>432</v>
      </c>
      <c r="H429" s="86">
        <v>3472</v>
      </c>
      <c r="I429" s="83">
        <f t="shared" si="162"/>
        <v>0.11779953917050691</v>
      </c>
      <c r="J429" s="83">
        <f t="shared" si="163"/>
        <v>2.5921658986175116E-3</v>
      </c>
      <c r="K429" s="83">
        <f t="shared" si="164"/>
        <v>2.8801843317972351E-3</v>
      </c>
      <c r="L429" s="83">
        <f t="shared" si="165"/>
        <v>1.152073732718894E-3</v>
      </c>
      <c r="M429" s="84">
        <f t="shared" si="166"/>
        <v>0.12442396313364056</v>
      </c>
    </row>
    <row r="430" spans="2:13" x14ac:dyDescent="0.35">
      <c r="B430" s="79" t="s">
        <v>161</v>
      </c>
      <c r="C430" s="21">
        <v>452</v>
      </c>
      <c r="D430" s="21">
        <v>7</v>
      </c>
      <c r="E430" s="21">
        <v>13</v>
      </c>
      <c r="F430" s="11">
        <v>11</v>
      </c>
      <c r="G430" s="11">
        <v>483</v>
      </c>
      <c r="H430" s="86">
        <v>3732</v>
      </c>
      <c r="I430" s="83">
        <f t="shared" si="162"/>
        <v>0.12111468381564845</v>
      </c>
      <c r="J430" s="83">
        <f t="shared" si="163"/>
        <v>1.8756698821007502E-3</v>
      </c>
      <c r="K430" s="83">
        <f t="shared" si="164"/>
        <v>3.4833869239013935E-3</v>
      </c>
      <c r="L430" s="83">
        <f t="shared" si="165"/>
        <v>2.9474812433011792E-3</v>
      </c>
      <c r="M430" s="84">
        <f t="shared" si="166"/>
        <v>0.12942122186495178</v>
      </c>
    </row>
    <row r="431" spans="2:13" x14ac:dyDescent="0.35">
      <c r="B431" s="79" t="s">
        <v>349</v>
      </c>
      <c r="C431" s="21">
        <v>402</v>
      </c>
      <c r="D431" s="21">
        <v>8</v>
      </c>
      <c r="E431" s="21">
        <v>11</v>
      </c>
      <c r="F431" s="11">
        <v>12</v>
      </c>
      <c r="G431" s="11">
        <v>433</v>
      </c>
      <c r="H431" s="86">
        <v>3608</v>
      </c>
      <c r="I431" s="83">
        <f t="shared" ref="I431" si="167">C431/$H431</f>
        <v>0.11141906873614191</v>
      </c>
      <c r="J431" s="83">
        <f t="shared" ref="J431" si="168">D431/$H431</f>
        <v>2.2172949002217295E-3</v>
      </c>
      <c r="K431" s="83">
        <f t="shared" ref="K431" si="169">E431/$H431</f>
        <v>3.0487804878048782E-3</v>
      </c>
      <c r="L431" s="83">
        <f t="shared" ref="L431" si="170">F431/$H431</f>
        <v>3.3259423503325942E-3</v>
      </c>
      <c r="M431" s="84">
        <f t="shared" ref="M431" si="171">G431/$H431</f>
        <v>0.12001108647450111</v>
      </c>
    </row>
    <row r="432" spans="2:13" x14ac:dyDescent="0.35">
      <c r="B432" s="79" t="s">
        <v>350</v>
      </c>
      <c r="C432" s="21">
        <v>375</v>
      </c>
      <c r="D432" s="21">
        <v>7</v>
      </c>
      <c r="E432" s="21">
        <v>14</v>
      </c>
      <c r="F432" s="11">
        <v>12</v>
      </c>
      <c r="G432" s="11">
        <v>408</v>
      </c>
      <c r="H432" s="86">
        <v>3398</v>
      </c>
      <c r="I432" s="83">
        <f t="shared" ref="I432" si="172">C432/$H432</f>
        <v>0.11035903472630959</v>
      </c>
      <c r="J432" s="83">
        <f t="shared" ref="J432" si="173">D432/$H432</f>
        <v>2.0600353148911123E-3</v>
      </c>
      <c r="K432" s="83">
        <f t="shared" ref="K432" si="174">E432/$H432</f>
        <v>4.1200706297822246E-3</v>
      </c>
      <c r="L432" s="83">
        <f t="shared" ref="L432" si="175">F432/$H432</f>
        <v>3.5314891112419068E-3</v>
      </c>
      <c r="M432" s="84">
        <f t="shared" ref="M432" si="176">G432/$H432</f>
        <v>0.12007062978222484</v>
      </c>
    </row>
    <row r="433" spans="2:13" x14ac:dyDescent="0.35">
      <c r="B433" s="79" t="s">
        <v>351</v>
      </c>
      <c r="C433" s="21">
        <v>358</v>
      </c>
      <c r="D433" s="21">
        <v>9</v>
      </c>
      <c r="E433" s="21">
        <v>2</v>
      </c>
      <c r="F433" s="11">
        <v>8</v>
      </c>
      <c r="G433" s="11">
        <v>377</v>
      </c>
      <c r="H433" s="86">
        <v>2896</v>
      </c>
      <c r="I433" s="83">
        <f t="shared" ref="I433" si="177">C433/$H433</f>
        <v>0.12361878453038674</v>
      </c>
      <c r="J433" s="83">
        <f t="shared" ref="J433" si="178">D433/$H433</f>
        <v>3.1077348066298341E-3</v>
      </c>
      <c r="K433" s="83">
        <f t="shared" ref="K433" si="179">E433/$H433</f>
        <v>6.9060773480662981E-4</v>
      </c>
      <c r="L433" s="83">
        <f t="shared" ref="L433" si="180">F433/$H433</f>
        <v>2.7624309392265192E-3</v>
      </c>
      <c r="M433" s="84">
        <f t="shared" ref="M433" si="181">G433/$H433</f>
        <v>0.13017955801104972</v>
      </c>
    </row>
    <row r="434" spans="2:13" x14ac:dyDescent="0.35">
      <c r="B434" s="79" t="s">
        <v>165</v>
      </c>
      <c r="C434" s="21">
        <v>350</v>
      </c>
      <c r="D434" s="21">
        <v>6</v>
      </c>
      <c r="E434" s="21">
        <v>7</v>
      </c>
      <c r="F434" s="11">
        <v>11</v>
      </c>
      <c r="G434" s="11">
        <v>374</v>
      </c>
      <c r="H434" s="86">
        <v>3002</v>
      </c>
      <c r="I434" s="83">
        <f t="shared" ref="I434:I435" si="182">C434/$H434</f>
        <v>0.11658894070619587</v>
      </c>
      <c r="J434" s="83">
        <f t="shared" ref="J434:J435" si="183">D434/$H434</f>
        <v>1.9986675549633578E-3</v>
      </c>
      <c r="K434" s="83">
        <f t="shared" ref="K434:K435" si="184">E434/$H434</f>
        <v>2.3317788141239172E-3</v>
      </c>
      <c r="L434" s="83">
        <f t="shared" ref="L434:L435" si="185">F434/$H434</f>
        <v>3.6642238507661557E-3</v>
      </c>
      <c r="M434" s="84">
        <f t="shared" ref="M434:M435" si="186">G434/$H434</f>
        <v>0.1245836109260493</v>
      </c>
    </row>
    <row r="435" spans="2:13" x14ac:dyDescent="0.35">
      <c r="B435" s="79" t="s">
        <v>166</v>
      </c>
      <c r="C435" s="21">
        <v>431</v>
      </c>
      <c r="D435" s="21">
        <v>7</v>
      </c>
      <c r="E435" s="21">
        <v>8</v>
      </c>
      <c r="F435" s="11">
        <v>9</v>
      </c>
      <c r="G435" s="11">
        <v>455</v>
      </c>
      <c r="H435" s="86">
        <v>3465</v>
      </c>
      <c r="I435" s="83">
        <f t="shared" si="182"/>
        <v>0.12438672438672439</v>
      </c>
      <c r="J435" s="83">
        <f t="shared" si="183"/>
        <v>2.0202020202020202E-3</v>
      </c>
      <c r="K435" s="83">
        <f t="shared" si="184"/>
        <v>2.3088023088023088E-3</v>
      </c>
      <c r="L435" s="83">
        <f t="shared" si="185"/>
        <v>2.5974025974025974E-3</v>
      </c>
      <c r="M435" s="84">
        <f t="shared" si="186"/>
        <v>0.13131313131313133</v>
      </c>
    </row>
    <row r="436" spans="2:13" x14ac:dyDescent="0.35">
      <c r="B436" s="79" t="s">
        <v>352</v>
      </c>
      <c r="C436" s="21">
        <v>517</v>
      </c>
      <c r="D436" s="21">
        <v>9</v>
      </c>
      <c r="E436" s="21">
        <v>11</v>
      </c>
      <c r="F436" s="11">
        <v>13</v>
      </c>
      <c r="G436" s="11">
        <v>550</v>
      </c>
      <c r="H436" s="86">
        <v>4092</v>
      </c>
      <c r="I436" s="83">
        <f t="shared" ref="I436:I438" si="187">C436/$H436</f>
        <v>0.12634408602150538</v>
      </c>
      <c r="J436" s="83">
        <f t="shared" ref="J436:J438" si="188">D436/$H436</f>
        <v>2.1994134897360706E-3</v>
      </c>
      <c r="K436" s="83">
        <f t="shared" ref="K436:K438" si="189">E436/$H436</f>
        <v>2.6881720430107529E-3</v>
      </c>
      <c r="L436" s="83">
        <f t="shared" ref="L436:L438" si="190">F436/$H436</f>
        <v>3.1769305962854352E-3</v>
      </c>
      <c r="M436" s="84">
        <f t="shared" ref="M436:M438" si="191">G436/$H436</f>
        <v>0.13440860215053763</v>
      </c>
    </row>
    <row r="437" spans="2:13" x14ac:dyDescent="0.35">
      <c r="B437" s="79" t="s">
        <v>353</v>
      </c>
      <c r="C437" s="21">
        <v>473</v>
      </c>
      <c r="D437" s="21">
        <v>10</v>
      </c>
      <c r="E437" s="21">
        <v>5</v>
      </c>
      <c r="F437" s="11">
        <v>16</v>
      </c>
      <c r="G437" s="11">
        <v>504</v>
      </c>
      <c r="H437" s="86">
        <v>3675</v>
      </c>
      <c r="I437" s="83">
        <f t="shared" si="187"/>
        <v>0.12870748299319729</v>
      </c>
      <c r="J437" s="83">
        <f t="shared" si="188"/>
        <v>2.7210884353741495E-3</v>
      </c>
      <c r="K437" s="83">
        <f t="shared" si="189"/>
        <v>1.3605442176870747E-3</v>
      </c>
      <c r="L437" s="83">
        <f t="shared" si="190"/>
        <v>4.3537414965986393E-3</v>
      </c>
      <c r="M437" s="84">
        <f t="shared" si="191"/>
        <v>0.13714285714285715</v>
      </c>
    </row>
    <row r="438" spans="2:13" x14ac:dyDescent="0.35">
      <c r="B438" s="79" t="s">
        <v>354</v>
      </c>
      <c r="C438" s="21">
        <v>517</v>
      </c>
      <c r="D438" s="21">
        <v>9</v>
      </c>
      <c r="E438" s="21">
        <v>8</v>
      </c>
      <c r="F438" s="11">
        <v>12</v>
      </c>
      <c r="G438" s="11">
        <v>546</v>
      </c>
      <c r="H438" s="86">
        <v>4212</v>
      </c>
      <c r="I438" s="83">
        <f t="shared" si="187"/>
        <v>0.12274453941120608</v>
      </c>
      <c r="J438" s="83">
        <f t="shared" si="188"/>
        <v>2.136752136752137E-3</v>
      </c>
      <c r="K438" s="83">
        <f t="shared" si="189"/>
        <v>1.8993352326685661E-3</v>
      </c>
      <c r="L438" s="83">
        <f t="shared" si="190"/>
        <v>2.8490028490028491E-3</v>
      </c>
      <c r="M438" s="84">
        <f t="shared" si="191"/>
        <v>0.12962962962962962</v>
      </c>
    </row>
    <row r="439" spans="2:13" x14ac:dyDescent="0.35">
      <c r="B439" s="79" t="s">
        <v>173</v>
      </c>
      <c r="C439" s="21">
        <v>359</v>
      </c>
      <c r="D439" s="21">
        <v>5</v>
      </c>
      <c r="E439" s="21">
        <v>8</v>
      </c>
      <c r="F439" s="11">
        <v>9</v>
      </c>
      <c r="G439" s="11">
        <v>380</v>
      </c>
      <c r="H439" s="86">
        <v>2901</v>
      </c>
      <c r="I439" s="83">
        <f t="shared" ref="I439:I446" si="192">C439/$H439</f>
        <v>0.12375043088590142</v>
      </c>
      <c r="J439" s="83">
        <f t="shared" ref="J439:J446" si="193">D439/$H439</f>
        <v>1.723543605653223E-3</v>
      </c>
      <c r="K439" s="83">
        <f t="shared" ref="K439:K446" si="194">E439/$H439</f>
        <v>2.7576697690451569E-3</v>
      </c>
      <c r="L439" s="83">
        <f t="shared" ref="L439:L446" si="195">F439/$H439</f>
        <v>3.1023784901758012E-3</v>
      </c>
      <c r="M439" s="84">
        <f t="shared" ref="M439:M446" si="196">G439/$H439</f>
        <v>0.13098931402964495</v>
      </c>
    </row>
    <row r="440" spans="2:13" x14ac:dyDescent="0.35">
      <c r="B440" s="79" t="s">
        <v>355</v>
      </c>
      <c r="C440" s="21">
        <v>403</v>
      </c>
      <c r="D440" s="21">
        <v>11</v>
      </c>
      <c r="E440" s="21">
        <v>14</v>
      </c>
      <c r="F440" s="11">
        <v>10</v>
      </c>
      <c r="G440" s="11">
        <v>438</v>
      </c>
      <c r="H440" s="86">
        <v>3361</v>
      </c>
      <c r="I440" s="83">
        <f t="shared" si="192"/>
        <v>0.1199047902409997</v>
      </c>
      <c r="J440" s="83">
        <f t="shared" si="193"/>
        <v>3.2728354656352274E-3</v>
      </c>
      <c r="K440" s="83">
        <f t="shared" si="194"/>
        <v>4.1654269562630165E-3</v>
      </c>
      <c r="L440" s="83">
        <f t="shared" si="195"/>
        <v>2.9753049687592978E-3</v>
      </c>
      <c r="M440" s="84">
        <f t="shared" si="196"/>
        <v>0.13031835763165725</v>
      </c>
    </row>
    <row r="441" spans="2:13" x14ac:dyDescent="0.35">
      <c r="B441" s="79" t="s">
        <v>356</v>
      </c>
      <c r="C441" s="21">
        <v>406</v>
      </c>
      <c r="D441" s="21">
        <v>8</v>
      </c>
      <c r="E441" s="21">
        <v>10</v>
      </c>
      <c r="F441" s="11">
        <v>10</v>
      </c>
      <c r="G441" s="11">
        <v>434</v>
      </c>
      <c r="H441" s="86">
        <v>3249</v>
      </c>
      <c r="I441" s="83">
        <f t="shared" si="192"/>
        <v>0.12496152662357649</v>
      </c>
      <c r="J441" s="83">
        <f t="shared" si="193"/>
        <v>2.4622960911049553E-3</v>
      </c>
      <c r="K441" s="83">
        <f t="shared" si="194"/>
        <v>3.0778701138811943E-3</v>
      </c>
      <c r="L441" s="83">
        <f t="shared" si="195"/>
        <v>3.0778701138811943E-3</v>
      </c>
      <c r="M441" s="84">
        <f t="shared" si="196"/>
        <v>0.13357956294244383</v>
      </c>
    </row>
    <row r="442" spans="2:13" x14ac:dyDescent="0.35">
      <c r="B442" s="79" t="s">
        <v>357</v>
      </c>
      <c r="C442" s="21">
        <v>358</v>
      </c>
      <c r="D442" s="21">
        <v>8</v>
      </c>
      <c r="E442" s="21">
        <v>6</v>
      </c>
      <c r="F442" s="11">
        <v>13</v>
      </c>
      <c r="G442" s="11">
        <v>385</v>
      </c>
      <c r="H442" s="86">
        <v>3068</v>
      </c>
      <c r="I442" s="83">
        <f t="shared" si="192"/>
        <v>0.1166883963494133</v>
      </c>
      <c r="J442" s="83">
        <f t="shared" si="193"/>
        <v>2.6075619295958278E-3</v>
      </c>
      <c r="K442" s="83">
        <f t="shared" si="194"/>
        <v>1.9556714471968711E-3</v>
      </c>
      <c r="L442" s="83">
        <f t="shared" si="195"/>
        <v>4.2372881355932203E-3</v>
      </c>
      <c r="M442" s="84">
        <f t="shared" si="196"/>
        <v>0.12548891786179922</v>
      </c>
    </row>
    <row r="443" spans="2:13" x14ac:dyDescent="0.35">
      <c r="B443" s="79" t="s">
        <v>175</v>
      </c>
      <c r="C443" s="21">
        <v>412</v>
      </c>
      <c r="D443" s="21">
        <v>7</v>
      </c>
      <c r="E443" s="21">
        <v>12</v>
      </c>
      <c r="F443" s="11">
        <v>6</v>
      </c>
      <c r="G443" s="11">
        <v>437</v>
      </c>
      <c r="H443" s="86">
        <v>3350</v>
      </c>
      <c r="I443" s="83">
        <f t="shared" si="192"/>
        <v>0.12298507462686567</v>
      </c>
      <c r="J443" s="83">
        <f t="shared" si="193"/>
        <v>2.08955223880597E-3</v>
      </c>
      <c r="K443" s="83">
        <f t="shared" si="194"/>
        <v>3.582089552238806E-3</v>
      </c>
      <c r="L443" s="83">
        <f t="shared" si="195"/>
        <v>1.791044776119403E-3</v>
      </c>
      <c r="M443" s="84">
        <f t="shared" si="196"/>
        <v>0.13044776119402984</v>
      </c>
    </row>
    <row r="444" spans="2:13" x14ac:dyDescent="0.35">
      <c r="B444" s="79" t="s">
        <v>176</v>
      </c>
      <c r="C444" s="21">
        <v>406</v>
      </c>
      <c r="D444" s="21">
        <v>13</v>
      </c>
      <c r="E444" s="21">
        <v>7</v>
      </c>
      <c r="F444" s="11">
        <v>8</v>
      </c>
      <c r="G444" s="11">
        <v>434</v>
      </c>
      <c r="H444" s="86">
        <v>3831</v>
      </c>
      <c r="I444" s="83">
        <f t="shared" si="192"/>
        <v>0.10597755155311929</v>
      </c>
      <c r="J444" s="83">
        <f t="shared" si="193"/>
        <v>3.3933698773166276E-3</v>
      </c>
      <c r="K444" s="83">
        <f t="shared" si="194"/>
        <v>1.8271991647089533E-3</v>
      </c>
      <c r="L444" s="83">
        <f t="shared" si="195"/>
        <v>2.0882276168102325E-3</v>
      </c>
      <c r="M444" s="84">
        <f t="shared" si="196"/>
        <v>0.1132863482119551</v>
      </c>
    </row>
    <row r="445" spans="2:13" x14ac:dyDescent="0.35">
      <c r="B445" s="79" t="s">
        <v>358</v>
      </c>
      <c r="C445" s="21">
        <v>367</v>
      </c>
      <c r="D445" s="21">
        <v>4</v>
      </c>
      <c r="E445" s="21">
        <v>14</v>
      </c>
      <c r="F445" s="11">
        <v>11</v>
      </c>
      <c r="G445" s="11">
        <v>396</v>
      </c>
      <c r="H445" s="86">
        <v>3546</v>
      </c>
      <c r="I445" s="83">
        <f t="shared" si="192"/>
        <v>0.10349689791314157</v>
      </c>
      <c r="J445" s="83">
        <f t="shared" si="193"/>
        <v>1.1280315848843769E-3</v>
      </c>
      <c r="K445" s="83">
        <f t="shared" si="194"/>
        <v>3.948110547095319E-3</v>
      </c>
      <c r="L445" s="83">
        <f t="shared" si="195"/>
        <v>3.102086858432036E-3</v>
      </c>
      <c r="M445" s="84">
        <f t="shared" si="196"/>
        <v>0.1116751269035533</v>
      </c>
    </row>
    <row r="446" spans="2:13" x14ac:dyDescent="0.35">
      <c r="B446" s="79" t="s">
        <v>359</v>
      </c>
      <c r="C446" s="21">
        <v>354</v>
      </c>
      <c r="D446" s="21">
        <v>7</v>
      </c>
      <c r="E446" s="21">
        <v>14</v>
      </c>
      <c r="F446" s="11">
        <v>20</v>
      </c>
      <c r="G446" s="11">
        <v>395</v>
      </c>
      <c r="H446" s="86">
        <v>3453</v>
      </c>
      <c r="I446" s="83">
        <f t="shared" si="192"/>
        <v>0.10251954821894005</v>
      </c>
      <c r="J446" s="83">
        <f t="shared" si="193"/>
        <v>2.0272227048942948E-3</v>
      </c>
      <c r="K446" s="83">
        <f t="shared" si="194"/>
        <v>4.0544454097885896E-3</v>
      </c>
      <c r="L446" s="83">
        <f t="shared" si="195"/>
        <v>5.7920648711265567E-3</v>
      </c>
      <c r="M446" s="84">
        <f t="shared" si="196"/>
        <v>0.11439328120474949</v>
      </c>
    </row>
    <row r="447" spans="2:13" x14ac:dyDescent="0.35">
      <c r="B447" s="79" t="s">
        <v>360</v>
      </c>
      <c r="C447" s="21">
        <v>328</v>
      </c>
      <c r="D447" s="21">
        <v>12</v>
      </c>
      <c r="E447" s="21">
        <v>11</v>
      </c>
      <c r="F447" s="11">
        <v>9</v>
      </c>
      <c r="G447" s="11">
        <v>360</v>
      </c>
      <c r="H447" s="86">
        <v>3365</v>
      </c>
      <c r="I447" s="83">
        <f t="shared" ref="I447:I454" si="197">C447/$H447</f>
        <v>9.7473997028231799E-2</v>
      </c>
      <c r="J447" s="83">
        <f t="shared" ref="J447:J454" si="198">D447/$H447</f>
        <v>3.5661218424962852E-3</v>
      </c>
      <c r="K447" s="83">
        <f t="shared" ref="K447:K454" si="199">E447/$H447</f>
        <v>3.2689450222882616E-3</v>
      </c>
      <c r="L447" s="83">
        <f t="shared" ref="L447:L454" si="200">F447/$H447</f>
        <v>2.674591381872214E-3</v>
      </c>
      <c r="M447" s="84">
        <f t="shared" ref="M447:M454" si="201">G447/$H447</f>
        <v>0.10698365527488855</v>
      </c>
    </row>
    <row r="448" spans="2:13" x14ac:dyDescent="0.35">
      <c r="B448" s="79" t="s">
        <v>184</v>
      </c>
      <c r="C448" s="21">
        <v>335</v>
      </c>
      <c r="D448" s="21">
        <v>8</v>
      </c>
      <c r="E448" s="21">
        <v>11</v>
      </c>
      <c r="F448" s="11">
        <v>14</v>
      </c>
      <c r="G448" s="11">
        <v>368</v>
      </c>
      <c r="H448" s="86">
        <v>3286</v>
      </c>
      <c r="I448" s="83">
        <f t="shared" si="197"/>
        <v>0.10194765672550213</v>
      </c>
      <c r="J448" s="83">
        <f t="shared" si="198"/>
        <v>2.4345709068776629E-3</v>
      </c>
      <c r="K448" s="83">
        <f t="shared" si="199"/>
        <v>3.3475349969567863E-3</v>
      </c>
      <c r="L448" s="83">
        <f t="shared" si="200"/>
        <v>4.2604990870359098E-3</v>
      </c>
      <c r="M448" s="84">
        <f t="shared" si="201"/>
        <v>0.11199026171637248</v>
      </c>
    </row>
    <row r="449" spans="2:13" x14ac:dyDescent="0.35">
      <c r="B449" s="79" t="s">
        <v>181</v>
      </c>
      <c r="C449" s="21">
        <v>395</v>
      </c>
      <c r="D449" s="21">
        <v>13</v>
      </c>
      <c r="E449" s="21">
        <v>14</v>
      </c>
      <c r="F449" s="11">
        <v>12</v>
      </c>
      <c r="G449" s="11">
        <v>434</v>
      </c>
      <c r="H449" s="86">
        <v>3778</v>
      </c>
      <c r="I449" s="83">
        <f t="shared" si="197"/>
        <v>0.10455267337215458</v>
      </c>
      <c r="J449" s="83">
        <f t="shared" si="198"/>
        <v>3.4409740603493911E-3</v>
      </c>
      <c r="K449" s="83">
        <f t="shared" si="199"/>
        <v>3.7056643726839597E-3</v>
      </c>
      <c r="L449" s="83">
        <f t="shared" si="200"/>
        <v>3.1762837480148226E-3</v>
      </c>
      <c r="M449" s="84">
        <f t="shared" si="201"/>
        <v>0.11487559555320276</v>
      </c>
    </row>
    <row r="450" spans="2:13" x14ac:dyDescent="0.35">
      <c r="B450" s="79" t="s">
        <v>361</v>
      </c>
      <c r="C450" s="21">
        <v>341</v>
      </c>
      <c r="D450" s="21">
        <v>8</v>
      </c>
      <c r="E450" s="21">
        <v>11</v>
      </c>
      <c r="F450" s="11">
        <v>16</v>
      </c>
      <c r="G450" s="11">
        <v>376</v>
      </c>
      <c r="H450" s="86">
        <v>3323</v>
      </c>
      <c r="I450" s="83">
        <f t="shared" si="197"/>
        <v>0.10261811616009629</v>
      </c>
      <c r="J450" s="83">
        <f t="shared" si="198"/>
        <v>2.4074631357207344E-3</v>
      </c>
      <c r="K450" s="83">
        <f t="shared" si="199"/>
        <v>3.3102618116160097E-3</v>
      </c>
      <c r="L450" s="83">
        <f t="shared" si="200"/>
        <v>4.8149262714414689E-3</v>
      </c>
      <c r="M450" s="84">
        <f t="shared" si="201"/>
        <v>0.11315076737887451</v>
      </c>
    </row>
    <row r="451" spans="2:13" x14ac:dyDescent="0.35">
      <c r="B451" s="79" t="s">
        <v>362</v>
      </c>
      <c r="C451" s="21">
        <v>319</v>
      </c>
      <c r="D451" s="21">
        <v>7</v>
      </c>
      <c r="E451" s="21">
        <v>14</v>
      </c>
      <c r="F451" s="11">
        <v>11</v>
      </c>
      <c r="G451" s="11">
        <v>351</v>
      </c>
      <c r="H451" s="86">
        <v>3202</v>
      </c>
      <c r="I451" s="83">
        <f t="shared" si="197"/>
        <v>9.9625234228607126E-2</v>
      </c>
      <c r="J451" s="83">
        <f t="shared" si="198"/>
        <v>2.1861336664584633E-3</v>
      </c>
      <c r="K451" s="83">
        <f t="shared" si="199"/>
        <v>4.3722673329169267E-3</v>
      </c>
      <c r="L451" s="83">
        <f t="shared" si="200"/>
        <v>3.4353529044347281E-3</v>
      </c>
      <c r="M451" s="84">
        <f t="shared" si="201"/>
        <v>0.10961898813241724</v>
      </c>
    </row>
    <row r="452" spans="2:13" x14ac:dyDescent="0.35">
      <c r="B452" s="79" t="s">
        <v>188</v>
      </c>
      <c r="C452" s="21">
        <v>327</v>
      </c>
      <c r="D452" s="21">
        <v>5</v>
      </c>
      <c r="E452" s="21">
        <v>14</v>
      </c>
      <c r="F452" s="11">
        <v>10</v>
      </c>
      <c r="G452" s="11">
        <v>356</v>
      </c>
      <c r="H452" s="86">
        <v>3174</v>
      </c>
      <c r="I452" s="83">
        <f t="shared" si="197"/>
        <v>0.10302457466918714</v>
      </c>
      <c r="J452" s="83">
        <f t="shared" si="198"/>
        <v>1.5752993068683049E-3</v>
      </c>
      <c r="K452" s="83">
        <f t="shared" si="199"/>
        <v>4.4108380592312538E-3</v>
      </c>
      <c r="L452" s="83">
        <f t="shared" si="200"/>
        <v>3.1505986137366098E-3</v>
      </c>
      <c r="M452" s="84">
        <f t="shared" si="201"/>
        <v>0.11216131064902331</v>
      </c>
    </row>
    <row r="453" spans="2:13" x14ac:dyDescent="0.35">
      <c r="B453" s="79" t="s">
        <v>187</v>
      </c>
      <c r="C453" s="21">
        <v>344</v>
      </c>
      <c r="D453" s="21">
        <v>10</v>
      </c>
      <c r="E453" s="21">
        <v>10</v>
      </c>
      <c r="F453" s="11">
        <v>9</v>
      </c>
      <c r="G453" s="11">
        <v>373</v>
      </c>
      <c r="H453" s="86">
        <v>3140</v>
      </c>
      <c r="I453" s="83">
        <f t="shared" si="197"/>
        <v>0.10955414012738854</v>
      </c>
      <c r="J453" s="83">
        <f t="shared" si="198"/>
        <v>3.1847133757961785E-3</v>
      </c>
      <c r="K453" s="83">
        <f t="shared" si="199"/>
        <v>3.1847133757961785E-3</v>
      </c>
      <c r="L453" s="83">
        <f t="shared" si="200"/>
        <v>2.8662420382165603E-3</v>
      </c>
      <c r="M453" s="84">
        <f t="shared" si="201"/>
        <v>0.11878980891719745</v>
      </c>
    </row>
    <row r="454" spans="2:13" x14ac:dyDescent="0.35">
      <c r="B454" s="79" t="s">
        <v>363</v>
      </c>
      <c r="C454" s="21">
        <v>571</v>
      </c>
      <c r="D454" s="21">
        <v>7</v>
      </c>
      <c r="E454" s="21">
        <v>11</v>
      </c>
      <c r="F454" s="11">
        <v>10</v>
      </c>
      <c r="G454" s="11">
        <v>599</v>
      </c>
      <c r="H454" s="86">
        <v>3320</v>
      </c>
      <c r="I454" s="83">
        <f t="shared" si="197"/>
        <v>0.17198795180722892</v>
      </c>
      <c r="J454" s="83">
        <f t="shared" si="198"/>
        <v>2.1084337349397591E-3</v>
      </c>
      <c r="K454" s="83">
        <f t="shared" si="199"/>
        <v>3.3132530120481927E-3</v>
      </c>
      <c r="L454" s="83">
        <f t="shared" si="200"/>
        <v>3.0120481927710845E-3</v>
      </c>
      <c r="M454" s="84">
        <f t="shared" si="201"/>
        <v>0.18042168674698794</v>
      </c>
    </row>
    <row r="455" spans="2:13" x14ac:dyDescent="0.35">
      <c r="B455" s="79" t="s">
        <v>364</v>
      </c>
      <c r="C455" s="21">
        <v>630</v>
      </c>
      <c r="D455" s="21">
        <v>10</v>
      </c>
      <c r="E455" s="21">
        <v>32</v>
      </c>
      <c r="F455" s="11">
        <v>7</v>
      </c>
      <c r="G455" s="11">
        <v>679</v>
      </c>
      <c r="H455" s="86">
        <v>3641</v>
      </c>
      <c r="I455" s="83">
        <f t="shared" ref="I455" si="202">C455/$H455</f>
        <v>0.17302938753089811</v>
      </c>
      <c r="J455" s="83">
        <f t="shared" ref="J455" si="203">D455/$H455</f>
        <v>2.7464982147761604E-3</v>
      </c>
      <c r="K455" s="83">
        <f t="shared" ref="K455" si="204">E455/$H455</f>
        <v>8.7887942872837133E-3</v>
      </c>
      <c r="L455" s="83">
        <f t="shared" ref="L455" si="205">F455/$H455</f>
        <v>1.9225487503433123E-3</v>
      </c>
      <c r="M455" s="84">
        <f t="shared" ref="M455" si="206">G455/$H455</f>
        <v>0.18648722878330129</v>
      </c>
    </row>
    <row r="456" spans="2:13" x14ac:dyDescent="0.35">
      <c r="B456" s="79" t="s">
        <v>365</v>
      </c>
      <c r="C456" s="21">
        <v>609</v>
      </c>
      <c r="D456" s="21">
        <v>11</v>
      </c>
      <c r="E456" s="21">
        <v>10</v>
      </c>
      <c r="F456" s="11">
        <v>11</v>
      </c>
      <c r="G456" s="11">
        <v>641</v>
      </c>
      <c r="H456" s="86">
        <v>3287</v>
      </c>
      <c r="I456" s="83">
        <f t="shared" ref="I456:I457" si="207">C456/$H456</f>
        <v>0.18527532704593855</v>
      </c>
      <c r="J456" s="83">
        <f t="shared" ref="J456:J457" si="208">D456/$H456</f>
        <v>3.3465165804685121E-3</v>
      </c>
      <c r="K456" s="83">
        <f t="shared" ref="K456:K457" si="209">E456/$H456</f>
        <v>3.0422878004259203E-3</v>
      </c>
      <c r="L456" s="83">
        <f t="shared" ref="L456:L457" si="210">F456/$H456</f>
        <v>3.3465165804685121E-3</v>
      </c>
      <c r="M456" s="84">
        <f t="shared" ref="M456:M457" si="211">G456/$H456</f>
        <v>0.1950106480073015</v>
      </c>
    </row>
    <row r="457" spans="2:13" x14ac:dyDescent="0.35">
      <c r="B457" s="79" t="s">
        <v>198</v>
      </c>
      <c r="C457" s="21">
        <v>553</v>
      </c>
      <c r="D457" s="21">
        <v>10</v>
      </c>
      <c r="E457" s="21">
        <v>5</v>
      </c>
      <c r="F457" s="11">
        <v>12</v>
      </c>
      <c r="G457" s="11">
        <v>580</v>
      </c>
      <c r="H457" s="86">
        <v>3113</v>
      </c>
      <c r="I457" s="83">
        <f t="shared" si="207"/>
        <v>0.17764214584002569</v>
      </c>
      <c r="J457" s="83">
        <f t="shared" si="208"/>
        <v>3.2123353678123997E-3</v>
      </c>
      <c r="K457" s="83">
        <f t="shared" si="209"/>
        <v>1.6061676839061998E-3</v>
      </c>
      <c r="L457" s="83">
        <f t="shared" si="210"/>
        <v>3.8548024413748794E-3</v>
      </c>
      <c r="M457" s="84">
        <f t="shared" si="211"/>
        <v>0.18631545133311916</v>
      </c>
    </row>
    <row r="458" spans="2:13" x14ac:dyDescent="0.35">
      <c r="B458" s="79" t="s">
        <v>194</v>
      </c>
      <c r="C458" s="21">
        <v>585</v>
      </c>
      <c r="D458" s="21">
        <v>6</v>
      </c>
      <c r="E458" s="21">
        <v>11</v>
      </c>
      <c r="F458" s="11">
        <v>10</v>
      </c>
      <c r="G458" s="11">
        <v>612</v>
      </c>
      <c r="H458" s="86">
        <v>3317</v>
      </c>
      <c r="I458" s="83">
        <f t="shared" ref="I458:I461" si="212">C458/$H458</f>
        <v>0.17636418450406993</v>
      </c>
      <c r="J458" s="83">
        <f t="shared" ref="J458:J461" si="213">D458/$H458</f>
        <v>1.8088634308109737E-3</v>
      </c>
      <c r="K458" s="83">
        <f t="shared" ref="K458:K461" si="214">E458/$H458</f>
        <v>3.3162496231534519E-3</v>
      </c>
      <c r="L458" s="83">
        <f t="shared" ref="L458:L461" si="215">F458/$H458</f>
        <v>3.0147723846849564E-3</v>
      </c>
      <c r="M458" s="84">
        <f t="shared" ref="M458:M461" si="216">G458/$H458</f>
        <v>0.18450406994271931</v>
      </c>
    </row>
    <row r="459" spans="2:13" x14ac:dyDescent="0.35">
      <c r="B459" s="79" t="s">
        <v>195</v>
      </c>
      <c r="C459" s="21">
        <v>641</v>
      </c>
      <c r="D459" s="21">
        <v>11</v>
      </c>
      <c r="E459" s="21">
        <v>8</v>
      </c>
      <c r="F459" s="11">
        <v>5</v>
      </c>
      <c r="G459" s="11">
        <v>665</v>
      </c>
      <c r="H459" s="86">
        <v>3660</v>
      </c>
      <c r="I459" s="83">
        <f t="shared" si="212"/>
        <v>0.17513661202185793</v>
      </c>
      <c r="J459" s="83">
        <f t="shared" si="213"/>
        <v>3.0054644808743172E-3</v>
      </c>
      <c r="K459" s="83">
        <f t="shared" si="214"/>
        <v>2.185792349726776E-3</v>
      </c>
      <c r="L459" s="83">
        <f t="shared" si="215"/>
        <v>1.366120218579235E-3</v>
      </c>
      <c r="M459" s="84">
        <f t="shared" si="216"/>
        <v>0.18169398907103826</v>
      </c>
    </row>
    <row r="460" spans="2:13" x14ac:dyDescent="0.35">
      <c r="B460" s="79" t="s">
        <v>366</v>
      </c>
      <c r="C460" s="21">
        <v>578</v>
      </c>
      <c r="D460" s="21">
        <v>9</v>
      </c>
      <c r="E460" s="21">
        <v>14</v>
      </c>
      <c r="F460" s="11">
        <v>7</v>
      </c>
      <c r="G460" s="11">
        <v>608</v>
      </c>
      <c r="H460" s="86">
        <v>3661</v>
      </c>
      <c r="I460" s="83">
        <f t="shared" si="212"/>
        <v>0.15788036055722479</v>
      </c>
      <c r="J460" s="83">
        <f t="shared" si="213"/>
        <v>2.4583447145588638E-3</v>
      </c>
      <c r="K460" s="83">
        <f t="shared" si="214"/>
        <v>3.8240917782026767E-3</v>
      </c>
      <c r="L460" s="83">
        <f t="shared" si="215"/>
        <v>1.9120458891013384E-3</v>
      </c>
      <c r="M460" s="84">
        <f t="shared" si="216"/>
        <v>0.16607484293908767</v>
      </c>
    </row>
    <row r="461" spans="2:13" x14ac:dyDescent="0.35">
      <c r="B461" s="79" t="s">
        <v>367</v>
      </c>
      <c r="C461" s="21">
        <v>587</v>
      </c>
      <c r="D461" s="21">
        <v>8</v>
      </c>
      <c r="E461" s="21">
        <v>7</v>
      </c>
      <c r="F461" s="11">
        <v>8</v>
      </c>
      <c r="G461" s="11">
        <v>610</v>
      </c>
      <c r="H461" s="86">
        <v>3458</v>
      </c>
      <c r="I461" s="83">
        <f t="shared" si="212"/>
        <v>0.16975130133024871</v>
      </c>
      <c r="J461" s="83">
        <f t="shared" si="213"/>
        <v>2.3134759976865238E-3</v>
      </c>
      <c r="K461" s="83">
        <f t="shared" si="214"/>
        <v>2.0242914979757085E-3</v>
      </c>
      <c r="L461" s="83">
        <f t="shared" si="215"/>
        <v>2.3134759976865238E-3</v>
      </c>
      <c r="M461" s="84">
        <f t="shared" si="216"/>
        <v>0.17640254482359746</v>
      </c>
    </row>
    <row r="462" spans="2:13" x14ac:dyDescent="0.35">
      <c r="B462" s="79" t="s">
        <v>201</v>
      </c>
      <c r="C462" s="21">
        <v>443</v>
      </c>
      <c r="D462" s="21">
        <v>3</v>
      </c>
      <c r="E462" s="21">
        <v>5</v>
      </c>
      <c r="F462" s="11">
        <v>4</v>
      </c>
      <c r="G462" s="11">
        <v>455</v>
      </c>
      <c r="H462" s="86">
        <v>2708</v>
      </c>
      <c r="I462" s="83">
        <f t="shared" ref="I462:I465" si="217">C462/$H462</f>
        <v>0.16358936484490399</v>
      </c>
      <c r="J462" s="83">
        <f t="shared" ref="J462:J465" si="218">D462/$H462</f>
        <v>1.1078286558345643E-3</v>
      </c>
      <c r="K462" s="83">
        <f t="shared" ref="K462:K465" si="219">E462/$H462</f>
        <v>1.846381093057607E-3</v>
      </c>
      <c r="L462" s="83">
        <f t="shared" ref="L462:L465" si="220">F462/$H462</f>
        <v>1.4771048744460858E-3</v>
      </c>
      <c r="M462" s="84">
        <f t="shared" ref="M462:M465" si="221">G462/$H462</f>
        <v>0.16802067946824226</v>
      </c>
    </row>
    <row r="463" spans="2:13" x14ac:dyDescent="0.35">
      <c r="B463" s="79" t="s">
        <v>202</v>
      </c>
      <c r="C463" s="21">
        <v>554</v>
      </c>
      <c r="D463" s="21">
        <v>7</v>
      </c>
      <c r="E463" s="21">
        <v>10</v>
      </c>
      <c r="F463" s="11">
        <v>8</v>
      </c>
      <c r="G463" s="11">
        <v>579</v>
      </c>
      <c r="H463" s="86">
        <v>3293</v>
      </c>
      <c r="I463" s="83">
        <f t="shared" si="217"/>
        <v>0.16823565138171881</v>
      </c>
      <c r="J463" s="83">
        <f t="shared" si="218"/>
        <v>2.1257212268448226E-3</v>
      </c>
      <c r="K463" s="83">
        <f t="shared" si="219"/>
        <v>3.0367446097783178E-3</v>
      </c>
      <c r="L463" s="83">
        <f t="shared" si="220"/>
        <v>2.4293956878226543E-3</v>
      </c>
      <c r="M463" s="84">
        <f t="shared" si="221"/>
        <v>0.17582751290616458</v>
      </c>
    </row>
    <row r="464" spans="2:13" x14ac:dyDescent="0.35">
      <c r="B464" s="79" t="s">
        <v>203</v>
      </c>
      <c r="C464" s="21">
        <v>639</v>
      </c>
      <c r="D464" s="21">
        <v>16</v>
      </c>
      <c r="E464" s="21">
        <v>11</v>
      </c>
      <c r="F464" s="11">
        <v>6</v>
      </c>
      <c r="G464" s="11">
        <v>672</v>
      </c>
      <c r="H464" s="86">
        <v>3652</v>
      </c>
      <c r="I464" s="83">
        <f t="shared" si="217"/>
        <v>0.17497261774370207</v>
      </c>
      <c r="J464" s="83">
        <f t="shared" si="218"/>
        <v>4.3811610076670317E-3</v>
      </c>
      <c r="K464" s="83">
        <f t="shared" si="219"/>
        <v>3.0120481927710845E-3</v>
      </c>
      <c r="L464" s="83">
        <f t="shared" si="220"/>
        <v>1.6429353778751369E-3</v>
      </c>
      <c r="M464" s="84">
        <f t="shared" si="221"/>
        <v>0.18400876232201532</v>
      </c>
    </row>
    <row r="465" spans="2:13" x14ac:dyDescent="0.35">
      <c r="B465" s="79" t="s">
        <v>368</v>
      </c>
      <c r="C465" s="21">
        <v>677</v>
      </c>
      <c r="D465" s="21">
        <v>9</v>
      </c>
      <c r="E465" s="21">
        <v>10</v>
      </c>
      <c r="F465" s="11">
        <v>14</v>
      </c>
      <c r="G465" s="11">
        <v>710</v>
      </c>
      <c r="H465" s="86">
        <v>3869</v>
      </c>
      <c r="I465" s="83">
        <f t="shared" si="217"/>
        <v>0.17498061514603255</v>
      </c>
      <c r="J465" s="83">
        <f t="shared" si="218"/>
        <v>2.3261824760920135E-3</v>
      </c>
      <c r="K465" s="83">
        <f t="shared" si="219"/>
        <v>2.5846471956577927E-3</v>
      </c>
      <c r="L465" s="83">
        <f t="shared" si="220"/>
        <v>3.6185060739209098E-3</v>
      </c>
      <c r="M465" s="84">
        <f t="shared" si="221"/>
        <v>0.18350995089170327</v>
      </c>
    </row>
    <row r="466" spans="2:13" x14ac:dyDescent="0.35">
      <c r="B466" s="79" t="s">
        <v>369</v>
      </c>
      <c r="C466" s="21">
        <v>551</v>
      </c>
      <c r="D466" s="21">
        <v>15</v>
      </c>
      <c r="E466" s="21">
        <v>14</v>
      </c>
      <c r="F466" s="11">
        <v>9</v>
      </c>
      <c r="G466" s="11">
        <v>588</v>
      </c>
      <c r="H466" s="86">
        <v>3459</v>
      </c>
      <c r="I466" s="83">
        <f t="shared" ref="I466:I469" si="222">C466/$H466</f>
        <v>0.15929459381324082</v>
      </c>
      <c r="J466" s="83">
        <f t="shared" ref="J466:J469" si="223">D466/$H466</f>
        <v>4.3365134431916736E-3</v>
      </c>
      <c r="K466" s="83">
        <f t="shared" ref="K466:K469" si="224">E466/$H466</f>
        <v>4.0474125469788956E-3</v>
      </c>
      <c r="L466" s="83">
        <f t="shared" ref="L466:L469" si="225">F466/$H466</f>
        <v>2.6019080659150044E-3</v>
      </c>
      <c r="M466" s="84">
        <f t="shared" ref="M466:M469" si="226">G466/$H466</f>
        <v>0.16999132697311362</v>
      </c>
    </row>
    <row r="467" spans="2:13" x14ac:dyDescent="0.35">
      <c r="B467" s="79" t="s">
        <v>206</v>
      </c>
      <c r="C467" s="21">
        <v>497</v>
      </c>
      <c r="D467" s="21">
        <v>12</v>
      </c>
      <c r="E467" s="21">
        <v>7</v>
      </c>
      <c r="F467" s="11">
        <v>5</v>
      </c>
      <c r="G467" s="11">
        <v>521</v>
      </c>
      <c r="H467" s="86">
        <v>3169</v>
      </c>
      <c r="I467" s="83">
        <f t="shared" si="222"/>
        <v>0.15683180814136952</v>
      </c>
      <c r="J467" s="83">
        <f t="shared" si="223"/>
        <v>3.7866834963710952E-3</v>
      </c>
      <c r="K467" s="83">
        <f t="shared" si="224"/>
        <v>2.208898706216472E-3</v>
      </c>
      <c r="L467" s="83">
        <f t="shared" si="225"/>
        <v>1.577784790154623E-3</v>
      </c>
      <c r="M467" s="84">
        <f t="shared" si="226"/>
        <v>0.16440517513411171</v>
      </c>
    </row>
    <row r="468" spans="2:13" x14ac:dyDescent="0.35">
      <c r="B468" s="79" t="s">
        <v>207</v>
      </c>
      <c r="C468" s="21">
        <v>570</v>
      </c>
      <c r="D468" s="21">
        <v>10</v>
      </c>
      <c r="E468" s="21">
        <v>13</v>
      </c>
      <c r="F468" s="11">
        <v>3</v>
      </c>
      <c r="G468" s="11">
        <v>596</v>
      </c>
      <c r="H468" s="86">
        <v>3350</v>
      </c>
      <c r="I468" s="83">
        <f t="shared" si="222"/>
        <v>0.17014925373134329</v>
      </c>
      <c r="J468" s="83">
        <f t="shared" si="223"/>
        <v>2.9850746268656717E-3</v>
      </c>
      <c r="K468" s="83">
        <f t="shared" si="224"/>
        <v>3.880597014925373E-3</v>
      </c>
      <c r="L468" s="83">
        <f t="shared" si="225"/>
        <v>8.955223880597015E-4</v>
      </c>
      <c r="M468" s="84">
        <f t="shared" si="226"/>
        <v>0.17791044776119402</v>
      </c>
    </row>
    <row r="469" spans="2:13" x14ac:dyDescent="0.35">
      <c r="B469" s="79" t="s">
        <v>209</v>
      </c>
      <c r="C469" s="21">
        <v>584</v>
      </c>
      <c r="D469" s="21">
        <v>12</v>
      </c>
      <c r="E469" s="21">
        <v>15</v>
      </c>
      <c r="F469" s="11">
        <v>9</v>
      </c>
      <c r="G469" s="11">
        <v>620</v>
      </c>
      <c r="H469" s="86">
        <v>3607</v>
      </c>
      <c r="I469" s="83">
        <f t="shared" si="222"/>
        <v>0.16190740227335737</v>
      </c>
      <c r="J469" s="83">
        <f t="shared" si="223"/>
        <v>3.3268644302744664E-3</v>
      </c>
      <c r="K469" s="83">
        <f t="shared" si="224"/>
        <v>4.1585805378430828E-3</v>
      </c>
      <c r="L469" s="83">
        <f t="shared" si="225"/>
        <v>2.4951483227058499E-3</v>
      </c>
      <c r="M469" s="84">
        <f t="shared" si="226"/>
        <v>0.17188799556418077</v>
      </c>
    </row>
    <row r="470" spans="2:13" x14ac:dyDescent="0.35">
      <c r="B470" s="79" t="s">
        <v>370</v>
      </c>
      <c r="C470" s="21">
        <v>647</v>
      </c>
      <c r="D470" s="21">
        <v>10</v>
      </c>
      <c r="E470" s="21">
        <v>17</v>
      </c>
      <c r="F470" s="11">
        <v>3</v>
      </c>
      <c r="G470" s="11">
        <v>677</v>
      </c>
      <c r="H470" s="86">
        <v>4022</v>
      </c>
      <c r="I470" s="83">
        <f t="shared" ref="I470:I474" si="227">C470/$H470</f>
        <v>0.1608652411735455</v>
      </c>
      <c r="J470" s="83">
        <f t="shared" ref="J470:J474" si="228">D470/$H470</f>
        <v>2.4863252113376429E-3</v>
      </c>
      <c r="K470" s="83">
        <f t="shared" ref="K470:K474" si="229">E470/$H470</f>
        <v>4.2267528592739934E-3</v>
      </c>
      <c r="L470" s="83">
        <f t="shared" ref="L470:L474" si="230">F470/$H470</f>
        <v>7.4589756340129288E-4</v>
      </c>
      <c r="M470" s="84">
        <f t="shared" ref="M470:M474" si="231">G470/$H470</f>
        <v>0.16832421680755844</v>
      </c>
    </row>
    <row r="471" spans="2:13" x14ac:dyDescent="0.35">
      <c r="B471" s="79" t="s">
        <v>371</v>
      </c>
      <c r="C471" s="21">
        <v>538</v>
      </c>
      <c r="D471" s="21">
        <v>8</v>
      </c>
      <c r="E471" s="21">
        <v>14</v>
      </c>
      <c r="F471" s="11">
        <v>6</v>
      </c>
      <c r="G471" s="11">
        <v>566</v>
      </c>
      <c r="H471" s="86">
        <v>3165</v>
      </c>
      <c r="I471" s="83">
        <f t="shared" si="227"/>
        <v>0.16998420221169036</v>
      </c>
      <c r="J471" s="83">
        <f t="shared" si="228"/>
        <v>2.5276461295418639E-3</v>
      </c>
      <c r="K471" s="83">
        <f t="shared" si="229"/>
        <v>4.4233807266982625E-3</v>
      </c>
      <c r="L471" s="83">
        <f t="shared" si="230"/>
        <v>1.8957345971563982E-3</v>
      </c>
      <c r="M471" s="84">
        <f t="shared" si="231"/>
        <v>0.17883096366508688</v>
      </c>
    </row>
    <row r="472" spans="2:13" x14ac:dyDescent="0.35">
      <c r="B472" s="79" t="s">
        <v>372</v>
      </c>
      <c r="C472" s="21">
        <v>566</v>
      </c>
      <c r="D472" s="21">
        <v>5</v>
      </c>
      <c r="E472" s="21">
        <v>5</v>
      </c>
      <c r="F472" s="11">
        <v>10</v>
      </c>
      <c r="G472" s="11">
        <v>586</v>
      </c>
      <c r="H472" s="86">
        <v>3292</v>
      </c>
      <c r="I472" s="83">
        <f t="shared" si="227"/>
        <v>0.17193195625759417</v>
      </c>
      <c r="J472" s="83">
        <f t="shared" si="228"/>
        <v>1.5188335358444715E-3</v>
      </c>
      <c r="K472" s="83">
        <f t="shared" si="229"/>
        <v>1.5188335358444715E-3</v>
      </c>
      <c r="L472" s="83">
        <f t="shared" si="230"/>
        <v>3.0376670716889429E-3</v>
      </c>
      <c r="M472" s="84">
        <f t="shared" si="231"/>
        <v>0.17800729040097205</v>
      </c>
    </row>
    <row r="473" spans="2:13" x14ac:dyDescent="0.35">
      <c r="B473" s="79" t="s">
        <v>213</v>
      </c>
      <c r="C473" s="21">
        <v>569</v>
      </c>
      <c r="D473" s="21">
        <v>5</v>
      </c>
      <c r="E473" s="21">
        <v>15</v>
      </c>
      <c r="F473" s="11">
        <v>9</v>
      </c>
      <c r="G473" s="11">
        <v>598</v>
      </c>
      <c r="H473" s="86">
        <v>3362</v>
      </c>
      <c r="I473" s="83">
        <f t="shared" si="227"/>
        <v>0.16924449732302202</v>
      </c>
      <c r="J473" s="83">
        <f t="shared" si="228"/>
        <v>1.4872099940511599E-3</v>
      </c>
      <c r="K473" s="83">
        <f t="shared" si="229"/>
        <v>4.46162998215348E-3</v>
      </c>
      <c r="L473" s="83">
        <f t="shared" si="230"/>
        <v>2.676977989292088E-3</v>
      </c>
      <c r="M473" s="84">
        <f t="shared" si="231"/>
        <v>0.17787031528851874</v>
      </c>
    </row>
    <row r="474" spans="2:13" x14ac:dyDescent="0.35">
      <c r="B474" s="79" t="s">
        <v>214</v>
      </c>
      <c r="C474" s="21">
        <v>643</v>
      </c>
      <c r="D474" s="21">
        <v>9</v>
      </c>
      <c r="E474" s="21">
        <v>18</v>
      </c>
      <c r="F474" s="11">
        <v>10</v>
      </c>
      <c r="G474" s="11">
        <v>680</v>
      </c>
      <c r="H474" s="86">
        <v>3678</v>
      </c>
      <c r="I474" s="83">
        <f t="shared" si="227"/>
        <v>0.17482327351821642</v>
      </c>
      <c r="J474" s="83">
        <f t="shared" si="228"/>
        <v>2.4469820554649264E-3</v>
      </c>
      <c r="K474" s="83">
        <f t="shared" si="229"/>
        <v>4.8939641109298528E-3</v>
      </c>
      <c r="L474" s="83">
        <f t="shared" si="230"/>
        <v>2.7188689505165853E-3</v>
      </c>
      <c r="M474" s="84">
        <f t="shared" si="231"/>
        <v>0.18488308863512778</v>
      </c>
    </row>
    <row r="475" spans="2:13" x14ac:dyDescent="0.35">
      <c r="B475" s="79" t="s">
        <v>373</v>
      </c>
      <c r="C475" s="21">
        <v>582</v>
      </c>
      <c r="D475" s="21">
        <v>11</v>
      </c>
      <c r="E475" s="21">
        <v>5</v>
      </c>
      <c r="F475" s="11">
        <v>3</v>
      </c>
      <c r="G475" s="11">
        <v>601</v>
      </c>
      <c r="H475" s="86">
        <v>3559</v>
      </c>
      <c r="I475" s="83">
        <f t="shared" ref="I475:I483" si="232">C475/$H475</f>
        <v>0.163529081202585</v>
      </c>
      <c r="J475" s="83">
        <f t="shared" ref="J475:J483" si="233">D475/$H475</f>
        <v>3.0907558302894073E-3</v>
      </c>
      <c r="K475" s="83">
        <f t="shared" ref="K475:K483" si="234">E475/$H475</f>
        <v>1.4048890137679123E-3</v>
      </c>
      <c r="L475" s="83">
        <f t="shared" ref="L475:L483" si="235">F475/$H475</f>
        <v>8.4293340826074739E-4</v>
      </c>
      <c r="M475" s="84">
        <f t="shared" ref="M475:M483" si="236">G475/$H475</f>
        <v>0.16886765945490306</v>
      </c>
    </row>
    <row r="476" spans="2:13" x14ac:dyDescent="0.35">
      <c r="B476" s="79" t="s">
        <v>374</v>
      </c>
      <c r="C476" s="21">
        <v>576</v>
      </c>
      <c r="D476" s="21">
        <v>5</v>
      </c>
      <c r="E476" s="21">
        <v>4</v>
      </c>
      <c r="F476" s="11">
        <v>4</v>
      </c>
      <c r="G476" s="11">
        <v>589</v>
      </c>
      <c r="H476" s="86">
        <v>3221</v>
      </c>
      <c r="I476" s="83">
        <f t="shared" si="232"/>
        <v>0.17882645141260478</v>
      </c>
      <c r="J476" s="83">
        <f t="shared" si="233"/>
        <v>1.5523129462899721E-3</v>
      </c>
      <c r="K476" s="83">
        <f t="shared" si="234"/>
        <v>1.2418503570319776E-3</v>
      </c>
      <c r="L476" s="83">
        <f t="shared" si="235"/>
        <v>1.2418503570319776E-3</v>
      </c>
      <c r="M476" s="84">
        <f t="shared" si="236"/>
        <v>0.1828624650729587</v>
      </c>
    </row>
    <row r="477" spans="2:13" x14ac:dyDescent="0.35">
      <c r="B477" s="79" t="s">
        <v>375</v>
      </c>
      <c r="C477" s="21">
        <v>574</v>
      </c>
      <c r="D477" s="21">
        <v>11</v>
      </c>
      <c r="E477" s="21">
        <v>7</v>
      </c>
      <c r="F477" s="11">
        <v>10</v>
      </c>
      <c r="G477" s="11">
        <v>602</v>
      </c>
      <c r="H477" s="86">
        <v>3356</v>
      </c>
      <c r="I477" s="83">
        <f t="shared" si="232"/>
        <v>0.17103694874851014</v>
      </c>
      <c r="J477" s="83">
        <f t="shared" si="233"/>
        <v>3.2777115613825984E-3</v>
      </c>
      <c r="K477" s="83">
        <f t="shared" si="234"/>
        <v>2.0858164481525627E-3</v>
      </c>
      <c r="L477" s="83">
        <f t="shared" si="235"/>
        <v>2.9797377830750892E-3</v>
      </c>
      <c r="M477" s="84">
        <f t="shared" si="236"/>
        <v>0.17938021454112038</v>
      </c>
    </row>
    <row r="478" spans="2:13" x14ac:dyDescent="0.35">
      <c r="B478" s="79" t="s">
        <v>218</v>
      </c>
      <c r="C478" s="21">
        <v>635</v>
      </c>
      <c r="D478" s="21">
        <v>13</v>
      </c>
      <c r="E478" s="21">
        <v>14</v>
      </c>
      <c r="F478" s="11">
        <v>18</v>
      </c>
      <c r="G478" s="11">
        <v>680</v>
      </c>
      <c r="H478" s="86">
        <v>3723</v>
      </c>
      <c r="I478" s="83">
        <f t="shared" si="232"/>
        <v>0.17056137523502551</v>
      </c>
      <c r="J478" s="83">
        <f t="shared" si="233"/>
        <v>3.4918076819769003E-3</v>
      </c>
      <c r="K478" s="83">
        <f t="shared" si="234"/>
        <v>3.7604082728982004E-3</v>
      </c>
      <c r="L478" s="83">
        <f t="shared" si="235"/>
        <v>4.8348106365834007E-3</v>
      </c>
      <c r="M478" s="84">
        <f t="shared" si="236"/>
        <v>0.18264840182648401</v>
      </c>
    </row>
    <row r="479" spans="2:13" x14ac:dyDescent="0.35">
      <c r="B479" s="79" t="s">
        <v>219</v>
      </c>
      <c r="C479" s="21">
        <v>735</v>
      </c>
      <c r="D479" s="21">
        <v>13</v>
      </c>
      <c r="E479" s="21">
        <v>7</v>
      </c>
      <c r="F479" s="11">
        <v>14</v>
      </c>
      <c r="G479" s="11">
        <v>769</v>
      </c>
      <c r="H479" s="86">
        <v>4122</v>
      </c>
      <c r="I479" s="83">
        <f t="shared" si="232"/>
        <v>0.17831149927219797</v>
      </c>
      <c r="J479" s="83">
        <f t="shared" si="233"/>
        <v>3.1538088306647259E-3</v>
      </c>
      <c r="K479" s="83">
        <f t="shared" si="234"/>
        <v>1.6982047549733139E-3</v>
      </c>
      <c r="L479" s="83">
        <f t="shared" si="235"/>
        <v>3.3964095099466279E-3</v>
      </c>
      <c r="M479" s="84">
        <f t="shared" si="236"/>
        <v>0.18655992236778263</v>
      </c>
    </row>
    <row r="480" spans="2:13" x14ac:dyDescent="0.35">
      <c r="B480" s="79" t="s">
        <v>376</v>
      </c>
      <c r="C480" s="21">
        <v>733</v>
      </c>
      <c r="D480" s="21">
        <v>13</v>
      </c>
      <c r="E480" s="21">
        <v>6</v>
      </c>
      <c r="F480" s="11">
        <v>12</v>
      </c>
      <c r="G480" s="11">
        <v>764</v>
      </c>
      <c r="H480" s="86">
        <v>4272</v>
      </c>
      <c r="I480" s="83">
        <f t="shared" si="232"/>
        <v>0.17158239700374531</v>
      </c>
      <c r="J480" s="83">
        <f t="shared" si="233"/>
        <v>3.0430711610486892E-3</v>
      </c>
      <c r="K480" s="83">
        <f t="shared" si="234"/>
        <v>1.4044943820224719E-3</v>
      </c>
      <c r="L480" s="83">
        <f t="shared" si="235"/>
        <v>2.8089887640449437E-3</v>
      </c>
      <c r="M480" s="84">
        <f t="shared" si="236"/>
        <v>0.17883895131086142</v>
      </c>
    </row>
    <row r="481" spans="2:13" x14ac:dyDescent="0.35">
      <c r="B481" s="79" t="s">
        <v>377</v>
      </c>
      <c r="C481" s="21">
        <v>591</v>
      </c>
      <c r="D481" s="21">
        <v>11</v>
      </c>
      <c r="E481" s="21">
        <v>6</v>
      </c>
      <c r="F481" s="11">
        <v>7</v>
      </c>
      <c r="G481" s="11">
        <v>615</v>
      </c>
      <c r="H481" s="86">
        <v>3625</v>
      </c>
      <c r="I481" s="83">
        <f t="shared" si="232"/>
        <v>0.1630344827586207</v>
      </c>
      <c r="J481" s="83">
        <f t="shared" si="233"/>
        <v>3.0344827586206895E-3</v>
      </c>
      <c r="K481" s="83">
        <f t="shared" si="234"/>
        <v>1.6551724137931034E-3</v>
      </c>
      <c r="L481" s="83">
        <f t="shared" si="235"/>
        <v>1.9310344827586207E-3</v>
      </c>
      <c r="M481" s="84">
        <f t="shared" si="236"/>
        <v>0.1696551724137931</v>
      </c>
    </row>
    <row r="482" spans="2:13" x14ac:dyDescent="0.35">
      <c r="B482" s="79" t="s">
        <v>378</v>
      </c>
      <c r="C482" s="21">
        <v>532</v>
      </c>
      <c r="D482" s="21">
        <v>9</v>
      </c>
      <c r="E482" s="21">
        <v>5</v>
      </c>
      <c r="F482" s="11">
        <v>12</v>
      </c>
      <c r="G482" s="11">
        <v>558</v>
      </c>
      <c r="H482" s="86">
        <v>3510</v>
      </c>
      <c r="I482" s="83">
        <f t="shared" si="232"/>
        <v>0.15156695156695157</v>
      </c>
      <c r="J482" s="83">
        <f t="shared" si="233"/>
        <v>2.5641025641025641E-3</v>
      </c>
      <c r="K482" s="83">
        <f t="shared" si="234"/>
        <v>1.4245014245014246E-3</v>
      </c>
      <c r="L482" s="83">
        <f t="shared" si="235"/>
        <v>3.4188034188034188E-3</v>
      </c>
      <c r="M482" s="84">
        <f t="shared" si="236"/>
        <v>0.15897435897435896</v>
      </c>
    </row>
    <row r="483" spans="2:13" x14ac:dyDescent="0.35">
      <c r="B483" s="79" t="s">
        <v>223</v>
      </c>
      <c r="C483" s="21">
        <v>577</v>
      </c>
      <c r="D483" s="21">
        <v>10</v>
      </c>
      <c r="E483" s="21">
        <v>8</v>
      </c>
      <c r="F483" s="11">
        <v>7</v>
      </c>
      <c r="G483" s="11">
        <v>602</v>
      </c>
      <c r="H483" s="86">
        <v>3417</v>
      </c>
      <c r="I483" s="83">
        <f t="shared" si="232"/>
        <v>0.16886157448053848</v>
      </c>
      <c r="J483" s="83">
        <f t="shared" si="233"/>
        <v>2.9265437518290896E-3</v>
      </c>
      <c r="K483" s="83">
        <f t="shared" si="234"/>
        <v>2.3412350014632719E-3</v>
      </c>
      <c r="L483" s="83">
        <f t="shared" si="235"/>
        <v>2.048580626280363E-3</v>
      </c>
      <c r="M483" s="84">
        <f t="shared" si="236"/>
        <v>0.17617793386011121</v>
      </c>
    </row>
    <row r="484" spans="2:13" x14ac:dyDescent="0.35">
      <c r="B484" s="79" t="s">
        <v>224</v>
      </c>
      <c r="C484" s="21">
        <v>663</v>
      </c>
      <c r="D484" s="21">
        <v>13</v>
      </c>
      <c r="E484" s="21">
        <v>6</v>
      </c>
      <c r="F484" s="11">
        <v>10</v>
      </c>
      <c r="G484" s="11">
        <v>692</v>
      </c>
      <c r="H484" s="86">
        <v>3978</v>
      </c>
      <c r="I484" s="83">
        <f t="shared" ref="I484:I512" si="237">C484/$H484</f>
        <v>0.16666666666666666</v>
      </c>
      <c r="J484" s="83">
        <f t="shared" ref="J484:J512" si="238">D484/$H484</f>
        <v>3.2679738562091504E-3</v>
      </c>
      <c r="K484" s="83">
        <f t="shared" ref="K484:K512" si="239">E484/$H484</f>
        <v>1.5082956259426848E-3</v>
      </c>
      <c r="L484" s="83">
        <f t="shared" ref="L484:L512" si="240">F484/$H484</f>
        <v>2.5138260432378081E-3</v>
      </c>
      <c r="M484" s="84">
        <f t="shared" ref="M484:M512" si="241">G484/$H484</f>
        <v>0.1739567621920563</v>
      </c>
    </row>
    <row r="485" spans="2:13" x14ac:dyDescent="0.35">
      <c r="B485" s="79" t="s">
        <v>379</v>
      </c>
      <c r="C485" s="21">
        <v>626</v>
      </c>
      <c r="D485" s="21">
        <v>7</v>
      </c>
      <c r="E485" s="21">
        <v>8</v>
      </c>
      <c r="F485" s="11">
        <v>7</v>
      </c>
      <c r="G485" s="11">
        <v>648</v>
      </c>
      <c r="H485" s="86">
        <v>3676</v>
      </c>
      <c r="I485" s="83">
        <f t="shared" si="237"/>
        <v>0.17029379760609359</v>
      </c>
      <c r="J485" s="83">
        <f t="shared" si="238"/>
        <v>1.9042437431991295E-3</v>
      </c>
      <c r="K485" s="83">
        <f t="shared" si="239"/>
        <v>2.176278563656148E-3</v>
      </c>
      <c r="L485" s="83">
        <f t="shared" si="240"/>
        <v>1.9042437431991295E-3</v>
      </c>
      <c r="M485" s="84">
        <f t="shared" si="241"/>
        <v>0.176278563656148</v>
      </c>
    </row>
    <row r="486" spans="2:13" x14ac:dyDescent="0.35">
      <c r="B486" s="79" t="s">
        <v>380</v>
      </c>
      <c r="C486" s="21">
        <v>664</v>
      </c>
      <c r="D486" s="21">
        <v>14</v>
      </c>
      <c r="E486" s="21">
        <v>6</v>
      </c>
      <c r="F486" s="11">
        <v>8</v>
      </c>
      <c r="G486" s="11">
        <v>692</v>
      </c>
      <c r="H486" s="86">
        <v>3809</v>
      </c>
      <c r="I486" s="83">
        <f t="shared" si="237"/>
        <v>0.17432396954581256</v>
      </c>
      <c r="J486" s="83">
        <f t="shared" si="238"/>
        <v>3.6755053819900237E-3</v>
      </c>
      <c r="K486" s="83">
        <f t="shared" si="239"/>
        <v>1.5752165922814387E-3</v>
      </c>
      <c r="L486" s="83">
        <f t="shared" si="240"/>
        <v>2.1002887897085851E-3</v>
      </c>
      <c r="M486" s="84">
        <f t="shared" si="241"/>
        <v>0.18167498030979259</v>
      </c>
    </row>
    <row r="487" spans="2:13" x14ac:dyDescent="0.35">
      <c r="B487" s="79" t="s">
        <v>381</v>
      </c>
      <c r="C487" s="21">
        <v>602</v>
      </c>
      <c r="D487" s="21">
        <v>12</v>
      </c>
      <c r="E487" s="21">
        <v>4</v>
      </c>
      <c r="F487" s="11">
        <v>9</v>
      </c>
      <c r="G487" s="11">
        <v>627</v>
      </c>
      <c r="H487" s="86">
        <v>3491</v>
      </c>
      <c r="I487" s="83">
        <f t="shared" si="237"/>
        <v>0.17244342595244916</v>
      </c>
      <c r="J487" s="83">
        <f t="shared" si="238"/>
        <v>3.4374104841019765E-3</v>
      </c>
      <c r="K487" s="83">
        <f t="shared" si="239"/>
        <v>1.1458034947006588E-3</v>
      </c>
      <c r="L487" s="83">
        <f t="shared" si="240"/>
        <v>2.5780578630764826E-3</v>
      </c>
      <c r="M487" s="84">
        <f t="shared" si="241"/>
        <v>0.17960469779432828</v>
      </c>
    </row>
    <row r="488" spans="2:13" x14ac:dyDescent="0.35">
      <c r="B488" s="79" t="s">
        <v>228</v>
      </c>
      <c r="C488" s="21">
        <v>592</v>
      </c>
      <c r="D488" s="21">
        <v>10</v>
      </c>
      <c r="E488" s="21">
        <v>5</v>
      </c>
      <c r="F488" s="11">
        <v>13</v>
      </c>
      <c r="G488" s="11">
        <v>620</v>
      </c>
      <c r="H488" s="86">
        <v>3493</v>
      </c>
      <c r="I488" s="83">
        <f t="shared" si="237"/>
        <v>0.169481820784426</v>
      </c>
      <c r="J488" s="83">
        <f t="shared" si="238"/>
        <v>2.8628685943315204E-3</v>
      </c>
      <c r="K488" s="83">
        <f t="shared" si="239"/>
        <v>1.4314342971657602E-3</v>
      </c>
      <c r="L488" s="83">
        <f t="shared" si="240"/>
        <v>3.7217291726309764E-3</v>
      </c>
      <c r="M488" s="84">
        <f t="shared" si="241"/>
        <v>0.17749785284855424</v>
      </c>
    </row>
    <row r="489" spans="2:13" x14ac:dyDescent="0.35">
      <c r="B489" s="79" t="s">
        <v>229</v>
      </c>
      <c r="C489" s="21">
        <v>713</v>
      </c>
      <c r="D489" s="21">
        <v>11</v>
      </c>
      <c r="E489" s="21">
        <v>10</v>
      </c>
      <c r="F489" s="11">
        <v>10</v>
      </c>
      <c r="G489" s="11">
        <v>744</v>
      </c>
      <c r="H489" s="86">
        <v>3888</v>
      </c>
      <c r="I489" s="83">
        <f t="shared" si="237"/>
        <v>0.18338477366255143</v>
      </c>
      <c r="J489" s="83">
        <f t="shared" si="238"/>
        <v>2.8292181069958849E-3</v>
      </c>
      <c r="K489" s="83">
        <f t="shared" si="239"/>
        <v>2.5720164609053498E-3</v>
      </c>
      <c r="L489" s="83">
        <f t="shared" si="240"/>
        <v>2.5720164609053498E-3</v>
      </c>
      <c r="M489" s="84">
        <f t="shared" si="241"/>
        <v>0.19135802469135801</v>
      </c>
    </row>
    <row r="490" spans="2:13" x14ac:dyDescent="0.35">
      <c r="B490" s="79" t="s">
        <v>382</v>
      </c>
      <c r="C490" s="21">
        <v>719</v>
      </c>
      <c r="D490" s="21">
        <v>17</v>
      </c>
      <c r="E490" s="21">
        <v>13</v>
      </c>
      <c r="F490" s="11">
        <v>11</v>
      </c>
      <c r="G490" s="11">
        <v>760</v>
      </c>
      <c r="H490" s="86">
        <v>4025</v>
      </c>
      <c r="I490" s="83">
        <f t="shared" si="237"/>
        <v>0.17863354037267082</v>
      </c>
      <c r="J490" s="83">
        <f t="shared" si="238"/>
        <v>4.2236024844720501E-3</v>
      </c>
      <c r="K490" s="83">
        <f t="shared" si="239"/>
        <v>3.2298136645962732E-3</v>
      </c>
      <c r="L490" s="83">
        <f t="shared" si="240"/>
        <v>2.732919254658385E-3</v>
      </c>
      <c r="M490" s="84">
        <f t="shared" si="241"/>
        <v>0.18881987577639753</v>
      </c>
    </row>
    <row r="491" spans="2:13" x14ac:dyDescent="0.35">
      <c r="B491" s="79" t="s">
        <v>383</v>
      </c>
      <c r="C491" s="21">
        <v>636</v>
      </c>
      <c r="D491" s="21">
        <v>14</v>
      </c>
      <c r="E491" s="21">
        <v>18</v>
      </c>
      <c r="F491" s="11">
        <v>18</v>
      </c>
      <c r="G491" s="11">
        <v>686</v>
      </c>
      <c r="H491" s="86">
        <v>3532</v>
      </c>
      <c r="I491" s="83">
        <f t="shared" si="237"/>
        <v>0.18006795016987542</v>
      </c>
      <c r="J491" s="83">
        <f t="shared" si="238"/>
        <v>3.9637599093997732E-3</v>
      </c>
      <c r="K491" s="83">
        <f t="shared" si="239"/>
        <v>5.0962627406568517E-3</v>
      </c>
      <c r="L491" s="83">
        <f t="shared" si="240"/>
        <v>5.0962627406568517E-3</v>
      </c>
      <c r="M491" s="84">
        <f t="shared" si="241"/>
        <v>0.1942242355605889</v>
      </c>
    </row>
    <row r="492" spans="2:13" x14ac:dyDescent="0.35">
      <c r="B492" s="79" t="s">
        <v>384</v>
      </c>
      <c r="C492" s="21">
        <v>634</v>
      </c>
      <c r="D492" s="21">
        <v>16</v>
      </c>
      <c r="E492" s="21">
        <v>16</v>
      </c>
      <c r="F492" s="11">
        <v>10</v>
      </c>
      <c r="G492" s="11">
        <v>676</v>
      </c>
      <c r="H492" s="86">
        <v>3972</v>
      </c>
      <c r="I492" s="83">
        <f t="shared" si="237"/>
        <v>0.1596173212487412</v>
      </c>
      <c r="J492" s="83">
        <f t="shared" si="238"/>
        <v>4.0281973816717019E-3</v>
      </c>
      <c r="K492" s="83">
        <f t="shared" si="239"/>
        <v>4.0281973816717019E-3</v>
      </c>
      <c r="L492" s="83">
        <f t="shared" si="240"/>
        <v>2.5176233635448137E-3</v>
      </c>
      <c r="M492" s="84">
        <f t="shared" si="241"/>
        <v>0.17019133937562941</v>
      </c>
    </row>
    <row r="493" spans="2:13" x14ac:dyDescent="0.35">
      <c r="B493" s="79" t="s">
        <v>233</v>
      </c>
      <c r="C493" s="21">
        <v>705</v>
      </c>
      <c r="D493" s="21">
        <v>22</v>
      </c>
      <c r="E493" s="21">
        <v>16</v>
      </c>
      <c r="F493" s="11">
        <v>7</v>
      </c>
      <c r="G493" s="11">
        <v>750</v>
      </c>
      <c r="H493" s="86">
        <v>4004</v>
      </c>
      <c r="I493" s="83">
        <f t="shared" si="237"/>
        <v>0.17607392607392608</v>
      </c>
      <c r="J493" s="83">
        <f t="shared" si="238"/>
        <v>5.4945054945054949E-3</v>
      </c>
      <c r="K493" s="83">
        <f t="shared" si="239"/>
        <v>3.996003996003996E-3</v>
      </c>
      <c r="L493" s="83">
        <f t="shared" si="240"/>
        <v>1.7482517482517483E-3</v>
      </c>
      <c r="M493" s="84">
        <f t="shared" si="241"/>
        <v>0.18731268731268733</v>
      </c>
    </row>
    <row r="494" spans="2:13" x14ac:dyDescent="0.35">
      <c r="B494" s="79" t="s">
        <v>234</v>
      </c>
      <c r="C494" s="21">
        <v>605</v>
      </c>
      <c r="D494" s="21">
        <v>18</v>
      </c>
      <c r="E494" s="21">
        <v>20</v>
      </c>
      <c r="F494" s="11">
        <v>5</v>
      </c>
      <c r="G494" s="11">
        <v>648</v>
      </c>
      <c r="H494" s="86">
        <v>3641</v>
      </c>
      <c r="I494" s="83">
        <f t="shared" si="237"/>
        <v>0.16616314199395771</v>
      </c>
      <c r="J494" s="83">
        <f t="shared" si="238"/>
        <v>4.9436967865970887E-3</v>
      </c>
      <c r="K494" s="83">
        <f t="shared" si="239"/>
        <v>5.4929964295523208E-3</v>
      </c>
      <c r="L494" s="83">
        <f t="shared" si="240"/>
        <v>1.3732491073880802E-3</v>
      </c>
      <c r="M494" s="84">
        <f t="shared" si="241"/>
        <v>0.1779730843174952</v>
      </c>
    </row>
    <row r="495" spans="2:13" x14ac:dyDescent="0.35">
      <c r="B495" s="79" t="s">
        <v>385</v>
      </c>
      <c r="C495" s="21">
        <v>659</v>
      </c>
      <c r="D495" s="21">
        <v>11</v>
      </c>
      <c r="E495" s="21">
        <v>25</v>
      </c>
      <c r="F495" s="11">
        <v>19</v>
      </c>
      <c r="G495" s="11">
        <v>714</v>
      </c>
      <c r="H495" s="86">
        <v>3798</v>
      </c>
      <c r="I495" s="83">
        <f t="shared" si="237"/>
        <v>0.17351237493417587</v>
      </c>
      <c r="J495" s="83">
        <f t="shared" si="238"/>
        <v>2.8962611901000527E-3</v>
      </c>
      <c r="K495" s="83">
        <f t="shared" si="239"/>
        <v>6.5824117956819377E-3</v>
      </c>
      <c r="L495" s="83">
        <f t="shared" si="240"/>
        <v>5.0026329647182731E-3</v>
      </c>
      <c r="M495" s="84">
        <f t="shared" si="241"/>
        <v>0.18799368088467613</v>
      </c>
    </row>
    <row r="496" spans="2:13" x14ac:dyDescent="0.35">
      <c r="B496" s="79" t="s">
        <v>386</v>
      </c>
      <c r="C496" s="21">
        <v>635</v>
      </c>
      <c r="D496" s="21">
        <v>7</v>
      </c>
      <c r="E496" s="21">
        <v>21</v>
      </c>
      <c r="F496" s="11">
        <v>9</v>
      </c>
      <c r="G496" s="11">
        <v>672</v>
      </c>
      <c r="H496" s="86">
        <v>3605</v>
      </c>
      <c r="I496" s="83">
        <f t="shared" si="237"/>
        <v>0.17614424410540916</v>
      </c>
      <c r="J496" s="83">
        <f t="shared" si="238"/>
        <v>1.9417475728155339E-3</v>
      </c>
      <c r="K496" s="83">
        <f t="shared" si="239"/>
        <v>5.8252427184466021E-3</v>
      </c>
      <c r="L496" s="83">
        <f t="shared" si="240"/>
        <v>2.4965325936199723E-3</v>
      </c>
      <c r="M496" s="84">
        <f t="shared" si="241"/>
        <v>0.18640776699029127</v>
      </c>
    </row>
    <row r="497" spans="2:13" x14ac:dyDescent="0.35">
      <c r="B497" s="79" t="s">
        <v>387</v>
      </c>
      <c r="C497" s="21">
        <v>558</v>
      </c>
      <c r="D497" s="21">
        <v>11</v>
      </c>
      <c r="E497" s="21">
        <v>15</v>
      </c>
      <c r="F497" s="11">
        <v>10</v>
      </c>
      <c r="G497" s="11">
        <v>594</v>
      </c>
      <c r="H497" s="86">
        <v>3297</v>
      </c>
      <c r="I497" s="83">
        <f t="shared" si="237"/>
        <v>0.16924476797088261</v>
      </c>
      <c r="J497" s="83">
        <f t="shared" si="238"/>
        <v>3.3363663936912345E-3</v>
      </c>
      <c r="K497" s="83">
        <f t="shared" si="239"/>
        <v>4.549590536851683E-3</v>
      </c>
      <c r="L497" s="83">
        <f t="shared" si="240"/>
        <v>3.0330603579011221E-3</v>
      </c>
      <c r="M497" s="84">
        <f t="shared" si="241"/>
        <v>0.18016378525932666</v>
      </c>
    </row>
    <row r="498" spans="2:13" x14ac:dyDescent="0.35">
      <c r="B498" s="79" t="s">
        <v>388</v>
      </c>
      <c r="C498" s="21">
        <v>656</v>
      </c>
      <c r="D498" s="21">
        <v>14</v>
      </c>
      <c r="E498" s="21">
        <v>19</v>
      </c>
      <c r="F498" s="11">
        <v>10</v>
      </c>
      <c r="G498" s="11">
        <v>699</v>
      </c>
      <c r="H498" s="86">
        <v>3478</v>
      </c>
      <c r="I498" s="83">
        <f t="shared" si="237"/>
        <v>0.18861414606095459</v>
      </c>
      <c r="J498" s="83">
        <f t="shared" si="238"/>
        <v>4.0253018976423235E-3</v>
      </c>
      <c r="K498" s="83">
        <f t="shared" si="239"/>
        <v>5.4629097182288672E-3</v>
      </c>
      <c r="L498" s="83">
        <f t="shared" si="240"/>
        <v>2.8752156411730881E-3</v>
      </c>
      <c r="M498" s="84">
        <f t="shared" si="241"/>
        <v>0.20097757331799884</v>
      </c>
    </row>
    <row r="499" spans="2:13" x14ac:dyDescent="0.35">
      <c r="B499" s="79" t="s">
        <v>239</v>
      </c>
      <c r="C499" s="21">
        <v>691</v>
      </c>
      <c r="D499" s="21">
        <v>10</v>
      </c>
      <c r="E499" s="21">
        <v>24</v>
      </c>
      <c r="F499" s="11">
        <v>8</v>
      </c>
      <c r="G499" s="11">
        <v>733</v>
      </c>
      <c r="H499" s="86">
        <v>3618</v>
      </c>
      <c r="I499" s="83">
        <f t="shared" si="237"/>
        <v>0.1909894969596462</v>
      </c>
      <c r="J499" s="83">
        <f t="shared" si="238"/>
        <v>2.7639579878385848E-3</v>
      </c>
      <c r="K499" s="83">
        <f t="shared" si="239"/>
        <v>6.6334991708126038E-3</v>
      </c>
      <c r="L499" s="83">
        <f t="shared" si="240"/>
        <v>2.2111663902708678E-3</v>
      </c>
      <c r="M499" s="84">
        <f t="shared" si="241"/>
        <v>0.20259812050856826</v>
      </c>
    </row>
    <row r="500" spans="2:13" x14ac:dyDescent="0.35">
      <c r="B500" s="79" t="s">
        <v>389</v>
      </c>
      <c r="C500" s="21">
        <v>720</v>
      </c>
      <c r="D500" s="21">
        <v>12</v>
      </c>
      <c r="E500" s="21">
        <v>21</v>
      </c>
      <c r="F500" s="11">
        <v>8</v>
      </c>
      <c r="G500" s="11">
        <v>761</v>
      </c>
      <c r="H500" s="86">
        <v>4096</v>
      </c>
      <c r="I500" s="83">
        <f t="shared" si="237"/>
        <v>0.17578125</v>
      </c>
      <c r="J500" s="83">
        <f t="shared" si="238"/>
        <v>2.9296875E-3</v>
      </c>
      <c r="K500" s="83">
        <f t="shared" si="239"/>
        <v>5.126953125E-3</v>
      </c>
      <c r="L500" s="83">
        <f t="shared" si="240"/>
        <v>1.953125E-3</v>
      </c>
      <c r="M500" s="84">
        <f t="shared" si="241"/>
        <v>0.185791015625</v>
      </c>
    </row>
    <row r="501" spans="2:13" x14ac:dyDescent="0.35">
      <c r="B501" s="79" t="s">
        <v>390</v>
      </c>
      <c r="C501" s="21">
        <v>686</v>
      </c>
      <c r="D501" s="21">
        <v>8</v>
      </c>
      <c r="E501" s="21">
        <v>29</v>
      </c>
      <c r="F501" s="11">
        <v>8</v>
      </c>
      <c r="G501" s="11">
        <v>731</v>
      </c>
      <c r="H501" s="86">
        <v>3956</v>
      </c>
      <c r="I501" s="83">
        <f t="shared" si="237"/>
        <v>0.17340748230535896</v>
      </c>
      <c r="J501" s="83">
        <f t="shared" si="238"/>
        <v>2.0222446916076846E-3</v>
      </c>
      <c r="K501" s="83">
        <f t="shared" si="239"/>
        <v>7.3306370070778566E-3</v>
      </c>
      <c r="L501" s="83">
        <f t="shared" si="240"/>
        <v>2.0222446916076846E-3</v>
      </c>
      <c r="M501" s="84">
        <f t="shared" si="241"/>
        <v>0.18478260869565216</v>
      </c>
    </row>
    <row r="502" spans="2:13" x14ac:dyDescent="0.35">
      <c r="B502" s="79" t="s">
        <v>241</v>
      </c>
      <c r="C502" s="21">
        <v>672</v>
      </c>
      <c r="D502" s="21">
        <v>11</v>
      </c>
      <c r="E502" s="21">
        <v>20</v>
      </c>
      <c r="F502" s="11">
        <v>8</v>
      </c>
      <c r="G502" s="11">
        <v>711</v>
      </c>
      <c r="H502" s="86">
        <v>3843</v>
      </c>
      <c r="I502" s="83">
        <f t="shared" si="237"/>
        <v>0.17486338797814208</v>
      </c>
      <c r="J502" s="83">
        <f t="shared" si="238"/>
        <v>2.8623471246422066E-3</v>
      </c>
      <c r="K502" s="83">
        <f t="shared" si="239"/>
        <v>5.2042674993494666E-3</v>
      </c>
      <c r="L502" s="83">
        <f t="shared" si="240"/>
        <v>2.0817069997397866E-3</v>
      </c>
      <c r="M502" s="84">
        <f t="shared" si="241"/>
        <v>0.18501170960187355</v>
      </c>
    </row>
    <row r="503" spans="2:13" x14ac:dyDescent="0.35">
      <c r="B503" s="79" t="s">
        <v>242</v>
      </c>
      <c r="C503" s="21">
        <v>677</v>
      </c>
      <c r="D503" s="21">
        <v>17</v>
      </c>
      <c r="E503" s="21">
        <v>20</v>
      </c>
      <c r="F503" s="11">
        <v>17</v>
      </c>
      <c r="G503" s="11">
        <v>731</v>
      </c>
      <c r="H503" s="86">
        <v>3666</v>
      </c>
      <c r="I503" s="83">
        <f t="shared" si="237"/>
        <v>0.18466993998908893</v>
      </c>
      <c r="J503" s="83">
        <f t="shared" si="238"/>
        <v>4.6372067648663392E-3</v>
      </c>
      <c r="K503" s="83">
        <f t="shared" si="239"/>
        <v>5.4555373704309879E-3</v>
      </c>
      <c r="L503" s="83">
        <f t="shared" si="240"/>
        <v>4.6372067648663392E-3</v>
      </c>
      <c r="M503" s="84">
        <f t="shared" si="241"/>
        <v>0.19939989088925258</v>
      </c>
    </row>
    <row r="504" spans="2:13" x14ac:dyDescent="0.35">
      <c r="B504" s="79" t="s">
        <v>243</v>
      </c>
      <c r="C504" s="21">
        <v>732</v>
      </c>
      <c r="D504" s="21">
        <v>16</v>
      </c>
      <c r="E504" s="21">
        <v>10</v>
      </c>
      <c r="F504" s="11">
        <v>13</v>
      </c>
      <c r="G504" s="11">
        <v>771</v>
      </c>
      <c r="H504" s="86">
        <v>4128</v>
      </c>
      <c r="I504" s="83">
        <f t="shared" si="237"/>
        <v>0.17732558139534885</v>
      </c>
      <c r="J504" s="83">
        <f t="shared" si="238"/>
        <v>3.875968992248062E-3</v>
      </c>
      <c r="K504" s="83">
        <f t="shared" si="239"/>
        <v>2.4224806201550387E-3</v>
      </c>
      <c r="L504" s="83">
        <f t="shared" si="240"/>
        <v>3.1492248062015503E-3</v>
      </c>
      <c r="M504" s="84">
        <f t="shared" si="241"/>
        <v>0.18677325581395349</v>
      </c>
    </row>
    <row r="505" spans="2:13" x14ac:dyDescent="0.35">
      <c r="B505" s="79" t="s">
        <v>393</v>
      </c>
      <c r="C505" s="21">
        <v>828</v>
      </c>
      <c r="D505" s="21">
        <v>17</v>
      </c>
      <c r="E505" s="21">
        <v>11</v>
      </c>
      <c r="F505" s="11">
        <v>8</v>
      </c>
      <c r="G505" s="11">
        <v>864</v>
      </c>
      <c r="H505" s="86">
        <v>4621</v>
      </c>
      <c r="I505" s="83">
        <f t="shared" si="237"/>
        <v>0.17918199523912573</v>
      </c>
      <c r="J505" s="83">
        <f t="shared" si="238"/>
        <v>3.6788573901752868E-3</v>
      </c>
      <c r="K505" s="83">
        <f t="shared" si="239"/>
        <v>2.3804371348193033E-3</v>
      </c>
      <c r="L505" s="83">
        <f t="shared" si="240"/>
        <v>1.7312270071413113E-3</v>
      </c>
      <c r="M505" s="84">
        <f t="shared" si="241"/>
        <v>0.18697251677126164</v>
      </c>
    </row>
    <row r="506" spans="2:13" x14ac:dyDescent="0.35">
      <c r="H506" s="86"/>
      <c r="I506" s="83" t="e">
        <f t="shared" si="237"/>
        <v>#DIV/0!</v>
      </c>
      <c r="J506" s="83" t="e">
        <f t="shared" si="238"/>
        <v>#DIV/0!</v>
      </c>
      <c r="K506" s="83" t="e">
        <f t="shared" si="239"/>
        <v>#DIV/0!</v>
      </c>
      <c r="L506" s="83" t="e">
        <f t="shared" si="240"/>
        <v>#DIV/0!</v>
      </c>
      <c r="M506" s="84" t="e">
        <f t="shared" si="241"/>
        <v>#DIV/0!</v>
      </c>
    </row>
    <row r="507" spans="2:13" x14ac:dyDescent="0.35">
      <c r="H507" s="86"/>
      <c r="I507" s="83" t="e">
        <f t="shared" si="237"/>
        <v>#DIV/0!</v>
      </c>
      <c r="J507" s="83" t="e">
        <f t="shared" si="238"/>
        <v>#DIV/0!</v>
      </c>
      <c r="K507" s="83" t="e">
        <f t="shared" si="239"/>
        <v>#DIV/0!</v>
      </c>
      <c r="L507" s="83" t="e">
        <f t="shared" si="240"/>
        <v>#DIV/0!</v>
      </c>
      <c r="M507" s="84" t="e">
        <f t="shared" si="241"/>
        <v>#DIV/0!</v>
      </c>
    </row>
    <row r="508" spans="2:13" x14ac:dyDescent="0.35">
      <c r="H508" s="86"/>
      <c r="I508" s="83" t="e">
        <f t="shared" si="237"/>
        <v>#DIV/0!</v>
      </c>
      <c r="J508" s="83" t="e">
        <f t="shared" si="238"/>
        <v>#DIV/0!</v>
      </c>
      <c r="K508" s="83" t="e">
        <f t="shared" si="239"/>
        <v>#DIV/0!</v>
      </c>
      <c r="L508" s="83" t="e">
        <f t="shared" si="240"/>
        <v>#DIV/0!</v>
      </c>
      <c r="M508" s="84" t="e">
        <f t="shared" si="241"/>
        <v>#DIV/0!</v>
      </c>
    </row>
    <row r="509" spans="2:13" x14ac:dyDescent="0.35">
      <c r="H509" s="86"/>
      <c r="I509" s="83" t="e">
        <f t="shared" si="237"/>
        <v>#DIV/0!</v>
      </c>
      <c r="J509" s="83" t="e">
        <f t="shared" si="238"/>
        <v>#DIV/0!</v>
      </c>
      <c r="K509" s="83" t="e">
        <f t="shared" si="239"/>
        <v>#DIV/0!</v>
      </c>
      <c r="L509" s="83" t="e">
        <f t="shared" si="240"/>
        <v>#DIV/0!</v>
      </c>
      <c r="M509" s="84" t="e">
        <f t="shared" si="241"/>
        <v>#DIV/0!</v>
      </c>
    </row>
    <row r="510" spans="2:13" x14ac:dyDescent="0.35">
      <c r="H510" s="86"/>
      <c r="I510" s="83" t="e">
        <f t="shared" si="237"/>
        <v>#DIV/0!</v>
      </c>
      <c r="J510" s="83" t="e">
        <f t="shared" si="238"/>
        <v>#DIV/0!</v>
      </c>
      <c r="K510" s="83" t="e">
        <f t="shared" si="239"/>
        <v>#DIV/0!</v>
      </c>
      <c r="L510" s="83" t="e">
        <f t="shared" si="240"/>
        <v>#DIV/0!</v>
      </c>
      <c r="M510" s="84" t="e">
        <f t="shared" si="241"/>
        <v>#DIV/0!</v>
      </c>
    </row>
    <row r="511" spans="2:13" x14ac:dyDescent="0.35">
      <c r="H511" s="86"/>
      <c r="I511" s="83" t="e">
        <f t="shared" si="237"/>
        <v>#DIV/0!</v>
      </c>
      <c r="J511" s="83" t="e">
        <f t="shared" si="238"/>
        <v>#DIV/0!</v>
      </c>
      <c r="K511" s="83" t="e">
        <f t="shared" si="239"/>
        <v>#DIV/0!</v>
      </c>
      <c r="L511" s="83" t="e">
        <f t="shared" si="240"/>
        <v>#DIV/0!</v>
      </c>
      <c r="M511" s="84" t="e">
        <f t="shared" si="241"/>
        <v>#DIV/0!</v>
      </c>
    </row>
    <row r="512" spans="2:13" x14ac:dyDescent="0.35">
      <c r="H512" s="86"/>
      <c r="I512" s="83" t="e">
        <f t="shared" si="237"/>
        <v>#DIV/0!</v>
      </c>
      <c r="J512" s="83" t="e">
        <f t="shared" si="238"/>
        <v>#DIV/0!</v>
      </c>
      <c r="K512" s="83" t="e">
        <f t="shared" si="239"/>
        <v>#DIV/0!</v>
      </c>
      <c r="L512" s="83" t="e">
        <f t="shared" si="240"/>
        <v>#DIV/0!</v>
      </c>
      <c r="M512" s="84" t="e">
        <f t="shared" si="241"/>
        <v>#DIV/0!</v>
      </c>
    </row>
    <row r="513" spans="8:8" x14ac:dyDescent="0.35">
      <c r="H513" s="86"/>
    </row>
    <row r="514" spans="8:8" x14ac:dyDescent="0.35">
      <c r="H514" s="86"/>
    </row>
    <row r="515" spans="8:8" x14ac:dyDescent="0.35">
      <c r="H515" s="86"/>
    </row>
    <row r="516" spans="8:8" x14ac:dyDescent="0.35">
      <c r="H516" s="86"/>
    </row>
    <row r="517" spans="8:8" x14ac:dyDescent="0.35">
      <c r="H517" s="86"/>
    </row>
    <row r="518" spans="8:8" x14ac:dyDescent="0.35">
      <c r="H518" s="86"/>
    </row>
    <row r="519" spans="8:8" x14ac:dyDescent="0.35">
      <c r="H519" s="86"/>
    </row>
    <row r="520" spans="8:8" x14ac:dyDescent="0.35">
      <c r="H520" s="86"/>
    </row>
    <row r="521" spans="8:8" x14ac:dyDescent="0.35">
      <c r="H521" s="86"/>
    </row>
    <row r="522" spans="8:8" x14ac:dyDescent="0.35">
      <c r="H522" s="86"/>
    </row>
    <row r="523" spans="8:8" x14ac:dyDescent="0.35">
      <c r="H523" s="86"/>
    </row>
    <row r="524" spans="8:8" x14ac:dyDescent="0.35">
      <c r="H524" s="86"/>
    </row>
    <row r="525" spans="8:8" x14ac:dyDescent="0.35">
      <c r="H525" s="86"/>
    </row>
    <row r="526" spans="8:8" x14ac:dyDescent="0.35">
      <c r="H526" s="86"/>
    </row>
    <row r="527" spans="8:8" x14ac:dyDescent="0.35">
      <c r="H527" s="86"/>
    </row>
    <row r="528" spans="8:8" x14ac:dyDescent="0.35">
      <c r="H528" s="86"/>
    </row>
    <row r="529" spans="8:8" x14ac:dyDescent="0.35">
      <c r="H529" s="86"/>
    </row>
    <row r="530" spans="8:8" x14ac:dyDescent="0.35">
      <c r="H530" s="86"/>
    </row>
    <row r="531" spans="8:8" x14ac:dyDescent="0.35">
      <c r="H531" s="86"/>
    </row>
    <row r="532" spans="8:8" x14ac:dyDescent="0.35">
      <c r="H532" s="86"/>
    </row>
    <row r="533" spans="8:8" x14ac:dyDescent="0.35">
      <c r="H533" s="86"/>
    </row>
    <row r="534" spans="8:8" x14ac:dyDescent="0.35">
      <c r="H534" s="86"/>
    </row>
    <row r="535" spans="8:8" x14ac:dyDescent="0.35">
      <c r="H535" s="86"/>
    </row>
    <row r="536" spans="8:8" x14ac:dyDescent="0.35">
      <c r="H536" s="86"/>
    </row>
    <row r="537" spans="8:8" x14ac:dyDescent="0.35">
      <c r="H537" s="86"/>
    </row>
    <row r="538" spans="8:8" x14ac:dyDescent="0.35">
      <c r="H538" s="86"/>
    </row>
    <row r="539" spans="8:8" x14ac:dyDescent="0.35">
      <c r="H539" s="86"/>
    </row>
    <row r="540" spans="8:8" x14ac:dyDescent="0.35">
      <c r="H540" s="86"/>
    </row>
    <row r="541" spans="8:8" x14ac:dyDescent="0.35">
      <c r="H541" s="86"/>
    </row>
    <row r="542" spans="8:8" x14ac:dyDescent="0.35">
      <c r="H542" s="86"/>
    </row>
    <row r="543" spans="8:8" x14ac:dyDescent="0.35">
      <c r="H543" s="86"/>
    </row>
    <row r="544" spans="8:8" x14ac:dyDescent="0.35">
      <c r="H544" s="86"/>
    </row>
    <row r="545" spans="8:8" x14ac:dyDescent="0.35">
      <c r="H545" s="86"/>
    </row>
    <row r="546" spans="8:8" x14ac:dyDescent="0.35">
      <c r="H546" s="86"/>
    </row>
    <row r="547" spans="8:8" x14ac:dyDescent="0.35">
      <c r="H547" s="86"/>
    </row>
    <row r="548" spans="8:8" x14ac:dyDescent="0.35">
      <c r="H548" s="86"/>
    </row>
    <row r="549" spans="8:8" x14ac:dyDescent="0.35">
      <c r="H549" s="86"/>
    </row>
    <row r="550" spans="8:8" x14ac:dyDescent="0.35">
      <c r="H550" s="86"/>
    </row>
    <row r="551" spans="8:8" x14ac:dyDescent="0.35">
      <c r="H551" s="86"/>
    </row>
    <row r="552" spans="8:8" x14ac:dyDescent="0.35">
      <c r="H552" s="86"/>
    </row>
    <row r="553" spans="8:8" x14ac:dyDescent="0.35">
      <c r="H553" s="86"/>
    </row>
    <row r="554" spans="8:8" x14ac:dyDescent="0.35">
      <c r="H554" s="86"/>
    </row>
    <row r="555" spans="8:8" x14ac:dyDescent="0.35">
      <c r="H555" s="86"/>
    </row>
    <row r="556" spans="8:8" x14ac:dyDescent="0.35">
      <c r="H556" s="86"/>
    </row>
    <row r="557" spans="8:8" x14ac:dyDescent="0.35">
      <c r="H557" s="86"/>
    </row>
    <row r="558" spans="8:8" x14ac:dyDescent="0.35">
      <c r="H558" s="86"/>
    </row>
    <row r="559" spans="8:8" x14ac:dyDescent="0.35">
      <c r="H559" s="86"/>
    </row>
    <row r="560" spans="8:8" x14ac:dyDescent="0.35">
      <c r="H560" s="86"/>
    </row>
    <row r="561" spans="8:8" x14ac:dyDescent="0.35">
      <c r="H561" s="86"/>
    </row>
    <row r="562" spans="8:8" x14ac:dyDescent="0.35">
      <c r="H562" s="86"/>
    </row>
    <row r="563" spans="8:8" x14ac:dyDescent="0.35">
      <c r="H563" s="86"/>
    </row>
    <row r="564" spans="8:8" x14ac:dyDescent="0.35">
      <c r="H564" s="86"/>
    </row>
    <row r="565" spans="8:8" x14ac:dyDescent="0.35">
      <c r="H565" s="86"/>
    </row>
    <row r="566" spans="8:8" x14ac:dyDescent="0.35">
      <c r="H566" s="86"/>
    </row>
    <row r="567" spans="8:8" x14ac:dyDescent="0.35">
      <c r="H567" s="86"/>
    </row>
    <row r="568" spans="8:8" x14ac:dyDescent="0.35">
      <c r="H568" s="86"/>
    </row>
    <row r="569" spans="8:8" x14ac:dyDescent="0.35">
      <c r="H569" s="86"/>
    </row>
    <row r="570" spans="8:8" x14ac:dyDescent="0.35">
      <c r="H570" s="86"/>
    </row>
    <row r="571" spans="8:8" x14ac:dyDescent="0.35">
      <c r="H571" s="86"/>
    </row>
    <row r="572" spans="8:8" x14ac:dyDescent="0.35">
      <c r="H572" s="86"/>
    </row>
    <row r="573" spans="8:8" x14ac:dyDescent="0.35">
      <c r="H573" s="86"/>
    </row>
    <row r="574" spans="8:8" x14ac:dyDescent="0.35">
      <c r="H574" s="86"/>
    </row>
    <row r="575" spans="8:8" x14ac:dyDescent="0.35">
      <c r="H575" s="86"/>
    </row>
    <row r="576" spans="8:8" x14ac:dyDescent="0.35">
      <c r="H576" s="86"/>
    </row>
    <row r="577" spans="8:8" x14ac:dyDescent="0.35">
      <c r="H577" s="86"/>
    </row>
    <row r="578" spans="8:8" x14ac:dyDescent="0.35">
      <c r="H578" s="86"/>
    </row>
    <row r="579" spans="8:8" x14ac:dyDescent="0.35">
      <c r="H579" s="86"/>
    </row>
    <row r="580" spans="8:8" x14ac:dyDescent="0.35">
      <c r="H580" s="86"/>
    </row>
    <row r="581" spans="8:8" x14ac:dyDescent="0.35">
      <c r="H581" s="86"/>
    </row>
    <row r="582" spans="8:8" x14ac:dyDescent="0.35">
      <c r="H582" s="86"/>
    </row>
    <row r="583" spans="8:8" x14ac:dyDescent="0.35">
      <c r="H583" s="86"/>
    </row>
    <row r="584" spans="8:8" x14ac:dyDescent="0.35">
      <c r="H584" s="86"/>
    </row>
    <row r="585" spans="8:8" x14ac:dyDescent="0.35">
      <c r="H585" s="86"/>
    </row>
    <row r="586" spans="8:8" x14ac:dyDescent="0.35">
      <c r="H586" s="86"/>
    </row>
    <row r="587" spans="8:8" x14ac:dyDescent="0.35">
      <c r="H587" s="86"/>
    </row>
    <row r="588" spans="8:8" x14ac:dyDescent="0.35">
      <c r="H588" s="86"/>
    </row>
    <row r="589" spans="8:8" x14ac:dyDescent="0.35">
      <c r="H589" s="86"/>
    </row>
    <row r="590" spans="8:8" x14ac:dyDescent="0.35">
      <c r="H590" s="86"/>
    </row>
    <row r="591" spans="8:8" x14ac:dyDescent="0.35">
      <c r="H591" s="86"/>
    </row>
    <row r="592" spans="8:8" x14ac:dyDescent="0.35">
      <c r="H592" s="86"/>
    </row>
    <row r="593" spans="8:8" x14ac:dyDescent="0.35">
      <c r="H593" s="86"/>
    </row>
    <row r="594" spans="8:8" x14ac:dyDescent="0.35">
      <c r="H594" s="86"/>
    </row>
    <row r="595" spans="8:8" x14ac:dyDescent="0.35">
      <c r="H595" s="86"/>
    </row>
    <row r="596" spans="8:8" x14ac:dyDescent="0.35">
      <c r="H596" s="86"/>
    </row>
    <row r="597" spans="8:8" x14ac:dyDescent="0.35">
      <c r="H597" s="86"/>
    </row>
    <row r="598" spans="8:8" x14ac:dyDescent="0.35">
      <c r="H598" s="86"/>
    </row>
    <row r="599" spans="8:8" x14ac:dyDescent="0.35">
      <c r="H599" s="86"/>
    </row>
    <row r="600" spans="8:8" x14ac:dyDescent="0.35">
      <c r="H600" s="86"/>
    </row>
    <row r="601" spans="8:8" x14ac:dyDescent="0.35">
      <c r="H601" s="86"/>
    </row>
    <row r="602" spans="8:8" x14ac:dyDescent="0.35">
      <c r="H602" s="86"/>
    </row>
    <row r="603" spans="8:8" x14ac:dyDescent="0.35">
      <c r="H603" s="86"/>
    </row>
    <row r="604" spans="8:8" x14ac:dyDescent="0.35">
      <c r="H604" s="86"/>
    </row>
    <row r="605" spans="8:8" x14ac:dyDescent="0.35">
      <c r="H605" s="86"/>
    </row>
    <row r="606" spans="8:8" x14ac:dyDescent="0.35">
      <c r="H606" s="86"/>
    </row>
    <row r="607" spans="8:8" x14ac:dyDescent="0.35">
      <c r="H607" s="86"/>
    </row>
    <row r="608" spans="8:8" x14ac:dyDescent="0.35">
      <c r="H608" s="86"/>
    </row>
    <row r="609" spans="8:8" x14ac:dyDescent="0.35">
      <c r="H609" s="86"/>
    </row>
    <row r="610" spans="8:8" x14ac:dyDescent="0.35">
      <c r="H610" s="86"/>
    </row>
    <row r="611" spans="8:8" x14ac:dyDescent="0.35">
      <c r="H611" s="86"/>
    </row>
    <row r="612" spans="8:8" x14ac:dyDescent="0.35">
      <c r="H612" s="86"/>
    </row>
    <row r="613" spans="8:8" x14ac:dyDescent="0.35">
      <c r="H613" s="86"/>
    </row>
    <row r="614" spans="8:8" x14ac:dyDescent="0.35">
      <c r="H614" s="86"/>
    </row>
    <row r="615" spans="8:8" x14ac:dyDescent="0.35">
      <c r="H615" s="86"/>
    </row>
    <row r="616" spans="8:8" x14ac:dyDescent="0.35">
      <c r="H616" s="86"/>
    </row>
    <row r="617" spans="8:8" x14ac:dyDescent="0.35">
      <c r="H617" s="86"/>
    </row>
    <row r="618" spans="8:8" x14ac:dyDescent="0.35">
      <c r="H618" s="86"/>
    </row>
    <row r="619" spans="8:8" x14ac:dyDescent="0.35">
      <c r="H619" s="86"/>
    </row>
    <row r="620" spans="8:8" x14ac:dyDescent="0.35">
      <c r="H620" s="86"/>
    </row>
    <row r="621" spans="8:8" x14ac:dyDescent="0.35">
      <c r="H621" s="86"/>
    </row>
    <row r="622" spans="8:8" x14ac:dyDescent="0.35">
      <c r="H622" s="86"/>
    </row>
    <row r="623" spans="8:8" x14ac:dyDescent="0.35">
      <c r="H623" s="86"/>
    </row>
    <row r="624" spans="8:8" x14ac:dyDescent="0.35">
      <c r="H624" s="86"/>
    </row>
    <row r="625" spans="8:8" x14ac:dyDescent="0.35">
      <c r="H625" s="86"/>
    </row>
    <row r="626" spans="8:8" x14ac:dyDescent="0.35">
      <c r="H626" s="86"/>
    </row>
    <row r="627" spans="8:8" x14ac:dyDescent="0.35">
      <c r="H627" s="86"/>
    </row>
    <row r="628" spans="8:8" x14ac:dyDescent="0.35">
      <c r="H628" s="86"/>
    </row>
    <row r="629" spans="8:8" x14ac:dyDescent="0.35">
      <c r="H629" s="86"/>
    </row>
    <row r="630" spans="8:8" x14ac:dyDescent="0.35">
      <c r="H630" s="86"/>
    </row>
    <row r="631" spans="8:8" x14ac:dyDescent="0.35">
      <c r="H631" s="86"/>
    </row>
    <row r="632" spans="8:8" x14ac:dyDescent="0.35">
      <c r="H632" s="86"/>
    </row>
    <row r="633" spans="8:8" x14ac:dyDescent="0.35">
      <c r="H633" s="86"/>
    </row>
    <row r="634" spans="8:8" x14ac:dyDescent="0.35">
      <c r="H634" s="86"/>
    </row>
    <row r="635" spans="8:8" x14ac:dyDescent="0.35">
      <c r="H635" s="86"/>
    </row>
    <row r="636" spans="8:8" x14ac:dyDescent="0.35">
      <c r="H636" s="86"/>
    </row>
    <row r="637" spans="8:8" x14ac:dyDescent="0.35">
      <c r="H637" s="86"/>
    </row>
    <row r="638" spans="8:8" x14ac:dyDescent="0.35">
      <c r="H638" s="86"/>
    </row>
    <row r="639" spans="8:8" x14ac:dyDescent="0.35">
      <c r="H639" s="86"/>
    </row>
    <row r="640" spans="8:8" x14ac:dyDescent="0.35">
      <c r="H640" s="86"/>
    </row>
    <row r="641" spans="8:8" x14ac:dyDescent="0.35">
      <c r="H641" s="86"/>
    </row>
    <row r="642" spans="8:8" x14ac:dyDescent="0.35">
      <c r="H642" s="86"/>
    </row>
    <row r="643" spans="8:8" x14ac:dyDescent="0.35">
      <c r="H643" s="86"/>
    </row>
    <row r="644" spans="8:8" x14ac:dyDescent="0.35">
      <c r="H644" s="86"/>
    </row>
    <row r="645" spans="8:8" x14ac:dyDescent="0.35">
      <c r="H645" s="86"/>
    </row>
    <row r="646" spans="8:8" x14ac:dyDescent="0.35">
      <c r="H646" s="86"/>
    </row>
    <row r="647" spans="8:8" x14ac:dyDescent="0.35">
      <c r="H647" s="86"/>
    </row>
    <row r="648" spans="8:8" x14ac:dyDescent="0.35">
      <c r="H648" s="86"/>
    </row>
    <row r="649" spans="8:8" x14ac:dyDescent="0.35">
      <c r="H649" s="86"/>
    </row>
    <row r="650" spans="8:8" x14ac:dyDescent="0.35">
      <c r="H650" s="86"/>
    </row>
    <row r="651" spans="8:8" x14ac:dyDescent="0.35">
      <c r="H651" s="86"/>
    </row>
    <row r="652" spans="8:8" x14ac:dyDescent="0.35">
      <c r="H652" s="86"/>
    </row>
    <row r="653" spans="8:8" x14ac:dyDescent="0.35">
      <c r="H653" s="86"/>
    </row>
    <row r="654" spans="8:8" x14ac:dyDescent="0.35">
      <c r="H654" s="86"/>
    </row>
    <row r="655" spans="8:8" x14ac:dyDescent="0.35">
      <c r="H655" s="86"/>
    </row>
    <row r="656" spans="8:8" x14ac:dyDescent="0.35">
      <c r="H656" s="86"/>
    </row>
    <row r="657" spans="8:8" x14ac:dyDescent="0.35">
      <c r="H657" s="86"/>
    </row>
    <row r="658" spans="8:8" x14ac:dyDescent="0.35">
      <c r="H658" s="86"/>
    </row>
    <row r="659" spans="8:8" x14ac:dyDescent="0.35">
      <c r="H659" s="86"/>
    </row>
    <row r="660" spans="8:8" x14ac:dyDescent="0.35">
      <c r="H660" s="86"/>
    </row>
    <row r="661" spans="8:8" x14ac:dyDescent="0.35">
      <c r="H661" s="86"/>
    </row>
    <row r="662" spans="8:8" x14ac:dyDescent="0.35">
      <c r="H662" s="86"/>
    </row>
    <row r="663" spans="8:8" x14ac:dyDescent="0.35">
      <c r="H663" s="86"/>
    </row>
    <row r="664" spans="8:8" x14ac:dyDescent="0.35">
      <c r="H664" s="86"/>
    </row>
    <row r="665" spans="8:8" x14ac:dyDescent="0.35">
      <c r="H665" s="86"/>
    </row>
    <row r="666" spans="8:8" x14ac:dyDescent="0.35">
      <c r="H666" s="86"/>
    </row>
    <row r="667" spans="8:8" x14ac:dyDescent="0.35">
      <c r="H667" s="86"/>
    </row>
    <row r="668" spans="8:8" x14ac:dyDescent="0.35">
      <c r="H668" s="86"/>
    </row>
    <row r="669" spans="8:8" x14ac:dyDescent="0.35">
      <c r="H669" s="86"/>
    </row>
    <row r="670" spans="8:8" x14ac:dyDescent="0.35">
      <c r="H670" s="86"/>
    </row>
    <row r="671" spans="8:8" x14ac:dyDescent="0.35">
      <c r="H671" s="86"/>
    </row>
    <row r="672" spans="8:8" x14ac:dyDescent="0.35">
      <c r="H672" s="86"/>
    </row>
    <row r="673" spans="8:8" x14ac:dyDescent="0.35">
      <c r="H673" s="86"/>
    </row>
    <row r="674" spans="8:8" x14ac:dyDescent="0.35">
      <c r="H674" s="86"/>
    </row>
    <row r="675" spans="8:8" x14ac:dyDescent="0.35">
      <c r="H675" s="86"/>
    </row>
    <row r="676" spans="8:8" x14ac:dyDescent="0.35">
      <c r="H676" s="86"/>
    </row>
    <row r="677" spans="8:8" x14ac:dyDescent="0.35">
      <c r="H677" s="86"/>
    </row>
    <row r="678" spans="8:8" x14ac:dyDescent="0.35">
      <c r="H678" s="86"/>
    </row>
    <row r="679" spans="8:8" x14ac:dyDescent="0.35">
      <c r="H679" s="86"/>
    </row>
    <row r="680" spans="8:8" x14ac:dyDescent="0.35">
      <c r="H680" s="86"/>
    </row>
    <row r="681" spans="8:8" x14ac:dyDescent="0.35">
      <c r="H681" s="86"/>
    </row>
    <row r="682" spans="8:8" x14ac:dyDescent="0.35">
      <c r="H682" s="86"/>
    </row>
    <row r="683" spans="8:8" x14ac:dyDescent="0.35">
      <c r="H683" s="86"/>
    </row>
    <row r="684" spans="8:8" x14ac:dyDescent="0.35">
      <c r="H684" s="86"/>
    </row>
    <row r="685" spans="8:8" x14ac:dyDescent="0.35">
      <c r="H685" s="86"/>
    </row>
    <row r="686" spans="8:8" x14ac:dyDescent="0.35">
      <c r="H686" s="86"/>
    </row>
    <row r="687" spans="8:8" x14ac:dyDescent="0.35">
      <c r="H687" s="86"/>
    </row>
    <row r="688" spans="8:8" x14ac:dyDescent="0.35">
      <c r="H688" s="86"/>
    </row>
    <row r="689" spans="8:8" x14ac:dyDescent="0.35">
      <c r="H689" s="86"/>
    </row>
    <row r="690" spans="8:8" x14ac:dyDescent="0.35">
      <c r="H690" s="86"/>
    </row>
    <row r="691" spans="8:8" x14ac:dyDescent="0.35">
      <c r="H691" s="86"/>
    </row>
    <row r="692" spans="8:8" x14ac:dyDescent="0.35">
      <c r="H692" s="86"/>
    </row>
    <row r="693" spans="8:8" x14ac:dyDescent="0.35">
      <c r="H693" s="86"/>
    </row>
    <row r="694" spans="8:8" x14ac:dyDescent="0.35">
      <c r="H694" s="86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0</xdr:col>
                    <xdr:colOff>19050</xdr:colOff>
                    <xdr:row>44</xdr:row>
                    <xdr:rowOff>38100</xdr:rowOff>
                  </from>
                  <to>
                    <xdr:col>0</xdr:col>
                    <xdr:colOff>838200</xdr:colOff>
                    <xdr:row>44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Scroll Bar 6">
              <controlPr defaultSize="0" autoPict="0">
                <anchor moveWithCells="1">
                  <from>
                    <xdr:col>0</xdr:col>
                    <xdr:colOff>9525</xdr:colOff>
                    <xdr:row>45</xdr:row>
                    <xdr:rowOff>28575</xdr:rowOff>
                  </from>
                  <to>
                    <xdr:col>0</xdr:col>
                    <xdr:colOff>857250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228"/>
  <sheetViews>
    <sheetView showGridLines="0" topLeftCell="A13" workbookViewId="0">
      <selection activeCell="X21" sqref="X21"/>
    </sheetView>
  </sheetViews>
  <sheetFormatPr defaultRowHeight="16.5" x14ac:dyDescent="0.35"/>
  <cols>
    <col min="1" max="1" width="14.875" style="22" customWidth="1"/>
    <col min="2" max="5" width="6.625" style="21" customWidth="1"/>
    <col min="6" max="7" width="6.625" style="11" customWidth="1"/>
    <col min="8" max="11" width="6.625" style="17" customWidth="1"/>
    <col min="12" max="12" width="6.625" style="58" customWidth="1"/>
    <col min="13" max="21" width="6.625" style="22" customWidth="1"/>
    <col min="22" max="16384" width="9" style="22"/>
  </cols>
  <sheetData>
    <row r="1" spans="1:22" hidden="1" x14ac:dyDescent="0.35">
      <c r="A1" s="1" t="s">
        <v>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20</v>
      </c>
      <c r="I1" s="2" t="s">
        <v>21</v>
      </c>
      <c r="J1" s="2" t="s">
        <v>19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32</v>
      </c>
      <c r="Q1" s="2" t="s">
        <v>57</v>
      </c>
      <c r="R1" s="2" t="s">
        <v>34</v>
      </c>
      <c r="S1" s="2" t="s">
        <v>35</v>
      </c>
      <c r="T1" s="2" t="s">
        <v>36</v>
      </c>
      <c r="U1" s="2" t="s">
        <v>37</v>
      </c>
    </row>
    <row r="2" spans="1:22" hidden="1" x14ac:dyDescent="0.35">
      <c r="A2" s="13" t="s">
        <v>2</v>
      </c>
      <c r="B2" s="14">
        <v>186</v>
      </c>
      <c r="C2" s="14">
        <v>227</v>
      </c>
      <c r="D2" s="14">
        <v>226</v>
      </c>
      <c r="E2" s="14">
        <v>202</v>
      </c>
      <c r="F2" s="14">
        <v>178</v>
      </c>
      <c r="G2" s="14">
        <v>194</v>
      </c>
      <c r="H2" s="14">
        <v>196</v>
      </c>
      <c r="I2" s="14">
        <v>219</v>
      </c>
      <c r="J2" s="14">
        <v>187</v>
      </c>
      <c r="K2" s="14">
        <v>199</v>
      </c>
      <c r="L2" s="47">
        <v>209</v>
      </c>
      <c r="M2" s="14">
        <v>251</v>
      </c>
      <c r="N2" s="14">
        <v>226</v>
      </c>
      <c r="O2" s="14">
        <v>195</v>
      </c>
      <c r="P2" s="14">
        <v>216</v>
      </c>
      <c r="Q2" s="14">
        <v>220</v>
      </c>
      <c r="R2" s="14">
        <v>240</v>
      </c>
      <c r="S2" s="14">
        <v>211</v>
      </c>
      <c r="T2" s="14">
        <v>207</v>
      </c>
      <c r="U2" s="14">
        <v>190</v>
      </c>
    </row>
    <row r="3" spans="1:22" hidden="1" x14ac:dyDescent="0.35">
      <c r="A3" s="13" t="s">
        <v>1</v>
      </c>
      <c r="B3" s="14">
        <v>29</v>
      </c>
      <c r="C3" s="14">
        <v>22</v>
      </c>
      <c r="D3" s="14">
        <v>24</v>
      </c>
      <c r="E3" s="14">
        <v>26</v>
      </c>
      <c r="F3" s="14">
        <v>23</v>
      </c>
      <c r="G3" s="14">
        <v>30</v>
      </c>
      <c r="H3" s="14">
        <v>15</v>
      </c>
      <c r="I3" s="14">
        <v>19</v>
      </c>
      <c r="J3" s="14">
        <v>34</v>
      </c>
      <c r="K3" s="14">
        <v>21</v>
      </c>
      <c r="L3" s="47">
        <v>17</v>
      </c>
      <c r="M3" s="14">
        <v>20</v>
      </c>
      <c r="N3" s="14">
        <v>32</v>
      </c>
      <c r="O3" s="14">
        <v>31</v>
      </c>
      <c r="P3" s="14">
        <v>31</v>
      </c>
      <c r="Q3" s="14">
        <v>21</v>
      </c>
      <c r="R3" s="14">
        <v>31</v>
      </c>
      <c r="S3" s="14">
        <v>32</v>
      </c>
      <c r="T3" s="14">
        <v>25</v>
      </c>
      <c r="U3" s="14">
        <v>19</v>
      </c>
    </row>
    <row r="4" spans="1:22" hidden="1" x14ac:dyDescent="0.35">
      <c r="A4" s="13" t="s">
        <v>0</v>
      </c>
      <c r="B4" s="14">
        <v>207</v>
      </c>
      <c r="C4" s="14">
        <v>235</v>
      </c>
      <c r="D4" s="14">
        <v>248</v>
      </c>
      <c r="E4" s="14">
        <v>207</v>
      </c>
      <c r="F4" s="14">
        <v>202</v>
      </c>
      <c r="G4" s="14">
        <v>234</v>
      </c>
      <c r="H4" s="14">
        <v>206</v>
      </c>
      <c r="I4" s="14">
        <v>192</v>
      </c>
      <c r="J4" s="14">
        <v>228</v>
      </c>
      <c r="K4" s="14">
        <v>163</v>
      </c>
      <c r="L4" s="47">
        <v>249</v>
      </c>
      <c r="M4" s="14">
        <v>256</v>
      </c>
      <c r="N4" s="14">
        <v>255</v>
      </c>
      <c r="O4" s="14">
        <v>235</v>
      </c>
      <c r="P4" s="14">
        <v>193</v>
      </c>
      <c r="Q4" s="14">
        <v>214</v>
      </c>
      <c r="R4" s="14">
        <v>230</v>
      </c>
      <c r="S4" s="14">
        <v>207</v>
      </c>
      <c r="T4" s="14">
        <v>220</v>
      </c>
      <c r="U4" s="14">
        <v>160</v>
      </c>
    </row>
    <row r="5" spans="1:22" hidden="1" x14ac:dyDescent="0.35">
      <c r="A5" s="15" t="s">
        <v>3</v>
      </c>
      <c r="B5" s="16">
        <v>11</v>
      </c>
      <c r="C5" s="16">
        <v>10</v>
      </c>
      <c r="D5" s="16">
        <v>15</v>
      </c>
      <c r="E5" s="16">
        <v>10</v>
      </c>
      <c r="F5" s="16">
        <v>15</v>
      </c>
      <c r="G5" s="16">
        <v>13</v>
      </c>
      <c r="H5" s="16">
        <v>10</v>
      </c>
      <c r="I5" s="16">
        <v>12</v>
      </c>
      <c r="J5" s="16">
        <v>12</v>
      </c>
      <c r="K5" s="16">
        <v>9</v>
      </c>
      <c r="L5" s="48">
        <v>25</v>
      </c>
      <c r="M5" s="16">
        <v>15</v>
      </c>
      <c r="N5" s="16">
        <v>16</v>
      </c>
      <c r="O5" s="16">
        <v>22</v>
      </c>
      <c r="P5" s="16">
        <v>12</v>
      </c>
      <c r="Q5" s="16">
        <v>18</v>
      </c>
      <c r="R5" s="16">
        <v>18</v>
      </c>
      <c r="S5" s="16">
        <v>15</v>
      </c>
      <c r="T5" s="16">
        <v>13</v>
      </c>
      <c r="U5" s="16">
        <v>20</v>
      </c>
    </row>
    <row r="6" spans="1:22" ht="17.25" hidden="1" thickBot="1" x14ac:dyDescent="0.4">
      <c r="A6" s="3" t="s">
        <v>4</v>
      </c>
      <c r="B6" s="4">
        <v>433</v>
      </c>
      <c r="C6" s="4">
        <v>494</v>
      </c>
      <c r="D6" s="4">
        <v>513</v>
      </c>
      <c r="E6" s="4">
        <v>445</v>
      </c>
      <c r="F6" s="4">
        <v>418</v>
      </c>
      <c r="G6" s="4">
        <v>471</v>
      </c>
      <c r="H6" s="4">
        <v>427</v>
      </c>
      <c r="I6" s="4">
        <v>442</v>
      </c>
      <c r="J6" s="4">
        <v>461</v>
      </c>
      <c r="K6" s="4">
        <v>392</v>
      </c>
      <c r="L6" s="49">
        <v>500</v>
      </c>
      <c r="M6" s="4">
        <v>542</v>
      </c>
      <c r="N6" s="4">
        <v>529</v>
      </c>
      <c r="O6" s="4">
        <v>483</v>
      </c>
      <c r="P6" s="4">
        <v>452</v>
      </c>
      <c r="Q6" s="4">
        <v>473</v>
      </c>
      <c r="R6" s="4">
        <v>519</v>
      </c>
      <c r="S6" s="4">
        <v>465</v>
      </c>
      <c r="T6" s="4">
        <v>465</v>
      </c>
      <c r="U6" s="4">
        <v>389</v>
      </c>
    </row>
    <row r="7" spans="1:22" ht="17.25" hidden="1" thickBot="1" x14ac:dyDescent="0.4">
      <c r="A7" s="5" t="s">
        <v>5</v>
      </c>
      <c r="B7" s="6">
        <v>5441</v>
      </c>
      <c r="C7" s="6">
        <v>5676</v>
      </c>
      <c r="D7" s="6">
        <v>5659</v>
      </c>
      <c r="E7" s="6">
        <v>5015</v>
      </c>
      <c r="F7" s="6">
        <v>4882</v>
      </c>
      <c r="G7" s="6">
        <v>6041</v>
      </c>
      <c r="H7" s="6">
        <v>5455</v>
      </c>
      <c r="I7" s="6">
        <v>5346</v>
      </c>
      <c r="J7" s="6">
        <v>5459</v>
      </c>
      <c r="K7" s="6">
        <v>4708</v>
      </c>
      <c r="L7" s="50">
        <v>6232</v>
      </c>
      <c r="M7" s="6">
        <v>6052</v>
      </c>
      <c r="N7" s="6">
        <v>6113</v>
      </c>
      <c r="O7" s="6">
        <v>5710</v>
      </c>
      <c r="P7" s="6">
        <v>5025</v>
      </c>
      <c r="Q7" s="6">
        <v>5740</v>
      </c>
      <c r="R7" s="6">
        <v>6478</v>
      </c>
      <c r="S7" s="6">
        <v>6015</v>
      </c>
      <c r="T7" s="6">
        <v>5491</v>
      </c>
      <c r="U7" s="6">
        <v>4348</v>
      </c>
    </row>
    <row r="8" spans="1:22" hidden="1" x14ac:dyDescent="0.35">
      <c r="A8" s="13" t="s">
        <v>8</v>
      </c>
      <c r="B8" s="17">
        <f>B2/B$7</f>
        <v>3.4184892482999447E-2</v>
      </c>
      <c r="C8" s="17">
        <f t="shared" ref="C8:U8" si="0">C2/C$7</f>
        <v>3.9992952783650455E-2</v>
      </c>
      <c r="D8" s="17">
        <f>D2/D$7</f>
        <v>3.9936384520233258E-2</v>
      </c>
      <c r="E8" s="17">
        <f t="shared" si="0"/>
        <v>4.0279162512462614E-2</v>
      </c>
      <c r="F8" s="17">
        <f t="shared" si="0"/>
        <v>3.6460467021712413E-2</v>
      </c>
      <c r="G8" s="17">
        <f t="shared" si="0"/>
        <v>3.2113888429068038E-2</v>
      </c>
      <c r="H8" s="17">
        <f t="shared" si="0"/>
        <v>3.5930339138405133E-2</v>
      </c>
      <c r="I8" s="17">
        <f t="shared" si="0"/>
        <v>4.0965207631874299E-2</v>
      </c>
      <c r="J8" s="17">
        <f t="shared" si="0"/>
        <v>3.4255358124198568E-2</v>
      </c>
      <c r="K8" s="17">
        <f t="shared" si="0"/>
        <v>4.2268479184367033E-2</v>
      </c>
      <c r="L8" s="51">
        <f t="shared" si="0"/>
        <v>3.3536585365853661E-2</v>
      </c>
      <c r="M8" s="17">
        <f t="shared" si="0"/>
        <v>4.1473892927957702E-2</v>
      </c>
      <c r="N8" s="17">
        <f t="shared" si="0"/>
        <v>3.6970390970063799E-2</v>
      </c>
      <c r="O8" s="17">
        <f t="shared" si="0"/>
        <v>3.4150612959719787E-2</v>
      </c>
      <c r="P8" s="17">
        <f t="shared" si="0"/>
        <v>4.2985074626865669E-2</v>
      </c>
      <c r="Q8" s="17">
        <f t="shared" si="0"/>
        <v>3.8327526132404179E-2</v>
      </c>
      <c r="R8" s="17">
        <f t="shared" si="0"/>
        <v>3.7048471750540289E-2</v>
      </c>
      <c r="S8" s="17">
        <f t="shared" si="0"/>
        <v>3.5078969243557773E-2</v>
      </c>
      <c r="T8" s="17">
        <f t="shared" si="0"/>
        <v>3.7698051356765613E-2</v>
      </c>
      <c r="U8" s="17">
        <f t="shared" si="0"/>
        <v>4.3698252069917204E-2</v>
      </c>
    </row>
    <row r="9" spans="1:22" hidden="1" x14ac:dyDescent="0.35">
      <c r="A9" s="13" t="s">
        <v>9</v>
      </c>
      <c r="B9" s="17">
        <f>B3/B$7</f>
        <v>5.3299025914353981E-3</v>
      </c>
      <c r="C9" s="17">
        <f>C3/C$7</f>
        <v>3.875968992248062E-3</v>
      </c>
      <c r="D9" s="17">
        <f t="shared" ref="D9:U9" si="1">D3/D$7</f>
        <v>4.2410319844495498E-3</v>
      </c>
      <c r="E9" s="17">
        <f t="shared" si="1"/>
        <v>5.1844466600199403E-3</v>
      </c>
      <c r="F9" s="17">
        <f t="shared" si="1"/>
        <v>4.7111839410077837E-3</v>
      </c>
      <c r="G9" s="17">
        <f t="shared" si="1"/>
        <v>4.9660652209899021E-3</v>
      </c>
      <c r="H9" s="17">
        <f t="shared" si="1"/>
        <v>2.7497708524289641E-3</v>
      </c>
      <c r="I9" s="17">
        <f>I3/I$7</f>
        <v>3.554059109614665E-3</v>
      </c>
      <c r="J9" s="17">
        <f t="shared" si="1"/>
        <v>6.2282469316724673E-3</v>
      </c>
      <c r="K9" s="17">
        <f t="shared" si="1"/>
        <v>4.4604927782497875E-3</v>
      </c>
      <c r="L9" s="51">
        <f t="shared" si="1"/>
        <v>2.7278562259306803E-3</v>
      </c>
      <c r="M9" s="17">
        <f t="shared" si="1"/>
        <v>3.3046926635822869E-3</v>
      </c>
      <c r="N9" s="17">
        <f t="shared" si="1"/>
        <v>5.2347456240798302E-3</v>
      </c>
      <c r="O9" s="17">
        <f t="shared" si="1"/>
        <v>5.4290718038528894E-3</v>
      </c>
      <c r="P9" s="17">
        <f t="shared" si="1"/>
        <v>6.1691542288557213E-3</v>
      </c>
      <c r="Q9" s="17">
        <f t="shared" si="1"/>
        <v>3.6585365853658539E-3</v>
      </c>
      <c r="R9" s="17">
        <f t="shared" si="1"/>
        <v>4.7854276011114541E-3</v>
      </c>
      <c r="S9" s="17">
        <f t="shared" si="1"/>
        <v>5.3200332502078137E-3</v>
      </c>
      <c r="T9" s="17">
        <f t="shared" si="1"/>
        <v>4.5529047532325622E-3</v>
      </c>
      <c r="U9" s="17">
        <f t="shared" si="1"/>
        <v>4.3698252069917206E-3</v>
      </c>
    </row>
    <row r="10" spans="1:22" hidden="1" x14ac:dyDescent="0.35">
      <c r="A10" s="13" t="s">
        <v>10</v>
      </c>
      <c r="B10" s="17">
        <f>B4/B$7</f>
        <v>3.8044477118176809E-2</v>
      </c>
      <c r="C10" s="17">
        <f t="shared" ref="C10:U10" si="2">C4/C$7</f>
        <v>4.1402396053558846E-2</v>
      </c>
      <c r="D10" s="17">
        <f t="shared" si="2"/>
        <v>4.3823997172645346E-2</v>
      </c>
      <c r="E10" s="17">
        <f t="shared" si="2"/>
        <v>4.127617148554337E-2</v>
      </c>
      <c r="F10" s="17">
        <f t="shared" si="2"/>
        <v>4.137648504711184E-2</v>
      </c>
      <c r="G10" s="17">
        <f t="shared" si="2"/>
        <v>3.8735308723721239E-2</v>
      </c>
      <c r="H10" s="17">
        <f t="shared" si="2"/>
        <v>3.7763519706691111E-2</v>
      </c>
      <c r="I10" s="17">
        <f t="shared" si="2"/>
        <v>3.5914702581369251E-2</v>
      </c>
      <c r="J10" s="17">
        <f t="shared" si="2"/>
        <v>4.1765891188862432E-2</v>
      </c>
      <c r="K10" s="17">
        <f t="shared" si="2"/>
        <v>3.462192013593883E-2</v>
      </c>
      <c r="L10" s="51">
        <f t="shared" si="2"/>
        <v>3.9955070603337611E-2</v>
      </c>
      <c r="M10" s="17">
        <f t="shared" si="2"/>
        <v>4.230006609385327E-2</v>
      </c>
      <c r="N10" s="17">
        <f>N4/N$7</f>
        <v>4.1714379191886142E-2</v>
      </c>
      <c r="O10" s="17">
        <f t="shared" si="2"/>
        <v>4.1155866900175128E-2</v>
      </c>
      <c r="P10" s="17">
        <f t="shared" si="2"/>
        <v>3.8407960199004977E-2</v>
      </c>
      <c r="Q10" s="17">
        <f t="shared" si="2"/>
        <v>3.7282229965156795E-2</v>
      </c>
      <c r="R10" s="17">
        <f t="shared" si="2"/>
        <v>3.5504785427601111E-2</v>
      </c>
      <c r="S10" s="17">
        <f t="shared" si="2"/>
        <v>3.4413965087281798E-2</v>
      </c>
      <c r="T10" s="17">
        <f>T4/T$7</f>
        <v>4.0065561828446547E-2</v>
      </c>
      <c r="U10" s="17">
        <f t="shared" si="2"/>
        <v>3.6798528058877643E-2</v>
      </c>
    </row>
    <row r="11" spans="1:22" hidden="1" x14ac:dyDescent="0.35">
      <c r="A11" s="15" t="s">
        <v>11</v>
      </c>
      <c r="B11" s="18">
        <f>B5/B$7</f>
        <v>2.0216871898548062E-3</v>
      </c>
      <c r="C11" s="18">
        <f t="shared" ref="C11:U11" si="3">C5/C$7</f>
        <v>1.7618040873854828E-3</v>
      </c>
      <c r="D11" s="18">
        <f t="shared" si="3"/>
        <v>2.6506449902809685E-3</v>
      </c>
      <c r="E11" s="18">
        <f>E5/E$7</f>
        <v>1.9940179461615153E-3</v>
      </c>
      <c r="F11" s="18">
        <f t="shared" si="3"/>
        <v>3.0725112658746417E-3</v>
      </c>
      <c r="G11" s="18">
        <f t="shared" si="3"/>
        <v>2.151961595762291E-3</v>
      </c>
      <c r="H11" s="18">
        <f t="shared" si="3"/>
        <v>1.8331805682859762E-3</v>
      </c>
      <c r="I11" s="18">
        <f t="shared" si="3"/>
        <v>2.2446689113355782E-3</v>
      </c>
      <c r="J11" s="18">
        <f t="shared" si="3"/>
        <v>2.1982047994138121E-3</v>
      </c>
      <c r="K11" s="18">
        <f t="shared" si="3"/>
        <v>1.9116397621070519E-3</v>
      </c>
      <c r="L11" s="52">
        <f t="shared" si="3"/>
        <v>4.0115532734274709E-3</v>
      </c>
      <c r="M11" s="18">
        <f t="shared" si="3"/>
        <v>2.478519497686715E-3</v>
      </c>
      <c r="N11" s="18">
        <f t="shared" si="3"/>
        <v>2.6173728120399151E-3</v>
      </c>
      <c r="O11" s="18">
        <f t="shared" si="3"/>
        <v>3.852889667250438E-3</v>
      </c>
      <c r="P11" s="18">
        <f t="shared" si="3"/>
        <v>2.3880597014925373E-3</v>
      </c>
      <c r="Q11" s="18">
        <f t="shared" si="3"/>
        <v>3.1358885017421603E-3</v>
      </c>
      <c r="R11" s="18">
        <f t="shared" si="3"/>
        <v>2.7786353812905219E-3</v>
      </c>
      <c r="S11" s="18">
        <f t="shared" si="3"/>
        <v>2.4937655860349127E-3</v>
      </c>
      <c r="T11" s="18">
        <f t="shared" si="3"/>
        <v>2.3675104716809323E-3</v>
      </c>
      <c r="U11" s="18">
        <f t="shared" si="3"/>
        <v>4.5998160073597054E-3</v>
      </c>
    </row>
    <row r="12" spans="1:22" ht="17.25" hidden="1" thickBot="1" x14ac:dyDescent="0.4">
      <c r="A12" s="7" t="s">
        <v>7</v>
      </c>
      <c r="B12" s="8">
        <f>B6/B$7</f>
        <v>7.9580959382466454E-2</v>
      </c>
      <c r="C12" s="8">
        <f t="shared" ref="C12:U12" si="4">C6/C$7</f>
        <v>8.7033121916842843E-2</v>
      </c>
      <c r="D12" s="8">
        <f t="shared" si="4"/>
        <v>9.0652058667609114E-2</v>
      </c>
      <c r="E12" s="8">
        <f t="shared" si="4"/>
        <v>8.8733798604187439E-2</v>
      </c>
      <c r="F12" s="8">
        <f t="shared" si="4"/>
        <v>8.5620647275706674E-2</v>
      </c>
      <c r="G12" s="8">
        <f t="shared" si="4"/>
        <v>7.7967223969541463E-2</v>
      </c>
      <c r="H12" s="8">
        <f t="shared" si="4"/>
        <v>7.8276810265811181E-2</v>
      </c>
      <c r="I12" s="8">
        <f t="shared" si="4"/>
        <v>8.2678638234193788E-2</v>
      </c>
      <c r="J12" s="8">
        <f t="shared" si="4"/>
        <v>8.4447701044147283E-2</v>
      </c>
      <c r="K12" s="8">
        <f t="shared" si="4"/>
        <v>8.3262531860662709E-2</v>
      </c>
      <c r="L12" s="53">
        <f t="shared" si="4"/>
        <v>8.0231065468549426E-2</v>
      </c>
      <c r="M12" s="8">
        <f t="shared" si="4"/>
        <v>8.9557171183079973E-2</v>
      </c>
      <c r="N12" s="8">
        <f t="shared" si="4"/>
        <v>8.6536888598069683E-2</v>
      </c>
      <c r="O12" s="8">
        <f t="shared" si="4"/>
        <v>8.4588441330998243E-2</v>
      </c>
      <c r="P12" s="8">
        <f t="shared" si="4"/>
        <v>8.9950248756218903E-2</v>
      </c>
      <c r="Q12" s="8">
        <f>Q6/Q$7</f>
        <v>8.2404181184668995E-2</v>
      </c>
      <c r="R12" s="8">
        <f t="shared" si="4"/>
        <v>8.0117320160543376E-2</v>
      </c>
      <c r="S12" s="8">
        <f t="shared" si="4"/>
        <v>7.7306733167082295E-2</v>
      </c>
      <c r="T12" s="8">
        <f t="shared" si="4"/>
        <v>8.4684028410125664E-2</v>
      </c>
      <c r="U12" s="8">
        <f t="shared" si="4"/>
        <v>8.946642134314628E-2</v>
      </c>
    </row>
    <row r="13" spans="1:22" x14ac:dyDescent="0.35">
      <c r="A13" s="25"/>
      <c r="B13" s="29"/>
      <c r="C13" s="25"/>
      <c r="D13" s="25"/>
      <c r="E13" s="25"/>
      <c r="F13" s="25"/>
      <c r="G13" s="25"/>
      <c r="H13" s="25"/>
      <c r="I13" s="25"/>
      <c r="J13" s="25"/>
      <c r="K13" s="25"/>
      <c r="L13" s="27"/>
      <c r="M13" s="25"/>
      <c r="N13" s="25"/>
      <c r="O13" s="25"/>
      <c r="P13" s="25"/>
      <c r="Q13" s="25"/>
      <c r="R13" s="25"/>
      <c r="S13" s="25"/>
      <c r="T13" s="25"/>
      <c r="U13" s="25"/>
    </row>
    <row r="14" spans="1:22" s="75" customFormat="1" x14ac:dyDescent="0.35">
      <c r="A14" s="45" t="s">
        <v>56</v>
      </c>
      <c r="B14" s="46" t="s">
        <v>184</v>
      </c>
      <c r="C14" s="46" t="s">
        <v>181</v>
      </c>
      <c r="D14" s="46" t="s">
        <v>182</v>
      </c>
      <c r="E14" s="46" t="s">
        <v>183</v>
      </c>
      <c r="F14" s="46" t="s">
        <v>188</v>
      </c>
      <c r="G14" s="46" t="s">
        <v>187</v>
      </c>
      <c r="H14" s="46" t="s">
        <v>192</v>
      </c>
      <c r="I14" s="46" t="s">
        <v>190</v>
      </c>
      <c r="J14" s="46" t="s">
        <v>191</v>
      </c>
      <c r="K14" s="54" t="s">
        <v>198</v>
      </c>
      <c r="L14" s="54" t="s">
        <v>194</v>
      </c>
      <c r="M14" s="54" t="s">
        <v>195</v>
      </c>
      <c r="N14" s="54" t="s">
        <v>196</v>
      </c>
      <c r="O14" s="54" t="s">
        <v>197</v>
      </c>
      <c r="P14" s="54" t="s">
        <v>201</v>
      </c>
      <c r="Q14" s="54" t="s">
        <v>202</v>
      </c>
      <c r="R14" s="54" t="s">
        <v>203</v>
      </c>
      <c r="S14" s="54" t="s">
        <v>204</v>
      </c>
      <c r="T14" s="54" t="s">
        <v>205</v>
      </c>
      <c r="U14" s="54" t="s">
        <v>208</v>
      </c>
      <c r="V14" s="76"/>
    </row>
    <row r="15" spans="1:22" x14ac:dyDescent="0.35">
      <c r="A15" s="30" t="s">
        <v>2</v>
      </c>
      <c r="B15" s="31">
        <v>365</v>
      </c>
      <c r="C15" s="31">
        <v>399</v>
      </c>
      <c r="D15" s="31">
        <v>391</v>
      </c>
      <c r="E15" s="31">
        <v>425</v>
      </c>
      <c r="F15" s="31">
        <v>429</v>
      </c>
      <c r="G15" s="31">
        <v>497</v>
      </c>
      <c r="H15" s="31">
        <v>377</v>
      </c>
      <c r="I15" s="31">
        <v>350</v>
      </c>
      <c r="J15" s="31">
        <v>401</v>
      </c>
      <c r="K15" s="31">
        <v>371</v>
      </c>
      <c r="L15" s="31">
        <v>370</v>
      </c>
      <c r="M15" s="31">
        <v>374</v>
      </c>
      <c r="N15" s="31">
        <v>393</v>
      </c>
      <c r="O15" s="31">
        <v>390</v>
      </c>
      <c r="P15" s="31">
        <v>392</v>
      </c>
      <c r="Q15" s="31">
        <v>417</v>
      </c>
      <c r="R15" s="31">
        <v>351</v>
      </c>
      <c r="S15" s="31">
        <v>427</v>
      </c>
      <c r="T15" s="31">
        <v>417</v>
      </c>
      <c r="U15" s="31">
        <v>382</v>
      </c>
      <c r="V15" s="76"/>
    </row>
    <row r="16" spans="1:22" x14ac:dyDescent="0.35">
      <c r="A16" s="32" t="s">
        <v>1</v>
      </c>
      <c r="B16" s="33">
        <v>36</v>
      </c>
      <c r="C16" s="33">
        <v>56</v>
      </c>
      <c r="D16" s="33">
        <v>42</v>
      </c>
      <c r="E16" s="33">
        <v>40</v>
      </c>
      <c r="F16" s="33">
        <v>52</v>
      </c>
      <c r="G16" s="33">
        <v>37</v>
      </c>
      <c r="H16" s="33">
        <v>29</v>
      </c>
      <c r="I16" s="33">
        <v>23</v>
      </c>
      <c r="J16" s="33">
        <v>30</v>
      </c>
      <c r="K16" s="33">
        <v>28</v>
      </c>
      <c r="L16" s="33">
        <v>25</v>
      </c>
      <c r="M16" s="33">
        <v>32</v>
      </c>
      <c r="N16" s="33">
        <v>28</v>
      </c>
      <c r="O16" s="33">
        <v>38</v>
      </c>
      <c r="P16" s="33">
        <v>24</v>
      </c>
      <c r="Q16" s="33">
        <v>23</v>
      </c>
      <c r="R16" s="33">
        <v>25</v>
      </c>
      <c r="S16" s="33">
        <v>26</v>
      </c>
      <c r="T16" s="33">
        <v>31</v>
      </c>
      <c r="U16" s="33">
        <v>27</v>
      </c>
      <c r="V16" s="76"/>
    </row>
    <row r="17" spans="1:22" x14ac:dyDescent="0.35">
      <c r="A17" s="32" t="s">
        <v>0</v>
      </c>
      <c r="B17" s="33">
        <v>33</v>
      </c>
      <c r="C17" s="33">
        <v>28</v>
      </c>
      <c r="D17" s="33">
        <v>37</v>
      </c>
      <c r="E17" s="33">
        <v>45</v>
      </c>
      <c r="F17" s="33">
        <v>38</v>
      </c>
      <c r="G17" s="33">
        <v>36</v>
      </c>
      <c r="H17" s="33">
        <v>43</v>
      </c>
      <c r="I17" s="33">
        <v>45</v>
      </c>
      <c r="J17" s="33">
        <v>50</v>
      </c>
      <c r="K17" s="33">
        <v>34</v>
      </c>
      <c r="L17" s="33">
        <v>35</v>
      </c>
      <c r="M17" s="33">
        <v>44</v>
      </c>
      <c r="N17" s="33">
        <v>50</v>
      </c>
      <c r="O17" s="33">
        <v>54</v>
      </c>
      <c r="P17" s="33">
        <v>42</v>
      </c>
      <c r="Q17" s="33">
        <v>39</v>
      </c>
      <c r="R17" s="33">
        <v>51</v>
      </c>
      <c r="S17" s="33">
        <v>41</v>
      </c>
      <c r="T17" s="33">
        <v>62</v>
      </c>
      <c r="U17" s="33">
        <v>69</v>
      </c>
      <c r="V17" s="76"/>
    </row>
    <row r="18" spans="1:22" x14ac:dyDescent="0.35">
      <c r="A18" s="34" t="s">
        <v>3</v>
      </c>
      <c r="B18" s="35">
        <v>13</v>
      </c>
      <c r="C18" s="35">
        <v>13</v>
      </c>
      <c r="D18" s="35">
        <v>12</v>
      </c>
      <c r="E18" s="35">
        <v>10</v>
      </c>
      <c r="F18" s="35">
        <v>9</v>
      </c>
      <c r="G18" s="35">
        <v>17</v>
      </c>
      <c r="H18" s="35">
        <v>15</v>
      </c>
      <c r="I18" s="35">
        <v>15</v>
      </c>
      <c r="J18" s="35">
        <v>17</v>
      </c>
      <c r="K18" s="35">
        <v>21</v>
      </c>
      <c r="L18" s="35">
        <v>19</v>
      </c>
      <c r="M18" s="35">
        <v>14</v>
      </c>
      <c r="N18" s="35">
        <v>22</v>
      </c>
      <c r="O18" s="35">
        <v>16</v>
      </c>
      <c r="P18" s="35">
        <v>15</v>
      </c>
      <c r="Q18" s="35">
        <v>17</v>
      </c>
      <c r="R18" s="35">
        <v>10</v>
      </c>
      <c r="S18" s="35">
        <v>20</v>
      </c>
      <c r="T18" s="35">
        <v>15</v>
      </c>
      <c r="U18" s="35">
        <v>19</v>
      </c>
      <c r="V18" s="76"/>
    </row>
    <row r="19" spans="1:22" x14ac:dyDescent="0.35">
      <c r="A19" s="36" t="s">
        <v>152</v>
      </c>
      <c r="B19" s="37">
        <v>447</v>
      </c>
      <c r="C19" s="37">
        <v>496</v>
      </c>
      <c r="D19" s="37">
        <v>482</v>
      </c>
      <c r="E19" s="37">
        <v>520</v>
      </c>
      <c r="F19" s="37">
        <v>528</v>
      </c>
      <c r="G19" s="37">
        <v>587</v>
      </c>
      <c r="H19" s="37">
        <v>464</v>
      </c>
      <c r="I19" s="37">
        <v>433</v>
      </c>
      <c r="J19" s="37">
        <v>498</v>
      </c>
      <c r="K19" s="37">
        <v>454</v>
      </c>
      <c r="L19" s="37">
        <v>449</v>
      </c>
      <c r="M19" s="37">
        <v>464</v>
      </c>
      <c r="N19" s="37">
        <v>493</v>
      </c>
      <c r="O19" s="37">
        <v>498</v>
      </c>
      <c r="P19" s="37">
        <v>473</v>
      </c>
      <c r="Q19" s="37">
        <v>496</v>
      </c>
      <c r="R19" s="37">
        <v>437</v>
      </c>
      <c r="S19" s="37">
        <v>514</v>
      </c>
      <c r="T19" s="37">
        <v>525</v>
      </c>
      <c r="U19" s="37">
        <v>497</v>
      </c>
      <c r="V19" s="76"/>
    </row>
    <row r="20" spans="1:22" x14ac:dyDescent="0.35">
      <c r="A20" s="36" t="s">
        <v>5</v>
      </c>
      <c r="B20" s="37">
        <v>5493</v>
      </c>
      <c r="C20" s="37">
        <v>5741</v>
      </c>
      <c r="D20" s="37">
        <v>5482</v>
      </c>
      <c r="E20" s="37">
        <v>5655</v>
      </c>
      <c r="F20" s="37">
        <v>5383</v>
      </c>
      <c r="G20" s="37">
        <v>6692</v>
      </c>
      <c r="H20" s="37">
        <v>4523</v>
      </c>
      <c r="I20" s="37">
        <v>4055</v>
      </c>
      <c r="J20" s="37">
        <v>4627</v>
      </c>
      <c r="K20" s="37">
        <v>4812</v>
      </c>
      <c r="L20" s="37">
        <v>4558</v>
      </c>
      <c r="M20" s="37">
        <v>4760</v>
      </c>
      <c r="N20" s="37">
        <v>4683</v>
      </c>
      <c r="O20" s="37">
        <v>5058</v>
      </c>
      <c r="P20" s="37">
        <v>4887</v>
      </c>
      <c r="Q20" s="37">
        <v>4919</v>
      </c>
      <c r="R20" s="37">
        <v>4641</v>
      </c>
      <c r="S20" s="37">
        <v>4866</v>
      </c>
      <c r="T20" s="37">
        <v>5074</v>
      </c>
      <c r="U20" s="37">
        <v>4987</v>
      </c>
    </row>
    <row r="21" spans="1:22" x14ac:dyDescent="0.35">
      <c r="A21" s="30" t="s">
        <v>185</v>
      </c>
      <c r="B21" s="38">
        <f>B15/B$20</f>
        <v>6.6448206808665575E-2</v>
      </c>
      <c r="C21" s="38">
        <f t="shared" ref="C21:T21" si="5">C15/C$20</f>
        <v>6.9500087092840973E-2</v>
      </c>
      <c r="D21" s="38">
        <f t="shared" si="5"/>
        <v>7.1324334184604155E-2</v>
      </c>
      <c r="E21" s="38">
        <f t="shared" si="5"/>
        <v>7.515473032714412E-2</v>
      </c>
      <c r="F21" s="38">
        <f t="shared" si="5"/>
        <v>7.9695337172580344E-2</v>
      </c>
      <c r="G21" s="38">
        <f t="shared" si="5"/>
        <v>7.4267782426778242E-2</v>
      </c>
      <c r="H21" s="38">
        <f t="shared" si="5"/>
        <v>8.3351757682953789E-2</v>
      </c>
      <c r="I21" s="38">
        <f t="shared" si="5"/>
        <v>8.6313193588162765E-2</v>
      </c>
      <c r="J21" s="38">
        <f t="shared" si="5"/>
        <v>8.6665225848281818E-2</v>
      </c>
      <c r="K21" s="38">
        <f t="shared" si="5"/>
        <v>7.7098919368246047E-2</v>
      </c>
      <c r="L21" s="38">
        <f t="shared" si="5"/>
        <v>8.1175954365949973E-2</v>
      </c>
      <c r="M21" s="38">
        <f t="shared" si="5"/>
        <v>7.857142857142857E-2</v>
      </c>
      <c r="N21" s="38">
        <f t="shared" si="5"/>
        <v>8.3920563741191542E-2</v>
      </c>
      <c r="O21" s="38">
        <f t="shared" si="5"/>
        <v>7.7105575326215897E-2</v>
      </c>
      <c r="P21" s="38">
        <f t="shared" si="5"/>
        <v>8.0212809494577444E-2</v>
      </c>
      <c r="Q21" s="38">
        <f t="shared" si="5"/>
        <v>8.4773327912177274E-2</v>
      </c>
      <c r="R21" s="38">
        <f t="shared" si="5"/>
        <v>7.5630252100840331E-2</v>
      </c>
      <c r="S21" s="38">
        <f t="shared" si="5"/>
        <v>8.7751746814632145E-2</v>
      </c>
      <c r="T21" s="38">
        <f t="shared" si="5"/>
        <v>8.2183681513598741E-2</v>
      </c>
      <c r="U21" s="38">
        <f>U15/U$20</f>
        <v>7.6599157810306795E-2</v>
      </c>
    </row>
    <row r="22" spans="1:22" x14ac:dyDescent="0.35">
      <c r="A22" s="39" t="s">
        <v>9</v>
      </c>
      <c r="B22" s="40">
        <f>B16/B$20</f>
        <v>6.5537957400327689E-3</v>
      </c>
      <c r="C22" s="40">
        <f t="shared" ref="C22:T24" si="6">C16/C$20</f>
        <v>9.7543981884689081E-3</v>
      </c>
      <c r="D22" s="40">
        <f t="shared" si="6"/>
        <v>7.661437431594309E-3</v>
      </c>
      <c r="E22" s="40">
        <f t="shared" si="6"/>
        <v>7.073386383731211E-3</v>
      </c>
      <c r="F22" s="40">
        <f t="shared" si="6"/>
        <v>9.6600408694036775E-3</v>
      </c>
      <c r="G22" s="40">
        <f t="shared" si="6"/>
        <v>5.5289898386132698E-3</v>
      </c>
      <c r="H22" s="40">
        <f t="shared" si="6"/>
        <v>6.4116736679195223E-3</v>
      </c>
      <c r="I22" s="40">
        <f t="shared" si="6"/>
        <v>5.6720098643649819E-3</v>
      </c>
      <c r="J22" s="40">
        <f t="shared" si="6"/>
        <v>6.4836827317916578E-3</v>
      </c>
      <c r="K22" s="40">
        <f t="shared" si="6"/>
        <v>5.8187863674147968E-3</v>
      </c>
      <c r="L22" s="40">
        <f t="shared" si="6"/>
        <v>5.4848617814831063E-3</v>
      </c>
      <c r="M22" s="40">
        <f t="shared" si="6"/>
        <v>6.7226890756302525E-3</v>
      </c>
      <c r="N22" s="40">
        <f t="shared" si="6"/>
        <v>5.9790732436472349E-3</v>
      </c>
      <c r="O22" s="40">
        <f t="shared" si="6"/>
        <v>7.5128509292210358E-3</v>
      </c>
      <c r="P22" s="40">
        <f t="shared" si="6"/>
        <v>4.9109883364027006E-3</v>
      </c>
      <c r="Q22" s="40">
        <f t="shared" si="6"/>
        <v>4.6757471030697299E-3</v>
      </c>
      <c r="R22" s="40">
        <f t="shared" si="6"/>
        <v>5.3867700926524455E-3</v>
      </c>
      <c r="S22" s="40">
        <f t="shared" si="6"/>
        <v>5.3431976983148374E-3</v>
      </c>
      <c r="T22" s="40">
        <f t="shared" si="6"/>
        <v>6.1095782420181313E-3</v>
      </c>
      <c r="U22" s="40">
        <f>U16/U$20</f>
        <v>5.4140765991578105E-3</v>
      </c>
    </row>
    <row r="23" spans="1:22" x14ac:dyDescent="0.35">
      <c r="A23" s="39" t="s">
        <v>10</v>
      </c>
      <c r="B23" s="40">
        <f t="shared" ref="B23:Q24" si="7">B17/B$20</f>
        <v>6.0076460950300378E-3</v>
      </c>
      <c r="C23" s="40">
        <f t="shared" si="7"/>
        <v>4.877199094234454E-3</v>
      </c>
      <c r="D23" s="40">
        <f t="shared" si="7"/>
        <v>6.7493615468807002E-3</v>
      </c>
      <c r="E23" s="40">
        <f t="shared" si="7"/>
        <v>7.9575596816976128E-3</v>
      </c>
      <c r="F23" s="40">
        <f t="shared" si="7"/>
        <v>7.0592606353334572E-3</v>
      </c>
      <c r="G23" s="40">
        <f t="shared" si="7"/>
        <v>5.3795576808129113E-3</v>
      </c>
      <c r="H23" s="40">
        <f t="shared" si="7"/>
        <v>9.5069644041565326E-3</v>
      </c>
      <c r="I23" s="40">
        <f t="shared" si="7"/>
        <v>1.1097410604192354E-2</v>
      </c>
      <c r="J23" s="40">
        <f t="shared" si="7"/>
        <v>1.080613788631943E-2</v>
      </c>
      <c r="K23" s="40">
        <f t="shared" si="7"/>
        <v>7.0656691604322527E-3</v>
      </c>
      <c r="L23" s="40">
        <f t="shared" si="7"/>
        <v>7.6788064940763491E-3</v>
      </c>
      <c r="M23" s="40">
        <f t="shared" si="7"/>
        <v>9.2436974789915968E-3</v>
      </c>
      <c r="N23" s="40">
        <f t="shared" si="7"/>
        <v>1.0676916506512918E-2</v>
      </c>
      <c r="O23" s="40">
        <f t="shared" si="7"/>
        <v>1.0676156583629894E-2</v>
      </c>
      <c r="P23" s="40">
        <f t="shared" si="7"/>
        <v>8.5942295887047274E-3</v>
      </c>
      <c r="Q23" s="40">
        <f t="shared" si="7"/>
        <v>7.9284407399878021E-3</v>
      </c>
      <c r="R23" s="40">
        <f t="shared" si="6"/>
        <v>1.098901098901099E-2</v>
      </c>
      <c r="S23" s="40">
        <f t="shared" si="6"/>
        <v>8.4258117550349357E-3</v>
      </c>
      <c r="T23" s="40">
        <f t="shared" si="6"/>
        <v>1.2219156484036263E-2</v>
      </c>
      <c r="U23" s="40">
        <f>U17/U$20</f>
        <v>1.3835973531181071E-2</v>
      </c>
    </row>
    <row r="24" spans="1:22" x14ac:dyDescent="0.35">
      <c r="A24" s="41" t="s">
        <v>11</v>
      </c>
      <c r="B24" s="40">
        <f t="shared" si="7"/>
        <v>2.3666484616785E-3</v>
      </c>
      <c r="C24" s="40">
        <f t="shared" si="7"/>
        <v>2.2644138651802823E-3</v>
      </c>
      <c r="D24" s="40">
        <f t="shared" si="7"/>
        <v>2.1889821233126595E-3</v>
      </c>
      <c r="E24" s="40">
        <f t="shared" si="7"/>
        <v>1.7683465959328027E-3</v>
      </c>
      <c r="F24" s="40">
        <f t="shared" si="7"/>
        <v>1.6719301504737136E-3</v>
      </c>
      <c r="G24" s="40">
        <f t="shared" si="7"/>
        <v>2.5403466826060968E-3</v>
      </c>
      <c r="H24" s="40">
        <f t="shared" si="7"/>
        <v>3.3163829316825116E-3</v>
      </c>
      <c r="I24" s="40">
        <f t="shared" si="7"/>
        <v>3.6991368680641184E-3</v>
      </c>
      <c r="J24" s="40">
        <f t="shared" si="7"/>
        <v>3.6740868813486061E-3</v>
      </c>
      <c r="K24" s="40">
        <f t="shared" si="7"/>
        <v>4.3640897755610969E-3</v>
      </c>
      <c r="L24" s="40">
        <f t="shared" si="7"/>
        <v>4.1684949539271612E-3</v>
      </c>
      <c r="M24" s="40">
        <f t="shared" si="7"/>
        <v>2.9411764705882353E-3</v>
      </c>
      <c r="N24" s="40">
        <f t="shared" si="7"/>
        <v>4.6978432628656842E-3</v>
      </c>
      <c r="O24" s="40">
        <f t="shared" si="7"/>
        <v>3.1633056544088573E-3</v>
      </c>
      <c r="P24" s="40">
        <f t="shared" si="7"/>
        <v>3.0693677102516881E-3</v>
      </c>
      <c r="Q24" s="40">
        <f t="shared" si="7"/>
        <v>3.4559869892254523E-3</v>
      </c>
      <c r="R24" s="40">
        <f t="shared" si="6"/>
        <v>2.1547080370609784E-3</v>
      </c>
      <c r="S24" s="40">
        <f t="shared" si="6"/>
        <v>4.110152075626798E-3</v>
      </c>
      <c r="T24" s="40">
        <f t="shared" si="6"/>
        <v>2.9562475364603865E-3</v>
      </c>
      <c r="U24" s="42">
        <f>U18/U$20</f>
        <v>3.8099057549629035E-3</v>
      </c>
    </row>
    <row r="25" spans="1:22" x14ac:dyDescent="0.35">
      <c r="A25" s="43" t="s">
        <v>153</v>
      </c>
      <c r="B25" s="64">
        <f>B19/B$20</f>
        <v>8.1376297105406878E-2</v>
      </c>
      <c r="C25" s="64">
        <f t="shared" ref="C25:T25" si="8">C19/C$20</f>
        <v>8.6396098240724611E-2</v>
      </c>
      <c r="D25" s="64">
        <f t="shared" si="8"/>
        <v>8.7924115286391824E-2</v>
      </c>
      <c r="E25" s="64">
        <f t="shared" si="8"/>
        <v>9.1954022988505746E-2</v>
      </c>
      <c r="F25" s="64">
        <f t="shared" si="8"/>
        <v>9.8086568827791196E-2</v>
      </c>
      <c r="G25" s="64">
        <f t="shared" si="8"/>
        <v>8.7716676628810525E-2</v>
      </c>
      <c r="H25" s="64">
        <f t="shared" si="8"/>
        <v>0.10258677868671236</v>
      </c>
      <c r="I25" s="64">
        <f t="shared" si="8"/>
        <v>0.10678175092478422</v>
      </c>
      <c r="J25" s="64">
        <f t="shared" si="8"/>
        <v>0.10762913334774152</v>
      </c>
      <c r="K25" s="64">
        <f t="shared" si="8"/>
        <v>9.4347464671654196E-2</v>
      </c>
      <c r="L25" s="64">
        <f t="shared" si="8"/>
        <v>9.8508117595436595E-2</v>
      </c>
      <c r="M25" s="64">
        <f t="shared" si="8"/>
        <v>9.7478991596638656E-2</v>
      </c>
      <c r="N25" s="64">
        <f t="shared" si="8"/>
        <v>0.10527439675421738</v>
      </c>
      <c r="O25" s="64">
        <f t="shared" si="8"/>
        <v>9.8457888493475684E-2</v>
      </c>
      <c r="P25" s="64">
        <f t="shared" si="8"/>
        <v>9.678739512993656E-2</v>
      </c>
      <c r="Q25" s="64">
        <f t="shared" si="8"/>
        <v>0.10083350274446026</v>
      </c>
      <c r="R25" s="64">
        <f t="shared" si="8"/>
        <v>9.4160741219564748E-2</v>
      </c>
      <c r="S25" s="64">
        <f t="shared" si="8"/>
        <v>0.10563090834360872</v>
      </c>
      <c r="T25" s="64">
        <f t="shared" si="8"/>
        <v>0.10346866377611352</v>
      </c>
      <c r="U25" s="44">
        <f t="shared" ref="U25" si="9">U19/U$20</f>
        <v>9.9659113695608578E-2</v>
      </c>
    </row>
    <row r="26" spans="1:22" s="60" customFormat="1" x14ac:dyDescent="0.35">
      <c r="A26" s="59" t="s">
        <v>178</v>
      </c>
      <c r="J26" s="61"/>
      <c r="K26" s="62"/>
      <c r="L26" s="63"/>
      <c r="M26" s="62"/>
      <c r="N26" s="62"/>
      <c r="O26" s="62"/>
      <c r="P26" s="62"/>
    </row>
    <row r="27" spans="1:22" x14ac:dyDescent="0.35">
      <c r="A27" s="25"/>
      <c r="B27" s="25"/>
      <c r="C27" s="25"/>
      <c r="D27" s="25"/>
      <c r="E27" s="25"/>
      <c r="F27" s="25"/>
      <c r="G27" s="25"/>
      <c r="H27" s="25"/>
      <c r="I27" s="25"/>
      <c r="J27" s="26"/>
      <c r="K27" s="26"/>
      <c r="L27" s="55"/>
      <c r="M27" s="26"/>
      <c r="N27" s="26"/>
      <c r="O27" s="26"/>
      <c r="P27" s="26"/>
      <c r="Q27" s="25"/>
      <c r="R27" s="25"/>
      <c r="S27" s="25"/>
      <c r="T27" s="25"/>
      <c r="U27" s="25"/>
    </row>
    <row r="28" spans="1:22" x14ac:dyDescent="0.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7"/>
      <c r="M28" s="25"/>
      <c r="N28" s="25"/>
      <c r="O28" s="25"/>
      <c r="P28" s="25"/>
      <c r="Q28" s="25"/>
      <c r="R28" s="25"/>
      <c r="S28" s="25"/>
      <c r="T28" s="25"/>
      <c r="U28" s="25"/>
    </row>
    <row r="29" spans="1:22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7"/>
      <c r="M29" s="25"/>
      <c r="N29" s="25"/>
      <c r="O29" s="25"/>
      <c r="P29" s="25"/>
      <c r="Q29" s="25"/>
      <c r="R29" s="25"/>
      <c r="S29" s="25"/>
      <c r="T29" s="25"/>
      <c r="U29" s="25"/>
    </row>
    <row r="30" spans="1:22" x14ac:dyDescent="0.3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7"/>
      <c r="M30" s="25"/>
      <c r="N30" s="25"/>
      <c r="O30" s="25"/>
      <c r="P30" s="25"/>
      <c r="Q30" s="25"/>
      <c r="R30" s="25"/>
      <c r="S30" s="25"/>
      <c r="T30" s="25"/>
      <c r="U30" s="25"/>
    </row>
    <row r="31" spans="1:22" x14ac:dyDescent="0.3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7"/>
      <c r="M31" s="25"/>
      <c r="N31" s="25"/>
      <c r="O31" s="25"/>
      <c r="P31" s="25"/>
      <c r="Q31" s="25"/>
      <c r="R31" s="25"/>
      <c r="S31" s="25"/>
      <c r="T31" s="25"/>
      <c r="U31" s="25"/>
    </row>
    <row r="32" spans="1:22" x14ac:dyDescent="0.3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7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3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7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3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7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7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3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7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3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7"/>
      <c r="M37" s="25"/>
      <c r="N37" s="25"/>
      <c r="O37" s="25"/>
      <c r="P37" s="25"/>
      <c r="Q37" s="25"/>
      <c r="R37" s="27"/>
      <c r="S37" s="25"/>
      <c r="T37" s="25"/>
      <c r="U37" s="25"/>
    </row>
    <row r="38" spans="1:21" x14ac:dyDescent="0.3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7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3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7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3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7"/>
      <c r="M40" s="25"/>
      <c r="N40" s="25"/>
      <c r="O40" s="25"/>
      <c r="P40" s="25"/>
      <c r="Q40" s="25"/>
      <c r="R40" s="25"/>
      <c r="S40" s="25"/>
      <c r="T40" s="25"/>
      <c r="U40" s="25"/>
    </row>
    <row r="41" spans="1:21" ht="13.5" customHeight="1" x14ac:dyDescent="0.35">
      <c r="A41" s="25"/>
      <c r="B41" s="12"/>
      <c r="C41" s="12"/>
      <c r="D41" s="12"/>
      <c r="E41" s="12"/>
      <c r="F41" s="12"/>
      <c r="G41" s="12"/>
      <c r="H41" s="12"/>
      <c r="I41" s="12"/>
      <c r="J41" s="25"/>
      <c r="K41" s="25"/>
      <c r="L41" s="27"/>
      <c r="M41" s="25"/>
      <c r="N41" s="25"/>
      <c r="O41" s="25"/>
      <c r="P41" s="25"/>
      <c r="Q41" s="25"/>
      <c r="R41" s="25"/>
      <c r="S41" s="25"/>
      <c r="T41" s="25"/>
      <c r="U41" s="25"/>
    </row>
    <row r="42" spans="1:21" ht="15" customHeight="1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25"/>
      <c r="K42" s="25"/>
      <c r="L42" s="27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35">
      <c r="A43" s="59"/>
      <c r="B43" s="23"/>
      <c r="C43" s="22"/>
      <c r="D43" s="22"/>
      <c r="E43" s="22"/>
      <c r="F43" s="22"/>
      <c r="G43" s="22"/>
      <c r="H43" s="22"/>
      <c r="I43" s="22"/>
      <c r="J43" s="22"/>
      <c r="K43" s="22"/>
      <c r="L43" s="56"/>
    </row>
    <row r="44" spans="1:21" x14ac:dyDescent="0.35">
      <c r="A44" s="22" t="s">
        <v>56</v>
      </c>
      <c r="B44" s="19" t="s">
        <v>2</v>
      </c>
      <c r="C44" s="19" t="s">
        <v>1</v>
      </c>
      <c r="D44" s="19" t="s">
        <v>0</v>
      </c>
      <c r="E44" s="19" t="s">
        <v>3</v>
      </c>
      <c r="F44" s="9" t="s">
        <v>4</v>
      </c>
      <c r="G44" s="9" t="s">
        <v>5</v>
      </c>
      <c r="H44" s="19" t="s">
        <v>8</v>
      </c>
      <c r="I44" s="19" t="s">
        <v>9</v>
      </c>
      <c r="J44" s="19" t="s">
        <v>10</v>
      </c>
      <c r="K44" s="19" t="s">
        <v>11</v>
      </c>
      <c r="L44" s="57" t="s">
        <v>7</v>
      </c>
      <c r="M44" s="24"/>
    </row>
    <row r="45" spans="1:21" x14ac:dyDescent="0.35">
      <c r="A45" s="2" t="s">
        <v>12</v>
      </c>
      <c r="B45" s="20">
        <v>186</v>
      </c>
      <c r="C45" s="20">
        <v>29</v>
      </c>
      <c r="D45" s="20">
        <v>207</v>
      </c>
      <c r="E45" s="20">
        <v>11</v>
      </c>
      <c r="F45" s="10">
        <v>433</v>
      </c>
      <c r="G45" s="10">
        <v>5441</v>
      </c>
      <c r="H45" s="70">
        <f>B45/$G$45</f>
        <v>3.4184892482999447E-2</v>
      </c>
      <c r="I45" s="70">
        <f>C45/$G$45</f>
        <v>5.3299025914353981E-3</v>
      </c>
      <c r="J45" s="70">
        <f>D45/$G$45</f>
        <v>3.8044477118176809E-2</v>
      </c>
      <c r="K45" s="70">
        <f>E45/$G$45</f>
        <v>2.0216871898548062E-3</v>
      </c>
      <c r="L45" s="71">
        <f t="shared" ref="L45:L50" si="10">F45/G45</f>
        <v>7.9580959382466454E-2</v>
      </c>
      <c r="M45" s="24"/>
      <c r="Q45" s="28" t="s">
        <v>30</v>
      </c>
      <c r="S45" s="28">
        <v>156</v>
      </c>
    </row>
    <row r="46" spans="1:21" x14ac:dyDescent="0.35">
      <c r="A46" s="2" t="s">
        <v>13</v>
      </c>
      <c r="B46" s="20">
        <v>227</v>
      </c>
      <c r="C46" s="20">
        <v>22</v>
      </c>
      <c r="D46" s="20">
        <v>235</v>
      </c>
      <c r="E46" s="20">
        <v>10</v>
      </c>
      <c r="F46" s="10">
        <v>494</v>
      </c>
      <c r="G46" s="10">
        <v>5676</v>
      </c>
      <c r="H46" s="70">
        <f>B46/$G$46</f>
        <v>3.9992952783650455E-2</v>
      </c>
      <c r="I46" s="70">
        <f>C46/$G$46</f>
        <v>3.875968992248062E-3</v>
      </c>
      <c r="J46" s="70">
        <f>D46/$G$46</f>
        <v>4.1402396053558846E-2</v>
      </c>
      <c r="K46" s="70">
        <f>E46/$G$46</f>
        <v>1.7618040873854828E-3</v>
      </c>
      <c r="L46" s="71">
        <f t="shared" si="10"/>
        <v>8.7033121916842843E-2</v>
      </c>
      <c r="M46" s="24"/>
      <c r="Q46" s="28" t="s">
        <v>31</v>
      </c>
      <c r="S46" s="28">
        <v>175</v>
      </c>
    </row>
    <row r="47" spans="1:21" x14ac:dyDescent="0.35">
      <c r="A47" s="2" t="s">
        <v>14</v>
      </c>
      <c r="B47" s="20">
        <v>226</v>
      </c>
      <c r="C47" s="20">
        <v>24</v>
      </c>
      <c r="D47" s="20">
        <v>248</v>
      </c>
      <c r="E47" s="20">
        <v>15</v>
      </c>
      <c r="F47" s="10">
        <v>513</v>
      </c>
      <c r="G47" s="10">
        <v>5659</v>
      </c>
      <c r="H47" s="70">
        <f>B47/$G$47</f>
        <v>3.9936384520233258E-2</v>
      </c>
      <c r="I47" s="70">
        <f>C47/$G$47</f>
        <v>4.2410319844495498E-3</v>
      </c>
      <c r="J47" s="70">
        <f>D47/$G$47</f>
        <v>4.3823997172645346E-2</v>
      </c>
      <c r="K47" s="70">
        <f>E47/$G$47</f>
        <v>2.6506449902809685E-3</v>
      </c>
      <c r="L47" s="71">
        <f t="shared" si="10"/>
        <v>9.0652058667609114E-2</v>
      </c>
      <c r="M47" s="24"/>
      <c r="N47" s="24"/>
    </row>
    <row r="48" spans="1:21" hidden="1" x14ac:dyDescent="0.35">
      <c r="A48" s="2" t="s">
        <v>15</v>
      </c>
      <c r="B48" s="20">
        <v>202</v>
      </c>
      <c r="C48" s="20">
        <v>26</v>
      </c>
      <c r="D48" s="20">
        <v>207</v>
      </c>
      <c r="E48" s="20">
        <v>10</v>
      </c>
      <c r="F48" s="10">
        <v>445</v>
      </c>
      <c r="G48" s="10">
        <v>5015</v>
      </c>
      <c r="H48" s="70">
        <f>B48/$G$48</f>
        <v>4.0279162512462614E-2</v>
      </c>
      <c r="I48" s="70">
        <f>C48/$G$48</f>
        <v>5.1844466600199403E-3</v>
      </c>
      <c r="J48" s="70">
        <f>D48/$G$48</f>
        <v>4.127617148554337E-2</v>
      </c>
      <c r="K48" s="70">
        <f>E48/$G$48</f>
        <v>1.9940179461615153E-3</v>
      </c>
      <c r="L48" s="71">
        <f t="shared" si="10"/>
        <v>8.8733798604187439E-2</v>
      </c>
      <c r="M48" s="24"/>
      <c r="N48" s="24"/>
    </row>
    <row r="49" spans="1:14" hidden="1" x14ac:dyDescent="0.35">
      <c r="A49" s="2" t="s">
        <v>16</v>
      </c>
      <c r="B49" s="20">
        <v>178</v>
      </c>
      <c r="C49" s="20">
        <v>23</v>
      </c>
      <c r="D49" s="20">
        <v>202</v>
      </c>
      <c r="E49" s="20">
        <v>15</v>
      </c>
      <c r="F49" s="10">
        <v>418</v>
      </c>
      <c r="G49" s="10">
        <v>4882</v>
      </c>
      <c r="H49" s="70">
        <f>B49/$G$49</f>
        <v>3.6460467021712413E-2</v>
      </c>
      <c r="I49" s="70">
        <f>C49/$G$49</f>
        <v>4.7111839410077837E-3</v>
      </c>
      <c r="J49" s="70">
        <f>D49/$G$49</f>
        <v>4.137648504711184E-2</v>
      </c>
      <c r="K49" s="70">
        <f>E49/$G$49</f>
        <v>3.0725112658746417E-3</v>
      </c>
      <c r="L49" s="71">
        <f t="shared" si="10"/>
        <v>8.5620647275706674E-2</v>
      </c>
      <c r="M49" s="24"/>
      <c r="N49" s="24"/>
    </row>
    <row r="50" spans="1:14" hidden="1" x14ac:dyDescent="0.35">
      <c r="A50" s="2" t="s">
        <v>29</v>
      </c>
      <c r="B50" s="20">
        <v>194</v>
      </c>
      <c r="C50" s="20">
        <v>30</v>
      </c>
      <c r="D50" s="20">
        <v>234</v>
      </c>
      <c r="E50" s="20">
        <v>13</v>
      </c>
      <c r="F50" s="10">
        <v>471</v>
      </c>
      <c r="G50" s="10">
        <v>6041</v>
      </c>
      <c r="H50" s="70">
        <f>B50/$G$50</f>
        <v>3.2113888429068038E-2</v>
      </c>
      <c r="I50" s="70">
        <f>C50/$G$50</f>
        <v>4.9660652209899021E-3</v>
      </c>
      <c r="J50" s="70">
        <f>D50/$G$50</f>
        <v>3.8735308723721239E-2</v>
      </c>
      <c r="K50" s="70">
        <f>E50/$G$50</f>
        <v>2.151961595762291E-3</v>
      </c>
      <c r="L50" s="71">
        <f t="shared" si="10"/>
        <v>7.7967223969541463E-2</v>
      </c>
      <c r="M50" s="24"/>
      <c r="N50" s="24"/>
    </row>
    <row r="51" spans="1:14" hidden="1" x14ac:dyDescent="0.35">
      <c r="A51" s="2" t="s">
        <v>18</v>
      </c>
      <c r="B51" s="20">
        <v>196</v>
      </c>
      <c r="C51" s="20">
        <v>15</v>
      </c>
      <c r="D51" s="20">
        <v>206</v>
      </c>
      <c r="E51" s="20">
        <v>10</v>
      </c>
      <c r="F51" s="10">
        <v>427</v>
      </c>
      <c r="G51" s="10">
        <v>5455</v>
      </c>
      <c r="H51" s="70">
        <f t="shared" ref="H51:H58" si="11">B51/$G51</f>
        <v>3.5930339138405133E-2</v>
      </c>
      <c r="I51" s="70">
        <f>C51/$G$51</f>
        <v>2.7497708524289641E-3</v>
      </c>
      <c r="J51" s="70">
        <f>D51/$G$51</f>
        <v>3.7763519706691111E-2</v>
      </c>
      <c r="K51" s="70">
        <f>E51/$G$51</f>
        <v>1.8331805682859762E-3</v>
      </c>
      <c r="L51" s="71">
        <f>F51/$G$51</f>
        <v>7.8276810265811181E-2</v>
      </c>
      <c r="M51" s="24"/>
      <c r="N51" s="24"/>
    </row>
    <row r="52" spans="1:14" hidden="1" x14ac:dyDescent="0.35">
      <c r="A52" s="2" t="s">
        <v>28</v>
      </c>
      <c r="B52" s="20">
        <v>219</v>
      </c>
      <c r="C52" s="20">
        <v>19</v>
      </c>
      <c r="D52" s="20">
        <v>192</v>
      </c>
      <c r="E52" s="20">
        <v>12</v>
      </c>
      <c r="F52" s="10">
        <v>442</v>
      </c>
      <c r="G52" s="10">
        <v>5346</v>
      </c>
      <c r="H52" s="70">
        <f t="shared" si="11"/>
        <v>4.0965207631874299E-2</v>
      </c>
      <c r="I52" s="70">
        <f t="shared" ref="I52:L58" si="12">C52/$G52</f>
        <v>3.554059109614665E-3</v>
      </c>
      <c r="J52" s="70">
        <f t="shared" si="12"/>
        <v>3.5914702581369251E-2</v>
      </c>
      <c r="K52" s="70">
        <f t="shared" si="12"/>
        <v>2.2446689113355782E-3</v>
      </c>
      <c r="L52" s="71">
        <f t="shared" si="12"/>
        <v>8.2678638234193788E-2</v>
      </c>
      <c r="M52" s="24"/>
      <c r="N52" s="24"/>
    </row>
    <row r="53" spans="1:14" hidden="1" x14ac:dyDescent="0.35">
      <c r="A53" s="2" t="s">
        <v>19</v>
      </c>
      <c r="B53" s="20">
        <v>187</v>
      </c>
      <c r="C53" s="20">
        <v>34</v>
      </c>
      <c r="D53" s="20">
        <v>228</v>
      </c>
      <c r="E53" s="20">
        <v>12</v>
      </c>
      <c r="F53" s="10">
        <v>461</v>
      </c>
      <c r="G53" s="10">
        <v>5459</v>
      </c>
      <c r="H53" s="70">
        <f t="shared" si="11"/>
        <v>3.4255358124198568E-2</v>
      </c>
      <c r="I53" s="70">
        <f t="shared" si="12"/>
        <v>6.2282469316724673E-3</v>
      </c>
      <c r="J53" s="70">
        <f t="shared" si="12"/>
        <v>4.1765891188862432E-2</v>
      </c>
      <c r="K53" s="70">
        <f t="shared" si="12"/>
        <v>2.1982047994138121E-3</v>
      </c>
      <c r="L53" s="71">
        <f t="shared" si="12"/>
        <v>8.4447701044147283E-2</v>
      </c>
      <c r="M53" s="24"/>
      <c r="N53" s="24"/>
    </row>
    <row r="54" spans="1:14" hidden="1" x14ac:dyDescent="0.35">
      <c r="A54" s="2" t="s">
        <v>22</v>
      </c>
      <c r="B54" s="20">
        <v>199</v>
      </c>
      <c r="C54" s="20">
        <v>21</v>
      </c>
      <c r="D54" s="20">
        <v>163</v>
      </c>
      <c r="E54" s="20">
        <v>9</v>
      </c>
      <c r="F54" s="10">
        <v>392</v>
      </c>
      <c r="G54" s="10">
        <v>4708</v>
      </c>
      <c r="H54" s="70">
        <f t="shared" si="11"/>
        <v>4.2268479184367033E-2</v>
      </c>
      <c r="I54" s="70">
        <f t="shared" si="12"/>
        <v>4.4604927782497875E-3</v>
      </c>
      <c r="J54" s="70">
        <f t="shared" si="12"/>
        <v>3.462192013593883E-2</v>
      </c>
      <c r="K54" s="70">
        <f t="shared" si="12"/>
        <v>1.9116397621070519E-3</v>
      </c>
      <c r="L54" s="71">
        <f t="shared" si="12"/>
        <v>8.3262531860662709E-2</v>
      </c>
      <c r="M54" s="24"/>
      <c r="N54" s="24"/>
    </row>
    <row r="55" spans="1:14" hidden="1" x14ac:dyDescent="0.35">
      <c r="A55" s="2" t="s">
        <v>27</v>
      </c>
      <c r="B55" s="20">
        <v>209</v>
      </c>
      <c r="C55" s="20">
        <v>17</v>
      </c>
      <c r="D55" s="20">
        <v>249</v>
      </c>
      <c r="E55" s="20">
        <v>25</v>
      </c>
      <c r="F55" s="10">
        <v>500</v>
      </c>
      <c r="G55" s="10">
        <v>6232</v>
      </c>
      <c r="H55" s="70">
        <f t="shared" si="11"/>
        <v>3.3536585365853661E-2</v>
      </c>
      <c r="I55" s="70">
        <f t="shared" si="12"/>
        <v>2.7278562259306803E-3</v>
      </c>
      <c r="J55" s="70">
        <f t="shared" si="12"/>
        <v>3.9955070603337611E-2</v>
      </c>
      <c r="K55" s="70">
        <f t="shared" si="12"/>
        <v>4.0115532734274709E-3</v>
      </c>
      <c r="L55" s="71">
        <f t="shared" si="12"/>
        <v>8.0231065468549426E-2</v>
      </c>
      <c r="M55" s="24"/>
      <c r="N55" s="24"/>
    </row>
    <row r="56" spans="1:14" hidden="1" x14ac:dyDescent="0.35">
      <c r="A56" s="2" t="s">
        <v>24</v>
      </c>
      <c r="B56" s="20">
        <v>251</v>
      </c>
      <c r="C56" s="20">
        <v>20</v>
      </c>
      <c r="D56" s="20">
        <v>256</v>
      </c>
      <c r="E56" s="20">
        <v>15</v>
      </c>
      <c r="F56" s="10">
        <v>542</v>
      </c>
      <c r="G56" s="10">
        <v>6052</v>
      </c>
      <c r="H56" s="70">
        <f t="shared" si="11"/>
        <v>4.1473892927957702E-2</v>
      </c>
      <c r="I56" s="70">
        <f t="shared" si="12"/>
        <v>3.3046926635822869E-3</v>
      </c>
      <c r="J56" s="70">
        <f t="shared" si="12"/>
        <v>4.230006609385327E-2</v>
      </c>
      <c r="K56" s="70">
        <f t="shared" si="12"/>
        <v>2.478519497686715E-3</v>
      </c>
      <c r="L56" s="71">
        <f t="shared" si="12"/>
        <v>8.9557171183079973E-2</v>
      </c>
      <c r="M56" s="24"/>
      <c r="N56" s="24"/>
    </row>
    <row r="57" spans="1:14" hidden="1" x14ac:dyDescent="0.35">
      <c r="A57" s="2" t="s">
        <v>25</v>
      </c>
      <c r="B57" s="20">
        <v>226</v>
      </c>
      <c r="C57" s="20">
        <v>32</v>
      </c>
      <c r="D57" s="20">
        <v>255</v>
      </c>
      <c r="E57" s="20">
        <v>16</v>
      </c>
      <c r="F57" s="10">
        <v>529</v>
      </c>
      <c r="G57" s="10">
        <v>6113</v>
      </c>
      <c r="H57" s="70">
        <f t="shared" si="11"/>
        <v>3.6970390970063799E-2</v>
      </c>
      <c r="I57" s="70">
        <f t="shared" si="12"/>
        <v>5.2347456240798302E-3</v>
      </c>
      <c r="J57" s="70">
        <f t="shared" si="12"/>
        <v>4.1714379191886142E-2</v>
      </c>
      <c r="K57" s="70">
        <f t="shared" si="12"/>
        <v>2.6173728120399151E-3</v>
      </c>
      <c r="L57" s="71">
        <f t="shared" si="12"/>
        <v>8.6536888598069683E-2</v>
      </c>
      <c r="M57" s="24"/>
      <c r="N57" s="24"/>
    </row>
    <row r="58" spans="1:14" hidden="1" x14ac:dyDescent="0.35">
      <c r="A58" s="2" t="s">
        <v>26</v>
      </c>
      <c r="B58" s="20">
        <v>195</v>
      </c>
      <c r="C58" s="20">
        <v>31</v>
      </c>
      <c r="D58" s="20">
        <v>235</v>
      </c>
      <c r="E58" s="20">
        <v>22</v>
      </c>
      <c r="F58" s="10">
        <v>483</v>
      </c>
      <c r="G58" s="10">
        <v>5710</v>
      </c>
      <c r="H58" s="70">
        <f t="shared" si="11"/>
        <v>3.4150612959719787E-2</v>
      </c>
      <c r="I58" s="70">
        <f t="shared" si="12"/>
        <v>5.4290718038528894E-3</v>
      </c>
      <c r="J58" s="70">
        <f t="shared" si="12"/>
        <v>4.1155866900175128E-2</v>
      </c>
      <c r="K58" s="70">
        <f t="shared" si="12"/>
        <v>3.852889667250438E-3</v>
      </c>
      <c r="L58" s="71">
        <f t="shared" si="12"/>
        <v>8.4588441330998243E-2</v>
      </c>
      <c r="M58" s="24"/>
      <c r="N58" s="24"/>
    </row>
    <row r="59" spans="1:14" hidden="1" x14ac:dyDescent="0.35">
      <c r="A59" s="2" t="s">
        <v>32</v>
      </c>
      <c r="B59" s="20">
        <v>216</v>
      </c>
      <c r="C59" s="20">
        <v>31</v>
      </c>
      <c r="D59" s="20">
        <v>193</v>
      </c>
      <c r="E59" s="20">
        <v>12</v>
      </c>
      <c r="F59" s="10">
        <v>452</v>
      </c>
      <c r="G59" s="10">
        <v>5025</v>
      </c>
      <c r="H59" s="70">
        <v>4.2985074626865669E-2</v>
      </c>
      <c r="I59" s="70">
        <v>6.1691542288557213E-3</v>
      </c>
      <c r="J59" s="70">
        <v>3.8407960199004977E-2</v>
      </c>
      <c r="K59" s="70">
        <v>2.3880597014925373E-3</v>
      </c>
      <c r="L59" s="71">
        <v>8.9950248756218903E-2</v>
      </c>
      <c r="M59" s="24"/>
      <c r="N59" s="24"/>
    </row>
    <row r="60" spans="1:14" hidden="1" x14ac:dyDescent="0.35">
      <c r="A60" s="2" t="s">
        <v>33</v>
      </c>
      <c r="B60" s="20">
        <v>220</v>
      </c>
      <c r="C60" s="20">
        <v>21</v>
      </c>
      <c r="D60" s="20">
        <v>214</v>
      </c>
      <c r="E60" s="20">
        <v>18</v>
      </c>
      <c r="F60" s="10">
        <v>473</v>
      </c>
      <c r="G60" s="10">
        <v>5740</v>
      </c>
      <c r="H60" s="70">
        <f t="shared" ref="H60:L61" si="13">B60/$G60</f>
        <v>3.8327526132404179E-2</v>
      </c>
      <c r="I60" s="70">
        <f t="shared" si="13"/>
        <v>3.6585365853658539E-3</v>
      </c>
      <c r="J60" s="70">
        <f t="shared" si="13"/>
        <v>3.7282229965156795E-2</v>
      </c>
      <c r="K60" s="70">
        <f t="shared" si="13"/>
        <v>3.1358885017421603E-3</v>
      </c>
      <c r="L60" s="71">
        <f t="shared" si="13"/>
        <v>8.2404181184668995E-2</v>
      </c>
      <c r="M60" s="24"/>
      <c r="N60" s="24"/>
    </row>
    <row r="61" spans="1:14" hidden="1" x14ac:dyDescent="0.35">
      <c r="A61" s="2" t="s">
        <v>34</v>
      </c>
      <c r="B61" s="20">
        <v>240</v>
      </c>
      <c r="C61" s="20">
        <v>31</v>
      </c>
      <c r="D61" s="20">
        <v>230</v>
      </c>
      <c r="E61" s="20">
        <v>18</v>
      </c>
      <c r="F61" s="10">
        <v>519</v>
      </c>
      <c r="G61" s="10">
        <v>6478</v>
      </c>
      <c r="H61" s="70">
        <f t="shared" si="13"/>
        <v>3.7048471750540289E-2</v>
      </c>
      <c r="I61" s="70">
        <f t="shared" si="13"/>
        <v>4.7854276011114541E-3</v>
      </c>
      <c r="J61" s="70">
        <f t="shared" si="13"/>
        <v>3.5504785427601111E-2</v>
      </c>
      <c r="K61" s="70">
        <f t="shared" si="13"/>
        <v>2.7786353812905219E-3</v>
      </c>
      <c r="L61" s="71">
        <f t="shared" si="13"/>
        <v>8.0117320160543376E-2</v>
      </c>
      <c r="M61" s="24"/>
      <c r="N61" s="24"/>
    </row>
    <row r="62" spans="1:14" hidden="1" x14ac:dyDescent="0.35">
      <c r="A62" s="2" t="s">
        <v>35</v>
      </c>
      <c r="B62" s="20">
        <v>211</v>
      </c>
      <c r="C62" s="20">
        <v>32</v>
      </c>
      <c r="D62" s="20">
        <v>207</v>
      </c>
      <c r="E62" s="20">
        <v>15</v>
      </c>
      <c r="F62" s="10">
        <v>465</v>
      </c>
      <c r="G62" s="10">
        <v>6015</v>
      </c>
      <c r="H62" s="70">
        <v>3.5078969243557773E-2</v>
      </c>
      <c r="I62" s="70">
        <v>5.3200332502078137E-3</v>
      </c>
      <c r="J62" s="70">
        <v>3.4413965087281798E-2</v>
      </c>
      <c r="K62" s="70">
        <v>2.4937655860349127E-3</v>
      </c>
      <c r="L62" s="71">
        <v>7.7306733167082295E-2</v>
      </c>
      <c r="M62" s="24"/>
      <c r="N62" s="24"/>
    </row>
    <row r="63" spans="1:14" hidden="1" x14ac:dyDescent="0.35">
      <c r="A63" s="2" t="s">
        <v>36</v>
      </c>
      <c r="B63" s="20">
        <v>207</v>
      </c>
      <c r="C63" s="20">
        <v>25</v>
      </c>
      <c r="D63" s="20">
        <v>220</v>
      </c>
      <c r="E63" s="20">
        <v>13</v>
      </c>
      <c r="F63" s="10">
        <v>465</v>
      </c>
      <c r="G63" s="10">
        <v>5491</v>
      </c>
      <c r="H63" s="70">
        <v>3.7698051356765613E-2</v>
      </c>
      <c r="I63" s="70">
        <v>4.5529047532325622E-3</v>
      </c>
      <c r="J63" s="70">
        <v>4.0065561828446547E-2</v>
      </c>
      <c r="K63" s="70">
        <v>2.3675104716809323E-3</v>
      </c>
      <c r="L63" s="71">
        <v>8.4684028410125664E-2</v>
      </c>
      <c r="M63" s="24"/>
      <c r="N63" s="24"/>
    </row>
    <row r="64" spans="1:14" hidden="1" x14ac:dyDescent="0.35">
      <c r="A64" s="2" t="s">
        <v>59</v>
      </c>
      <c r="B64" s="20">
        <v>190</v>
      </c>
      <c r="C64" s="20">
        <v>19</v>
      </c>
      <c r="D64" s="20">
        <v>160</v>
      </c>
      <c r="E64" s="20">
        <v>20</v>
      </c>
      <c r="F64" s="10">
        <v>389</v>
      </c>
      <c r="G64" s="10">
        <v>4348</v>
      </c>
      <c r="H64" s="70">
        <v>4.3698252069917204E-2</v>
      </c>
      <c r="I64" s="70">
        <v>4.3698252069917206E-3</v>
      </c>
      <c r="J64" s="70">
        <v>3.6798528058877643E-2</v>
      </c>
      <c r="K64" s="70">
        <v>4.5998160073597054E-3</v>
      </c>
      <c r="L64" s="71">
        <v>8.946642134314628E-2</v>
      </c>
      <c r="M64" s="24"/>
      <c r="N64" s="24"/>
    </row>
    <row r="65" spans="1:14" hidden="1" x14ac:dyDescent="0.35">
      <c r="A65" s="2" t="s">
        <v>58</v>
      </c>
      <c r="B65" s="20"/>
      <c r="C65" s="20"/>
      <c r="D65" s="20"/>
      <c r="E65" s="20"/>
      <c r="F65" s="10"/>
      <c r="G65" s="10"/>
      <c r="H65" s="70">
        <v>3.7687354580379848E-2</v>
      </c>
      <c r="I65" s="70">
        <v>4.5271720505744642E-3</v>
      </c>
      <c r="J65" s="70">
        <v>3.9148314485146905E-2</v>
      </c>
      <c r="K65" s="70">
        <v>2.6243168659704562E-3</v>
      </c>
      <c r="L65" s="71">
        <v>8.3987157982071681E-2</v>
      </c>
      <c r="M65" s="24"/>
      <c r="N65" s="24"/>
    </row>
    <row r="66" spans="1:14" hidden="1" x14ac:dyDescent="0.35">
      <c r="A66" s="2" t="s">
        <v>38</v>
      </c>
      <c r="B66" s="20">
        <v>170</v>
      </c>
      <c r="C66" s="20">
        <v>17</v>
      </c>
      <c r="D66" s="20">
        <v>200</v>
      </c>
      <c r="E66" s="20">
        <v>11</v>
      </c>
      <c r="F66" s="10">
        <v>398</v>
      </c>
      <c r="G66" s="10">
        <v>4825</v>
      </c>
      <c r="H66" s="70">
        <v>3.5233160621761656E-2</v>
      </c>
      <c r="I66" s="70">
        <v>3.523316062176166E-3</v>
      </c>
      <c r="J66" s="70">
        <v>4.145077720207254E-2</v>
      </c>
      <c r="K66" s="70">
        <v>2.2797927461139897E-3</v>
      </c>
      <c r="L66" s="71">
        <v>8.2487046632124347E-2</v>
      </c>
      <c r="M66" s="24"/>
      <c r="N66" s="24"/>
    </row>
    <row r="67" spans="1:14" hidden="1" x14ac:dyDescent="0.35">
      <c r="A67" s="2" t="s">
        <v>39</v>
      </c>
      <c r="B67" s="20">
        <v>215</v>
      </c>
      <c r="C67" s="20">
        <v>24</v>
      </c>
      <c r="D67" s="20">
        <v>260</v>
      </c>
      <c r="E67" s="20">
        <v>18</v>
      </c>
      <c r="F67" s="10">
        <v>517</v>
      </c>
      <c r="G67" s="10">
        <v>5430</v>
      </c>
      <c r="H67" s="70">
        <v>3.959484346224678E-2</v>
      </c>
      <c r="I67" s="70">
        <v>4.4198895027624313E-3</v>
      </c>
      <c r="J67" s="70">
        <v>4.7882136279926338E-2</v>
      </c>
      <c r="K67" s="70">
        <v>3.3149171270718232E-3</v>
      </c>
      <c r="L67" s="71">
        <v>9.5211786372007362E-2</v>
      </c>
      <c r="M67" s="24"/>
      <c r="N67" s="24"/>
    </row>
    <row r="68" spans="1:14" hidden="1" x14ac:dyDescent="0.35">
      <c r="A68" s="2" t="s">
        <v>40</v>
      </c>
      <c r="B68" s="21">
        <v>205</v>
      </c>
      <c r="C68" s="21">
        <v>21</v>
      </c>
      <c r="D68" s="65">
        <v>215</v>
      </c>
      <c r="E68" s="65">
        <v>10</v>
      </c>
      <c r="F68" s="66">
        <v>451</v>
      </c>
      <c r="G68" s="66">
        <v>5360</v>
      </c>
      <c r="H68" s="70">
        <v>3.8246268656716417E-2</v>
      </c>
      <c r="I68" s="70">
        <v>3.9179104477611937E-3</v>
      </c>
      <c r="J68" s="70">
        <v>4.0111940298507461E-2</v>
      </c>
      <c r="K68" s="70">
        <v>1.8656716417910447E-3</v>
      </c>
      <c r="L68" s="71">
        <v>8.4141791044776121E-2</v>
      </c>
      <c r="M68" s="24"/>
      <c r="N68" s="24"/>
    </row>
    <row r="69" spans="1:14" hidden="1" x14ac:dyDescent="0.35">
      <c r="A69" s="2" t="s">
        <v>41</v>
      </c>
      <c r="B69" s="21">
        <v>218</v>
      </c>
      <c r="C69" s="21">
        <v>23</v>
      </c>
      <c r="D69" s="65">
        <v>214</v>
      </c>
      <c r="E69" s="65">
        <v>10</v>
      </c>
      <c r="F69" s="66">
        <v>465</v>
      </c>
      <c r="G69" s="66">
        <v>5500</v>
      </c>
      <c r="H69" s="70">
        <v>3.9636363636363636E-2</v>
      </c>
      <c r="I69" s="70">
        <v>4.1818181818181815E-3</v>
      </c>
      <c r="J69" s="70">
        <v>3.8909090909090907E-2</v>
      </c>
      <c r="K69" s="70">
        <v>1.8181818181818182E-3</v>
      </c>
      <c r="L69" s="71">
        <v>8.4545454545454549E-2</v>
      </c>
      <c r="M69" s="24"/>
      <c r="N69" s="24"/>
    </row>
    <row r="70" spans="1:14" hidden="1" x14ac:dyDescent="0.35">
      <c r="A70" s="2" t="s">
        <v>42</v>
      </c>
      <c r="B70" s="21">
        <v>209</v>
      </c>
      <c r="C70" s="21">
        <v>21</v>
      </c>
      <c r="D70" s="65">
        <v>215</v>
      </c>
      <c r="E70" s="65">
        <v>10</v>
      </c>
      <c r="F70" s="66">
        <v>455</v>
      </c>
      <c r="G70" s="66">
        <v>5115</v>
      </c>
      <c r="H70" s="70">
        <v>4.0860215053763443E-2</v>
      </c>
      <c r="I70" s="70">
        <v>4.1055718475073314E-3</v>
      </c>
      <c r="J70" s="70">
        <v>4.2033235581622676E-2</v>
      </c>
      <c r="K70" s="70">
        <v>1.9550342130987292E-3</v>
      </c>
      <c r="L70" s="71">
        <v>8.8954056695992184E-2</v>
      </c>
      <c r="M70" s="24"/>
      <c r="N70" s="24"/>
    </row>
    <row r="71" spans="1:14" hidden="1" x14ac:dyDescent="0.35">
      <c r="A71" s="2" t="s">
        <v>60</v>
      </c>
      <c r="B71" s="21">
        <v>243</v>
      </c>
      <c r="C71" s="21">
        <v>16</v>
      </c>
      <c r="D71" s="65">
        <v>204</v>
      </c>
      <c r="E71" s="65">
        <v>12</v>
      </c>
      <c r="F71" s="66">
        <v>475</v>
      </c>
      <c r="G71" s="66">
        <v>5741</v>
      </c>
      <c r="H71" s="70">
        <v>4.2327120710677582E-2</v>
      </c>
      <c r="I71" s="70">
        <v>2.7869709109911165E-3</v>
      </c>
      <c r="J71" s="70">
        <v>3.5533879115136738E-2</v>
      </c>
      <c r="K71" s="70">
        <v>2.0902281832433376E-3</v>
      </c>
      <c r="L71" s="71">
        <v>8.2738198920048772E-2</v>
      </c>
      <c r="M71" s="24"/>
      <c r="N71" s="24"/>
    </row>
    <row r="72" spans="1:14" hidden="1" x14ac:dyDescent="0.35">
      <c r="A72" s="2" t="s">
        <v>43</v>
      </c>
      <c r="B72" s="21">
        <v>233</v>
      </c>
      <c r="C72" s="21">
        <v>18</v>
      </c>
      <c r="D72" s="65">
        <v>215</v>
      </c>
      <c r="E72" s="65">
        <v>20</v>
      </c>
      <c r="F72" s="66">
        <v>486</v>
      </c>
      <c r="G72" s="66">
        <v>5831</v>
      </c>
      <c r="H72" s="70">
        <v>3.9958840679128797E-2</v>
      </c>
      <c r="I72" s="70">
        <v>3.0869490653404217E-3</v>
      </c>
      <c r="J72" s="70">
        <v>3.6871891613788371E-2</v>
      </c>
      <c r="K72" s="70">
        <v>3.4299434059338022E-3</v>
      </c>
      <c r="L72" s="71">
        <v>8.3347624764191386E-2</v>
      </c>
      <c r="M72" s="24"/>
      <c r="N72" s="24"/>
    </row>
    <row r="73" spans="1:14" hidden="1" x14ac:dyDescent="0.35">
      <c r="A73" s="2" t="s">
        <v>44</v>
      </c>
      <c r="B73" s="21">
        <v>207</v>
      </c>
      <c r="C73" s="21">
        <v>23</v>
      </c>
      <c r="D73" s="65">
        <v>259</v>
      </c>
      <c r="E73" s="65">
        <v>12</v>
      </c>
      <c r="F73" s="66">
        <v>501</v>
      </c>
      <c r="G73" s="66">
        <v>6258</v>
      </c>
      <c r="H73" s="70">
        <v>3.3077660594439118E-2</v>
      </c>
      <c r="I73" s="70">
        <v>3.6752956216043464E-3</v>
      </c>
      <c r="J73" s="70">
        <v>4.1387024608501119E-2</v>
      </c>
      <c r="K73" s="70">
        <v>1.9175455417066154E-3</v>
      </c>
      <c r="L73" s="71">
        <v>8.00575263662512E-2</v>
      </c>
      <c r="M73" s="24"/>
      <c r="N73" s="24"/>
    </row>
    <row r="74" spans="1:14" hidden="1" x14ac:dyDescent="0.35">
      <c r="A74" s="2" t="s">
        <v>45</v>
      </c>
      <c r="B74" s="21">
        <v>238</v>
      </c>
      <c r="C74" s="21">
        <v>31</v>
      </c>
      <c r="D74" s="65">
        <v>206</v>
      </c>
      <c r="E74" s="65">
        <v>25</v>
      </c>
      <c r="F74" s="66">
        <v>500</v>
      </c>
      <c r="G74" s="66">
        <v>5675</v>
      </c>
      <c r="H74" s="70">
        <v>4.1938325991189428E-2</v>
      </c>
      <c r="I74" s="70">
        <v>5.4625550660792948E-3</v>
      </c>
      <c r="J74" s="70">
        <v>3.6299559471365636E-2</v>
      </c>
      <c r="K74" s="70">
        <v>4.4052863436123352E-3</v>
      </c>
      <c r="L74" s="71">
        <v>8.8105726872246701E-2</v>
      </c>
      <c r="M74" s="24"/>
      <c r="N74" s="24"/>
    </row>
    <row r="75" spans="1:14" hidden="1" x14ac:dyDescent="0.35">
      <c r="A75" s="2" t="s">
        <v>61</v>
      </c>
      <c r="B75" s="21">
        <v>228</v>
      </c>
      <c r="C75" s="21">
        <v>25</v>
      </c>
      <c r="D75" s="65">
        <v>220</v>
      </c>
      <c r="E75" s="65">
        <v>26</v>
      </c>
      <c r="F75" s="66">
        <v>499</v>
      </c>
      <c r="G75" s="66">
        <v>5239</v>
      </c>
      <c r="H75" s="70">
        <v>4.3519755678564614E-2</v>
      </c>
      <c r="I75" s="70">
        <v>4.7719030349303304E-3</v>
      </c>
      <c r="J75" s="70">
        <v>4.1992746707386903E-2</v>
      </c>
      <c r="K75" s="70">
        <v>4.9627791563275434E-3</v>
      </c>
      <c r="L75" s="71">
        <v>9.524718457720939E-2</v>
      </c>
      <c r="M75" s="24"/>
      <c r="N75" s="24"/>
    </row>
    <row r="76" spans="1:14" hidden="1" x14ac:dyDescent="0.35">
      <c r="A76" s="2" t="s">
        <v>62</v>
      </c>
      <c r="B76" s="21">
        <v>252</v>
      </c>
      <c r="C76" s="21">
        <v>28</v>
      </c>
      <c r="D76" s="65">
        <v>244</v>
      </c>
      <c r="E76" s="65">
        <v>19</v>
      </c>
      <c r="F76" s="66">
        <v>543</v>
      </c>
      <c r="G76" s="66">
        <v>6559</v>
      </c>
      <c r="H76" s="70">
        <v>3.8420490928495199E-2</v>
      </c>
      <c r="I76" s="70">
        <v>4.2689434364994666E-3</v>
      </c>
      <c r="J76" s="70">
        <v>3.7200792803781066E-2</v>
      </c>
      <c r="K76" s="70">
        <v>2.8967830461960665E-3</v>
      </c>
      <c r="L76" s="71">
        <v>8.2787010214971798E-2</v>
      </c>
      <c r="M76" s="24"/>
      <c r="N76" s="24"/>
    </row>
    <row r="77" spans="1:14" hidden="1" x14ac:dyDescent="0.35">
      <c r="A77" s="2" t="s">
        <v>46</v>
      </c>
      <c r="B77" s="20">
        <v>248</v>
      </c>
      <c r="C77" s="20">
        <v>49</v>
      </c>
      <c r="D77" s="20">
        <v>239</v>
      </c>
      <c r="E77" s="20">
        <v>21</v>
      </c>
      <c r="F77" s="10">
        <v>557</v>
      </c>
      <c r="G77" s="10">
        <v>6309</v>
      </c>
      <c r="H77" s="70">
        <f>B77/$G77</f>
        <v>3.9308923759708354E-2</v>
      </c>
      <c r="I77" s="70">
        <f>C77/$G77</f>
        <v>7.7666825170391507E-3</v>
      </c>
      <c r="J77" s="70">
        <f>D77/$G77</f>
        <v>3.788239023617055E-2</v>
      </c>
      <c r="K77" s="70">
        <f>E77/$G77</f>
        <v>3.3285782215882074E-3</v>
      </c>
      <c r="L77" s="71">
        <f>F77/$G77</f>
        <v>8.8286574734506254E-2</v>
      </c>
      <c r="M77" s="24"/>
      <c r="N77" s="24"/>
    </row>
    <row r="78" spans="1:14" hidden="1" x14ac:dyDescent="0.35">
      <c r="A78" s="2" t="s">
        <v>47</v>
      </c>
      <c r="B78" s="21">
        <v>218</v>
      </c>
      <c r="C78" s="21">
        <v>25</v>
      </c>
      <c r="D78" s="65">
        <v>276</v>
      </c>
      <c r="E78" s="65">
        <v>16</v>
      </c>
      <c r="F78" s="66">
        <v>535</v>
      </c>
      <c r="G78" s="66">
        <v>6416</v>
      </c>
      <c r="H78" s="70">
        <v>3.3977556109725686E-2</v>
      </c>
      <c r="I78" s="70">
        <v>3.8965087281795513E-3</v>
      </c>
      <c r="J78" s="70">
        <v>4.3017456359102244E-2</v>
      </c>
      <c r="K78" s="70">
        <v>2.4937655860349127E-3</v>
      </c>
      <c r="L78" s="71">
        <v>8.3385286783042398E-2</v>
      </c>
      <c r="M78" s="24"/>
      <c r="N78" s="24"/>
    </row>
    <row r="79" spans="1:14" hidden="1" x14ac:dyDescent="0.35">
      <c r="A79" s="2" t="s">
        <v>48</v>
      </c>
      <c r="B79" s="21">
        <v>249</v>
      </c>
      <c r="C79" s="21">
        <v>51</v>
      </c>
      <c r="D79" s="65">
        <v>221</v>
      </c>
      <c r="E79" s="65">
        <v>25</v>
      </c>
      <c r="F79" s="66">
        <v>546</v>
      </c>
      <c r="G79" s="66">
        <v>6143</v>
      </c>
      <c r="H79" s="70">
        <v>4.0533941071137877E-2</v>
      </c>
      <c r="I79" s="70">
        <v>8.302132508546313E-3</v>
      </c>
      <c r="J79" s="70">
        <v>3.5975907537034023E-2</v>
      </c>
      <c r="K79" s="70">
        <v>4.0696727983070159E-3</v>
      </c>
      <c r="L79" s="71">
        <v>8.8881653915025227E-2</v>
      </c>
      <c r="M79" s="24"/>
      <c r="N79" s="24"/>
    </row>
    <row r="80" spans="1:14" hidden="1" x14ac:dyDescent="0.35">
      <c r="A80" s="2" t="s">
        <v>49</v>
      </c>
      <c r="B80" s="21">
        <v>392</v>
      </c>
      <c r="C80" s="21">
        <v>33</v>
      </c>
      <c r="D80" s="65">
        <v>49</v>
      </c>
      <c r="E80" s="65">
        <v>15</v>
      </c>
      <c r="F80" s="66">
        <v>489</v>
      </c>
      <c r="G80" s="66">
        <v>5218</v>
      </c>
      <c r="H80" s="70">
        <v>7.5124568800306629E-2</v>
      </c>
      <c r="I80" s="70">
        <v>6.324262169413568E-3</v>
      </c>
      <c r="J80" s="70">
        <v>9.3905711000383287E-3</v>
      </c>
      <c r="K80" s="70">
        <v>2.874664622460713E-3</v>
      </c>
      <c r="L80" s="71">
        <v>9.3714066692219239E-2</v>
      </c>
      <c r="M80" s="24"/>
      <c r="N80" s="24"/>
    </row>
    <row r="81" spans="1:14" hidden="1" x14ac:dyDescent="0.35">
      <c r="A81" s="2" t="s">
        <v>63</v>
      </c>
      <c r="B81" s="21">
        <v>543</v>
      </c>
      <c r="C81" s="21">
        <v>27</v>
      </c>
      <c r="D81" s="65">
        <v>85</v>
      </c>
      <c r="E81" s="65">
        <v>36</v>
      </c>
      <c r="F81" s="66">
        <v>691</v>
      </c>
      <c r="G81" s="66">
        <v>7622</v>
      </c>
      <c r="H81" s="70">
        <v>7.1241144056678044E-2</v>
      </c>
      <c r="I81" s="70">
        <v>3.5423773287850957E-3</v>
      </c>
      <c r="J81" s="70">
        <v>1.1151928627656783E-2</v>
      </c>
      <c r="K81" s="70">
        <v>4.7231697717134606E-3</v>
      </c>
      <c r="L81" s="71">
        <v>9.0658619784833375E-2</v>
      </c>
      <c r="M81" s="24"/>
      <c r="N81" s="24"/>
    </row>
    <row r="82" spans="1:14" hidden="1" x14ac:dyDescent="0.35">
      <c r="A82" s="2" t="s">
        <v>50</v>
      </c>
      <c r="B82" s="21">
        <v>504</v>
      </c>
      <c r="C82" s="21">
        <v>46</v>
      </c>
      <c r="D82" s="65">
        <v>65</v>
      </c>
      <c r="E82" s="65">
        <v>24</v>
      </c>
      <c r="F82" s="66">
        <v>639</v>
      </c>
      <c r="G82" s="66">
        <v>7003</v>
      </c>
      <c r="H82" s="70">
        <v>7.1969156075967447E-2</v>
      </c>
      <c r="I82" s="70">
        <v>6.5686134513779811E-3</v>
      </c>
      <c r="J82" s="70">
        <v>9.2817363986862772E-3</v>
      </c>
      <c r="K82" s="70">
        <v>3.4271026702841641E-3</v>
      </c>
      <c r="L82" s="71">
        <v>9.1246608596315865E-2</v>
      </c>
      <c r="M82" s="24"/>
      <c r="N82" s="24"/>
    </row>
    <row r="83" spans="1:14" hidden="1" x14ac:dyDescent="0.35">
      <c r="A83" s="2" t="s">
        <v>51</v>
      </c>
      <c r="B83" s="21">
        <v>472</v>
      </c>
      <c r="C83" s="21">
        <v>45</v>
      </c>
      <c r="D83" s="65">
        <v>65</v>
      </c>
      <c r="E83" s="65">
        <v>23</v>
      </c>
      <c r="F83" s="66">
        <v>605</v>
      </c>
      <c r="G83" s="66">
        <v>6499</v>
      </c>
      <c r="H83" s="70">
        <v>7.2626557931989535E-2</v>
      </c>
      <c r="I83" s="70">
        <v>6.9241421757193413E-3</v>
      </c>
      <c r="J83" s="70">
        <v>1.0001538698261271E-2</v>
      </c>
      <c r="K83" s="70">
        <v>3.5390060009232189E-3</v>
      </c>
      <c r="L83" s="71">
        <v>9.3091244806893375E-2</v>
      </c>
      <c r="M83" s="24"/>
      <c r="N83" s="24"/>
    </row>
    <row r="84" spans="1:14" hidden="1" x14ac:dyDescent="0.35">
      <c r="A84" s="2" t="s">
        <v>52</v>
      </c>
      <c r="B84" s="21">
        <v>420</v>
      </c>
      <c r="C84" s="21">
        <v>28</v>
      </c>
      <c r="D84" s="65">
        <v>73</v>
      </c>
      <c r="E84" s="65">
        <v>28</v>
      </c>
      <c r="F84" s="66">
        <v>549</v>
      </c>
      <c r="G84" s="66">
        <v>6244</v>
      </c>
      <c r="H84" s="70">
        <v>6.726457399103139E-2</v>
      </c>
      <c r="I84" s="70">
        <v>4.4843049327354259E-3</v>
      </c>
      <c r="J84" s="70">
        <v>1.1691223574631647E-2</v>
      </c>
      <c r="K84" s="70">
        <v>4.4843049327354259E-3</v>
      </c>
      <c r="L84" s="71">
        <v>8.7924407431133889E-2</v>
      </c>
      <c r="M84" s="24"/>
      <c r="N84" s="24"/>
    </row>
    <row r="85" spans="1:14" hidden="1" x14ac:dyDescent="0.35">
      <c r="A85" s="2" t="s">
        <v>53</v>
      </c>
      <c r="B85" s="21">
        <v>385</v>
      </c>
      <c r="C85" s="21">
        <v>51</v>
      </c>
      <c r="D85" s="65">
        <v>124</v>
      </c>
      <c r="E85" s="65">
        <v>15</v>
      </c>
      <c r="F85" s="66">
        <v>575</v>
      </c>
      <c r="G85" s="66">
        <v>5403</v>
      </c>
      <c r="H85" s="70">
        <v>7.1256709235609852E-2</v>
      </c>
      <c r="I85" s="70">
        <v>9.4392004441976683E-3</v>
      </c>
      <c r="J85" s="70">
        <v>2.2950212844715899E-2</v>
      </c>
      <c r="K85" s="70">
        <v>2.7762354247640201E-3</v>
      </c>
      <c r="L85" s="71">
        <v>0.10642235794928744</v>
      </c>
      <c r="M85" s="24"/>
      <c r="N85" s="24"/>
    </row>
    <row r="86" spans="1:14" hidden="1" x14ac:dyDescent="0.35">
      <c r="A86" s="2" t="s">
        <v>64</v>
      </c>
      <c r="B86" s="21">
        <v>411</v>
      </c>
      <c r="C86" s="21">
        <v>60</v>
      </c>
      <c r="D86" s="65">
        <v>161</v>
      </c>
      <c r="E86" s="65">
        <v>13</v>
      </c>
      <c r="F86" s="66">
        <v>645</v>
      </c>
      <c r="G86" s="66">
        <v>5983</v>
      </c>
      <c r="H86" s="70">
        <v>6.8694634798596027E-2</v>
      </c>
      <c r="I86" s="70">
        <v>1.0028413839211098E-2</v>
      </c>
      <c r="J86" s="70">
        <v>2.6909577135216446E-2</v>
      </c>
      <c r="K86" s="70">
        <v>2.1728229984957379E-3</v>
      </c>
      <c r="L86" s="71">
        <v>0.1078054487715193</v>
      </c>
      <c r="M86" s="24"/>
      <c r="N86" s="24"/>
    </row>
    <row r="87" spans="1:14" hidden="1" x14ac:dyDescent="0.35">
      <c r="A87" s="2" t="s">
        <v>54</v>
      </c>
      <c r="B87" s="21">
        <v>490</v>
      </c>
      <c r="C87" s="21">
        <v>65</v>
      </c>
      <c r="D87" s="65">
        <v>43</v>
      </c>
      <c r="E87" s="65">
        <v>15</v>
      </c>
      <c r="F87" s="66">
        <v>613</v>
      </c>
      <c r="G87" s="66">
        <v>5357</v>
      </c>
      <c r="H87" s="70">
        <v>9.1469105842822473E-2</v>
      </c>
      <c r="I87" s="70">
        <v>1.2133656897517267E-2</v>
      </c>
      <c r="J87" s="70">
        <v>8.0268807168191146E-3</v>
      </c>
      <c r="K87" s="70">
        <v>2.800074668657831E-3</v>
      </c>
      <c r="L87" s="71">
        <v>0.11442971812581669</v>
      </c>
      <c r="M87" s="24"/>
      <c r="N87" s="24"/>
    </row>
    <row r="88" spans="1:14" hidden="1" x14ac:dyDescent="0.35">
      <c r="A88" s="2" t="s">
        <v>55</v>
      </c>
      <c r="B88" s="14">
        <v>227</v>
      </c>
      <c r="C88" s="14">
        <v>21</v>
      </c>
      <c r="D88" s="20">
        <v>27</v>
      </c>
      <c r="E88" s="20">
        <v>11</v>
      </c>
      <c r="F88" s="10">
        <v>286</v>
      </c>
      <c r="G88" s="10">
        <v>2260</v>
      </c>
      <c r="H88" s="70">
        <f t="shared" ref="H88:L89" si="14">B88/$G88</f>
        <v>0.10044247787610619</v>
      </c>
      <c r="I88" s="70">
        <f t="shared" si="14"/>
        <v>9.2920353982300884E-3</v>
      </c>
      <c r="J88" s="70">
        <f t="shared" si="14"/>
        <v>1.1946902654867256E-2</v>
      </c>
      <c r="K88" s="70">
        <f t="shared" si="14"/>
        <v>4.8672566371681415E-3</v>
      </c>
      <c r="L88" s="71">
        <f t="shared" si="14"/>
        <v>0.12654867256637167</v>
      </c>
      <c r="M88" s="24"/>
      <c r="N88" s="24"/>
    </row>
    <row r="89" spans="1:14" hidden="1" x14ac:dyDescent="0.35">
      <c r="A89" s="2" t="s">
        <v>66</v>
      </c>
      <c r="B89" s="14">
        <v>718</v>
      </c>
      <c r="C89" s="14">
        <v>47</v>
      </c>
      <c r="D89" s="20">
        <v>58</v>
      </c>
      <c r="E89" s="20">
        <v>19</v>
      </c>
      <c r="F89" s="10">
        <v>842</v>
      </c>
      <c r="G89" s="10">
        <v>6844</v>
      </c>
      <c r="H89" s="70">
        <f t="shared" si="14"/>
        <v>0.10490940970192869</v>
      </c>
      <c r="I89" s="70">
        <f t="shared" si="14"/>
        <v>6.8673290473407365E-3</v>
      </c>
      <c r="J89" s="70">
        <f t="shared" si="14"/>
        <v>8.4745762711864406E-3</v>
      </c>
      <c r="K89" s="70">
        <f t="shared" si="14"/>
        <v>2.7761542957334892E-3</v>
      </c>
      <c r="L89" s="71">
        <f t="shared" si="14"/>
        <v>0.12302746931618937</v>
      </c>
      <c r="M89" s="24"/>
      <c r="N89" s="24"/>
    </row>
    <row r="90" spans="1:14" hidden="1" x14ac:dyDescent="0.35">
      <c r="A90" s="2" t="s">
        <v>65</v>
      </c>
      <c r="B90" s="14">
        <v>574</v>
      </c>
      <c r="C90" s="14">
        <v>41</v>
      </c>
      <c r="D90" s="20">
        <v>41</v>
      </c>
      <c r="E90" s="20">
        <v>15</v>
      </c>
      <c r="F90" s="10">
        <v>671</v>
      </c>
      <c r="G90" s="10">
        <v>5222</v>
      </c>
      <c r="H90" s="70">
        <f t="shared" ref="H90:L90" si="15">B90/$G90</f>
        <v>0.10991957104557641</v>
      </c>
      <c r="I90" s="70">
        <f t="shared" si="15"/>
        <v>7.851397931826886E-3</v>
      </c>
      <c r="J90" s="70">
        <f t="shared" si="15"/>
        <v>7.851397931826886E-3</v>
      </c>
      <c r="K90" s="70">
        <f t="shared" si="15"/>
        <v>2.8724626579854462E-3</v>
      </c>
      <c r="L90" s="71">
        <f t="shared" si="15"/>
        <v>0.12849482956721561</v>
      </c>
      <c r="M90" s="24"/>
      <c r="N90" s="24"/>
    </row>
    <row r="91" spans="1:14" hidden="1" x14ac:dyDescent="0.35">
      <c r="A91" s="2" t="s">
        <v>67</v>
      </c>
      <c r="B91" s="14">
        <v>595</v>
      </c>
      <c r="C91" s="14">
        <v>31</v>
      </c>
      <c r="D91" s="20">
        <v>34</v>
      </c>
      <c r="E91" s="20">
        <v>8</v>
      </c>
      <c r="F91" s="10">
        <v>668</v>
      </c>
      <c r="G91" s="10">
        <v>5084</v>
      </c>
      <c r="H91" s="70">
        <f t="shared" ref="H91:L92" si="16">B91/$G91</f>
        <v>0.11703383162863887</v>
      </c>
      <c r="I91" s="70">
        <f t="shared" si="16"/>
        <v>6.0975609756097563E-3</v>
      </c>
      <c r="J91" s="70">
        <f t="shared" si="16"/>
        <v>6.6876475216365071E-3</v>
      </c>
      <c r="K91" s="70">
        <f t="shared" si="16"/>
        <v>1.5735641227380016E-3</v>
      </c>
      <c r="L91" s="71">
        <f t="shared" si="16"/>
        <v>0.13139260424862312</v>
      </c>
      <c r="M91" s="24"/>
      <c r="N91" s="24"/>
    </row>
    <row r="92" spans="1:14" hidden="1" x14ac:dyDescent="0.35">
      <c r="A92" s="2" t="s">
        <v>68</v>
      </c>
      <c r="B92" s="14">
        <v>612</v>
      </c>
      <c r="C92" s="14">
        <v>26</v>
      </c>
      <c r="D92" s="20">
        <v>53</v>
      </c>
      <c r="E92" s="20">
        <v>15</v>
      </c>
      <c r="F92" s="10">
        <v>706</v>
      </c>
      <c r="G92" s="10">
        <v>5511</v>
      </c>
      <c r="H92" s="70">
        <f t="shared" si="16"/>
        <v>0.1110506260206859</v>
      </c>
      <c r="I92" s="70">
        <f t="shared" si="16"/>
        <v>4.7178370531663948E-3</v>
      </c>
      <c r="J92" s="70">
        <f t="shared" si="16"/>
        <v>9.6171293776084188E-3</v>
      </c>
      <c r="K92" s="70">
        <f t="shared" si="16"/>
        <v>2.7218290691344584E-3</v>
      </c>
      <c r="L92" s="71">
        <f t="shared" si="16"/>
        <v>0.12810742152059518</v>
      </c>
      <c r="M92" s="24"/>
      <c r="N92" s="24"/>
    </row>
    <row r="93" spans="1:14" hidden="1" x14ac:dyDescent="0.35">
      <c r="A93" s="2" t="s">
        <v>69</v>
      </c>
      <c r="B93" s="14">
        <v>654</v>
      </c>
      <c r="C93" s="14">
        <v>34</v>
      </c>
      <c r="D93" s="20">
        <v>43</v>
      </c>
      <c r="E93" s="20">
        <v>12</v>
      </c>
      <c r="F93" s="10">
        <v>743</v>
      </c>
      <c r="G93" s="10">
        <v>5410</v>
      </c>
      <c r="H93" s="70">
        <f t="shared" ref="H93:L94" si="17">B93/$G93</f>
        <v>0.12088724584103512</v>
      </c>
      <c r="I93" s="70">
        <f t="shared" si="17"/>
        <v>6.284658040665434E-3</v>
      </c>
      <c r="J93" s="70">
        <f t="shared" si="17"/>
        <v>7.9482439926062843E-3</v>
      </c>
      <c r="K93" s="70">
        <f t="shared" si="17"/>
        <v>2.2181146025878002E-3</v>
      </c>
      <c r="L93" s="71">
        <f t="shared" si="17"/>
        <v>0.13733826247689465</v>
      </c>
      <c r="M93" s="24"/>
      <c r="N93" s="24"/>
    </row>
    <row r="94" spans="1:14" hidden="1" x14ac:dyDescent="0.35">
      <c r="A94" s="2" t="s">
        <v>70</v>
      </c>
      <c r="B94" s="14">
        <v>641</v>
      </c>
      <c r="C94" s="14">
        <v>42</v>
      </c>
      <c r="D94" s="20">
        <v>50</v>
      </c>
      <c r="E94" s="20">
        <v>7</v>
      </c>
      <c r="F94" s="10">
        <v>740</v>
      </c>
      <c r="G94" s="10">
        <v>5279</v>
      </c>
      <c r="H94" s="70">
        <f t="shared" si="17"/>
        <v>0.12142451221822315</v>
      </c>
      <c r="I94" s="70">
        <f t="shared" si="17"/>
        <v>7.9560522826292862E-3</v>
      </c>
      <c r="J94" s="70">
        <f t="shared" si="17"/>
        <v>9.471490812653912E-3</v>
      </c>
      <c r="K94" s="70">
        <f t="shared" si="17"/>
        <v>1.3260087137715476E-3</v>
      </c>
      <c r="L94" s="71">
        <f t="shared" si="17"/>
        <v>0.14017806402727789</v>
      </c>
      <c r="M94" s="24"/>
      <c r="N94" s="24"/>
    </row>
    <row r="95" spans="1:14" hidden="1" x14ac:dyDescent="0.35">
      <c r="A95" s="2" t="s">
        <v>76</v>
      </c>
      <c r="B95" s="14">
        <v>741</v>
      </c>
      <c r="C95" s="14">
        <v>37</v>
      </c>
      <c r="D95" s="20">
        <v>71</v>
      </c>
      <c r="E95" s="20">
        <v>14</v>
      </c>
      <c r="F95" s="10">
        <v>863</v>
      </c>
      <c r="G95" s="10">
        <v>6165</v>
      </c>
      <c r="H95" s="70">
        <f t="shared" ref="H95:L96" si="18">B95/$G95</f>
        <v>0.12019464720194648</v>
      </c>
      <c r="I95" s="70">
        <f t="shared" si="18"/>
        <v>6.001622060016221E-3</v>
      </c>
      <c r="J95" s="70">
        <f t="shared" si="18"/>
        <v>1.1516626115166261E-2</v>
      </c>
      <c r="K95" s="70">
        <f t="shared" si="18"/>
        <v>2.2708840227088404E-3</v>
      </c>
      <c r="L95" s="71">
        <f t="shared" si="18"/>
        <v>0.1399837793998378</v>
      </c>
      <c r="M95" s="24"/>
      <c r="N95" s="24"/>
    </row>
    <row r="96" spans="1:14" hidden="1" x14ac:dyDescent="0.35">
      <c r="A96" s="2" t="s">
        <v>71</v>
      </c>
      <c r="B96" s="14">
        <v>698</v>
      </c>
      <c r="C96" s="14">
        <v>31</v>
      </c>
      <c r="D96" s="20">
        <v>50</v>
      </c>
      <c r="E96" s="20">
        <v>21</v>
      </c>
      <c r="F96" s="10">
        <v>800</v>
      </c>
      <c r="G96" s="10">
        <v>5805</v>
      </c>
      <c r="H96" s="70">
        <f t="shared" si="18"/>
        <v>0.12024117140396211</v>
      </c>
      <c r="I96" s="70">
        <f t="shared" si="18"/>
        <v>5.3402239448751077E-3</v>
      </c>
      <c r="J96" s="70">
        <f t="shared" si="18"/>
        <v>8.6132644272179162E-3</v>
      </c>
      <c r="K96" s="70">
        <f t="shared" si="18"/>
        <v>3.6175710594315244E-3</v>
      </c>
      <c r="L96" s="71">
        <f t="shared" si="18"/>
        <v>0.13781223083548666</v>
      </c>
      <c r="M96" s="24"/>
      <c r="N96" s="24"/>
    </row>
    <row r="97" spans="1:14" hidden="1" x14ac:dyDescent="0.35">
      <c r="A97" s="2" t="s">
        <v>72</v>
      </c>
      <c r="B97" s="14">
        <v>647</v>
      </c>
      <c r="C97" s="14">
        <v>41</v>
      </c>
      <c r="D97" s="20">
        <v>56</v>
      </c>
      <c r="E97" s="20">
        <v>11</v>
      </c>
      <c r="F97" s="10">
        <v>755</v>
      </c>
      <c r="G97" s="10">
        <v>5475</v>
      </c>
      <c r="H97" s="70">
        <f t="shared" ref="H97:L98" si="19">B97/$G97</f>
        <v>0.11817351598173516</v>
      </c>
      <c r="I97" s="70">
        <f t="shared" si="19"/>
        <v>7.4885844748858446E-3</v>
      </c>
      <c r="J97" s="70">
        <f t="shared" si="19"/>
        <v>1.0228310502283105E-2</v>
      </c>
      <c r="K97" s="70">
        <f t="shared" si="19"/>
        <v>2.009132420091324E-3</v>
      </c>
      <c r="L97" s="71">
        <f t="shared" si="19"/>
        <v>0.13789954337899543</v>
      </c>
      <c r="M97" s="24"/>
      <c r="N97" s="24"/>
    </row>
    <row r="98" spans="1:14" hidden="1" x14ac:dyDescent="0.35">
      <c r="A98" s="2" t="s">
        <v>73</v>
      </c>
      <c r="B98" s="14">
        <v>642</v>
      </c>
      <c r="C98" s="14">
        <v>46</v>
      </c>
      <c r="D98" s="20">
        <v>61</v>
      </c>
      <c r="E98" s="20">
        <v>14</v>
      </c>
      <c r="F98" s="10">
        <v>763</v>
      </c>
      <c r="G98" s="10">
        <v>5284</v>
      </c>
      <c r="H98" s="70">
        <f t="shared" si="19"/>
        <v>0.12149886449659349</v>
      </c>
      <c r="I98" s="70">
        <f t="shared" si="19"/>
        <v>8.7055261165783493E-3</v>
      </c>
      <c r="J98" s="70">
        <f t="shared" si="19"/>
        <v>1.1544284632853898E-2</v>
      </c>
      <c r="K98" s="70">
        <f t="shared" si="19"/>
        <v>2.6495079485238456E-3</v>
      </c>
      <c r="L98" s="71">
        <f t="shared" si="19"/>
        <v>0.14439818319454958</v>
      </c>
      <c r="M98" s="24"/>
      <c r="N98" s="24"/>
    </row>
    <row r="99" spans="1:14" hidden="1" x14ac:dyDescent="0.35">
      <c r="A99" s="2" t="s">
        <v>74</v>
      </c>
      <c r="B99" s="14">
        <v>763</v>
      </c>
      <c r="C99" s="14">
        <v>28</v>
      </c>
      <c r="D99" s="20">
        <v>56</v>
      </c>
      <c r="E99" s="20">
        <v>9</v>
      </c>
      <c r="F99" s="10">
        <v>856</v>
      </c>
      <c r="G99" s="10">
        <v>6007</v>
      </c>
      <c r="H99" s="70">
        <f t="shared" ref="H99:L100" si="20">B99/$G99</f>
        <v>0.12701847844181788</v>
      </c>
      <c r="I99" s="70">
        <f t="shared" si="20"/>
        <v>4.661228566672216E-3</v>
      </c>
      <c r="J99" s="70">
        <f t="shared" si="20"/>
        <v>9.322457133344432E-3</v>
      </c>
      <c r="K99" s="70">
        <f t="shared" si="20"/>
        <v>1.498252039287498E-3</v>
      </c>
      <c r="L99" s="71">
        <f t="shared" si="20"/>
        <v>0.14250041618112202</v>
      </c>
      <c r="M99" s="24"/>
      <c r="N99" s="24"/>
    </row>
    <row r="100" spans="1:14" hidden="1" x14ac:dyDescent="0.35">
      <c r="A100" s="2" t="s">
        <v>77</v>
      </c>
      <c r="B100" s="14">
        <v>864</v>
      </c>
      <c r="C100" s="14">
        <v>42</v>
      </c>
      <c r="D100" s="20">
        <v>55</v>
      </c>
      <c r="E100" s="20">
        <v>26</v>
      </c>
      <c r="F100" s="10">
        <v>987</v>
      </c>
      <c r="G100" s="10">
        <v>6851</v>
      </c>
      <c r="H100" s="70">
        <f t="shared" si="20"/>
        <v>0.12611297620785286</v>
      </c>
      <c r="I100" s="70">
        <f t="shared" si="20"/>
        <v>6.1304918989928481E-3</v>
      </c>
      <c r="J100" s="70">
        <f t="shared" si="20"/>
        <v>8.028025105823967E-3</v>
      </c>
      <c r="K100" s="70">
        <f t="shared" si="20"/>
        <v>3.7950664136622392E-3</v>
      </c>
      <c r="L100" s="71">
        <f t="shared" si="20"/>
        <v>0.14406655962633191</v>
      </c>
      <c r="M100" s="24"/>
      <c r="N100" s="24"/>
    </row>
    <row r="101" spans="1:14" hidden="1" x14ac:dyDescent="0.35">
      <c r="A101" s="2" t="s">
        <v>75</v>
      </c>
      <c r="B101" s="14">
        <v>839</v>
      </c>
      <c r="C101" s="14">
        <v>39</v>
      </c>
      <c r="D101" s="20">
        <v>64</v>
      </c>
      <c r="E101" s="20">
        <v>17</v>
      </c>
      <c r="F101" s="10">
        <v>959</v>
      </c>
      <c r="G101" s="10">
        <v>7100</v>
      </c>
      <c r="H101" s="70">
        <f t="shared" ref="H101:L102" si="21">B101/$G101</f>
        <v>0.11816901408450704</v>
      </c>
      <c r="I101" s="70">
        <f t="shared" si="21"/>
        <v>5.4929577464788732E-3</v>
      </c>
      <c r="J101" s="70">
        <f t="shared" si="21"/>
        <v>9.014084507042254E-3</v>
      </c>
      <c r="K101" s="70">
        <f t="shared" si="21"/>
        <v>2.3943661971830986E-3</v>
      </c>
      <c r="L101" s="71">
        <f t="shared" si="21"/>
        <v>0.13507042253521126</v>
      </c>
      <c r="M101" s="24"/>
      <c r="N101" s="24"/>
    </row>
    <row r="102" spans="1:14" hidden="1" x14ac:dyDescent="0.35">
      <c r="A102" s="2" t="s">
        <v>78</v>
      </c>
      <c r="B102" s="14">
        <v>507</v>
      </c>
      <c r="C102" s="14">
        <v>21</v>
      </c>
      <c r="D102" s="20">
        <v>66</v>
      </c>
      <c r="E102" s="20">
        <v>22</v>
      </c>
      <c r="F102" s="10">
        <v>616</v>
      </c>
      <c r="G102" s="10">
        <v>6981</v>
      </c>
      <c r="H102" s="70">
        <f t="shared" si="21"/>
        <v>7.2625698324022353E-2</v>
      </c>
      <c r="I102" s="70">
        <f t="shared" si="21"/>
        <v>3.0081650193382035E-3</v>
      </c>
      <c r="J102" s="70">
        <f t="shared" si="21"/>
        <v>9.454232917920068E-3</v>
      </c>
      <c r="K102" s="70">
        <f t="shared" si="21"/>
        <v>3.1514109726400231E-3</v>
      </c>
      <c r="L102" s="71">
        <f t="shared" si="21"/>
        <v>8.8239507233920642E-2</v>
      </c>
      <c r="M102" s="24"/>
      <c r="N102" s="24"/>
    </row>
    <row r="103" spans="1:14" hidden="1" x14ac:dyDescent="0.35">
      <c r="A103" s="2" t="s">
        <v>79</v>
      </c>
      <c r="B103" s="14">
        <v>552</v>
      </c>
      <c r="C103" s="14">
        <v>38</v>
      </c>
      <c r="D103" s="20">
        <v>71</v>
      </c>
      <c r="E103" s="20">
        <v>14</v>
      </c>
      <c r="F103" s="10">
        <v>675</v>
      </c>
      <c r="G103" s="10">
        <v>7127</v>
      </c>
      <c r="H103" s="70">
        <f t="shared" ref="H103:L104" si="22">B103/$G103</f>
        <v>7.7451943314157431E-2</v>
      </c>
      <c r="I103" s="70">
        <f t="shared" si="22"/>
        <v>5.3318366774238813E-3</v>
      </c>
      <c r="J103" s="70">
        <f t="shared" si="22"/>
        <v>9.9621158972919878E-3</v>
      </c>
      <c r="K103" s="70">
        <f t="shared" si="22"/>
        <v>1.9643608811561668E-3</v>
      </c>
      <c r="L103" s="71">
        <f t="shared" si="22"/>
        <v>9.4710256770029463E-2</v>
      </c>
      <c r="M103" s="24"/>
      <c r="N103" s="24"/>
    </row>
    <row r="104" spans="1:14" hidden="1" x14ac:dyDescent="0.35">
      <c r="A104" s="2" t="s">
        <v>80</v>
      </c>
      <c r="B104" s="14">
        <v>470</v>
      </c>
      <c r="C104" s="14">
        <v>54</v>
      </c>
      <c r="D104" s="20">
        <v>58</v>
      </c>
      <c r="E104" s="20">
        <v>17</v>
      </c>
      <c r="F104" s="10">
        <v>599</v>
      </c>
      <c r="G104" s="10">
        <v>6234</v>
      </c>
      <c r="H104" s="70">
        <f t="shared" si="22"/>
        <v>7.5393006095604745E-2</v>
      </c>
      <c r="I104" s="70">
        <f t="shared" si="22"/>
        <v>8.6621751684311833E-3</v>
      </c>
      <c r="J104" s="70">
        <f t="shared" si="22"/>
        <v>9.3038177735001604E-3</v>
      </c>
      <c r="K104" s="70">
        <f t="shared" si="22"/>
        <v>2.7269810715431506E-3</v>
      </c>
      <c r="L104" s="71">
        <f t="shared" si="22"/>
        <v>9.6085980109079247E-2</v>
      </c>
      <c r="M104" s="24"/>
      <c r="N104" s="24"/>
    </row>
    <row r="105" spans="1:14" hidden="1" x14ac:dyDescent="0.35">
      <c r="A105" s="2" t="s">
        <v>81</v>
      </c>
      <c r="B105" s="14">
        <v>632</v>
      </c>
      <c r="C105" s="14">
        <v>43</v>
      </c>
      <c r="D105" s="20">
        <v>59</v>
      </c>
      <c r="E105" s="20">
        <v>26</v>
      </c>
      <c r="F105" s="10">
        <v>760</v>
      </c>
      <c r="G105" s="10">
        <v>8750</v>
      </c>
      <c r="H105" s="70">
        <f t="shared" ref="H105:L106" si="23">B105/$G105</f>
        <v>7.2228571428571434E-2</v>
      </c>
      <c r="I105" s="70">
        <f t="shared" si="23"/>
        <v>4.9142857142857139E-3</v>
      </c>
      <c r="J105" s="70">
        <f t="shared" si="23"/>
        <v>6.7428571428571425E-3</v>
      </c>
      <c r="K105" s="70">
        <f t="shared" si="23"/>
        <v>2.9714285714285715E-3</v>
      </c>
      <c r="L105" s="71">
        <f t="shared" si="23"/>
        <v>8.6857142857142855E-2</v>
      </c>
      <c r="M105" s="24"/>
      <c r="N105" s="24"/>
    </row>
    <row r="106" spans="1:14" hidden="1" x14ac:dyDescent="0.35">
      <c r="A106" s="2" t="s">
        <v>82</v>
      </c>
      <c r="B106" s="14">
        <v>575</v>
      </c>
      <c r="C106" s="14">
        <v>53</v>
      </c>
      <c r="D106" s="20">
        <v>82</v>
      </c>
      <c r="E106" s="20">
        <v>21</v>
      </c>
      <c r="F106" s="10">
        <v>731</v>
      </c>
      <c r="G106" s="10">
        <v>7441</v>
      </c>
      <c r="H106" s="70">
        <f t="shared" si="23"/>
        <v>7.7274559870985082E-2</v>
      </c>
      <c r="I106" s="70">
        <f t="shared" si="23"/>
        <v>7.1226985620212336E-3</v>
      </c>
      <c r="J106" s="70">
        <f t="shared" si="23"/>
        <v>1.1020024190297004E-2</v>
      </c>
      <c r="K106" s="70">
        <f t="shared" si="23"/>
        <v>2.8222013170272815E-3</v>
      </c>
      <c r="L106" s="71">
        <f t="shared" si="23"/>
        <v>9.8239483940330607E-2</v>
      </c>
      <c r="M106" s="24"/>
      <c r="N106" s="24"/>
    </row>
    <row r="107" spans="1:14" hidden="1" x14ac:dyDescent="0.35">
      <c r="A107" s="2" t="s">
        <v>83</v>
      </c>
      <c r="B107" s="14">
        <v>524</v>
      </c>
      <c r="C107" s="14">
        <v>60</v>
      </c>
      <c r="D107" s="20">
        <v>65</v>
      </c>
      <c r="E107" s="20">
        <v>13</v>
      </c>
      <c r="F107" s="10">
        <v>662</v>
      </c>
      <c r="G107" s="10">
        <v>6947</v>
      </c>
      <c r="H107" s="70">
        <f t="shared" ref="H107:L108" si="24">B107/$G107</f>
        <v>7.5428242406794299E-2</v>
      </c>
      <c r="I107" s="70">
        <f t="shared" si="24"/>
        <v>8.6368216496329354E-3</v>
      </c>
      <c r="J107" s="70">
        <f t="shared" si="24"/>
        <v>9.3565567871023471E-3</v>
      </c>
      <c r="K107" s="70">
        <f t="shared" si="24"/>
        <v>1.8713113574204694E-3</v>
      </c>
      <c r="L107" s="71">
        <f t="shared" si="24"/>
        <v>9.5292932200950045E-2</v>
      </c>
      <c r="M107" s="24"/>
      <c r="N107" s="24"/>
    </row>
    <row r="108" spans="1:14" hidden="1" x14ac:dyDescent="0.35">
      <c r="A108" s="2" t="s">
        <v>84</v>
      </c>
      <c r="B108" s="14">
        <v>466</v>
      </c>
      <c r="C108" s="14">
        <v>49</v>
      </c>
      <c r="D108" s="20">
        <v>70</v>
      </c>
      <c r="E108" s="20">
        <v>14</v>
      </c>
      <c r="F108" s="10">
        <v>599</v>
      </c>
      <c r="G108" s="10">
        <v>5942</v>
      </c>
      <c r="H108" s="70">
        <f t="shared" si="24"/>
        <v>7.8424772803769777E-2</v>
      </c>
      <c r="I108" s="70">
        <f t="shared" si="24"/>
        <v>8.2463816896667791E-3</v>
      </c>
      <c r="J108" s="70">
        <f t="shared" si="24"/>
        <v>1.1780545270952542E-2</v>
      </c>
      <c r="K108" s="70">
        <f t="shared" si="24"/>
        <v>2.3561090541905083E-3</v>
      </c>
      <c r="L108" s="71">
        <f t="shared" si="24"/>
        <v>0.10080780881857961</v>
      </c>
      <c r="M108" s="24"/>
      <c r="N108" s="24"/>
    </row>
    <row r="109" spans="1:14" hidden="1" x14ac:dyDescent="0.35">
      <c r="A109" s="2" t="s">
        <v>85</v>
      </c>
      <c r="B109" s="14">
        <v>399</v>
      </c>
      <c r="C109" s="14">
        <v>38</v>
      </c>
      <c r="D109" s="20">
        <v>41</v>
      </c>
      <c r="E109" s="20">
        <v>16</v>
      </c>
      <c r="F109" s="10">
        <v>494</v>
      </c>
      <c r="G109" s="10">
        <v>4463</v>
      </c>
      <c r="H109" s="70">
        <f t="shared" ref="H109:L110" si="25">B109/$G109</f>
        <v>8.9401747703338558E-2</v>
      </c>
      <c r="I109" s="70">
        <f t="shared" si="25"/>
        <v>8.5144521622227201E-3</v>
      </c>
      <c r="J109" s="70">
        <f t="shared" si="25"/>
        <v>9.1866457539771448E-3</v>
      </c>
      <c r="K109" s="70">
        <f t="shared" si="25"/>
        <v>3.5850324893569349E-3</v>
      </c>
      <c r="L109" s="71" t="s">
        <v>113</v>
      </c>
      <c r="M109" s="24"/>
      <c r="N109" s="24"/>
    </row>
    <row r="110" spans="1:14" hidden="1" x14ac:dyDescent="0.35">
      <c r="A110" s="2" t="s">
        <v>86</v>
      </c>
      <c r="B110" s="14">
        <v>576</v>
      </c>
      <c r="C110" s="14">
        <v>47</v>
      </c>
      <c r="D110" s="20">
        <v>55</v>
      </c>
      <c r="E110" s="20">
        <v>27</v>
      </c>
      <c r="F110" s="10">
        <v>705</v>
      </c>
      <c r="G110" s="10">
        <v>7041</v>
      </c>
      <c r="H110" s="70">
        <f t="shared" si="25"/>
        <v>8.1806561567959096E-2</v>
      </c>
      <c r="I110" s="70">
        <f t="shared" si="25"/>
        <v>6.6751881834966626E-3</v>
      </c>
      <c r="J110" s="70">
        <f t="shared" si="25"/>
        <v>7.8113904274960946E-3</v>
      </c>
      <c r="K110" s="70">
        <f t="shared" si="25"/>
        <v>3.8346825734980826E-3</v>
      </c>
      <c r="L110" s="71">
        <f t="shared" si="25"/>
        <v>0.10012782275244994</v>
      </c>
      <c r="M110" s="24"/>
      <c r="N110" s="24"/>
    </row>
    <row r="111" spans="1:14" hidden="1" x14ac:dyDescent="0.35">
      <c r="A111" s="2" t="s">
        <v>87</v>
      </c>
      <c r="B111" s="14">
        <v>566</v>
      </c>
      <c r="C111" s="14">
        <v>42</v>
      </c>
      <c r="D111" s="20">
        <v>49</v>
      </c>
      <c r="E111" s="20">
        <v>26</v>
      </c>
      <c r="F111" s="10">
        <v>683</v>
      </c>
      <c r="G111" s="10">
        <v>6653</v>
      </c>
      <c r="H111" s="70">
        <f t="shared" ref="H111:L112" si="26">B111/$G111</f>
        <v>8.5074402525176618E-2</v>
      </c>
      <c r="I111" s="70">
        <f t="shared" si="26"/>
        <v>6.3129415301367807E-3</v>
      </c>
      <c r="J111" s="70">
        <f t="shared" si="26"/>
        <v>7.3650984518262436E-3</v>
      </c>
      <c r="K111" s="70">
        <f t="shared" si="26"/>
        <v>3.9080114234180067E-3</v>
      </c>
      <c r="L111" s="71">
        <f t="shared" si="26"/>
        <v>0.10266045393055764</v>
      </c>
      <c r="M111" s="24"/>
      <c r="N111" s="24"/>
    </row>
    <row r="112" spans="1:14" hidden="1" x14ac:dyDescent="0.35">
      <c r="A112" s="2" t="s">
        <v>88</v>
      </c>
      <c r="B112" s="14">
        <v>684</v>
      </c>
      <c r="C112" s="14">
        <v>45</v>
      </c>
      <c r="D112" s="20">
        <v>59</v>
      </c>
      <c r="E112" s="20">
        <v>25</v>
      </c>
      <c r="F112" s="10">
        <v>813</v>
      </c>
      <c r="G112" s="10">
        <v>5421</v>
      </c>
      <c r="H112" s="70">
        <f t="shared" si="26"/>
        <v>0.1261759822910902</v>
      </c>
      <c r="I112" s="70">
        <f t="shared" si="26"/>
        <v>8.3010514665190927E-3</v>
      </c>
      <c r="J112" s="70">
        <f t="shared" si="26"/>
        <v>1.0883600811658366E-2</v>
      </c>
      <c r="K112" s="70">
        <f t="shared" si="26"/>
        <v>4.6116952591772732E-3</v>
      </c>
      <c r="L112" s="71">
        <f t="shared" si="26"/>
        <v>0.14997232982844494</v>
      </c>
      <c r="M112" s="24"/>
      <c r="N112" s="24"/>
    </row>
    <row r="113" spans="1:14" hidden="1" x14ac:dyDescent="0.35">
      <c r="A113" s="2" t="s">
        <v>89</v>
      </c>
      <c r="B113" s="14">
        <v>993</v>
      </c>
      <c r="C113" s="14">
        <v>46</v>
      </c>
      <c r="D113" s="20">
        <v>70</v>
      </c>
      <c r="E113" s="20">
        <v>21</v>
      </c>
      <c r="F113" s="10">
        <v>1130</v>
      </c>
      <c r="G113" s="10">
        <v>8142</v>
      </c>
      <c r="H113" s="70">
        <f t="shared" ref="H113:L114" si="27">B113/$G113</f>
        <v>0.12196020633750922</v>
      </c>
      <c r="I113" s="70">
        <f t="shared" si="27"/>
        <v>5.6497175141242938E-3</v>
      </c>
      <c r="J113" s="70">
        <f t="shared" si="27"/>
        <v>8.5973962171456645E-3</v>
      </c>
      <c r="K113" s="70">
        <f t="shared" si="27"/>
        <v>2.5792188651436992E-3</v>
      </c>
      <c r="L113" s="71">
        <f t="shared" si="27"/>
        <v>0.13878653893392287</v>
      </c>
      <c r="M113" s="24"/>
      <c r="N113" s="24"/>
    </row>
    <row r="114" spans="1:14" hidden="1" x14ac:dyDescent="0.35">
      <c r="A114" s="2" t="s">
        <v>90</v>
      </c>
      <c r="B114" s="14">
        <v>875</v>
      </c>
      <c r="C114" s="14">
        <v>63</v>
      </c>
      <c r="D114" s="20">
        <v>46</v>
      </c>
      <c r="E114" s="20">
        <v>18</v>
      </c>
      <c r="F114" s="10">
        <v>1002</v>
      </c>
      <c r="G114" s="10">
        <v>6862</v>
      </c>
      <c r="H114" s="70">
        <f t="shared" si="27"/>
        <v>0.12751384436024482</v>
      </c>
      <c r="I114" s="70">
        <f t="shared" si="27"/>
        <v>9.1809967939376277E-3</v>
      </c>
      <c r="J114" s="70">
        <f t="shared" si="27"/>
        <v>6.7035849606528709E-3</v>
      </c>
      <c r="K114" s="70">
        <f t="shared" si="27"/>
        <v>2.6231419411250363E-3</v>
      </c>
      <c r="L114" s="71">
        <f t="shared" si="27"/>
        <v>0.14602156805596037</v>
      </c>
      <c r="M114" s="24"/>
      <c r="N114" s="24"/>
    </row>
    <row r="115" spans="1:14" hidden="1" x14ac:dyDescent="0.35">
      <c r="A115" s="2" t="s">
        <v>91</v>
      </c>
      <c r="B115" s="14">
        <v>1141</v>
      </c>
      <c r="C115" s="14">
        <v>62</v>
      </c>
      <c r="D115" s="20">
        <v>85</v>
      </c>
      <c r="E115" s="20">
        <v>29</v>
      </c>
      <c r="F115" s="10">
        <v>1317</v>
      </c>
      <c r="G115" s="10">
        <v>9637</v>
      </c>
      <c r="H115" s="70">
        <f t="shared" ref="H115:L116" si="28">B115/$G115</f>
        <v>0.11839784165196637</v>
      </c>
      <c r="I115" s="70">
        <f t="shared" si="28"/>
        <v>6.4335374079070246E-3</v>
      </c>
      <c r="J115" s="70">
        <f t="shared" si="28"/>
        <v>8.8201722527757598E-3</v>
      </c>
      <c r="K115" s="70">
        <f t="shared" si="28"/>
        <v>3.0092352391823183E-3</v>
      </c>
      <c r="L115" s="71">
        <f t="shared" si="28"/>
        <v>0.13666078655183148</v>
      </c>
      <c r="M115" s="24"/>
      <c r="N115" s="24"/>
    </row>
    <row r="116" spans="1:14" hidden="1" x14ac:dyDescent="0.35">
      <c r="A116" s="2" t="s">
        <v>92</v>
      </c>
      <c r="B116" s="14">
        <v>672</v>
      </c>
      <c r="C116" s="14">
        <v>43</v>
      </c>
      <c r="D116" s="20">
        <v>57</v>
      </c>
      <c r="E116" s="20">
        <v>14</v>
      </c>
      <c r="F116" s="10">
        <v>786</v>
      </c>
      <c r="G116" s="10">
        <v>6004</v>
      </c>
      <c r="H116" s="70">
        <f t="shared" si="28"/>
        <v>0.11192538307794804</v>
      </c>
      <c r="I116" s="70">
        <f t="shared" si="28"/>
        <v>7.1618920719520316E-3</v>
      </c>
      <c r="J116" s="70">
        <f t="shared" si="28"/>
        <v>9.4936708860759497E-3</v>
      </c>
      <c r="K116" s="70">
        <f t="shared" si="28"/>
        <v>2.3317788141239172E-3</v>
      </c>
      <c r="L116" s="71">
        <f t="shared" si="28"/>
        <v>0.13091272485009994</v>
      </c>
      <c r="M116" s="24"/>
      <c r="N116" s="24"/>
    </row>
    <row r="117" spans="1:14" hidden="1" x14ac:dyDescent="0.35">
      <c r="A117" s="2" t="s">
        <v>93</v>
      </c>
      <c r="B117" s="14">
        <v>850</v>
      </c>
      <c r="C117" s="14">
        <v>57</v>
      </c>
      <c r="D117" s="20">
        <v>81</v>
      </c>
      <c r="E117" s="20">
        <v>23</v>
      </c>
      <c r="F117" s="10">
        <v>1011</v>
      </c>
      <c r="G117" s="10">
        <v>8344</v>
      </c>
      <c r="H117" s="70">
        <f t="shared" ref="H117:L118" si="29">B117/$G117</f>
        <v>0.10186960690316395</v>
      </c>
      <c r="I117" s="70">
        <f t="shared" si="29"/>
        <v>6.8312559923298178E-3</v>
      </c>
      <c r="J117" s="70">
        <f t="shared" si="29"/>
        <v>9.707574304889742E-3</v>
      </c>
      <c r="K117" s="70">
        <f t="shared" si="29"/>
        <v>2.7564717162032598E-3</v>
      </c>
      <c r="L117" s="71">
        <f t="shared" si="29"/>
        <v>0.12116490891658677</v>
      </c>
      <c r="M117" s="24"/>
      <c r="N117" s="24"/>
    </row>
    <row r="118" spans="1:14" hidden="1" x14ac:dyDescent="0.35">
      <c r="A118" s="2" t="s">
        <v>94</v>
      </c>
      <c r="B118" s="14">
        <v>457</v>
      </c>
      <c r="C118" s="14">
        <v>59</v>
      </c>
      <c r="D118" s="20">
        <v>43</v>
      </c>
      <c r="E118" s="20">
        <v>18</v>
      </c>
      <c r="F118" s="10">
        <v>577</v>
      </c>
      <c r="G118" s="10">
        <v>4516</v>
      </c>
      <c r="H118" s="70">
        <f t="shared" si="29"/>
        <v>0.10119574844995571</v>
      </c>
      <c r="I118" s="70">
        <f t="shared" si="29"/>
        <v>1.3064658990256864E-2</v>
      </c>
      <c r="J118" s="70">
        <f t="shared" si="29"/>
        <v>9.5217006200177152E-3</v>
      </c>
      <c r="K118" s="70">
        <f t="shared" si="29"/>
        <v>3.9858281665190436E-3</v>
      </c>
      <c r="L118" s="71">
        <f t="shared" si="29"/>
        <v>0.12776793622674934</v>
      </c>
      <c r="M118" s="24"/>
      <c r="N118" s="24"/>
    </row>
    <row r="119" spans="1:14" hidden="1" x14ac:dyDescent="0.35">
      <c r="A119" s="2" t="s">
        <v>95</v>
      </c>
      <c r="B119" s="14">
        <v>225</v>
      </c>
      <c r="C119" s="14">
        <v>52</v>
      </c>
      <c r="D119" s="20">
        <v>13</v>
      </c>
      <c r="E119" s="20">
        <v>14</v>
      </c>
      <c r="F119" s="10">
        <v>304</v>
      </c>
      <c r="G119" s="10">
        <v>2602</v>
      </c>
      <c r="H119" s="70">
        <f t="shared" ref="H119:L120" si="30">B119/$G119</f>
        <v>8.6471944657955421E-2</v>
      </c>
      <c r="I119" s="70">
        <f t="shared" si="30"/>
        <v>1.9984627209838585E-2</v>
      </c>
      <c r="J119" s="70">
        <f t="shared" si="30"/>
        <v>4.9961568024596463E-3</v>
      </c>
      <c r="K119" s="70">
        <f t="shared" si="30"/>
        <v>5.3804765564950041E-3</v>
      </c>
      <c r="L119" s="71">
        <f t="shared" si="30"/>
        <v>0.11683320522674866</v>
      </c>
      <c r="M119" s="24"/>
      <c r="N119" s="24"/>
    </row>
    <row r="120" spans="1:14" hidden="1" x14ac:dyDescent="0.35">
      <c r="A120" s="2" t="s">
        <v>96</v>
      </c>
      <c r="B120" s="14">
        <v>3</v>
      </c>
      <c r="C120" s="14">
        <v>1</v>
      </c>
      <c r="D120" s="20">
        <v>1</v>
      </c>
      <c r="E120" s="20"/>
      <c r="F120" s="10">
        <v>5</v>
      </c>
      <c r="G120" s="10">
        <v>53</v>
      </c>
      <c r="H120" s="70">
        <f t="shared" si="30"/>
        <v>5.6603773584905662E-2</v>
      </c>
      <c r="I120" s="70">
        <f t="shared" si="30"/>
        <v>1.8867924528301886E-2</v>
      </c>
      <c r="J120" s="70">
        <f t="shared" si="30"/>
        <v>1.8867924528301886E-2</v>
      </c>
      <c r="K120" s="70">
        <f t="shared" si="30"/>
        <v>0</v>
      </c>
      <c r="L120" s="71">
        <f t="shared" si="30"/>
        <v>9.4339622641509441E-2</v>
      </c>
      <c r="M120" s="24"/>
      <c r="N120" s="24"/>
    </row>
    <row r="121" spans="1:14" hidden="1" x14ac:dyDescent="0.35">
      <c r="A121" s="2" t="s">
        <v>97</v>
      </c>
      <c r="B121" s="14">
        <v>5</v>
      </c>
      <c r="C121" s="14"/>
      <c r="D121" s="20"/>
      <c r="E121" s="20">
        <v>1</v>
      </c>
      <c r="F121" s="10">
        <v>6</v>
      </c>
      <c r="G121" s="10">
        <v>28</v>
      </c>
      <c r="H121" s="70">
        <f t="shared" ref="H121:L122" si="31">B121/$G121</f>
        <v>0.17857142857142858</v>
      </c>
      <c r="I121" s="70">
        <f t="shared" si="31"/>
        <v>0</v>
      </c>
      <c r="J121" s="70">
        <f t="shared" si="31"/>
        <v>0</v>
      </c>
      <c r="K121" s="70">
        <f t="shared" si="31"/>
        <v>3.5714285714285712E-2</v>
      </c>
      <c r="L121" s="71">
        <f t="shared" si="31"/>
        <v>0.21428571428571427</v>
      </c>
      <c r="M121" s="24"/>
      <c r="N121" s="24"/>
    </row>
    <row r="122" spans="1:14" hidden="1" x14ac:dyDescent="0.35">
      <c r="A122" s="2" t="s">
        <v>98</v>
      </c>
      <c r="B122" s="14">
        <v>285</v>
      </c>
      <c r="C122" s="14">
        <v>15</v>
      </c>
      <c r="D122" s="20">
        <v>16</v>
      </c>
      <c r="E122" s="20">
        <v>3</v>
      </c>
      <c r="F122" s="10">
        <v>319</v>
      </c>
      <c r="G122" s="10">
        <v>2069</v>
      </c>
      <c r="H122" s="70">
        <f t="shared" si="31"/>
        <v>0.1377477042049299</v>
      </c>
      <c r="I122" s="70">
        <f t="shared" si="31"/>
        <v>7.2498791686805217E-3</v>
      </c>
      <c r="J122" s="70">
        <f t="shared" si="31"/>
        <v>7.7332044465925568E-3</v>
      </c>
      <c r="K122" s="70">
        <f t="shared" si="31"/>
        <v>1.4499758337361043E-3</v>
      </c>
      <c r="L122" s="71">
        <f t="shared" si="31"/>
        <v>0.1541807636539391</v>
      </c>
      <c r="M122" s="24"/>
      <c r="N122" s="24"/>
    </row>
    <row r="123" spans="1:14" hidden="1" x14ac:dyDescent="0.35">
      <c r="A123" s="2" t="s">
        <v>99</v>
      </c>
      <c r="B123" s="14">
        <v>399</v>
      </c>
      <c r="C123" s="14">
        <v>25</v>
      </c>
      <c r="D123" s="20">
        <v>21</v>
      </c>
      <c r="E123" s="20">
        <v>6</v>
      </c>
      <c r="F123" s="10">
        <v>451</v>
      </c>
      <c r="G123" s="10">
        <v>2660</v>
      </c>
      <c r="H123" s="70">
        <f t="shared" ref="H123:L124" si="32">B123/$G123</f>
        <v>0.15</v>
      </c>
      <c r="I123" s="70">
        <f t="shared" si="32"/>
        <v>9.3984962406015032E-3</v>
      </c>
      <c r="J123" s="70">
        <f t="shared" si="32"/>
        <v>7.8947368421052634E-3</v>
      </c>
      <c r="K123" s="70">
        <f t="shared" si="32"/>
        <v>2.255639097744361E-3</v>
      </c>
      <c r="L123" s="71">
        <f t="shared" si="32"/>
        <v>0.16954887218045112</v>
      </c>
      <c r="M123" s="24"/>
      <c r="N123" s="24"/>
    </row>
    <row r="124" spans="1:14" hidden="1" x14ac:dyDescent="0.35">
      <c r="A124" s="2" t="s">
        <v>100</v>
      </c>
      <c r="B124" s="14">
        <v>505</v>
      </c>
      <c r="C124" s="14">
        <v>25</v>
      </c>
      <c r="D124" s="20">
        <v>33</v>
      </c>
      <c r="E124" s="20">
        <v>8</v>
      </c>
      <c r="F124" s="10">
        <v>571</v>
      </c>
      <c r="G124" s="10">
        <v>3292</v>
      </c>
      <c r="H124" s="70">
        <f t="shared" si="32"/>
        <v>0.15340218712029161</v>
      </c>
      <c r="I124" s="70">
        <f t="shared" si="32"/>
        <v>7.5941676792223569E-3</v>
      </c>
      <c r="J124" s="70">
        <f t="shared" si="32"/>
        <v>1.0024301336573511E-2</v>
      </c>
      <c r="K124" s="70">
        <f t="shared" si="32"/>
        <v>2.4301336573511541E-3</v>
      </c>
      <c r="L124" s="71">
        <f t="shared" si="32"/>
        <v>0.17345078979343864</v>
      </c>
      <c r="M124" s="24"/>
      <c r="N124" s="24"/>
    </row>
    <row r="125" spans="1:14" hidden="1" x14ac:dyDescent="0.35">
      <c r="A125" s="2" t="s">
        <v>101</v>
      </c>
      <c r="B125" s="14">
        <v>441</v>
      </c>
      <c r="C125" s="14">
        <v>28</v>
      </c>
      <c r="D125" s="20">
        <v>25</v>
      </c>
      <c r="E125" s="20">
        <v>4</v>
      </c>
      <c r="F125" s="10">
        <v>498</v>
      </c>
      <c r="G125" s="10">
        <v>2858</v>
      </c>
      <c r="H125" s="70">
        <f t="shared" ref="H125:L126" si="33">B125/$G125</f>
        <v>0.1543037088873338</v>
      </c>
      <c r="I125" s="70">
        <f t="shared" si="33"/>
        <v>9.7970608817354796E-3</v>
      </c>
      <c r="J125" s="70">
        <f t="shared" si="33"/>
        <v>8.74737578726382E-3</v>
      </c>
      <c r="K125" s="70">
        <f t="shared" si="33"/>
        <v>1.3995801259622112E-3</v>
      </c>
      <c r="L125" s="71">
        <f t="shared" si="33"/>
        <v>0.17424772568229532</v>
      </c>
      <c r="M125" s="24"/>
      <c r="N125" s="24"/>
    </row>
    <row r="126" spans="1:14" hidden="1" x14ac:dyDescent="0.35">
      <c r="A126" s="2" t="s">
        <v>102</v>
      </c>
      <c r="B126" s="14">
        <v>438</v>
      </c>
      <c r="C126" s="14">
        <v>29</v>
      </c>
      <c r="D126" s="20">
        <v>30</v>
      </c>
      <c r="E126" s="20">
        <v>5</v>
      </c>
      <c r="F126" s="10">
        <v>502</v>
      </c>
      <c r="G126" s="10">
        <v>2996</v>
      </c>
      <c r="H126" s="70">
        <f t="shared" si="33"/>
        <v>0.14619492656875835</v>
      </c>
      <c r="I126" s="70">
        <f t="shared" si="33"/>
        <v>9.6795727636849131E-3</v>
      </c>
      <c r="J126" s="70">
        <f t="shared" si="33"/>
        <v>1.0013351134846462E-2</v>
      </c>
      <c r="K126" s="70">
        <f t="shared" si="33"/>
        <v>1.6688918558077437E-3</v>
      </c>
      <c r="L126" s="71">
        <f t="shared" si="33"/>
        <v>0.16755674232309747</v>
      </c>
      <c r="M126" s="24"/>
      <c r="N126" s="24"/>
    </row>
    <row r="127" spans="1:14" hidden="1" x14ac:dyDescent="0.35">
      <c r="A127" s="2" t="s">
        <v>103</v>
      </c>
      <c r="B127" s="14">
        <v>541</v>
      </c>
      <c r="C127" s="14">
        <v>35</v>
      </c>
      <c r="D127" s="20">
        <v>36</v>
      </c>
      <c r="E127" s="20">
        <v>8</v>
      </c>
      <c r="F127" s="10">
        <v>620</v>
      </c>
      <c r="G127" s="10">
        <v>3765</v>
      </c>
      <c r="H127" s="70">
        <f t="shared" ref="H127:L128" si="34">B127/$G127</f>
        <v>0.14369189907038513</v>
      </c>
      <c r="I127" s="70">
        <f t="shared" si="34"/>
        <v>9.2961487383798145E-3</v>
      </c>
      <c r="J127" s="70">
        <f t="shared" si="34"/>
        <v>9.5617529880478083E-3</v>
      </c>
      <c r="K127" s="70">
        <f t="shared" si="34"/>
        <v>2.1248339973439574E-3</v>
      </c>
      <c r="L127" s="71">
        <f t="shared" si="34"/>
        <v>0.1646746347941567</v>
      </c>
      <c r="M127" s="24"/>
      <c r="N127" s="24"/>
    </row>
    <row r="128" spans="1:14" hidden="1" x14ac:dyDescent="0.35">
      <c r="A128" s="2" t="s">
        <v>104</v>
      </c>
      <c r="B128" s="14">
        <v>587</v>
      </c>
      <c r="C128" s="14">
        <v>37</v>
      </c>
      <c r="D128" s="20">
        <v>34</v>
      </c>
      <c r="E128" s="20">
        <v>7</v>
      </c>
      <c r="F128" s="10">
        <v>665</v>
      </c>
      <c r="G128" s="10">
        <v>4051</v>
      </c>
      <c r="H128" s="70">
        <f t="shared" si="34"/>
        <v>0.14490249321155271</v>
      </c>
      <c r="I128" s="70">
        <f t="shared" si="34"/>
        <v>9.1335472722784503E-3</v>
      </c>
      <c r="J128" s="70">
        <f t="shared" si="34"/>
        <v>8.3929893853369533E-3</v>
      </c>
      <c r="K128" s="70">
        <f t="shared" si="34"/>
        <v>1.7279684028634905E-3</v>
      </c>
      <c r="L128" s="71">
        <f t="shared" si="34"/>
        <v>0.16415699827203159</v>
      </c>
      <c r="M128" s="24"/>
      <c r="N128" s="24"/>
    </row>
    <row r="129" spans="1:14" hidden="1" x14ac:dyDescent="0.35">
      <c r="A129" s="2" t="s">
        <v>105</v>
      </c>
      <c r="B129" s="14">
        <v>611</v>
      </c>
      <c r="C129" s="14">
        <v>52</v>
      </c>
      <c r="D129" s="20">
        <v>39</v>
      </c>
      <c r="E129" s="20">
        <v>8</v>
      </c>
      <c r="F129" s="10">
        <v>710</v>
      </c>
      <c r="G129" s="10">
        <v>4006</v>
      </c>
      <c r="H129" s="70">
        <f t="shared" ref="H129:L130" si="35">B129/$G129</f>
        <v>0.15252121817274089</v>
      </c>
      <c r="I129" s="70">
        <f t="shared" si="35"/>
        <v>1.2980529206190713E-2</v>
      </c>
      <c r="J129" s="70">
        <f t="shared" si="35"/>
        <v>9.7353969046430362E-3</v>
      </c>
      <c r="K129" s="70">
        <f t="shared" si="35"/>
        <v>1.99700449326011E-3</v>
      </c>
      <c r="L129" s="71">
        <f t="shared" si="35"/>
        <v>0.17723414877683474</v>
      </c>
      <c r="M129" s="24"/>
      <c r="N129" s="24"/>
    </row>
    <row r="130" spans="1:14" hidden="1" x14ac:dyDescent="0.35">
      <c r="A130" s="2" t="s">
        <v>106</v>
      </c>
      <c r="B130" s="14">
        <v>585</v>
      </c>
      <c r="C130" s="14">
        <v>43</v>
      </c>
      <c r="D130" s="20">
        <v>36</v>
      </c>
      <c r="E130" s="20">
        <v>10</v>
      </c>
      <c r="F130" s="10">
        <v>674</v>
      </c>
      <c r="G130" s="10">
        <v>4108</v>
      </c>
      <c r="H130" s="70">
        <f t="shared" si="35"/>
        <v>0.14240506329113925</v>
      </c>
      <c r="I130" s="70">
        <f t="shared" si="35"/>
        <v>1.0467380720545278E-2</v>
      </c>
      <c r="J130" s="70">
        <f t="shared" si="35"/>
        <v>8.7633885102239538E-3</v>
      </c>
      <c r="K130" s="70">
        <f t="shared" si="35"/>
        <v>2.4342745861733205E-3</v>
      </c>
      <c r="L130" s="71">
        <f t="shared" si="35"/>
        <v>0.16407010710808179</v>
      </c>
      <c r="M130" s="24"/>
      <c r="N130" s="24"/>
    </row>
    <row r="131" spans="1:14" hidden="1" x14ac:dyDescent="0.35">
      <c r="A131" s="2" t="s">
        <v>107</v>
      </c>
      <c r="B131" s="14">
        <v>572</v>
      </c>
      <c r="C131" s="14">
        <v>38</v>
      </c>
      <c r="D131" s="20">
        <v>39</v>
      </c>
      <c r="E131" s="20">
        <v>10</v>
      </c>
      <c r="F131" s="10">
        <v>659</v>
      </c>
      <c r="G131" s="10">
        <v>3859</v>
      </c>
      <c r="H131" s="70">
        <f t="shared" ref="H131:L132" si="36">B131/$G131</f>
        <v>0.14822492873801502</v>
      </c>
      <c r="I131" s="70">
        <f t="shared" si="36"/>
        <v>9.8471106504275721E-3</v>
      </c>
      <c r="J131" s="70">
        <f t="shared" si="36"/>
        <v>1.0106245141228298E-2</v>
      </c>
      <c r="K131" s="70">
        <f t="shared" si="36"/>
        <v>2.591344908007256E-3</v>
      </c>
      <c r="L131" s="71">
        <f t="shared" si="36"/>
        <v>0.17076962943767815</v>
      </c>
      <c r="M131" s="24"/>
      <c r="N131" s="24"/>
    </row>
    <row r="132" spans="1:14" hidden="1" x14ac:dyDescent="0.35">
      <c r="A132" s="2" t="s">
        <v>108</v>
      </c>
      <c r="B132" s="14">
        <v>678</v>
      </c>
      <c r="C132" s="14">
        <v>43</v>
      </c>
      <c r="D132" s="20">
        <v>48</v>
      </c>
      <c r="E132" s="20">
        <v>16</v>
      </c>
      <c r="F132" s="10">
        <v>785</v>
      </c>
      <c r="G132" s="10">
        <v>4766</v>
      </c>
      <c r="H132" s="70">
        <f t="shared" si="36"/>
        <v>0.14225765841376417</v>
      </c>
      <c r="I132" s="70">
        <f t="shared" si="36"/>
        <v>9.0222408728493492E-3</v>
      </c>
      <c r="J132" s="70">
        <f t="shared" si="36"/>
        <v>1.0071338648762064E-2</v>
      </c>
      <c r="K132" s="70">
        <f t="shared" si="36"/>
        <v>3.3571128829206882E-3</v>
      </c>
      <c r="L132" s="71">
        <f t="shared" si="36"/>
        <v>0.16470835081829627</v>
      </c>
      <c r="M132" s="24"/>
      <c r="N132" s="24"/>
    </row>
    <row r="133" spans="1:14" hidden="1" x14ac:dyDescent="0.35">
      <c r="A133" s="2" t="s">
        <v>109</v>
      </c>
      <c r="B133" s="14">
        <v>623</v>
      </c>
      <c r="C133" s="14">
        <v>41</v>
      </c>
      <c r="D133" s="20">
        <v>34</v>
      </c>
      <c r="E133" s="20">
        <v>17</v>
      </c>
      <c r="F133" s="10">
        <v>715</v>
      </c>
      <c r="G133" s="10">
        <v>4522</v>
      </c>
      <c r="H133" s="70">
        <f t="shared" ref="H133:L134" si="37">B133/$G133</f>
        <v>0.13777089783281735</v>
      </c>
      <c r="I133" s="70">
        <f t="shared" si="37"/>
        <v>9.0667846085802743E-3</v>
      </c>
      <c r="J133" s="70">
        <f t="shared" si="37"/>
        <v>7.5187969924812026E-3</v>
      </c>
      <c r="K133" s="70">
        <f t="shared" si="37"/>
        <v>3.7593984962406013E-3</v>
      </c>
      <c r="L133" s="71">
        <f t="shared" si="37"/>
        <v>0.15811587793011941</v>
      </c>
      <c r="M133" s="24"/>
      <c r="N133" s="24"/>
    </row>
    <row r="134" spans="1:14" hidden="1" x14ac:dyDescent="0.35">
      <c r="A134" s="2" t="s">
        <v>110</v>
      </c>
      <c r="B134" s="14">
        <v>664</v>
      </c>
      <c r="C134" s="14">
        <v>37</v>
      </c>
      <c r="D134" s="20">
        <v>56</v>
      </c>
      <c r="E134" s="20">
        <v>13</v>
      </c>
      <c r="F134" s="10">
        <v>770</v>
      </c>
      <c r="G134" s="10">
        <v>4351</v>
      </c>
      <c r="H134" s="70">
        <f t="shared" si="37"/>
        <v>0.15260859572512067</v>
      </c>
      <c r="I134" s="70">
        <f t="shared" si="37"/>
        <v>8.50379223167088E-3</v>
      </c>
      <c r="J134" s="70">
        <f t="shared" si="37"/>
        <v>1.2870604458745116E-2</v>
      </c>
      <c r="K134" s="70">
        <f t="shared" si="37"/>
        <v>2.9878188922086877E-3</v>
      </c>
      <c r="L134" s="71">
        <f t="shared" si="37"/>
        <v>0.17697081130774533</v>
      </c>
      <c r="M134" s="24"/>
      <c r="N134" s="24"/>
    </row>
    <row r="135" spans="1:14" hidden="1" x14ac:dyDescent="0.35">
      <c r="A135" s="2" t="s">
        <v>111</v>
      </c>
      <c r="B135" s="14">
        <v>623</v>
      </c>
      <c r="C135" s="14">
        <v>35</v>
      </c>
      <c r="D135" s="20">
        <v>43</v>
      </c>
      <c r="E135" s="20">
        <v>14</v>
      </c>
      <c r="F135" s="10">
        <v>715</v>
      </c>
      <c r="G135" s="10">
        <v>4374</v>
      </c>
      <c r="H135" s="70">
        <f t="shared" ref="H135:L136" si="38">B135/$G135</f>
        <v>0.14243255601280291</v>
      </c>
      <c r="I135" s="70">
        <f t="shared" si="38"/>
        <v>8.0018289894833103E-3</v>
      </c>
      <c r="J135" s="70">
        <f t="shared" si="38"/>
        <v>9.8308184727937814E-3</v>
      </c>
      <c r="K135" s="70">
        <f t="shared" si="38"/>
        <v>3.200731595793324E-3</v>
      </c>
      <c r="L135" s="71">
        <f t="shared" si="38"/>
        <v>0.16346593507087334</v>
      </c>
      <c r="M135" s="24"/>
      <c r="N135" s="24"/>
    </row>
    <row r="136" spans="1:14" hidden="1" x14ac:dyDescent="0.35">
      <c r="A136" s="2" t="s">
        <v>112</v>
      </c>
      <c r="B136" s="14">
        <v>570</v>
      </c>
      <c r="C136" s="14">
        <v>45</v>
      </c>
      <c r="D136" s="20">
        <v>39</v>
      </c>
      <c r="E136" s="20">
        <v>16</v>
      </c>
      <c r="F136" s="10">
        <v>670</v>
      </c>
      <c r="G136" s="10">
        <v>4211</v>
      </c>
      <c r="H136" s="70">
        <f t="shared" si="38"/>
        <v>0.13535977202564711</v>
      </c>
      <c r="I136" s="70">
        <f t="shared" si="38"/>
        <v>1.0686297791498456E-2</v>
      </c>
      <c r="J136" s="70">
        <f t="shared" si="38"/>
        <v>9.2614580859653288E-3</v>
      </c>
      <c r="K136" s="70">
        <f t="shared" si="38"/>
        <v>3.7995725480883401E-3</v>
      </c>
      <c r="L136" s="71">
        <f t="shared" si="38"/>
        <v>0.15910710045119925</v>
      </c>
      <c r="M136" s="24"/>
      <c r="N136" s="24"/>
    </row>
    <row r="137" spans="1:14" hidden="1" x14ac:dyDescent="0.35">
      <c r="A137" s="2" t="s">
        <v>114</v>
      </c>
      <c r="B137" s="14">
        <v>728</v>
      </c>
      <c r="C137" s="14">
        <v>35</v>
      </c>
      <c r="D137" s="20">
        <v>54</v>
      </c>
      <c r="E137" s="20">
        <v>6</v>
      </c>
      <c r="F137" s="10">
        <v>823</v>
      </c>
      <c r="G137" s="10">
        <v>5169</v>
      </c>
      <c r="H137" s="70">
        <f t="shared" ref="H137:L138" si="39">B137/$G137</f>
        <v>0.1408396208164055</v>
      </c>
      <c r="I137" s="70">
        <f t="shared" si="39"/>
        <v>6.7711356161733408E-3</v>
      </c>
      <c r="J137" s="70">
        <f t="shared" si="39"/>
        <v>1.0446894950667441E-2</v>
      </c>
      <c r="K137" s="70">
        <f t="shared" si="39"/>
        <v>1.1607661056297156E-3</v>
      </c>
      <c r="L137" s="71">
        <f t="shared" si="39"/>
        <v>0.159218417488876</v>
      </c>
      <c r="M137" s="24"/>
      <c r="N137" s="24"/>
    </row>
    <row r="138" spans="1:14" hidden="1" x14ac:dyDescent="0.35">
      <c r="A138" s="2" t="s">
        <v>115</v>
      </c>
      <c r="B138" s="14">
        <v>668</v>
      </c>
      <c r="C138" s="14">
        <v>29</v>
      </c>
      <c r="D138" s="20">
        <v>40</v>
      </c>
      <c r="E138" s="20">
        <v>12</v>
      </c>
      <c r="F138" s="10">
        <v>749</v>
      </c>
      <c r="G138" s="10">
        <v>4771</v>
      </c>
      <c r="H138" s="70">
        <f t="shared" si="39"/>
        <v>0.14001257597987843</v>
      </c>
      <c r="I138" s="70">
        <f t="shared" si="39"/>
        <v>6.0783902745755606E-3</v>
      </c>
      <c r="J138" s="70">
        <f t="shared" si="39"/>
        <v>8.3839865856214623E-3</v>
      </c>
      <c r="K138" s="70">
        <f t="shared" si="39"/>
        <v>2.5151959756864388E-3</v>
      </c>
      <c r="L138" s="71">
        <f t="shared" si="39"/>
        <v>0.1569901488157619</v>
      </c>
      <c r="M138" s="24"/>
      <c r="N138" s="24"/>
    </row>
    <row r="139" spans="1:14" hidden="1" x14ac:dyDescent="0.35">
      <c r="A139" s="2" t="s">
        <v>116</v>
      </c>
      <c r="B139" s="14">
        <v>693</v>
      </c>
      <c r="C139" s="14">
        <v>35</v>
      </c>
      <c r="D139" s="20">
        <v>55</v>
      </c>
      <c r="E139" s="20">
        <v>8</v>
      </c>
      <c r="F139" s="10">
        <v>791</v>
      </c>
      <c r="G139" s="10">
        <v>5013</v>
      </c>
      <c r="H139" s="70">
        <f t="shared" ref="H139:L140" si="40">B139/$G139</f>
        <v>0.13824057450628366</v>
      </c>
      <c r="I139" s="70">
        <f t="shared" si="40"/>
        <v>6.9818471972870532E-3</v>
      </c>
      <c r="J139" s="70">
        <f t="shared" si="40"/>
        <v>1.097147416716537E-2</v>
      </c>
      <c r="K139" s="70">
        <f t="shared" si="40"/>
        <v>1.5958507879513266E-3</v>
      </c>
      <c r="L139" s="71">
        <f t="shared" si="40"/>
        <v>0.15778974665868742</v>
      </c>
      <c r="M139" s="24"/>
      <c r="N139" s="24"/>
    </row>
    <row r="140" spans="1:14" hidden="1" x14ac:dyDescent="0.35">
      <c r="A140" s="2" t="s">
        <v>117</v>
      </c>
      <c r="B140" s="14">
        <v>623</v>
      </c>
      <c r="C140" s="14">
        <v>36</v>
      </c>
      <c r="D140" s="20">
        <v>44</v>
      </c>
      <c r="E140" s="20">
        <v>17</v>
      </c>
      <c r="F140" s="10">
        <v>720</v>
      </c>
      <c r="G140" s="10">
        <v>4666</v>
      </c>
      <c r="H140" s="70">
        <f t="shared" si="40"/>
        <v>0.13351907415345049</v>
      </c>
      <c r="I140" s="70">
        <f t="shared" si="40"/>
        <v>7.715387912558937E-3</v>
      </c>
      <c r="J140" s="70">
        <f t="shared" si="40"/>
        <v>9.4299185597942568E-3</v>
      </c>
      <c r="K140" s="70">
        <f t="shared" si="40"/>
        <v>3.6433776253750536E-3</v>
      </c>
      <c r="L140" s="71">
        <f t="shared" si="40"/>
        <v>0.15430775825117873</v>
      </c>
      <c r="M140" s="24"/>
    </row>
    <row r="141" spans="1:14" hidden="1" x14ac:dyDescent="0.35">
      <c r="A141" s="2" t="s">
        <v>118</v>
      </c>
      <c r="B141" s="14">
        <v>517</v>
      </c>
      <c r="C141" s="14">
        <v>38</v>
      </c>
      <c r="D141" s="20">
        <v>43</v>
      </c>
      <c r="E141" s="20">
        <v>9</v>
      </c>
      <c r="F141" s="10">
        <v>607</v>
      </c>
      <c r="G141" s="10">
        <v>4036</v>
      </c>
      <c r="H141" s="70">
        <f t="shared" ref="H141:L142" si="41">B141/$G141</f>
        <v>0.12809712586719524</v>
      </c>
      <c r="I141" s="70">
        <f t="shared" si="41"/>
        <v>9.415262636273538E-3</v>
      </c>
      <c r="J141" s="70">
        <f t="shared" si="41"/>
        <v>1.0654112983151635E-2</v>
      </c>
      <c r="K141" s="70">
        <f t="shared" si="41"/>
        <v>2.2299306243805748E-3</v>
      </c>
      <c r="L141" s="71">
        <f t="shared" si="41"/>
        <v>0.15039643211100098</v>
      </c>
      <c r="M141" s="24"/>
    </row>
    <row r="142" spans="1:14" hidden="1" x14ac:dyDescent="0.35">
      <c r="A142" s="2" t="s">
        <v>119</v>
      </c>
      <c r="B142" s="14">
        <v>677</v>
      </c>
      <c r="C142" s="14">
        <v>41</v>
      </c>
      <c r="D142" s="20">
        <v>35</v>
      </c>
      <c r="E142" s="20">
        <v>8</v>
      </c>
      <c r="F142" s="10">
        <v>761</v>
      </c>
      <c r="G142" s="10">
        <v>4836</v>
      </c>
      <c r="H142" s="70">
        <f t="shared" si="41"/>
        <v>0.13999172870140611</v>
      </c>
      <c r="I142" s="70">
        <f t="shared" si="41"/>
        <v>8.4780810587262202E-3</v>
      </c>
      <c r="J142" s="70">
        <f t="shared" si="41"/>
        <v>7.2373862696443339E-3</v>
      </c>
      <c r="K142" s="70">
        <f t="shared" si="41"/>
        <v>1.6542597187758478E-3</v>
      </c>
      <c r="L142" s="71">
        <f t="shared" si="41"/>
        <v>0.15736145574855251</v>
      </c>
      <c r="M142" s="24"/>
    </row>
    <row r="143" spans="1:14" hidden="1" x14ac:dyDescent="0.35">
      <c r="A143" s="2" t="s">
        <v>120</v>
      </c>
      <c r="B143" s="14">
        <v>580</v>
      </c>
      <c r="C143" s="14">
        <v>49</v>
      </c>
      <c r="D143" s="20">
        <v>40</v>
      </c>
      <c r="E143" s="20">
        <v>6</v>
      </c>
      <c r="F143" s="10">
        <v>675</v>
      </c>
      <c r="G143" s="10">
        <v>4474</v>
      </c>
      <c r="H143" s="70">
        <f t="shared" ref="H143:L144" si="42">B143/$G143</f>
        <v>0.12963790791238267</v>
      </c>
      <c r="I143" s="70">
        <f t="shared" si="42"/>
        <v>1.0952168082253017E-2</v>
      </c>
      <c r="J143" s="70">
        <f t="shared" si="42"/>
        <v>8.9405453732677685E-3</v>
      </c>
      <c r="K143" s="70">
        <f t="shared" si="42"/>
        <v>1.3410818059901655E-3</v>
      </c>
      <c r="L143" s="71">
        <f t="shared" si="42"/>
        <v>0.15087170317389362</v>
      </c>
      <c r="M143" s="24"/>
    </row>
    <row r="144" spans="1:14" hidden="1" x14ac:dyDescent="0.35">
      <c r="A144" s="2" t="s">
        <v>121</v>
      </c>
      <c r="B144" s="14">
        <v>553</v>
      </c>
      <c r="C144" s="14">
        <v>45</v>
      </c>
      <c r="D144" s="20">
        <v>36</v>
      </c>
      <c r="E144" s="20">
        <v>15</v>
      </c>
      <c r="F144" s="10">
        <v>649</v>
      </c>
      <c r="G144" s="10">
        <v>4274</v>
      </c>
      <c r="H144" s="70">
        <f t="shared" si="42"/>
        <v>0.12938699110903135</v>
      </c>
      <c r="I144" s="70">
        <f t="shared" si="42"/>
        <v>1.0528778661675245E-2</v>
      </c>
      <c r="J144" s="70">
        <f t="shared" si="42"/>
        <v>8.4230229293401973E-3</v>
      </c>
      <c r="K144" s="70">
        <f t="shared" si="42"/>
        <v>3.5095928872250818E-3</v>
      </c>
      <c r="L144" s="71">
        <f t="shared" si="42"/>
        <v>0.15184838558727187</v>
      </c>
      <c r="M144" s="24"/>
    </row>
    <row r="145" spans="1:14" hidden="1" x14ac:dyDescent="0.35">
      <c r="A145" s="2" t="s">
        <v>122</v>
      </c>
      <c r="B145" s="14">
        <v>597</v>
      </c>
      <c r="C145" s="14">
        <v>35</v>
      </c>
      <c r="D145" s="20">
        <v>26</v>
      </c>
      <c r="E145" s="20">
        <v>14</v>
      </c>
      <c r="F145" s="10">
        <v>672</v>
      </c>
      <c r="G145" s="10">
        <v>4255</v>
      </c>
      <c r="H145" s="70">
        <f t="shared" ref="H145:L146" si="43">B145/$G145</f>
        <v>0.14030552291421858</v>
      </c>
      <c r="I145" s="70">
        <f t="shared" si="43"/>
        <v>8.2256169212690956E-3</v>
      </c>
      <c r="J145" s="70">
        <f t="shared" si="43"/>
        <v>6.1104582843713277E-3</v>
      </c>
      <c r="K145" s="70">
        <f t="shared" si="43"/>
        <v>3.2902467685076379E-3</v>
      </c>
      <c r="L145" s="71">
        <f t="shared" si="43"/>
        <v>0.15793184488836662</v>
      </c>
      <c r="M145" s="24"/>
    </row>
    <row r="146" spans="1:14" hidden="1" x14ac:dyDescent="0.35">
      <c r="A146" s="2" t="s">
        <v>123</v>
      </c>
      <c r="B146" s="14">
        <v>525</v>
      </c>
      <c r="C146" s="14">
        <v>43</v>
      </c>
      <c r="D146" s="20">
        <v>32</v>
      </c>
      <c r="E146" s="20">
        <v>9</v>
      </c>
      <c r="F146" s="10">
        <v>609</v>
      </c>
      <c r="G146" s="10">
        <v>3792</v>
      </c>
      <c r="H146" s="70">
        <f t="shared" si="43"/>
        <v>0.13844936708860758</v>
      </c>
      <c r="I146" s="70">
        <f t="shared" si="43"/>
        <v>1.1339662447257384E-2</v>
      </c>
      <c r="J146" s="70">
        <f t="shared" si="43"/>
        <v>8.4388185654008432E-3</v>
      </c>
      <c r="K146" s="70">
        <f t="shared" si="43"/>
        <v>2.3734177215189874E-3</v>
      </c>
      <c r="L146" s="71">
        <f t="shared" si="43"/>
        <v>0.16060126582278481</v>
      </c>
      <c r="M146" s="24"/>
    </row>
    <row r="147" spans="1:14" hidden="1" x14ac:dyDescent="0.35">
      <c r="A147" s="2" t="s">
        <v>124</v>
      </c>
      <c r="B147" s="14">
        <v>648</v>
      </c>
      <c r="C147" s="14">
        <v>41</v>
      </c>
      <c r="D147" s="20">
        <v>47</v>
      </c>
      <c r="E147" s="20">
        <v>10</v>
      </c>
      <c r="F147" s="10">
        <v>746</v>
      </c>
      <c r="G147" s="10">
        <v>4594</v>
      </c>
      <c r="H147" s="70">
        <f t="shared" ref="H147:L148" si="44">B147/$G147</f>
        <v>0.1410535481062255</v>
      </c>
      <c r="I147" s="70">
        <f t="shared" si="44"/>
        <v>8.9246843709185897E-3</v>
      </c>
      <c r="J147" s="70">
        <f t="shared" si="44"/>
        <v>1.0230735742272529E-2</v>
      </c>
      <c r="K147" s="70">
        <f t="shared" si="44"/>
        <v>2.1767522855898999E-3</v>
      </c>
      <c r="L147" s="71">
        <f t="shared" si="44"/>
        <v>0.16238572050500652</v>
      </c>
      <c r="M147" s="24"/>
    </row>
    <row r="148" spans="1:14" hidden="1" x14ac:dyDescent="0.35">
      <c r="A148" s="2" t="s">
        <v>125</v>
      </c>
      <c r="B148" s="14">
        <v>698</v>
      </c>
      <c r="C148" s="14">
        <v>32</v>
      </c>
      <c r="D148" s="20">
        <v>39</v>
      </c>
      <c r="E148" s="20">
        <v>12</v>
      </c>
      <c r="F148" s="10">
        <v>781</v>
      </c>
      <c r="G148" s="10">
        <v>4659</v>
      </c>
      <c r="H148" s="70">
        <f t="shared" si="44"/>
        <v>0.14981755741575445</v>
      </c>
      <c r="I148" s="70">
        <f t="shared" si="44"/>
        <v>6.8684267010088E-3</v>
      </c>
      <c r="J148" s="70">
        <f t="shared" si="44"/>
        <v>8.3708950418544745E-3</v>
      </c>
      <c r="K148" s="70">
        <f t="shared" si="44"/>
        <v>2.5756600128783E-3</v>
      </c>
      <c r="L148" s="71">
        <f t="shared" si="44"/>
        <v>0.16763253917149604</v>
      </c>
      <c r="M148" s="24"/>
    </row>
    <row r="149" spans="1:14" hidden="1" x14ac:dyDescent="0.35">
      <c r="A149" s="2" t="s">
        <v>126</v>
      </c>
      <c r="B149" s="14">
        <v>655</v>
      </c>
      <c r="C149" s="14">
        <v>38</v>
      </c>
      <c r="D149" s="20">
        <v>46</v>
      </c>
      <c r="E149" s="20">
        <v>7</v>
      </c>
      <c r="F149" s="10">
        <v>746</v>
      </c>
      <c r="G149" s="10">
        <v>4481</v>
      </c>
      <c r="H149" s="70">
        <f t="shared" ref="H149:L150" si="45">B149/$G149</f>
        <v>0.14617272930149519</v>
      </c>
      <c r="I149" s="70">
        <f t="shared" si="45"/>
        <v>8.4802499442088817E-3</v>
      </c>
      <c r="J149" s="70">
        <f t="shared" si="45"/>
        <v>1.0265565721937068E-2</v>
      </c>
      <c r="K149" s="70">
        <f t="shared" si="45"/>
        <v>1.5621513055121626E-3</v>
      </c>
      <c r="L149" s="71">
        <f t="shared" si="45"/>
        <v>0.16648069627315332</v>
      </c>
      <c r="M149" s="24"/>
    </row>
    <row r="150" spans="1:14" hidden="1" x14ac:dyDescent="0.35">
      <c r="A150" s="2" t="s">
        <v>127</v>
      </c>
      <c r="B150" s="14">
        <v>624</v>
      </c>
      <c r="C150" s="14">
        <v>39</v>
      </c>
      <c r="D150" s="20">
        <v>51</v>
      </c>
      <c r="E150" s="20">
        <v>12</v>
      </c>
      <c r="F150" s="10">
        <v>726</v>
      </c>
      <c r="G150" s="10">
        <v>4720</v>
      </c>
      <c r="H150" s="70">
        <f t="shared" si="45"/>
        <v>0.13220338983050847</v>
      </c>
      <c r="I150" s="70">
        <f t="shared" si="45"/>
        <v>8.2627118644067795E-3</v>
      </c>
      <c r="J150" s="70">
        <f t="shared" si="45"/>
        <v>1.0805084745762712E-2</v>
      </c>
      <c r="K150" s="70">
        <f t="shared" si="45"/>
        <v>2.542372881355932E-3</v>
      </c>
      <c r="L150" s="71">
        <f t="shared" si="45"/>
        <v>0.15381355932203389</v>
      </c>
      <c r="M150" s="24"/>
    </row>
    <row r="151" spans="1:14" hidden="1" x14ac:dyDescent="0.35">
      <c r="A151" s="2" t="s">
        <v>128</v>
      </c>
      <c r="B151" s="14">
        <v>709</v>
      </c>
      <c r="C151" s="20">
        <v>57</v>
      </c>
      <c r="D151" s="20">
        <v>38</v>
      </c>
      <c r="E151" s="20">
        <v>8</v>
      </c>
      <c r="F151" s="10">
        <v>812</v>
      </c>
      <c r="G151" s="10">
        <v>5269</v>
      </c>
      <c r="H151" s="70">
        <f t="shared" ref="H151:L152" si="46">B151/$G151</f>
        <v>0.1345606376921617</v>
      </c>
      <c r="I151" s="70">
        <f t="shared" si="46"/>
        <v>1.0817992028847978E-2</v>
      </c>
      <c r="J151" s="70">
        <f t="shared" si="46"/>
        <v>7.2119946858986523E-3</v>
      </c>
      <c r="K151" s="70">
        <f t="shared" si="46"/>
        <v>1.5183146707155057E-3</v>
      </c>
      <c r="L151" s="71">
        <f t="shared" si="46"/>
        <v>0.15410893907762382</v>
      </c>
      <c r="M151" s="24"/>
      <c r="N151" s="24"/>
    </row>
    <row r="152" spans="1:14" hidden="1" x14ac:dyDescent="0.35">
      <c r="A152" s="2" t="s">
        <v>129</v>
      </c>
      <c r="B152" s="14">
        <v>640</v>
      </c>
      <c r="C152" s="20">
        <v>30</v>
      </c>
      <c r="D152" s="20">
        <v>47</v>
      </c>
      <c r="E152" s="20">
        <v>11</v>
      </c>
      <c r="F152" s="10">
        <v>728</v>
      </c>
      <c r="G152" s="10">
        <v>4781</v>
      </c>
      <c r="H152" s="70">
        <f t="shared" si="46"/>
        <v>0.13386320853377953</v>
      </c>
      <c r="I152" s="70">
        <f t="shared" si="46"/>
        <v>6.2748379000209164E-3</v>
      </c>
      <c r="J152" s="70">
        <f t="shared" si="46"/>
        <v>9.8305793766994345E-3</v>
      </c>
      <c r="K152" s="70">
        <f t="shared" si="46"/>
        <v>2.3007738966743358E-3</v>
      </c>
      <c r="L152" s="71">
        <f t="shared" si="46"/>
        <v>0.15226939970717424</v>
      </c>
      <c r="M152" s="24"/>
      <c r="N152" s="24"/>
    </row>
    <row r="153" spans="1:14" hidden="1" x14ac:dyDescent="0.35">
      <c r="A153" s="2" t="s">
        <v>130</v>
      </c>
      <c r="B153" s="14">
        <v>541</v>
      </c>
      <c r="C153" s="20">
        <v>35</v>
      </c>
      <c r="D153" s="20">
        <v>46</v>
      </c>
      <c r="E153" s="20">
        <v>17</v>
      </c>
      <c r="F153" s="10">
        <v>639</v>
      </c>
      <c r="G153" s="10">
        <v>4661</v>
      </c>
      <c r="H153" s="70">
        <f t="shared" ref="H153:L154" si="47">B153/$G153</f>
        <v>0.1160695129800472</v>
      </c>
      <c r="I153" s="70">
        <f t="shared" si="47"/>
        <v>7.509118214975327E-3</v>
      </c>
      <c r="J153" s="70">
        <f t="shared" si="47"/>
        <v>9.8691267968247162E-3</v>
      </c>
      <c r="K153" s="70">
        <f t="shared" si="47"/>
        <v>3.6472859901308732E-3</v>
      </c>
      <c r="L153" s="71">
        <f t="shared" si="47"/>
        <v>0.13709504398197811</v>
      </c>
      <c r="M153" s="24"/>
      <c r="N153" s="24"/>
    </row>
    <row r="154" spans="1:14" hidden="1" x14ac:dyDescent="0.35">
      <c r="A154" s="2" t="s">
        <v>131</v>
      </c>
      <c r="B154" s="14">
        <v>572</v>
      </c>
      <c r="C154" s="20">
        <v>41</v>
      </c>
      <c r="D154" s="20">
        <v>35</v>
      </c>
      <c r="E154" s="20">
        <v>15</v>
      </c>
      <c r="F154" s="10">
        <v>663</v>
      </c>
      <c r="G154" s="10">
        <v>4812</v>
      </c>
      <c r="H154" s="70">
        <f t="shared" si="47"/>
        <v>0.11886949293433084</v>
      </c>
      <c r="I154" s="70">
        <f t="shared" si="47"/>
        <v>8.5203657522859525E-3</v>
      </c>
      <c r="J154" s="70">
        <f t="shared" si="47"/>
        <v>7.2734829592684958E-3</v>
      </c>
      <c r="K154" s="70">
        <f t="shared" si="47"/>
        <v>3.117206982543641E-3</v>
      </c>
      <c r="L154" s="71">
        <f t="shared" si="47"/>
        <v>0.13778054862842892</v>
      </c>
      <c r="M154" s="24"/>
      <c r="N154" s="24"/>
    </row>
    <row r="155" spans="1:14" hidden="1" x14ac:dyDescent="0.35">
      <c r="A155" s="2" t="s">
        <v>132</v>
      </c>
      <c r="B155" s="14">
        <v>490</v>
      </c>
      <c r="C155" s="20">
        <v>39</v>
      </c>
      <c r="D155" s="20">
        <v>37</v>
      </c>
      <c r="E155" s="20">
        <v>11</v>
      </c>
      <c r="F155" s="10">
        <v>577</v>
      </c>
      <c r="G155" s="10">
        <v>4637</v>
      </c>
      <c r="H155" s="70">
        <f t="shared" ref="H155:L156" si="48">B155/$G155</f>
        <v>0.10567177054129825</v>
      </c>
      <c r="I155" s="70">
        <f t="shared" si="48"/>
        <v>8.4106103083890441E-3</v>
      </c>
      <c r="J155" s="70">
        <f t="shared" si="48"/>
        <v>7.9792969592408884E-3</v>
      </c>
      <c r="K155" s="70">
        <f t="shared" si="48"/>
        <v>2.3722234203148586E-3</v>
      </c>
      <c r="L155" s="71">
        <f t="shared" si="48"/>
        <v>0.12443390122924304</v>
      </c>
      <c r="M155" s="24"/>
      <c r="N155" s="24"/>
    </row>
    <row r="156" spans="1:14" hidden="1" x14ac:dyDescent="0.35">
      <c r="A156" s="2" t="s">
        <v>133</v>
      </c>
      <c r="B156" s="14">
        <v>575</v>
      </c>
      <c r="C156" s="20">
        <v>34</v>
      </c>
      <c r="D156" s="20">
        <v>42</v>
      </c>
      <c r="E156" s="20">
        <v>16</v>
      </c>
      <c r="F156" s="10">
        <v>667</v>
      </c>
      <c r="G156" s="10">
        <v>5312</v>
      </c>
      <c r="H156" s="70">
        <f t="shared" si="48"/>
        <v>0.10824548192771084</v>
      </c>
      <c r="I156" s="70">
        <f t="shared" si="48"/>
        <v>6.400602409638554E-3</v>
      </c>
      <c r="J156" s="70">
        <f t="shared" si="48"/>
        <v>7.9066265060240958E-3</v>
      </c>
      <c r="K156" s="70">
        <f t="shared" si="48"/>
        <v>3.0120481927710845E-3</v>
      </c>
      <c r="L156" s="71">
        <f t="shared" si="48"/>
        <v>0.12556475903614459</v>
      </c>
      <c r="M156" s="24"/>
      <c r="N156" s="24"/>
    </row>
    <row r="157" spans="1:14" hidden="1" x14ac:dyDescent="0.35">
      <c r="A157" s="2" t="s">
        <v>134</v>
      </c>
      <c r="B157" s="14">
        <v>535</v>
      </c>
      <c r="C157" s="20">
        <v>51</v>
      </c>
      <c r="D157" s="20">
        <v>49</v>
      </c>
      <c r="E157" s="20">
        <v>10</v>
      </c>
      <c r="F157" s="10">
        <v>645</v>
      </c>
      <c r="G157" s="10">
        <v>5228</v>
      </c>
      <c r="H157" s="70">
        <f t="shared" ref="H157:L158" si="49">B157/$G157</f>
        <v>0.1023335883703137</v>
      </c>
      <c r="I157" s="70">
        <f t="shared" si="49"/>
        <v>9.7551644988523329E-3</v>
      </c>
      <c r="J157" s="70">
        <f t="shared" si="49"/>
        <v>9.3726090283091056E-3</v>
      </c>
      <c r="K157" s="70">
        <f t="shared" si="49"/>
        <v>1.9127773527161439E-3</v>
      </c>
      <c r="L157" s="71">
        <f t="shared" si="49"/>
        <v>0.12337413925019128</v>
      </c>
      <c r="M157" s="24"/>
      <c r="N157" s="24"/>
    </row>
    <row r="158" spans="1:14" hidden="1" x14ac:dyDescent="0.35">
      <c r="A158" s="2" t="s">
        <v>135</v>
      </c>
      <c r="B158" s="14">
        <v>506</v>
      </c>
      <c r="C158" s="20">
        <v>39</v>
      </c>
      <c r="D158" s="20">
        <v>47</v>
      </c>
      <c r="E158" s="20">
        <v>8</v>
      </c>
      <c r="F158" s="10">
        <v>600</v>
      </c>
      <c r="G158" s="10">
        <v>4985</v>
      </c>
      <c r="H158" s="70">
        <f t="shared" si="49"/>
        <v>0.10150451354062187</v>
      </c>
      <c r="I158" s="70">
        <f t="shared" si="49"/>
        <v>7.8234704112337006E-3</v>
      </c>
      <c r="J158" s="70">
        <f t="shared" si="49"/>
        <v>9.428284854563691E-3</v>
      </c>
      <c r="K158" s="70">
        <f t="shared" si="49"/>
        <v>1.6048144433299899E-3</v>
      </c>
      <c r="L158" s="71">
        <f t="shared" si="49"/>
        <v>0.12036108324974924</v>
      </c>
      <c r="M158" s="24"/>
      <c r="N158" s="24"/>
    </row>
    <row r="159" spans="1:14" hidden="1" x14ac:dyDescent="0.35">
      <c r="A159" s="2" t="s">
        <v>136</v>
      </c>
      <c r="B159" s="14">
        <v>499</v>
      </c>
      <c r="C159" s="20">
        <v>33</v>
      </c>
      <c r="D159" s="20">
        <v>54</v>
      </c>
      <c r="E159" s="20">
        <v>13</v>
      </c>
      <c r="F159" s="10">
        <v>599</v>
      </c>
      <c r="G159" s="10">
        <v>5098</v>
      </c>
      <c r="H159" s="70">
        <f t="shared" ref="H159:L160" si="50">B159/$G159</f>
        <v>9.7881522165555124E-2</v>
      </c>
      <c r="I159" s="70">
        <f t="shared" si="50"/>
        <v>6.4731267163593564E-3</v>
      </c>
      <c r="J159" s="70">
        <f t="shared" si="50"/>
        <v>1.0592389172224402E-2</v>
      </c>
      <c r="K159" s="70">
        <f t="shared" si="50"/>
        <v>2.5500196155355042E-3</v>
      </c>
      <c r="L159" s="71">
        <f t="shared" si="50"/>
        <v>0.11749705766967439</v>
      </c>
      <c r="M159" s="24"/>
      <c r="N159" s="24"/>
    </row>
    <row r="160" spans="1:14" hidden="1" x14ac:dyDescent="0.35">
      <c r="A160" s="2" t="s">
        <v>137</v>
      </c>
      <c r="B160" s="14">
        <v>481</v>
      </c>
      <c r="C160" s="20">
        <v>44</v>
      </c>
      <c r="D160" s="20">
        <v>32</v>
      </c>
      <c r="E160" s="20">
        <v>9</v>
      </c>
      <c r="F160" s="10">
        <v>566</v>
      </c>
      <c r="G160" s="10">
        <v>4813</v>
      </c>
      <c r="H160" s="70">
        <f t="shared" si="50"/>
        <v>9.9937668813629754E-2</v>
      </c>
      <c r="I160" s="70">
        <f t="shared" si="50"/>
        <v>9.1419073343029303E-3</v>
      </c>
      <c r="J160" s="70">
        <f t="shared" si="50"/>
        <v>6.6486598794930395E-3</v>
      </c>
      <c r="K160" s="70">
        <f t="shared" si="50"/>
        <v>1.8699355911074174E-3</v>
      </c>
      <c r="L160" s="71">
        <f t="shared" si="50"/>
        <v>0.11759817161853314</v>
      </c>
      <c r="M160" s="24"/>
      <c r="N160" s="24"/>
    </row>
    <row r="161" spans="1:14" hidden="1" x14ac:dyDescent="0.35">
      <c r="A161" s="2" t="s">
        <v>139</v>
      </c>
      <c r="B161" s="14">
        <v>560</v>
      </c>
      <c r="C161" s="20">
        <v>30</v>
      </c>
      <c r="D161" s="20">
        <v>52</v>
      </c>
      <c r="E161" s="20">
        <v>13</v>
      </c>
      <c r="F161" s="10">
        <v>655</v>
      </c>
      <c r="G161" s="10">
        <v>5679</v>
      </c>
      <c r="H161" s="70">
        <f t="shared" ref="H161:L162" si="51">B161/$G161</f>
        <v>9.8608910019369611E-2</v>
      </c>
      <c r="I161" s="70">
        <f t="shared" si="51"/>
        <v>5.2826201796090863E-3</v>
      </c>
      <c r="J161" s="70">
        <f t="shared" si="51"/>
        <v>9.1565416446557496E-3</v>
      </c>
      <c r="K161" s="70">
        <f t="shared" si="51"/>
        <v>2.2891354111639374E-3</v>
      </c>
      <c r="L161" s="71">
        <f t="shared" si="51"/>
        <v>0.11533720725479837</v>
      </c>
      <c r="M161" s="24"/>
      <c r="N161" s="24"/>
    </row>
    <row r="162" spans="1:14" hidden="1" x14ac:dyDescent="0.35">
      <c r="A162" s="2" t="s">
        <v>138</v>
      </c>
      <c r="B162" s="14">
        <v>628</v>
      </c>
      <c r="C162" s="20">
        <v>42</v>
      </c>
      <c r="D162" s="20">
        <v>42</v>
      </c>
      <c r="E162" s="20">
        <v>11</v>
      </c>
      <c r="F162" s="10">
        <v>723</v>
      </c>
      <c r="G162" s="10">
        <v>5871</v>
      </c>
      <c r="H162" s="70">
        <f t="shared" si="51"/>
        <v>0.10696644523931187</v>
      </c>
      <c r="I162" s="70">
        <f t="shared" si="51"/>
        <v>7.1538068472151248E-3</v>
      </c>
      <c r="J162" s="70">
        <f t="shared" si="51"/>
        <v>7.1538068472151248E-3</v>
      </c>
      <c r="K162" s="70">
        <f t="shared" si="51"/>
        <v>1.8736160790325327E-3</v>
      </c>
      <c r="L162" s="71">
        <f t="shared" si="51"/>
        <v>0.12314767501277465</v>
      </c>
      <c r="M162" s="24"/>
      <c r="N162" s="24"/>
    </row>
    <row r="163" spans="1:14" hidden="1" x14ac:dyDescent="0.35">
      <c r="A163" s="2" t="s">
        <v>140</v>
      </c>
      <c r="B163" s="20">
        <v>556</v>
      </c>
      <c r="C163" s="20">
        <v>48</v>
      </c>
      <c r="D163" s="20">
        <v>53</v>
      </c>
      <c r="E163" s="20">
        <v>8</v>
      </c>
      <c r="F163" s="10">
        <v>665</v>
      </c>
      <c r="G163" s="10">
        <v>5128</v>
      </c>
      <c r="H163" s="70">
        <f t="shared" ref="H163:L164" si="52">B163/$G163</f>
        <v>0.10842433697347893</v>
      </c>
      <c r="I163" s="70">
        <f t="shared" si="52"/>
        <v>9.3603744149765994E-3</v>
      </c>
      <c r="J163" s="70">
        <f t="shared" si="52"/>
        <v>1.0335413416536661E-2</v>
      </c>
      <c r="K163" s="70">
        <f t="shared" si="52"/>
        <v>1.5600624024960999E-3</v>
      </c>
      <c r="L163" s="71">
        <f t="shared" si="52"/>
        <v>0.12968018720748831</v>
      </c>
      <c r="M163" s="24"/>
      <c r="N163" s="24"/>
    </row>
    <row r="164" spans="1:14" hidden="1" x14ac:dyDescent="0.35">
      <c r="A164" s="2" t="s">
        <v>141</v>
      </c>
      <c r="B164" s="20">
        <v>383</v>
      </c>
      <c r="C164" s="20">
        <v>38</v>
      </c>
      <c r="D164" s="20">
        <v>24</v>
      </c>
      <c r="E164" s="20">
        <v>7</v>
      </c>
      <c r="F164" s="10">
        <v>452</v>
      </c>
      <c r="G164" s="10">
        <v>3608</v>
      </c>
      <c r="H164" s="70">
        <f t="shared" si="52"/>
        <v>0.1061529933481153</v>
      </c>
      <c r="I164" s="70">
        <f t="shared" si="52"/>
        <v>1.0532150776053215E-2</v>
      </c>
      <c r="J164" s="70">
        <f t="shared" si="52"/>
        <v>6.6518847006651885E-3</v>
      </c>
      <c r="K164" s="70">
        <f t="shared" si="52"/>
        <v>1.9401330376940134E-3</v>
      </c>
      <c r="L164" s="71">
        <f t="shared" si="52"/>
        <v>0.12527716186252771</v>
      </c>
      <c r="M164" s="24"/>
      <c r="N164" s="24"/>
    </row>
    <row r="165" spans="1:14" hidden="1" x14ac:dyDescent="0.35">
      <c r="A165" s="2" t="s">
        <v>142</v>
      </c>
      <c r="B165" s="68">
        <v>370</v>
      </c>
      <c r="C165" s="68">
        <v>34</v>
      </c>
      <c r="D165" s="68">
        <v>45</v>
      </c>
      <c r="E165" s="68">
        <v>5</v>
      </c>
      <c r="F165" s="69">
        <v>454</v>
      </c>
      <c r="G165" s="69">
        <v>4391</v>
      </c>
      <c r="H165" s="73">
        <v>8.4263265770895018E-2</v>
      </c>
      <c r="I165" s="73">
        <v>7.7431109086768387E-3</v>
      </c>
      <c r="J165" s="73">
        <v>1.0248235026189934E-2</v>
      </c>
      <c r="K165" s="73">
        <v>1.1386927806877705E-3</v>
      </c>
      <c r="L165" s="71">
        <v>0.10339330448644955</v>
      </c>
      <c r="M165" s="24"/>
      <c r="N165" s="24"/>
    </row>
    <row r="166" spans="1:14" hidden="1" x14ac:dyDescent="0.35">
      <c r="A166" s="2" t="s">
        <v>143</v>
      </c>
      <c r="B166" s="68">
        <v>399</v>
      </c>
      <c r="C166" s="68">
        <v>43</v>
      </c>
      <c r="D166" s="68">
        <v>44</v>
      </c>
      <c r="E166" s="68">
        <v>13</v>
      </c>
      <c r="F166" s="69">
        <v>499</v>
      </c>
      <c r="G166" s="69">
        <v>4683</v>
      </c>
      <c r="H166" s="73">
        <v>8.520179372197309E-2</v>
      </c>
      <c r="I166" s="73">
        <v>9.182148195601111E-3</v>
      </c>
      <c r="J166" s="73">
        <v>9.3956865257313685E-3</v>
      </c>
      <c r="K166" s="73">
        <v>2.7759982916933591E-3</v>
      </c>
      <c r="L166" s="71">
        <v>0.10655562673499894</v>
      </c>
      <c r="M166" s="24"/>
      <c r="N166" s="24"/>
    </row>
    <row r="167" spans="1:14" hidden="1" x14ac:dyDescent="0.35">
      <c r="A167" s="2" t="s">
        <v>144</v>
      </c>
      <c r="B167" s="68">
        <v>494</v>
      </c>
      <c r="C167" s="68">
        <v>36</v>
      </c>
      <c r="D167" s="68">
        <v>47</v>
      </c>
      <c r="E167" s="68">
        <v>12</v>
      </c>
      <c r="F167" s="69">
        <v>589</v>
      </c>
      <c r="G167" s="69">
        <v>5412</v>
      </c>
      <c r="H167" s="73">
        <v>9.1278640059127863E-2</v>
      </c>
      <c r="I167" s="73">
        <v>6.6518847006651885E-3</v>
      </c>
      <c r="J167" s="73">
        <v>8.6844050258684403E-3</v>
      </c>
      <c r="K167" s="73">
        <v>2.2172949002217295E-3</v>
      </c>
      <c r="L167" s="71">
        <v>0.10883222468588322</v>
      </c>
      <c r="M167" s="24"/>
      <c r="N167" s="24"/>
    </row>
    <row r="168" spans="1:14" hidden="1" x14ac:dyDescent="0.35">
      <c r="A168" s="2" t="s">
        <v>145</v>
      </c>
      <c r="B168" s="68">
        <v>490</v>
      </c>
      <c r="C168" s="68">
        <v>42</v>
      </c>
      <c r="D168" s="68">
        <v>47</v>
      </c>
      <c r="E168" s="68">
        <v>11</v>
      </c>
      <c r="F168" s="69">
        <v>590</v>
      </c>
      <c r="G168" s="69">
        <v>5470</v>
      </c>
      <c r="H168" s="73">
        <v>8.957952468007313E-2</v>
      </c>
      <c r="I168" s="73">
        <v>7.6782449725776962E-3</v>
      </c>
      <c r="J168" s="73">
        <v>8.5923217550274225E-3</v>
      </c>
      <c r="K168" s="73">
        <v>2.0109689213893968E-3</v>
      </c>
      <c r="L168" s="71">
        <v>0.10786106032906764</v>
      </c>
      <c r="M168" s="24"/>
      <c r="N168" s="24"/>
    </row>
    <row r="169" spans="1:14" hidden="1" x14ac:dyDescent="0.35">
      <c r="A169" s="2" t="s">
        <v>146</v>
      </c>
      <c r="B169" s="68">
        <v>307</v>
      </c>
      <c r="C169" s="68">
        <v>57</v>
      </c>
      <c r="D169" s="68">
        <v>35</v>
      </c>
      <c r="E169" s="68">
        <v>11</v>
      </c>
      <c r="F169" s="69">
        <v>410</v>
      </c>
      <c r="G169" s="69">
        <v>4995</v>
      </c>
      <c r="H169" s="73">
        <v>6.1461461461461461E-2</v>
      </c>
      <c r="I169" s="73">
        <v>1.1411411411411412E-2</v>
      </c>
      <c r="J169" s="73">
        <v>7.0070070070070069E-3</v>
      </c>
      <c r="K169" s="73">
        <v>2.2022022022022024E-3</v>
      </c>
      <c r="L169" s="71">
        <v>8.2082082082082078E-2</v>
      </c>
      <c r="M169" s="24"/>
      <c r="N169" s="24"/>
    </row>
    <row r="170" spans="1:14" hidden="1" x14ac:dyDescent="0.35">
      <c r="A170" s="2" t="s">
        <v>147</v>
      </c>
      <c r="B170" s="68">
        <v>367</v>
      </c>
      <c r="C170" s="68">
        <v>39</v>
      </c>
      <c r="D170" s="68">
        <v>47</v>
      </c>
      <c r="E170" s="68">
        <v>7</v>
      </c>
      <c r="F170" s="69">
        <v>460</v>
      </c>
      <c r="G170" s="69">
        <v>5640</v>
      </c>
      <c r="H170" s="73">
        <v>6.50709219858156E-2</v>
      </c>
      <c r="I170" s="73">
        <v>6.9148936170212762E-3</v>
      </c>
      <c r="J170" s="73">
        <v>8.3333333333333332E-3</v>
      </c>
      <c r="K170" s="73">
        <v>1.2411347517730497E-3</v>
      </c>
      <c r="L170" s="71">
        <v>8.1560283687943269E-2</v>
      </c>
      <c r="M170" s="24"/>
    </row>
    <row r="171" spans="1:14" hidden="1" x14ac:dyDescent="0.35">
      <c r="A171" s="2" t="s">
        <v>148</v>
      </c>
      <c r="B171" s="68">
        <v>390</v>
      </c>
      <c r="C171" s="68">
        <v>64</v>
      </c>
      <c r="D171" s="68">
        <v>44</v>
      </c>
      <c r="E171" s="68">
        <v>14</v>
      </c>
      <c r="F171" s="69">
        <v>512</v>
      </c>
      <c r="G171" s="69">
        <v>5614</v>
      </c>
      <c r="H171" s="73">
        <v>6.9469184182401139E-2</v>
      </c>
      <c r="I171" s="73">
        <v>1.1400071250445315E-2</v>
      </c>
      <c r="J171" s="73">
        <v>7.8375489846811541E-3</v>
      </c>
      <c r="K171" s="73">
        <v>2.4937655860349127E-3</v>
      </c>
      <c r="L171" s="71">
        <v>9.120057000356252E-2</v>
      </c>
      <c r="M171" s="24"/>
    </row>
    <row r="172" spans="1:14" hidden="1" x14ac:dyDescent="0.35">
      <c r="A172" s="2" t="s">
        <v>149</v>
      </c>
      <c r="B172" s="68">
        <v>363</v>
      </c>
      <c r="C172" s="68">
        <v>30</v>
      </c>
      <c r="D172" s="68">
        <v>53</v>
      </c>
      <c r="E172" s="68">
        <v>7</v>
      </c>
      <c r="F172" s="69">
        <v>453</v>
      </c>
      <c r="G172" s="69">
        <v>5737</v>
      </c>
      <c r="H172" s="73">
        <v>6.3273487885654525E-2</v>
      </c>
      <c r="I172" s="73">
        <v>5.2292138748474808E-3</v>
      </c>
      <c r="J172" s="73">
        <v>9.2382778455638841E-3</v>
      </c>
      <c r="K172" s="73">
        <v>1.220149904131079E-3</v>
      </c>
      <c r="L172" s="71">
        <v>7.8961129510196973E-2</v>
      </c>
      <c r="M172" s="24"/>
    </row>
    <row r="173" spans="1:14" hidden="1" x14ac:dyDescent="0.35">
      <c r="A173" s="2" t="s">
        <v>150</v>
      </c>
      <c r="B173" s="68">
        <v>389</v>
      </c>
      <c r="C173" s="68">
        <v>39</v>
      </c>
      <c r="D173" s="68">
        <v>50</v>
      </c>
      <c r="E173" s="68">
        <v>12</v>
      </c>
      <c r="F173" s="69">
        <v>490</v>
      </c>
      <c r="G173" s="69">
        <v>5637</v>
      </c>
      <c r="H173" s="73">
        <v>6.3273487885654525E-2</v>
      </c>
      <c r="I173" s="73">
        <v>5.2292138748474808E-3</v>
      </c>
      <c r="J173" s="73">
        <v>9.2382778455638841E-3</v>
      </c>
      <c r="K173" s="73">
        <v>1.220149904131079E-3</v>
      </c>
      <c r="L173" s="71">
        <v>7.8961129510196973E-2</v>
      </c>
      <c r="M173" s="24"/>
    </row>
    <row r="174" spans="1:14" hidden="1" x14ac:dyDescent="0.35">
      <c r="A174" s="2" t="s">
        <v>151</v>
      </c>
      <c r="B174" s="33">
        <v>277</v>
      </c>
      <c r="C174" s="33">
        <v>28</v>
      </c>
      <c r="D174" s="33">
        <v>28</v>
      </c>
      <c r="E174" s="33">
        <v>8</v>
      </c>
      <c r="F174" s="67">
        <v>341</v>
      </c>
      <c r="G174" s="67">
        <v>4168</v>
      </c>
      <c r="H174" s="73">
        <f t="shared" ref="H174:L175" si="53">B174/$G174</f>
        <v>6.6458733205374279E-2</v>
      </c>
      <c r="I174" s="73">
        <f t="shared" si="53"/>
        <v>6.7178502879078695E-3</v>
      </c>
      <c r="J174" s="73">
        <f t="shared" si="53"/>
        <v>6.7178502879078695E-3</v>
      </c>
      <c r="K174" s="73">
        <f t="shared" si="53"/>
        <v>1.9193857965451055E-3</v>
      </c>
      <c r="L174" s="71">
        <f t="shared" si="53"/>
        <v>8.181381957773512E-2</v>
      </c>
      <c r="M174" s="24"/>
    </row>
    <row r="175" spans="1:14" hidden="1" x14ac:dyDescent="0.35">
      <c r="A175" s="2" t="s">
        <v>154</v>
      </c>
      <c r="B175" s="33">
        <v>446</v>
      </c>
      <c r="C175" s="33">
        <v>38</v>
      </c>
      <c r="D175" s="33">
        <v>39</v>
      </c>
      <c r="E175" s="33">
        <v>16</v>
      </c>
      <c r="F175" s="67">
        <v>539</v>
      </c>
      <c r="G175" s="67">
        <v>6782</v>
      </c>
      <c r="H175" s="73">
        <f t="shared" si="53"/>
        <v>6.5762312002359186E-2</v>
      </c>
      <c r="I175" s="73">
        <f t="shared" si="53"/>
        <v>5.603066941905043E-3</v>
      </c>
      <c r="J175" s="73">
        <f t="shared" si="53"/>
        <v>5.7505160719551751E-3</v>
      </c>
      <c r="K175" s="73">
        <f t="shared" si="53"/>
        <v>2.3591860808021233E-3</v>
      </c>
      <c r="L175" s="71">
        <f t="shared" si="53"/>
        <v>7.9475081097021533E-2</v>
      </c>
      <c r="M175" s="24"/>
    </row>
    <row r="176" spans="1:14" hidden="1" x14ac:dyDescent="0.35">
      <c r="A176" s="2" t="s">
        <v>155</v>
      </c>
      <c r="B176" s="33">
        <v>408</v>
      </c>
      <c r="C176" s="33">
        <v>46</v>
      </c>
      <c r="D176" s="33">
        <v>57</v>
      </c>
      <c r="E176" s="33">
        <v>12</v>
      </c>
      <c r="F176" s="67">
        <v>523</v>
      </c>
      <c r="G176" s="67">
        <v>6258</v>
      </c>
      <c r="H176" s="73">
        <f t="shared" ref="H176:L177" si="54">B176/$G176</f>
        <v>6.5196548418024927E-2</v>
      </c>
      <c r="I176" s="73">
        <f t="shared" si="54"/>
        <v>7.3505912432086928E-3</v>
      </c>
      <c r="J176" s="73">
        <f t="shared" si="54"/>
        <v>9.1083413231064243E-3</v>
      </c>
      <c r="K176" s="73">
        <f t="shared" si="54"/>
        <v>1.9175455417066154E-3</v>
      </c>
      <c r="L176" s="71">
        <f t="shared" si="54"/>
        <v>8.3573026526046659E-2</v>
      </c>
      <c r="M176" s="24"/>
    </row>
    <row r="177" spans="1:13" hidden="1" x14ac:dyDescent="0.35">
      <c r="A177" s="2" t="s">
        <v>156</v>
      </c>
      <c r="B177" s="33">
        <v>369</v>
      </c>
      <c r="C177" s="33">
        <v>45</v>
      </c>
      <c r="D177" s="33">
        <v>50</v>
      </c>
      <c r="E177" s="33">
        <v>13</v>
      </c>
      <c r="F177" s="67">
        <v>477</v>
      </c>
      <c r="G177" s="67">
        <v>5650</v>
      </c>
      <c r="H177" s="73">
        <f t="shared" si="54"/>
        <v>6.5309734513274334E-2</v>
      </c>
      <c r="I177" s="73">
        <f t="shared" si="54"/>
        <v>7.9646017699115043E-3</v>
      </c>
      <c r="J177" s="73">
        <f t="shared" si="54"/>
        <v>8.8495575221238937E-3</v>
      </c>
      <c r="K177" s="73">
        <f t="shared" si="54"/>
        <v>2.3008849557522122E-3</v>
      </c>
      <c r="L177" s="71">
        <f t="shared" si="54"/>
        <v>8.4424778761061942E-2</v>
      </c>
      <c r="M177" s="24"/>
    </row>
    <row r="178" spans="1:13" hidden="1" x14ac:dyDescent="0.35">
      <c r="A178" s="2" t="s">
        <v>157</v>
      </c>
      <c r="B178" s="33">
        <v>407</v>
      </c>
      <c r="C178" s="33">
        <v>60</v>
      </c>
      <c r="D178" s="33">
        <v>64</v>
      </c>
      <c r="E178" s="33">
        <v>20</v>
      </c>
      <c r="F178" s="67">
        <v>551</v>
      </c>
      <c r="G178" s="67">
        <v>6131</v>
      </c>
      <c r="H178" s="73">
        <f t="shared" ref="H178:L179" si="55">B178/$G178</f>
        <v>6.6383950415919102E-2</v>
      </c>
      <c r="I178" s="73">
        <f t="shared" si="55"/>
        <v>9.7863317566465498E-3</v>
      </c>
      <c r="J178" s="73">
        <f t="shared" si="55"/>
        <v>1.0438753873756321E-2</v>
      </c>
      <c r="K178" s="73">
        <f t="shared" si="55"/>
        <v>3.2621105855488502E-3</v>
      </c>
      <c r="L178" s="71">
        <f t="shared" si="55"/>
        <v>8.9871146631870819E-2</v>
      </c>
      <c r="M178" s="24"/>
    </row>
    <row r="179" spans="1:13" hidden="1" x14ac:dyDescent="0.35">
      <c r="A179" s="2" t="s">
        <v>158</v>
      </c>
      <c r="B179" s="33">
        <v>321</v>
      </c>
      <c r="C179" s="33">
        <v>29</v>
      </c>
      <c r="D179" s="33">
        <v>47</v>
      </c>
      <c r="E179" s="33">
        <v>11</v>
      </c>
      <c r="F179" s="67">
        <v>408</v>
      </c>
      <c r="G179" s="67">
        <v>5208</v>
      </c>
      <c r="H179" s="73">
        <f t="shared" si="55"/>
        <v>6.1635944700460826E-2</v>
      </c>
      <c r="I179" s="73">
        <f t="shared" si="55"/>
        <v>5.5683563748079876E-3</v>
      </c>
      <c r="J179" s="73">
        <f t="shared" si="55"/>
        <v>9.0245775729646694E-3</v>
      </c>
      <c r="K179" s="73">
        <f t="shared" si="55"/>
        <v>2.1121351766513058E-3</v>
      </c>
      <c r="L179" s="71">
        <f t="shared" si="55"/>
        <v>7.8341013824884786E-2</v>
      </c>
      <c r="M179" s="24"/>
    </row>
    <row r="180" spans="1:13" hidden="1" x14ac:dyDescent="0.35">
      <c r="A180" s="2" t="s">
        <v>159</v>
      </c>
      <c r="B180" s="33">
        <v>396</v>
      </c>
      <c r="C180" s="33">
        <v>34</v>
      </c>
      <c r="D180" s="33">
        <v>64</v>
      </c>
      <c r="E180" s="33">
        <v>11</v>
      </c>
      <c r="F180" s="67">
        <v>505</v>
      </c>
      <c r="G180" s="67">
        <v>6454</v>
      </c>
      <c r="H180" s="73">
        <f t="shared" ref="H180:L181" si="56">B180/$G180</f>
        <v>6.1357297799814067E-2</v>
      </c>
      <c r="I180" s="73">
        <f t="shared" si="56"/>
        <v>5.2680508211961578E-3</v>
      </c>
      <c r="J180" s="73">
        <f t="shared" si="56"/>
        <v>9.9163309575457086E-3</v>
      </c>
      <c r="K180" s="73">
        <f t="shared" si="56"/>
        <v>1.7043693833281685E-3</v>
      </c>
      <c r="L180" s="71">
        <f t="shared" si="56"/>
        <v>7.8246048961884099E-2</v>
      </c>
      <c r="M180" s="24"/>
    </row>
    <row r="181" spans="1:13" hidden="1" x14ac:dyDescent="0.35">
      <c r="A181" s="2" t="s">
        <v>160</v>
      </c>
      <c r="B181" s="33">
        <v>380</v>
      </c>
      <c r="C181" s="33">
        <v>33</v>
      </c>
      <c r="D181" s="33">
        <v>40</v>
      </c>
      <c r="E181" s="33">
        <v>12</v>
      </c>
      <c r="F181" s="67">
        <v>465</v>
      </c>
      <c r="G181" s="67">
        <v>5990</v>
      </c>
      <c r="H181" s="73">
        <f t="shared" si="56"/>
        <v>6.3439065108514187E-2</v>
      </c>
      <c r="I181" s="73">
        <f t="shared" si="56"/>
        <v>5.5091819699499165E-3</v>
      </c>
      <c r="J181" s="73">
        <f t="shared" si="56"/>
        <v>6.6777963272120202E-3</v>
      </c>
      <c r="K181" s="73">
        <f t="shared" si="56"/>
        <v>2.0033388981636059E-3</v>
      </c>
      <c r="L181" s="71">
        <f t="shared" si="56"/>
        <v>7.7629382303839728E-2</v>
      </c>
      <c r="M181" s="24"/>
    </row>
    <row r="182" spans="1:13" hidden="1" x14ac:dyDescent="0.35">
      <c r="A182" s="2" t="s">
        <v>161</v>
      </c>
      <c r="B182" s="33">
        <v>319</v>
      </c>
      <c r="C182" s="33">
        <v>34</v>
      </c>
      <c r="D182" s="33">
        <v>40</v>
      </c>
      <c r="E182" s="33">
        <v>10</v>
      </c>
      <c r="F182" s="67">
        <v>403</v>
      </c>
      <c r="G182" s="67">
        <v>5612</v>
      </c>
      <c r="H182" s="73">
        <f t="shared" ref="H182:L183" si="57">B182/$G182</f>
        <v>5.684248039914469E-2</v>
      </c>
      <c r="I182" s="73">
        <f t="shared" si="57"/>
        <v>6.0584461867426945E-3</v>
      </c>
      <c r="J182" s="73">
        <f t="shared" si="57"/>
        <v>7.1275837491090524E-3</v>
      </c>
      <c r="K182" s="73">
        <f t="shared" si="57"/>
        <v>1.7818959372772631E-3</v>
      </c>
      <c r="L182" s="71">
        <f t="shared" si="57"/>
        <v>7.1810406272273697E-2</v>
      </c>
      <c r="M182" s="24"/>
    </row>
    <row r="183" spans="1:13" hidden="1" x14ac:dyDescent="0.35">
      <c r="A183" s="2" t="s">
        <v>162</v>
      </c>
      <c r="B183" s="33">
        <v>315</v>
      </c>
      <c r="C183" s="33">
        <v>33</v>
      </c>
      <c r="D183" s="33">
        <v>31</v>
      </c>
      <c r="E183" s="33">
        <v>9</v>
      </c>
      <c r="F183" s="67">
        <v>388</v>
      </c>
      <c r="G183" s="67">
        <v>4573</v>
      </c>
      <c r="H183" s="73">
        <f t="shared" si="57"/>
        <v>6.8882571616006999E-2</v>
      </c>
      <c r="I183" s="73">
        <f t="shared" si="57"/>
        <v>7.2162694073912093E-3</v>
      </c>
      <c r="J183" s="73">
        <f t="shared" si="57"/>
        <v>6.7789197463371965E-3</v>
      </c>
      <c r="K183" s="73">
        <f t="shared" si="57"/>
        <v>1.9680734747430572E-3</v>
      </c>
      <c r="L183" s="71">
        <f t="shared" si="57"/>
        <v>8.484583424447846E-2</v>
      </c>
      <c r="M183" s="24"/>
    </row>
    <row r="184" spans="1:13" hidden="1" x14ac:dyDescent="0.35">
      <c r="A184" s="2" t="s">
        <v>163</v>
      </c>
      <c r="B184" s="33">
        <v>310</v>
      </c>
      <c r="C184" s="33">
        <v>47</v>
      </c>
      <c r="D184" s="33">
        <v>35</v>
      </c>
      <c r="E184" s="33">
        <v>5</v>
      </c>
      <c r="F184" s="67">
        <v>397</v>
      </c>
      <c r="G184" s="67">
        <v>4963</v>
      </c>
      <c r="H184" s="73">
        <f t="shared" ref="H184:L185" si="58">B184/$G184</f>
        <v>6.2462220431190811E-2</v>
      </c>
      <c r="I184" s="73">
        <f t="shared" si="58"/>
        <v>9.4700785815031233E-3</v>
      </c>
      <c r="J184" s="73">
        <f t="shared" si="58"/>
        <v>7.052186177715092E-3</v>
      </c>
      <c r="K184" s="73">
        <f t="shared" si="58"/>
        <v>1.0074551682450132E-3</v>
      </c>
      <c r="L184" s="71">
        <f t="shared" si="58"/>
        <v>7.9991940358654035E-2</v>
      </c>
      <c r="M184" s="24"/>
    </row>
    <row r="185" spans="1:13" hidden="1" x14ac:dyDescent="0.35">
      <c r="A185" s="2" t="s">
        <v>164</v>
      </c>
      <c r="B185" s="33">
        <v>319</v>
      </c>
      <c r="C185" s="33">
        <v>37</v>
      </c>
      <c r="D185" s="33">
        <v>27</v>
      </c>
      <c r="E185" s="33">
        <v>9</v>
      </c>
      <c r="F185" s="67">
        <v>392</v>
      </c>
      <c r="G185" s="67">
        <v>5461</v>
      </c>
      <c r="H185" s="73">
        <f t="shared" si="58"/>
        <v>5.8414209851675516E-2</v>
      </c>
      <c r="I185" s="73">
        <f t="shared" si="58"/>
        <v>6.7753158762131477E-3</v>
      </c>
      <c r="J185" s="73">
        <f t="shared" si="58"/>
        <v>4.9441494231825672E-3</v>
      </c>
      <c r="K185" s="73">
        <f t="shared" si="58"/>
        <v>1.6480498077275224E-3</v>
      </c>
      <c r="L185" s="71">
        <f t="shared" si="58"/>
        <v>7.1781724958798754E-2</v>
      </c>
      <c r="M185" s="24"/>
    </row>
    <row r="186" spans="1:13" hidden="1" x14ac:dyDescent="0.35">
      <c r="A186" s="2" t="s">
        <v>165</v>
      </c>
      <c r="B186" s="33">
        <v>323</v>
      </c>
      <c r="C186" s="33">
        <v>43</v>
      </c>
      <c r="D186" s="33">
        <v>35</v>
      </c>
      <c r="E186" s="33">
        <v>9</v>
      </c>
      <c r="F186" s="67">
        <v>410</v>
      </c>
      <c r="G186" s="67">
        <v>5636</v>
      </c>
      <c r="H186" s="73">
        <f t="shared" ref="H186:L187" si="59">B186/$G186</f>
        <v>5.7310149041873669E-2</v>
      </c>
      <c r="I186" s="73">
        <f t="shared" si="59"/>
        <v>7.629524485450674E-3</v>
      </c>
      <c r="J186" s="73">
        <f t="shared" si="59"/>
        <v>6.2100780695528747E-3</v>
      </c>
      <c r="K186" s="73">
        <f t="shared" si="59"/>
        <v>1.5968772178850249E-3</v>
      </c>
      <c r="L186" s="71">
        <f t="shared" si="59"/>
        <v>7.2746628814762238E-2</v>
      </c>
      <c r="M186" s="24"/>
    </row>
    <row r="187" spans="1:13" hidden="1" x14ac:dyDescent="0.35">
      <c r="A187" s="2" t="s">
        <v>166</v>
      </c>
      <c r="B187" s="33">
        <v>310</v>
      </c>
      <c r="C187" s="33">
        <v>37</v>
      </c>
      <c r="D187" s="33">
        <v>30</v>
      </c>
      <c r="E187" s="33">
        <v>5</v>
      </c>
      <c r="F187" s="67">
        <v>382</v>
      </c>
      <c r="G187" s="67">
        <v>5502</v>
      </c>
      <c r="H187" s="73">
        <f t="shared" si="59"/>
        <v>5.6343147946201384E-2</v>
      </c>
      <c r="I187" s="73">
        <f t="shared" si="59"/>
        <v>6.7248273355143585E-3</v>
      </c>
      <c r="J187" s="73">
        <f t="shared" si="59"/>
        <v>5.4525627044711015E-3</v>
      </c>
      <c r="K187" s="73">
        <f t="shared" si="59"/>
        <v>9.0876045074518358E-4</v>
      </c>
      <c r="L187" s="71">
        <f t="shared" si="59"/>
        <v>6.9429298436932019E-2</v>
      </c>
      <c r="M187" s="24"/>
    </row>
    <row r="188" spans="1:13" x14ac:dyDescent="0.35">
      <c r="A188" s="2" t="s">
        <v>167</v>
      </c>
      <c r="B188" s="33">
        <v>345</v>
      </c>
      <c r="C188" s="33">
        <v>29</v>
      </c>
      <c r="D188" s="33">
        <v>55</v>
      </c>
      <c r="E188" s="33">
        <v>13</v>
      </c>
      <c r="F188" s="67">
        <v>442</v>
      </c>
      <c r="G188" s="67">
        <v>5658</v>
      </c>
      <c r="H188" s="73">
        <f t="shared" ref="H188:L193" si="60">B188/$G188</f>
        <v>6.097560975609756E-2</v>
      </c>
      <c r="I188" s="73">
        <f t="shared" si="60"/>
        <v>5.1254860374690707E-3</v>
      </c>
      <c r="J188" s="73">
        <f t="shared" si="60"/>
        <v>9.7207493814068582E-3</v>
      </c>
      <c r="K188" s="73">
        <f t="shared" si="60"/>
        <v>2.2976316719688938E-3</v>
      </c>
      <c r="L188" s="71">
        <f t="shared" si="60"/>
        <v>7.8119476846942384E-2</v>
      </c>
      <c r="M188" s="24"/>
    </row>
    <row r="189" spans="1:13" x14ac:dyDescent="0.35">
      <c r="A189" s="2" t="s">
        <v>168</v>
      </c>
      <c r="B189" s="33">
        <v>318</v>
      </c>
      <c r="C189" s="33">
        <v>40</v>
      </c>
      <c r="D189" s="33">
        <v>33</v>
      </c>
      <c r="E189" s="33">
        <v>10</v>
      </c>
      <c r="F189" s="67">
        <v>401</v>
      </c>
      <c r="G189" s="67">
        <v>5021</v>
      </c>
      <c r="H189" s="73">
        <f t="shared" si="60"/>
        <v>6.3333997211710819E-2</v>
      </c>
      <c r="I189" s="73">
        <f t="shared" si="60"/>
        <v>7.9665405297749455E-3</v>
      </c>
      <c r="J189" s="73">
        <f t="shared" si="60"/>
        <v>6.5723959370643298E-3</v>
      </c>
      <c r="K189" s="73">
        <f t="shared" si="60"/>
        <v>1.9916351324437364E-3</v>
      </c>
      <c r="L189" s="71">
        <f t="shared" si="60"/>
        <v>7.9864568810993825E-2</v>
      </c>
      <c r="M189" s="24"/>
    </row>
    <row r="190" spans="1:13" x14ac:dyDescent="0.35">
      <c r="A190" s="2" t="s">
        <v>169</v>
      </c>
      <c r="B190" s="21">
        <v>350</v>
      </c>
      <c r="C190" s="65">
        <v>38</v>
      </c>
      <c r="D190" s="65">
        <v>40</v>
      </c>
      <c r="E190" s="65">
        <v>9</v>
      </c>
      <c r="F190" s="66">
        <v>437</v>
      </c>
      <c r="G190" s="66">
        <v>6127</v>
      </c>
      <c r="H190" s="70">
        <f t="shared" si="60"/>
        <v>5.7124204341439527E-2</v>
      </c>
      <c r="I190" s="70">
        <f t="shared" si="60"/>
        <v>6.2020564713562917E-3</v>
      </c>
      <c r="J190" s="70">
        <f t="shared" si="60"/>
        <v>6.528480496164518E-3</v>
      </c>
      <c r="K190" s="70">
        <f t="shared" si="60"/>
        <v>1.4689081116370166E-3</v>
      </c>
      <c r="L190" s="71">
        <f t="shared" si="60"/>
        <v>7.1323649420597351E-2</v>
      </c>
      <c r="M190" s="24"/>
    </row>
    <row r="191" spans="1:13" x14ac:dyDescent="0.35">
      <c r="A191" s="2" t="s">
        <v>170</v>
      </c>
      <c r="B191" s="21">
        <v>346</v>
      </c>
      <c r="C191" s="65">
        <v>31</v>
      </c>
      <c r="D191" s="65">
        <v>47</v>
      </c>
      <c r="E191" s="65">
        <v>6</v>
      </c>
      <c r="F191" s="66">
        <v>430</v>
      </c>
      <c r="G191" s="66">
        <v>5855</v>
      </c>
      <c r="H191" s="70">
        <f t="shared" si="60"/>
        <v>5.9094790777113576E-2</v>
      </c>
      <c r="I191" s="70">
        <f t="shared" si="60"/>
        <v>5.2946199829205804E-3</v>
      </c>
      <c r="J191" s="70">
        <f t="shared" si="60"/>
        <v>8.0273270708795894E-3</v>
      </c>
      <c r="K191" s="70">
        <f t="shared" si="60"/>
        <v>1.0247651579846286E-3</v>
      </c>
      <c r="L191" s="71">
        <f t="shared" si="60"/>
        <v>7.3441502988898372E-2</v>
      </c>
      <c r="M191" s="24"/>
    </row>
    <row r="192" spans="1:13" x14ac:dyDescent="0.35">
      <c r="A192" s="2" t="s">
        <v>171</v>
      </c>
      <c r="B192" s="21">
        <v>347</v>
      </c>
      <c r="C192" s="65">
        <v>48</v>
      </c>
      <c r="D192" s="65">
        <v>46</v>
      </c>
      <c r="E192" s="65">
        <v>14</v>
      </c>
      <c r="F192" s="66">
        <v>455</v>
      </c>
      <c r="G192" s="66">
        <v>5517</v>
      </c>
      <c r="H192" s="70">
        <f t="shared" si="60"/>
        <v>6.289650172195034E-2</v>
      </c>
      <c r="I192" s="70">
        <f t="shared" si="60"/>
        <v>8.7003806416530716E-3</v>
      </c>
      <c r="J192" s="70">
        <f t="shared" si="60"/>
        <v>8.3378647815841936E-3</v>
      </c>
      <c r="K192" s="70">
        <f t="shared" si="60"/>
        <v>2.5376110204821463E-3</v>
      </c>
      <c r="L192" s="71">
        <f t="shared" si="60"/>
        <v>8.2472358165669751E-2</v>
      </c>
      <c r="M192" s="24"/>
    </row>
    <row r="193" spans="1:13" x14ac:dyDescent="0.35">
      <c r="A193" s="2" t="s">
        <v>172</v>
      </c>
      <c r="B193" s="21">
        <v>359</v>
      </c>
      <c r="C193" s="65">
        <v>33</v>
      </c>
      <c r="D193" s="65">
        <v>38</v>
      </c>
      <c r="E193" s="65">
        <v>11</v>
      </c>
      <c r="F193" s="66">
        <v>441</v>
      </c>
      <c r="G193" s="66">
        <v>5286</v>
      </c>
      <c r="H193" s="70">
        <f t="shared" si="60"/>
        <v>6.7915247824441916E-2</v>
      </c>
      <c r="I193" s="70">
        <f t="shared" si="60"/>
        <v>6.2429057888762768E-3</v>
      </c>
      <c r="J193" s="70">
        <f t="shared" si="60"/>
        <v>7.1888006053726829E-3</v>
      </c>
      <c r="K193" s="70">
        <f t="shared" si="60"/>
        <v>2.0809685962920924E-3</v>
      </c>
      <c r="L193" s="71">
        <f t="shared" si="60"/>
        <v>8.3427922814982972E-2</v>
      </c>
      <c r="M193" s="24"/>
    </row>
    <row r="194" spans="1:13" x14ac:dyDescent="0.35">
      <c r="A194" s="2" t="s">
        <v>173</v>
      </c>
      <c r="B194" s="21">
        <v>327</v>
      </c>
      <c r="C194" s="65">
        <v>44</v>
      </c>
      <c r="D194" s="65">
        <v>29</v>
      </c>
      <c r="E194" s="65">
        <v>14</v>
      </c>
      <c r="F194" s="66">
        <v>414</v>
      </c>
      <c r="G194" s="66">
        <v>4902</v>
      </c>
      <c r="H194" s="70">
        <f t="shared" ref="H194:H199" si="61">B194/$G194</f>
        <v>6.6707466340269278E-2</v>
      </c>
      <c r="I194" s="70">
        <f t="shared" ref="I194:I199" si="62">C194/$G194</f>
        <v>8.9759281925744592E-3</v>
      </c>
      <c r="J194" s="70">
        <f t="shared" ref="J194:J199" si="63">D194/$G194</f>
        <v>5.915952672378621E-3</v>
      </c>
      <c r="K194" s="70">
        <f t="shared" ref="K194:K199" si="64">E194/$G194</f>
        <v>2.8559771521827824E-3</v>
      </c>
      <c r="L194" s="71">
        <f t="shared" ref="L194:L199" si="65">F194/$G194</f>
        <v>8.4455324357405145E-2</v>
      </c>
      <c r="M194" s="24"/>
    </row>
    <row r="195" spans="1:13" x14ac:dyDescent="0.35">
      <c r="A195" s="2" t="s">
        <v>174</v>
      </c>
      <c r="B195" s="21">
        <v>327</v>
      </c>
      <c r="C195" s="65">
        <v>37</v>
      </c>
      <c r="D195" s="65">
        <v>35</v>
      </c>
      <c r="E195" s="65">
        <v>14</v>
      </c>
      <c r="F195" s="66">
        <v>467</v>
      </c>
      <c r="G195" s="66">
        <v>5646</v>
      </c>
      <c r="H195" s="70">
        <f t="shared" si="61"/>
        <v>5.7917109458023378E-2</v>
      </c>
      <c r="I195" s="70">
        <f t="shared" si="62"/>
        <v>6.5533120793482115E-3</v>
      </c>
      <c r="J195" s="70">
        <f t="shared" si="63"/>
        <v>6.1990789939780373E-3</v>
      </c>
      <c r="K195" s="70">
        <f t="shared" si="64"/>
        <v>2.4796315975912152E-3</v>
      </c>
      <c r="L195" s="71">
        <f t="shared" si="65"/>
        <v>8.2713425433935533E-2</v>
      </c>
      <c r="M195" s="24"/>
    </row>
    <row r="196" spans="1:13" x14ac:dyDescent="0.35">
      <c r="A196" s="2" t="s">
        <v>175</v>
      </c>
      <c r="B196" s="21">
        <v>372</v>
      </c>
      <c r="C196" s="65">
        <v>39</v>
      </c>
      <c r="D196" s="65">
        <v>39</v>
      </c>
      <c r="E196" s="65">
        <v>12</v>
      </c>
      <c r="F196" s="66">
        <v>462</v>
      </c>
      <c r="G196" s="66">
        <v>5376</v>
      </c>
      <c r="H196" s="70">
        <f t="shared" si="61"/>
        <v>6.9196428571428575E-2</v>
      </c>
      <c r="I196" s="70">
        <f t="shared" si="62"/>
        <v>7.254464285714286E-3</v>
      </c>
      <c r="J196" s="70">
        <f t="shared" si="63"/>
        <v>7.254464285714286E-3</v>
      </c>
      <c r="K196" s="70">
        <f t="shared" si="64"/>
        <v>2.232142857142857E-3</v>
      </c>
      <c r="L196" s="71">
        <f t="shared" si="65"/>
        <v>8.59375E-2</v>
      </c>
      <c r="M196" s="24"/>
    </row>
    <row r="197" spans="1:13" x14ac:dyDescent="0.35">
      <c r="A197" s="2" t="s">
        <v>176</v>
      </c>
      <c r="B197" s="21">
        <v>419</v>
      </c>
      <c r="C197" s="65">
        <v>34</v>
      </c>
      <c r="D197" s="65">
        <v>36</v>
      </c>
      <c r="E197" s="65">
        <v>9</v>
      </c>
      <c r="F197" s="66">
        <v>498</v>
      </c>
      <c r="G197" s="66">
        <v>5945</v>
      </c>
      <c r="H197" s="70">
        <f t="shared" si="61"/>
        <v>7.0479394449116911E-2</v>
      </c>
      <c r="I197" s="70">
        <f t="shared" si="62"/>
        <v>5.7190916736753576E-3</v>
      </c>
      <c r="J197" s="70">
        <f t="shared" si="63"/>
        <v>6.0555088309503782E-3</v>
      </c>
      <c r="K197" s="70">
        <f t="shared" si="64"/>
        <v>1.5138772077375945E-3</v>
      </c>
      <c r="L197" s="71">
        <f t="shared" si="65"/>
        <v>8.3767872161480239E-2</v>
      </c>
      <c r="M197" s="24"/>
    </row>
    <row r="198" spans="1:13" x14ac:dyDescent="0.35">
      <c r="A198" s="2" t="s">
        <v>177</v>
      </c>
      <c r="B198" s="21">
        <v>391</v>
      </c>
      <c r="C198" s="65">
        <v>39</v>
      </c>
      <c r="D198" s="65">
        <v>36</v>
      </c>
      <c r="E198" s="65">
        <v>16</v>
      </c>
      <c r="F198" s="66">
        <v>482</v>
      </c>
      <c r="G198" s="66">
        <v>5560</v>
      </c>
      <c r="H198" s="70">
        <f t="shared" si="61"/>
        <v>7.032374100719424E-2</v>
      </c>
      <c r="I198" s="70">
        <f t="shared" si="62"/>
        <v>7.0143884892086327E-3</v>
      </c>
      <c r="J198" s="70">
        <f t="shared" si="63"/>
        <v>6.4748201438848919E-3</v>
      </c>
      <c r="K198" s="70">
        <f t="shared" si="64"/>
        <v>2.8776978417266188E-3</v>
      </c>
      <c r="L198" s="71">
        <f t="shared" si="65"/>
        <v>8.6690647482014382E-2</v>
      </c>
      <c r="M198" s="24"/>
    </row>
    <row r="199" spans="1:13" x14ac:dyDescent="0.35">
      <c r="A199" s="2" t="s">
        <v>179</v>
      </c>
      <c r="B199" s="21">
        <v>406</v>
      </c>
      <c r="C199" s="65">
        <v>45</v>
      </c>
      <c r="D199" s="65">
        <v>24</v>
      </c>
      <c r="E199" s="65">
        <v>11</v>
      </c>
      <c r="F199" s="66">
        <v>486</v>
      </c>
      <c r="G199" s="66">
        <v>5469</v>
      </c>
      <c r="H199" s="70">
        <f t="shared" si="61"/>
        <v>7.4236606326567922E-2</v>
      </c>
      <c r="I199" s="70">
        <f t="shared" si="62"/>
        <v>8.2281952825013719E-3</v>
      </c>
      <c r="J199" s="70">
        <f t="shared" si="63"/>
        <v>4.388370817334065E-3</v>
      </c>
      <c r="K199" s="70">
        <f t="shared" si="64"/>
        <v>2.0113366246114462E-3</v>
      </c>
      <c r="L199" s="71">
        <f t="shared" si="65"/>
        <v>8.8864509051014812E-2</v>
      </c>
      <c r="M199" s="24"/>
    </row>
    <row r="200" spans="1:13" x14ac:dyDescent="0.35">
      <c r="A200" s="2" t="s">
        <v>180</v>
      </c>
      <c r="B200" s="21">
        <v>365</v>
      </c>
      <c r="C200" s="21">
        <v>36</v>
      </c>
      <c r="D200" s="21">
        <v>33</v>
      </c>
      <c r="E200" s="21">
        <v>13</v>
      </c>
      <c r="F200" s="11">
        <v>447</v>
      </c>
      <c r="G200" s="11">
        <v>5493</v>
      </c>
      <c r="H200" s="72">
        <f t="shared" ref="H200" si="66">B200/$G200</f>
        <v>6.6448206808665575E-2</v>
      </c>
      <c r="I200" s="72">
        <f t="shared" ref="I200" si="67">C200/$G200</f>
        <v>6.5537957400327689E-3</v>
      </c>
      <c r="J200" s="72">
        <f t="shared" ref="J200" si="68">D200/$G200</f>
        <v>6.0076460950300378E-3</v>
      </c>
      <c r="K200" s="72">
        <f t="shared" ref="K200" si="69">E200/$G200</f>
        <v>2.3666484616785E-3</v>
      </c>
      <c r="L200" s="74">
        <f t="shared" ref="L200" si="70">F200/$G200</f>
        <v>8.1376297105406878E-2</v>
      </c>
    </row>
    <row r="201" spans="1:13" x14ac:dyDescent="0.35">
      <c r="A201" s="2" t="s">
        <v>181</v>
      </c>
      <c r="B201" s="21">
        <v>399</v>
      </c>
      <c r="C201" s="21">
        <v>56</v>
      </c>
      <c r="D201" s="21">
        <v>28</v>
      </c>
      <c r="E201" s="21">
        <v>13</v>
      </c>
      <c r="F201" s="11">
        <v>496</v>
      </c>
      <c r="G201" s="11">
        <v>5741</v>
      </c>
      <c r="H201" s="72">
        <f t="shared" ref="H201:H203" si="71">B201/$G201</f>
        <v>6.9500087092840973E-2</v>
      </c>
      <c r="I201" s="72">
        <f t="shared" ref="I201:I203" si="72">C201/$G201</f>
        <v>9.7543981884689081E-3</v>
      </c>
      <c r="J201" s="72">
        <f t="shared" ref="J201:J203" si="73">D201/$G201</f>
        <v>4.877199094234454E-3</v>
      </c>
      <c r="K201" s="72">
        <f t="shared" ref="K201:K203" si="74">E201/$G201</f>
        <v>2.2644138651802823E-3</v>
      </c>
      <c r="L201" s="74">
        <f t="shared" ref="L201:L203" si="75">F201/$G201</f>
        <v>8.6396098240724611E-2</v>
      </c>
    </row>
    <row r="202" spans="1:13" x14ac:dyDescent="0.35">
      <c r="A202" s="2" t="s">
        <v>182</v>
      </c>
      <c r="B202" s="21">
        <v>391</v>
      </c>
      <c r="C202" s="21">
        <v>42</v>
      </c>
      <c r="D202" s="21">
        <v>37</v>
      </c>
      <c r="E202" s="21">
        <v>12</v>
      </c>
      <c r="F202" s="11">
        <v>482</v>
      </c>
      <c r="G202" s="11">
        <v>5482</v>
      </c>
      <c r="H202" s="72">
        <f t="shared" si="71"/>
        <v>7.1324334184604155E-2</v>
      </c>
      <c r="I202" s="72">
        <f t="shared" si="72"/>
        <v>7.661437431594309E-3</v>
      </c>
      <c r="J202" s="72">
        <f t="shared" si="73"/>
        <v>6.7493615468807002E-3</v>
      </c>
      <c r="K202" s="72">
        <f t="shared" si="74"/>
        <v>2.1889821233126595E-3</v>
      </c>
      <c r="L202" s="74">
        <f t="shared" si="75"/>
        <v>8.7924115286391824E-2</v>
      </c>
    </row>
    <row r="203" spans="1:13" x14ac:dyDescent="0.35">
      <c r="A203" s="2" t="s">
        <v>183</v>
      </c>
      <c r="B203" s="21">
        <v>425</v>
      </c>
      <c r="C203" s="21">
        <v>40</v>
      </c>
      <c r="D203" s="21">
        <v>45</v>
      </c>
      <c r="E203" s="21">
        <v>10</v>
      </c>
      <c r="F203" s="11">
        <v>520</v>
      </c>
      <c r="G203" s="11">
        <v>5655</v>
      </c>
      <c r="H203" s="72">
        <f t="shared" si="71"/>
        <v>7.515473032714412E-2</v>
      </c>
      <c r="I203" s="72">
        <f t="shared" si="72"/>
        <v>7.073386383731211E-3</v>
      </c>
      <c r="J203" s="72">
        <f t="shared" si="73"/>
        <v>7.9575596816976128E-3</v>
      </c>
      <c r="K203" s="72">
        <f t="shared" si="74"/>
        <v>1.7683465959328027E-3</v>
      </c>
      <c r="L203" s="74">
        <f t="shared" si="75"/>
        <v>9.1954022988505746E-2</v>
      </c>
    </row>
    <row r="204" spans="1:13" x14ac:dyDescent="0.35">
      <c r="A204" s="2" t="s">
        <v>186</v>
      </c>
      <c r="B204" s="21">
        <v>429</v>
      </c>
      <c r="C204" s="21">
        <v>52</v>
      </c>
      <c r="D204" s="21">
        <v>38</v>
      </c>
      <c r="E204" s="21">
        <v>9</v>
      </c>
      <c r="F204" s="11">
        <v>528</v>
      </c>
      <c r="G204" s="11">
        <v>5383</v>
      </c>
      <c r="H204" s="72">
        <f t="shared" ref="H204" si="76">B204/$G204</f>
        <v>7.9695337172580344E-2</v>
      </c>
      <c r="I204" s="72">
        <f t="shared" ref="I204" si="77">C204/$G204</f>
        <v>9.6600408694036775E-3</v>
      </c>
      <c r="J204" s="72">
        <f t="shared" ref="J204" si="78">D204/$G204</f>
        <v>7.0592606353334572E-3</v>
      </c>
      <c r="K204" s="72">
        <f t="shared" ref="K204" si="79">E204/$G204</f>
        <v>1.6719301504737136E-3</v>
      </c>
      <c r="L204" s="74">
        <f t="shared" ref="L204" si="80">F204/$G204</f>
        <v>9.8086568827791196E-2</v>
      </c>
    </row>
    <row r="205" spans="1:13" x14ac:dyDescent="0.35">
      <c r="A205" s="2" t="s">
        <v>187</v>
      </c>
      <c r="B205" s="21">
        <v>497</v>
      </c>
      <c r="C205" s="21">
        <v>37</v>
      </c>
      <c r="D205" s="21">
        <v>36</v>
      </c>
      <c r="E205" s="21">
        <v>17</v>
      </c>
      <c r="F205" s="11">
        <v>587</v>
      </c>
      <c r="G205" s="11">
        <v>6692</v>
      </c>
      <c r="H205" s="72">
        <f t="shared" ref="H205:H219" si="81">B205/$G205</f>
        <v>7.4267782426778242E-2</v>
      </c>
      <c r="I205" s="72">
        <f t="shared" ref="I205:I219" si="82">C205/$G205</f>
        <v>5.5289898386132698E-3</v>
      </c>
      <c r="J205" s="72">
        <f t="shared" ref="J205:J219" si="83">D205/$G205</f>
        <v>5.3795576808129113E-3</v>
      </c>
      <c r="K205" s="72">
        <f t="shared" ref="K205:K219" si="84">E205/$G205</f>
        <v>2.5403466826060968E-3</v>
      </c>
      <c r="L205" s="74">
        <f t="shared" ref="L205:L219" si="85">F205/$G205</f>
        <v>8.7716676628810525E-2</v>
      </c>
    </row>
    <row r="206" spans="1:13" x14ac:dyDescent="0.35">
      <c r="A206" s="2" t="s">
        <v>189</v>
      </c>
      <c r="B206" s="21">
        <v>377</v>
      </c>
      <c r="C206" s="21">
        <v>29</v>
      </c>
      <c r="D206" s="21">
        <v>43</v>
      </c>
      <c r="E206" s="21">
        <v>15</v>
      </c>
      <c r="F206" s="11">
        <v>464</v>
      </c>
      <c r="G206" s="11">
        <v>4523</v>
      </c>
      <c r="H206" s="72">
        <f t="shared" si="81"/>
        <v>8.3351757682953789E-2</v>
      </c>
      <c r="I206" s="72">
        <f t="shared" si="82"/>
        <v>6.4116736679195223E-3</v>
      </c>
      <c r="J206" s="72">
        <f t="shared" si="83"/>
        <v>9.5069644041565326E-3</v>
      </c>
      <c r="K206" s="72">
        <f t="shared" si="84"/>
        <v>3.3163829316825116E-3</v>
      </c>
      <c r="L206" s="74">
        <f t="shared" si="85"/>
        <v>0.10258677868671236</v>
      </c>
    </row>
    <row r="207" spans="1:13" x14ac:dyDescent="0.35">
      <c r="A207" s="2" t="s">
        <v>190</v>
      </c>
      <c r="B207" s="21">
        <v>350</v>
      </c>
      <c r="C207" s="21">
        <v>23</v>
      </c>
      <c r="D207" s="21">
        <v>45</v>
      </c>
      <c r="E207" s="21">
        <v>15</v>
      </c>
      <c r="F207" s="11">
        <v>433</v>
      </c>
      <c r="G207" s="11">
        <v>4055</v>
      </c>
      <c r="H207" s="72">
        <f t="shared" si="81"/>
        <v>8.6313193588162765E-2</v>
      </c>
      <c r="I207" s="72">
        <f t="shared" si="82"/>
        <v>5.6720098643649819E-3</v>
      </c>
      <c r="J207" s="72">
        <f t="shared" si="83"/>
        <v>1.1097410604192354E-2</v>
      </c>
      <c r="K207" s="72">
        <f t="shared" si="84"/>
        <v>3.6991368680641184E-3</v>
      </c>
      <c r="L207" s="74">
        <f t="shared" si="85"/>
        <v>0.10678175092478422</v>
      </c>
    </row>
    <row r="208" spans="1:13" x14ac:dyDescent="0.35">
      <c r="A208" s="2" t="s">
        <v>191</v>
      </c>
      <c r="B208" s="21">
        <v>401</v>
      </c>
      <c r="C208" s="21">
        <v>30</v>
      </c>
      <c r="D208" s="21">
        <v>50</v>
      </c>
      <c r="E208" s="21">
        <v>17</v>
      </c>
      <c r="F208" s="11">
        <v>498</v>
      </c>
      <c r="G208" s="11">
        <v>4627</v>
      </c>
      <c r="H208" s="72">
        <f t="shared" si="81"/>
        <v>8.6665225848281818E-2</v>
      </c>
      <c r="I208" s="72">
        <f t="shared" si="82"/>
        <v>6.4836827317916578E-3</v>
      </c>
      <c r="J208" s="72">
        <f t="shared" si="83"/>
        <v>1.080613788631943E-2</v>
      </c>
      <c r="K208" s="72">
        <f t="shared" si="84"/>
        <v>3.6740868813486061E-3</v>
      </c>
      <c r="L208" s="74">
        <f t="shared" si="85"/>
        <v>0.10762913334774152</v>
      </c>
    </row>
    <row r="209" spans="1:12" x14ac:dyDescent="0.35">
      <c r="A209" s="2" t="s">
        <v>193</v>
      </c>
      <c r="B209" s="21">
        <v>371</v>
      </c>
      <c r="C209" s="21">
        <v>28</v>
      </c>
      <c r="D209" s="21">
        <v>34</v>
      </c>
      <c r="E209" s="21">
        <v>21</v>
      </c>
      <c r="F209" s="11">
        <v>454</v>
      </c>
      <c r="G209" s="11">
        <v>4812</v>
      </c>
      <c r="H209" s="72">
        <f t="shared" si="81"/>
        <v>7.7098919368246047E-2</v>
      </c>
      <c r="I209" s="72">
        <f t="shared" si="82"/>
        <v>5.8187863674147968E-3</v>
      </c>
      <c r="J209" s="72">
        <f t="shared" si="83"/>
        <v>7.0656691604322527E-3</v>
      </c>
      <c r="K209" s="72">
        <f t="shared" si="84"/>
        <v>4.3640897755610969E-3</v>
      </c>
      <c r="L209" s="74">
        <f t="shared" si="85"/>
        <v>9.4347464671654196E-2</v>
      </c>
    </row>
    <row r="210" spans="1:12" x14ac:dyDescent="0.35">
      <c r="A210" s="2" t="s">
        <v>194</v>
      </c>
      <c r="B210" s="21">
        <v>370</v>
      </c>
      <c r="C210" s="21">
        <v>25</v>
      </c>
      <c r="D210" s="21">
        <v>35</v>
      </c>
      <c r="E210" s="21">
        <v>19</v>
      </c>
      <c r="F210" s="11">
        <v>449</v>
      </c>
      <c r="G210" s="11">
        <v>4558</v>
      </c>
      <c r="H210" s="72">
        <f t="shared" si="81"/>
        <v>8.1175954365949973E-2</v>
      </c>
      <c r="I210" s="72">
        <f t="shared" si="82"/>
        <v>5.4848617814831063E-3</v>
      </c>
      <c r="J210" s="72">
        <f t="shared" si="83"/>
        <v>7.6788064940763491E-3</v>
      </c>
      <c r="K210" s="72">
        <f t="shared" si="84"/>
        <v>4.1684949539271612E-3</v>
      </c>
      <c r="L210" s="74">
        <f t="shared" si="85"/>
        <v>9.8508117595436595E-2</v>
      </c>
    </row>
    <row r="211" spans="1:12" x14ac:dyDescent="0.35">
      <c r="A211" s="2" t="s">
        <v>195</v>
      </c>
      <c r="B211" s="21">
        <v>374</v>
      </c>
      <c r="C211" s="21">
        <v>32</v>
      </c>
      <c r="D211" s="21">
        <v>44</v>
      </c>
      <c r="E211" s="21">
        <v>14</v>
      </c>
      <c r="F211" s="11">
        <v>464</v>
      </c>
      <c r="G211" s="11">
        <v>4760</v>
      </c>
      <c r="H211" s="72">
        <f t="shared" si="81"/>
        <v>7.857142857142857E-2</v>
      </c>
      <c r="I211" s="72">
        <f t="shared" si="82"/>
        <v>6.7226890756302525E-3</v>
      </c>
      <c r="J211" s="72">
        <f t="shared" si="83"/>
        <v>9.2436974789915968E-3</v>
      </c>
      <c r="K211" s="72">
        <f t="shared" si="84"/>
        <v>2.9411764705882353E-3</v>
      </c>
      <c r="L211" s="74">
        <f t="shared" si="85"/>
        <v>9.7478991596638656E-2</v>
      </c>
    </row>
    <row r="212" spans="1:12" x14ac:dyDescent="0.35">
      <c r="A212" s="2" t="s">
        <v>196</v>
      </c>
      <c r="B212" s="21">
        <v>393</v>
      </c>
      <c r="C212" s="21">
        <v>28</v>
      </c>
      <c r="D212" s="21">
        <v>50</v>
      </c>
      <c r="E212" s="21">
        <v>22</v>
      </c>
      <c r="F212" s="11">
        <v>493</v>
      </c>
      <c r="G212" s="11">
        <v>4683</v>
      </c>
      <c r="H212" s="72">
        <f t="shared" si="81"/>
        <v>8.3920563741191542E-2</v>
      </c>
      <c r="I212" s="72">
        <f t="shared" si="82"/>
        <v>5.9790732436472349E-3</v>
      </c>
      <c r="J212" s="72">
        <f t="shared" si="83"/>
        <v>1.0676916506512918E-2</v>
      </c>
      <c r="K212" s="72">
        <f t="shared" si="84"/>
        <v>4.6978432628656842E-3</v>
      </c>
      <c r="L212" s="74">
        <f t="shared" si="85"/>
        <v>0.10527439675421738</v>
      </c>
    </row>
    <row r="213" spans="1:12" x14ac:dyDescent="0.35">
      <c r="A213" s="2" t="s">
        <v>199</v>
      </c>
      <c r="B213" s="21">
        <v>390</v>
      </c>
      <c r="C213" s="21">
        <v>38</v>
      </c>
      <c r="D213" s="21">
        <v>54</v>
      </c>
      <c r="E213" s="21">
        <v>16</v>
      </c>
      <c r="F213" s="11">
        <v>498</v>
      </c>
      <c r="G213" s="11">
        <v>5058</v>
      </c>
      <c r="H213" s="72">
        <f t="shared" si="81"/>
        <v>7.7105575326215897E-2</v>
      </c>
      <c r="I213" s="72">
        <f t="shared" si="82"/>
        <v>7.5128509292210358E-3</v>
      </c>
      <c r="J213" s="72">
        <f t="shared" si="83"/>
        <v>1.0676156583629894E-2</v>
      </c>
      <c r="K213" s="72">
        <f t="shared" si="84"/>
        <v>3.1633056544088573E-3</v>
      </c>
      <c r="L213" s="74">
        <f t="shared" si="85"/>
        <v>9.8457888493475684E-2</v>
      </c>
    </row>
    <row r="214" spans="1:12" x14ac:dyDescent="0.35">
      <c r="A214" s="2" t="s">
        <v>200</v>
      </c>
      <c r="B214" s="21">
        <v>392</v>
      </c>
      <c r="C214" s="21">
        <v>24</v>
      </c>
      <c r="D214" s="21">
        <v>42</v>
      </c>
      <c r="E214" s="21">
        <v>15</v>
      </c>
      <c r="F214" s="11">
        <v>473</v>
      </c>
      <c r="G214" s="11">
        <v>4887</v>
      </c>
      <c r="H214" s="72">
        <f t="shared" si="81"/>
        <v>8.0212809494577444E-2</v>
      </c>
      <c r="I214" s="72">
        <f t="shared" si="82"/>
        <v>4.9109883364027006E-3</v>
      </c>
      <c r="J214" s="72">
        <f t="shared" si="83"/>
        <v>8.5942295887047274E-3</v>
      </c>
      <c r="K214" s="72">
        <f t="shared" si="84"/>
        <v>3.0693677102516881E-3</v>
      </c>
      <c r="L214" s="74">
        <f t="shared" si="85"/>
        <v>9.678739512993656E-2</v>
      </c>
    </row>
    <row r="215" spans="1:12" x14ac:dyDescent="0.35">
      <c r="A215" s="2" t="s">
        <v>202</v>
      </c>
      <c r="B215" s="21">
        <v>417</v>
      </c>
      <c r="C215" s="21">
        <v>23</v>
      </c>
      <c r="D215" s="21">
        <v>39</v>
      </c>
      <c r="E215" s="21">
        <v>17</v>
      </c>
      <c r="F215" s="11">
        <v>496</v>
      </c>
      <c r="G215" s="11">
        <v>4919</v>
      </c>
      <c r="H215" s="72">
        <f t="shared" si="81"/>
        <v>8.4773327912177274E-2</v>
      </c>
      <c r="I215" s="72">
        <f t="shared" si="82"/>
        <v>4.6757471030697299E-3</v>
      </c>
      <c r="J215" s="72">
        <f t="shared" si="83"/>
        <v>7.9284407399878021E-3</v>
      </c>
      <c r="K215" s="72">
        <f t="shared" si="84"/>
        <v>3.4559869892254523E-3</v>
      </c>
      <c r="L215" s="74">
        <f t="shared" si="85"/>
        <v>0.10083350274446026</v>
      </c>
    </row>
    <row r="216" spans="1:12" x14ac:dyDescent="0.35">
      <c r="A216" s="2" t="s">
        <v>203</v>
      </c>
      <c r="B216" s="21">
        <v>351</v>
      </c>
      <c r="C216" s="21">
        <v>25</v>
      </c>
      <c r="D216" s="21">
        <v>51</v>
      </c>
      <c r="E216" s="21">
        <v>10</v>
      </c>
      <c r="F216" s="11">
        <v>437</v>
      </c>
      <c r="G216" s="11">
        <v>4641</v>
      </c>
      <c r="H216" s="72">
        <f t="shared" si="81"/>
        <v>7.5630252100840331E-2</v>
      </c>
      <c r="I216" s="72">
        <f t="shared" si="82"/>
        <v>5.3867700926524455E-3</v>
      </c>
      <c r="J216" s="72">
        <f t="shared" si="83"/>
        <v>1.098901098901099E-2</v>
      </c>
      <c r="K216" s="72">
        <f t="shared" si="84"/>
        <v>2.1547080370609784E-3</v>
      </c>
      <c r="L216" s="74">
        <f t="shared" si="85"/>
        <v>9.4160741219564748E-2</v>
      </c>
    </row>
    <row r="217" spans="1:12" x14ac:dyDescent="0.35">
      <c r="A217" s="2" t="s">
        <v>204</v>
      </c>
      <c r="B217" s="21">
        <v>427</v>
      </c>
      <c r="C217" s="21">
        <v>26</v>
      </c>
      <c r="D217" s="21">
        <v>41</v>
      </c>
      <c r="E217" s="21">
        <v>20</v>
      </c>
      <c r="F217" s="11">
        <v>514</v>
      </c>
      <c r="G217" s="11">
        <v>4866</v>
      </c>
      <c r="H217" s="72">
        <f t="shared" si="81"/>
        <v>8.7751746814632145E-2</v>
      </c>
      <c r="I217" s="72">
        <f t="shared" si="82"/>
        <v>5.3431976983148374E-3</v>
      </c>
      <c r="J217" s="72">
        <f t="shared" si="83"/>
        <v>8.4258117550349357E-3</v>
      </c>
      <c r="K217" s="72">
        <f t="shared" si="84"/>
        <v>4.110152075626798E-3</v>
      </c>
      <c r="L217" s="74">
        <f t="shared" si="85"/>
        <v>0.10563090834360872</v>
      </c>
    </row>
    <row r="218" spans="1:12" x14ac:dyDescent="0.35">
      <c r="A218" s="2" t="s">
        <v>205</v>
      </c>
      <c r="B218" s="21">
        <v>417</v>
      </c>
      <c r="C218" s="21">
        <v>31</v>
      </c>
      <c r="D218" s="21">
        <v>62</v>
      </c>
      <c r="E218" s="21">
        <v>15</v>
      </c>
      <c r="F218" s="11">
        <v>525</v>
      </c>
      <c r="G218" s="11">
        <v>5074</v>
      </c>
      <c r="H218" s="72">
        <f t="shared" si="81"/>
        <v>8.2183681513598741E-2</v>
      </c>
      <c r="I218" s="72">
        <f t="shared" si="82"/>
        <v>6.1095782420181313E-3</v>
      </c>
      <c r="J218" s="72">
        <f t="shared" si="83"/>
        <v>1.2219156484036263E-2</v>
      </c>
      <c r="K218" s="72">
        <f t="shared" si="84"/>
        <v>2.9562475364603865E-3</v>
      </c>
      <c r="L218" s="74">
        <f t="shared" si="85"/>
        <v>0.10346866377611352</v>
      </c>
    </row>
    <row r="219" spans="1:12" x14ac:dyDescent="0.35">
      <c r="A219" s="2" t="s">
        <v>206</v>
      </c>
      <c r="B219" s="21">
        <v>382</v>
      </c>
      <c r="C219" s="21">
        <v>27</v>
      </c>
      <c r="D219" s="21">
        <v>69</v>
      </c>
      <c r="E219" s="21">
        <v>19</v>
      </c>
      <c r="F219" s="11">
        <v>497</v>
      </c>
      <c r="G219" s="11">
        <v>4987</v>
      </c>
      <c r="H219" s="72">
        <f t="shared" si="81"/>
        <v>7.6599157810306795E-2</v>
      </c>
      <c r="I219" s="72">
        <f t="shared" si="82"/>
        <v>5.4140765991578105E-3</v>
      </c>
      <c r="J219" s="72">
        <f t="shared" si="83"/>
        <v>1.3835973531181071E-2</v>
      </c>
      <c r="K219" s="72">
        <f t="shared" si="84"/>
        <v>3.8099057549629035E-3</v>
      </c>
      <c r="L219" s="74">
        <f t="shared" si="85"/>
        <v>9.9659113695608578E-2</v>
      </c>
    </row>
    <row r="220" spans="1:12" x14ac:dyDescent="0.35">
      <c r="A220" s="2" t="s">
        <v>207</v>
      </c>
      <c r="H220" s="72" t="e">
        <f t="shared" ref="H220:H223" si="86">B220/$G220</f>
        <v>#DIV/0!</v>
      </c>
      <c r="I220" s="72" t="e">
        <f t="shared" ref="I220:I223" si="87">C220/$G220</f>
        <v>#DIV/0!</v>
      </c>
      <c r="J220" s="72" t="e">
        <f t="shared" ref="J220:J223" si="88">D220/$G220</f>
        <v>#DIV/0!</v>
      </c>
      <c r="K220" s="72" t="e">
        <f t="shared" ref="K220:K223" si="89">E220/$G220</f>
        <v>#DIV/0!</v>
      </c>
      <c r="L220" s="74" t="e">
        <f t="shared" ref="L220:L223" si="90">F220/$G220</f>
        <v>#DIV/0!</v>
      </c>
    </row>
    <row r="221" spans="1:12" x14ac:dyDescent="0.35">
      <c r="B221" s="65"/>
      <c r="C221" s="65"/>
      <c r="H221" s="72" t="e">
        <f t="shared" si="86"/>
        <v>#DIV/0!</v>
      </c>
      <c r="I221" s="72" t="e">
        <f t="shared" si="87"/>
        <v>#DIV/0!</v>
      </c>
      <c r="J221" s="72" t="e">
        <f t="shared" si="88"/>
        <v>#DIV/0!</v>
      </c>
      <c r="K221" s="72" t="e">
        <f t="shared" si="89"/>
        <v>#DIV/0!</v>
      </c>
      <c r="L221" s="74" t="e">
        <f t="shared" si="90"/>
        <v>#DIV/0!</v>
      </c>
    </row>
    <row r="222" spans="1:12" x14ac:dyDescent="0.35">
      <c r="B222" s="65"/>
      <c r="C222" s="65"/>
      <c r="H222" s="72" t="e">
        <f t="shared" si="86"/>
        <v>#DIV/0!</v>
      </c>
      <c r="I222" s="72" t="e">
        <f t="shared" si="87"/>
        <v>#DIV/0!</v>
      </c>
      <c r="J222" s="72" t="e">
        <f t="shared" si="88"/>
        <v>#DIV/0!</v>
      </c>
      <c r="K222" s="72" t="e">
        <f t="shared" si="89"/>
        <v>#DIV/0!</v>
      </c>
      <c r="L222" s="74" t="e">
        <f t="shared" si="90"/>
        <v>#DIV/0!</v>
      </c>
    </row>
    <row r="223" spans="1:12" x14ac:dyDescent="0.35">
      <c r="B223" s="33"/>
      <c r="C223" s="33"/>
      <c r="H223" s="72" t="e">
        <f t="shared" si="86"/>
        <v>#DIV/0!</v>
      </c>
      <c r="I223" s="72" t="e">
        <f t="shared" si="87"/>
        <v>#DIV/0!</v>
      </c>
      <c r="J223" s="72" t="e">
        <f t="shared" si="88"/>
        <v>#DIV/0!</v>
      </c>
      <c r="K223" s="72" t="e">
        <f t="shared" si="89"/>
        <v>#DIV/0!</v>
      </c>
      <c r="L223" s="74" t="e">
        <f t="shared" si="90"/>
        <v>#DIV/0!</v>
      </c>
    </row>
    <row r="224" spans="1:12" x14ac:dyDescent="0.35">
      <c r="B224" s="33"/>
      <c r="C224" s="33"/>
    </row>
    <row r="225" spans="2:3" x14ac:dyDescent="0.35">
      <c r="B225" s="33"/>
      <c r="C225" s="33"/>
    </row>
    <row r="226" spans="2:3" x14ac:dyDescent="0.35">
      <c r="B226" s="33"/>
      <c r="C226" s="33"/>
    </row>
    <row r="227" spans="2:3" x14ac:dyDescent="0.35">
      <c r="B227" s="67"/>
      <c r="C227" s="67"/>
    </row>
    <row r="228" spans="2:3" x14ac:dyDescent="0.35">
      <c r="B228" s="67"/>
      <c r="C228" s="67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17</xdr:col>
                    <xdr:colOff>0</xdr:colOff>
                    <xdr:row>44</xdr:row>
                    <xdr:rowOff>0</xdr:rowOff>
                  </from>
                  <to>
                    <xdr:col>18</xdr:col>
                    <xdr:colOff>180975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17</xdr:col>
                    <xdr:colOff>0</xdr:colOff>
                    <xdr:row>45</xdr:row>
                    <xdr:rowOff>0</xdr:rowOff>
                  </from>
                  <to>
                    <xdr:col>18</xdr:col>
                    <xdr:colOff>180975</xdr:colOff>
                    <xdr:row>46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图表 </vt:lpstr>
      <vt:lpstr>图表-旧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2016-09-13T01:39:43Z</dcterms:modified>
</cp:coreProperties>
</file>