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339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13" i="1" l="1"/>
  <c r="Y13" i="1"/>
  <c r="X13" i="1"/>
  <c r="AH9" i="1"/>
  <c r="X9" i="1"/>
  <c r="AH5" i="1"/>
  <c r="X5" i="1"/>
  <c r="AH12" i="1"/>
  <c r="X12" i="1"/>
  <c r="Y4" i="1"/>
  <c r="X4" i="1"/>
  <c r="AH8" i="1"/>
  <c r="X8" i="1"/>
  <c r="AH4" i="1"/>
  <c r="F10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42" i="1"/>
  <c r="P2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F7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9" i="1"/>
  <c r="F18" i="1"/>
  <c r="F17" i="1"/>
  <c r="F16" i="1"/>
  <c r="F15" i="1"/>
  <c r="F14" i="1"/>
  <c r="F13" i="1"/>
  <c r="F12" i="1"/>
  <c r="F11" i="1"/>
  <c r="F9" i="1"/>
  <c r="F8" i="1"/>
  <c r="F6" i="1"/>
  <c r="F5" i="1"/>
  <c r="F4" i="1"/>
</calcChain>
</file>

<file path=xl/sharedStrings.xml><?xml version="1.0" encoding="utf-8"?>
<sst xmlns="http://schemas.openxmlformats.org/spreadsheetml/2006/main" count="101" uniqueCount="39">
  <si>
    <t>Height</t>
  </si>
  <si>
    <t>N</t>
  </si>
  <si>
    <r>
      <t>h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</si>
  <si>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</si>
  <si>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>e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</si>
  <si>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M</t>
  </si>
  <si>
    <t>SD</t>
  </si>
  <si>
    <t>Skew</t>
  </si>
  <si>
    <t>Total N</t>
  </si>
  <si>
    <t>Total Sample</t>
  </si>
  <si>
    <t>All FF</t>
  </si>
  <si>
    <t>All MF</t>
  </si>
  <si>
    <t>All MM</t>
  </si>
  <si>
    <t>All Hispanic</t>
  </si>
  <si>
    <t>All Black</t>
  </si>
  <si>
    <t>All NB NH</t>
  </si>
  <si>
    <t>Hispanic FF</t>
  </si>
  <si>
    <t>Hispanic MF</t>
  </si>
  <si>
    <t>Hispanic MM</t>
  </si>
  <si>
    <t>Black FF</t>
  </si>
  <si>
    <t>Black MF</t>
  </si>
  <si>
    <t>Black MM</t>
  </si>
  <si>
    <t>NB NH FF</t>
  </si>
  <si>
    <t>NB NH MF</t>
  </si>
  <si>
    <t>NB NH MM</t>
  </si>
  <si>
    <t>Column1</t>
  </si>
  <si>
    <t>19+ with ambiguous sibs and null values as .25</t>
  </si>
  <si>
    <t>19+ with ambiguous sibs and null values as .5</t>
  </si>
  <si>
    <t>19+ with ambiguous sibs and Null values as as .375 (2011V28 Links)</t>
  </si>
  <si>
    <t xml:space="preserve"> </t>
  </si>
  <si>
    <t>Total Sample, 5+ .375 for ambig and null</t>
  </si>
  <si>
    <t>Total Sample, 5+ .25 for ambig and null</t>
  </si>
  <si>
    <t>Total Sample, 5+ .5 for Ambig and Null</t>
  </si>
  <si>
    <t>Total Sample, 5+ .375 for ambig, null as blank</t>
  </si>
  <si>
    <t>Total Sample, 5+ .25 for ambig, null as blank</t>
  </si>
  <si>
    <t>Total Sample, 5+ .5 for ambig, null as blank</t>
  </si>
  <si>
    <t>**Setting nulls as ambiguous adds 184  (double entered) pairs, only 72 end up in height analysis (missing height values)</t>
  </si>
  <si>
    <t>Adding nulls to BG analysis increases h2</t>
  </si>
  <si>
    <t>.375 has higher h2 values than .5 and .25 w/ nulls, .5 gives highest estimate when nulls are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</si>
</sst>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9" xfId="0" applyNumberFormat="1" applyBorder="1"/>
    <xf numFmtId="1" fontId="3" fillId="0" borderId="18" xfId="0" applyNumberFormat="1" applyFont="1" applyBorder="1"/>
    <xf numFmtId="2" fontId="3" fillId="0" borderId="17" xfId="0" applyNumberFormat="1" applyFont="1" applyBorder="1"/>
    <xf numFmtId="2" fontId="3" fillId="0" borderId="15" xfId="0" applyNumberFormat="1" applyFont="1" applyBorder="1"/>
    <xf numFmtId="2" fontId="0" fillId="0" borderId="17" xfId="0" applyNumberFormat="1" applyBorder="1"/>
    <xf numFmtId="1" fontId="0" fillId="0" borderId="1" xfId="0" applyNumberFormat="1" applyBorder="1"/>
    <xf numFmtId="1" fontId="0" fillId="0" borderId="25" xfId="0" applyNumberFormat="1" applyBorder="1"/>
    <xf numFmtId="1" fontId="0" fillId="0" borderId="26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" xfId="0" applyNumberFormat="1" applyBorder="1"/>
    <xf numFmtId="1" fontId="0" fillId="0" borderId="28" xfId="0" applyNumberFormat="1" applyBorder="1"/>
    <xf numFmtId="2" fontId="0" fillId="2" borderId="29" xfId="0" applyNumberFormat="1" applyFill="1" applyBorder="1"/>
    <xf numFmtId="164" fontId="0" fillId="2" borderId="23" xfId="0" applyNumberFormat="1" applyFill="1" applyBorder="1"/>
    <xf numFmtId="2" fontId="0" fillId="2" borderId="23" xfId="0" applyNumberFormat="1" applyFill="1" applyBorder="1"/>
    <xf numFmtId="2" fontId="0" fillId="2" borderId="30" xfId="0" applyNumberFormat="1" applyFill="1" applyBorder="1"/>
    <xf numFmtId="1" fontId="0" fillId="0" borderId="6" xfId="0" applyNumberFormat="1" applyBorder="1"/>
    <xf numFmtId="1" fontId="0" fillId="0" borderId="0" xfId="0" applyNumberFormat="1"/>
    <xf numFmtId="1" fontId="0" fillId="0" borderId="31" xfId="0" applyNumberFormat="1" applyFill="1" applyBorder="1"/>
    <xf numFmtId="0" fontId="5" fillId="0" borderId="0" xfId="0" applyFont="1"/>
    <xf numFmtId="2" fontId="2" fillId="0" borderId="9" xfId="0" applyNumberFormat="1" applyFont="1" applyBorder="1" applyAlignment="1">
      <alignment vertical="center" textRotation="180"/>
    </xf>
    <xf numFmtId="2" fontId="2" fillId="0" borderId="10" xfId="0" applyNumberFormat="1" applyFont="1" applyBorder="1" applyAlignment="1">
      <alignment vertical="center" textRotation="180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22" xfId="0" applyNumberFormat="1" applyFont="1" applyBorder="1" applyAlignment="1"/>
  </cellXfs>
  <cellStyles count="1">
    <cellStyle name="Normal" xfId="0" builtinId="0"/>
  </cellStyles>
  <dxfs count="44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3" displayName="Table23" ref="B3:I20" totalsRowShown="0" headerRowDxfId="43" headerRowBorderDxfId="42" tableBorderDxfId="41">
  <autoFilter ref="B3:I20"/>
  <tableColumns count="8">
    <tableColumn id="1" name="Column1" dataDxfId="40"/>
    <tableColumn id="2" name="N" dataDxfId="39"/>
    <tableColumn id="3" name="h2" dataDxfId="38"/>
    <tableColumn id="4" name="c2" dataDxfId="37"/>
    <tableColumn id="5" name="e2" dataDxfId="36"/>
    <tableColumn id="6" name="M" dataDxfId="35"/>
    <tableColumn id="7" name="SD" dataDxfId="34"/>
    <tableColumn id="8" name="Skew" dataDxfId="3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22:I38" totalsRowShown="0" headerRowDxfId="32" headerRowBorderDxfId="31" tableBorderDxfId="30">
  <autoFilter ref="B22:I38"/>
  <tableColumns count="8">
    <tableColumn id="1" name="Column1" dataDxfId="29"/>
    <tableColumn id="2" name="N" dataDxfId="28"/>
    <tableColumn id="3" name="h2" dataDxfId="27"/>
    <tableColumn id="4" name="c2" dataDxfId="26"/>
    <tableColumn id="5" name="e2" dataDxfId="25"/>
    <tableColumn id="6" name="M" dataDxfId="24"/>
    <tableColumn id="7" name="SD" dataDxfId="23"/>
    <tableColumn id="8" name="Skew" dataDxfId="2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B41:I57" totalsRowShown="0" headerRowDxfId="21" headerRowBorderDxfId="20" tableBorderDxfId="19">
  <autoFilter ref="B41:I57"/>
  <tableColumns count="8">
    <tableColumn id="1" name="Column1" dataDxfId="18"/>
    <tableColumn id="2" name="N" dataDxfId="17"/>
    <tableColumn id="3" name="h2" dataDxfId="16"/>
    <tableColumn id="4" name="c2" dataDxfId="15"/>
    <tableColumn id="5" name="e2" dataDxfId="14"/>
    <tableColumn id="6" name="M" dataDxfId="13"/>
    <tableColumn id="7" name="SD" dataDxfId="12"/>
    <tableColumn id="8" name="Skew" dataDxfId="1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" name="Table232" displayName="Table232" ref="T3:AA20" totalsRowShown="0" headerRowDxfId="10" headerRowBorderDxfId="9" tableBorderDxfId="8">
  <autoFilter ref="T3:AA20"/>
  <tableColumns count="8">
    <tableColumn id="1" name="Column1" dataDxfId="7"/>
    <tableColumn id="2" name="N" dataDxfId="6"/>
    <tableColumn id="3" name="h2" dataDxfId="5"/>
    <tableColumn id="4" name="c2" dataDxfId="4"/>
    <tableColumn id="5" name="e2" dataDxfId="3"/>
    <tableColumn id="6" name="M" dataDxfId="2">
      <calculatedColumnFormula>0.0321</calculatedColumnFormula>
    </tableColumn>
    <tableColumn id="7" name="SD" dataDxfId="1"/>
    <tableColumn id="8" name="Skew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zoomScale="90" zoomScaleNormal="90" workbookViewId="0">
      <selection activeCell="T40" sqref="T40"/>
    </sheetView>
  </sheetViews>
  <sheetFormatPr defaultRowHeight="15" x14ac:dyDescent="0.25"/>
  <cols>
    <col min="2" max="2" width="12" customWidth="1"/>
    <col min="3" max="3" width="9.140625" style="31"/>
    <col min="20" max="20" width="39.7109375" customWidth="1"/>
  </cols>
  <sheetData>
    <row r="1" spans="1:34" ht="15.75" thickBot="1" x14ac:dyDescent="0.3">
      <c r="S1" s="1"/>
      <c r="T1" s="1"/>
      <c r="U1" s="3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thickBot="1" x14ac:dyDescent="0.3">
      <c r="A2" s="34" t="s">
        <v>0</v>
      </c>
      <c r="B2" s="38" t="s">
        <v>28</v>
      </c>
      <c r="C2" s="39"/>
      <c r="D2" s="39"/>
      <c r="E2" s="39"/>
      <c r="F2" s="39"/>
      <c r="G2" s="39"/>
      <c r="H2" s="39"/>
      <c r="I2" s="40"/>
      <c r="J2" s="1"/>
      <c r="K2" s="2"/>
      <c r="L2" s="1"/>
      <c r="M2" s="1"/>
      <c r="N2" s="1"/>
      <c r="O2" s="1"/>
      <c r="P2" s="1"/>
      <c r="S2" s="34" t="s">
        <v>0</v>
      </c>
      <c r="T2" s="38"/>
      <c r="U2" s="39"/>
      <c r="V2" s="39"/>
      <c r="W2" s="39"/>
      <c r="X2" s="39"/>
      <c r="Y2" s="39"/>
      <c r="Z2" s="39"/>
      <c r="AA2" s="40"/>
      <c r="AB2" s="1"/>
      <c r="AC2" s="2"/>
      <c r="AD2" s="1"/>
      <c r="AE2" s="1"/>
      <c r="AF2" s="1"/>
      <c r="AG2" s="1"/>
      <c r="AH2" s="1"/>
    </row>
    <row r="3" spans="1:34" ht="18" thickBot="1" x14ac:dyDescent="0.3">
      <c r="A3" s="35"/>
      <c r="B3" s="10" t="s">
        <v>25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6</v>
      </c>
      <c r="I3" s="18" t="s">
        <v>7</v>
      </c>
      <c r="J3" s="1"/>
      <c r="K3" s="26">
        <v>0.25</v>
      </c>
      <c r="L3" s="27">
        <v>0.375</v>
      </c>
      <c r="M3" s="28">
        <v>0.5</v>
      </c>
      <c r="N3" s="28">
        <v>0.75</v>
      </c>
      <c r="O3" s="28">
        <v>1</v>
      </c>
      <c r="P3" s="29" t="s">
        <v>8</v>
      </c>
      <c r="S3" s="35"/>
      <c r="T3" s="10" t="s">
        <v>25</v>
      </c>
      <c r="U3" s="15" t="s">
        <v>1</v>
      </c>
      <c r="V3" s="16" t="s">
        <v>2</v>
      </c>
      <c r="W3" s="16" t="s">
        <v>3</v>
      </c>
      <c r="X3" s="16" t="s">
        <v>4</v>
      </c>
      <c r="Y3" s="16" t="s">
        <v>5</v>
      </c>
      <c r="Z3" s="17" t="s">
        <v>6</v>
      </c>
      <c r="AA3" s="18" t="s">
        <v>7</v>
      </c>
      <c r="AB3" s="1"/>
      <c r="AC3" s="26">
        <v>0.25</v>
      </c>
      <c r="AD3" s="27">
        <v>0.375</v>
      </c>
      <c r="AE3" s="28">
        <v>0.5</v>
      </c>
      <c r="AF3" s="28">
        <v>0.75</v>
      </c>
      <c r="AG3" s="28">
        <v>1</v>
      </c>
      <c r="AH3" s="29" t="s">
        <v>8</v>
      </c>
    </row>
    <row r="4" spans="1:34" x14ac:dyDescent="0.25">
      <c r="A4" s="35"/>
      <c r="B4" s="12" t="s">
        <v>9</v>
      </c>
      <c r="C4" s="6">
        <v>7160</v>
      </c>
      <c r="D4" s="4">
        <v>0.71120000000000005</v>
      </c>
      <c r="E4" s="4">
        <v>4.6300000000000001E-2</v>
      </c>
      <c r="F4" s="4">
        <f>1-E4-D4</f>
        <v>0.24249999999999994</v>
      </c>
      <c r="G4" s="4">
        <v>-2.63E-2</v>
      </c>
      <c r="H4" s="8">
        <v>1.01</v>
      </c>
      <c r="I4" s="4">
        <v>-2.52E-2</v>
      </c>
      <c r="J4" s="1"/>
      <c r="K4" s="23">
        <v>2206</v>
      </c>
      <c r="L4" s="24">
        <v>62</v>
      </c>
      <c r="M4" s="24">
        <v>4864</v>
      </c>
      <c r="N4" s="24"/>
      <c r="O4" s="24">
        <v>28</v>
      </c>
      <c r="P4" s="25">
        <f>SUM(K4:O4)</f>
        <v>7160</v>
      </c>
      <c r="S4" s="35"/>
      <c r="T4" s="12" t="s">
        <v>30</v>
      </c>
      <c r="U4" s="6">
        <v>12844</v>
      </c>
      <c r="V4" s="4">
        <v>0.67779999999999996</v>
      </c>
      <c r="W4" s="4">
        <v>4.5499999999999999E-2</v>
      </c>
      <c r="X4" s="4">
        <f>1-W4-V4</f>
        <v>0.27670000000000006</v>
      </c>
      <c r="Y4" s="4">
        <f t="shared" ref="Y4" si="0">0.0321</f>
        <v>3.2099999999999997E-2</v>
      </c>
      <c r="Z4" s="8">
        <v>1.0014000000000001</v>
      </c>
      <c r="AA4" s="4">
        <v>3.8949999999999999E-2</v>
      </c>
      <c r="AB4" s="1"/>
      <c r="AC4" s="23">
        <v>4470</v>
      </c>
      <c r="AD4" s="24">
        <v>282</v>
      </c>
      <c r="AE4" s="24">
        <v>9532</v>
      </c>
      <c r="AF4" s="24">
        <v>4</v>
      </c>
      <c r="AG4" s="24">
        <v>38</v>
      </c>
      <c r="AH4" s="25">
        <f>SUM(AC4:AG4)</f>
        <v>14326</v>
      </c>
    </row>
    <row r="5" spans="1:34" x14ac:dyDescent="0.25">
      <c r="A5" s="35"/>
      <c r="B5" s="13" t="s">
        <v>10</v>
      </c>
      <c r="C5" s="5">
        <v>1782</v>
      </c>
      <c r="D5" s="3">
        <v>0.84609999999999996</v>
      </c>
      <c r="E5" s="3">
        <v>3.6600000000000001E-2</v>
      </c>
      <c r="F5" s="3">
        <f t="shared" ref="F5:F9" si="1">1-E5-D5</f>
        <v>0.11730000000000007</v>
      </c>
      <c r="G5" s="3">
        <v>-4.4499999999999998E-2</v>
      </c>
      <c r="H5" s="9">
        <v>1.0168999999999999</v>
      </c>
      <c r="I5" s="3">
        <v>4.4499999999999998E-2</v>
      </c>
      <c r="J5" s="1"/>
      <c r="K5" s="20">
        <v>574</v>
      </c>
      <c r="L5" s="19">
        <v>12</v>
      </c>
      <c r="M5" s="19">
        <v>1186</v>
      </c>
      <c r="N5" s="19">
        <v>0</v>
      </c>
      <c r="O5" s="19">
        <v>10</v>
      </c>
      <c r="P5" s="25">
        <f t="shared" ref="P5:P19" si="2">SUM(K5:O5)</f>
        <v>1782</v>
      </c>
      <c r="S5" s="35"/>
      <c r="T5" s="1" t="s">
        <v>33</v>
      </c>
      <c r="U5">
        <v>12772</v>
      </c>
      <c r="V5" s="2">
        <v>0.67210000000000003</v>
      </c>
      <c r="W5" s="2">
        <v>4.9599999999999998E-2</v>
      </c>
      <c r="X5" s="2">
        <f>1-Table232[[#This Row],[c2]]-Table232[[#This Row],[h2]]</f>
        <v>0.27829999999999999</v>
      </c>
      <c r="Y5" s="2">
        <v>-3.2099999999999997E-2</v>
      </c>
      <c r="Z5" s="2">
        <v>1.0013000000000001</v>
      </c>
      <c r="AA5" s="2">
        <v>3.8949999999999999E-2</v>
      </c>
      <c r="AC5">
        <v>4470</v>
      </c>
      <c r="AD5">
        <v>98</v>
      </c>
      <c r="AE5">
        <v>9532</v>
      </c>
      <c r="AF5">
        <v>4</v>
      </c>
      <c r="AG5">
        <v>38</v>
      </c>
      <c r="AH5">
        <f>SUM(AC5:AG5)</f>
        <v>14142</v>
      </c>
    </row>
    <row r="6" spans="1:34" x14ac:dyDescent="0.25">
      <c r="A6" s="35"/>
      <c r="B6" s="13" t="s">
        <v>11</v>
      </c>
      <c r="C6" s="5">
        <v>3558</v>
      </c>
      <c r="D6" s="3">
        <v>0.65190000000000003</v>
      </c>
      <c r="E6" s="3">
        <v>5.9200000000000003E-2</v>
      </c>
      <c r="F6" s="3">
        <f t="shared" si="1"/>
        <v>0.28889999999999993</v>
      </c>
      <c r="G6" s="3">
        <v>5.3E-3</v>
      </c>
      <c r="H6" s="9">
        <v>1.0185</v>
      </c>
      <c r="I6" s="3">
        <v>-6.1699999999999998E-2</v>
      </c>
      <c r="J6" s="1"/>
      <c r="K6" s="20">
        <v>1110</v>
      </c>
      <c r="L6" s="19">
        <v>26</v>
      </c>
      <c r="M6" s="19">
        <v>2422</v>
      </c>
      <c r="N6" s="19">
        <v>0</v>
      </c>
      <c r="O6" s="19">
        <v>0</v>
      </c>
      <c r="P6" s="25">
        <f t="shared" si="2"/>
        <v>3558</v>
      </c>
      <c r="S6" s="35"/>
      <c r="T6" s="13"/>
      <c r="U6" s="5"/>
      <c r="V6" s="3"/>
      <c r="W6" s="3"/>
      <c r="X6" s="3"/>
      <c r="Y6" s="3"/>
      <c r="Z6" s="9"/>
      <c r="AA6" s="3"/>
      <c r="AB6" s="1"/>
      <c r="AC6" s="20"/>
      <c r="AD6" s="19"/>
      <c r="AE6" s="19"/>
      <c r="AF6" s="19"/>
      <c r="AG6" s="19"/>
      <c r="AH6" s="25"/>
    </row>
    <row r="7" spans="1:34" x14ac:dyDescent="0.25">
      <c r="A7" s="35"/>
      <c r="B7" s="13" t="s">
        <v>12</v>
      </c>
      <c r="C7" s="5">
        <v>1820</v>
      </c>
      <c r="D7" s="3">
        <v>0.7006</v>
      </c>
      <c r="E7" s="3">
        <v>2.4E-2</v>
      </c>
      <c r="F7" s="3">
        <f>1-E7-D7</f>
        <v>0.27539999999999998</v>
      </c>
      <c r="G7" s="3">
        <v>-6.5000000000000002E-2</v>
      </c>
      <c r="H7" s="9">
        <v>0.99409999999999998</v>
      </c>
      <c r="I7" s="3">
        <v>-2.7699999999999999E-2</v>
      </c>
      <c r="J7" s="1"/>
      <c r="K7" s="20">
        <v>522</v>
      </c>
      <c r="L7" s="19">
        <v>24</v>
      </c>
      <c r="M7" s="19">
        <v>1256</v>
      </c>
      <c r="N7" s="19">
        <v>0</v>
      </c>
      <c r="O7" s="19">
        <v>18</v>
      </c>
      <c r="P7" s="25">
        <f t="shared" si="2"/>
        <v>1820</v>
      </c>
      <c r="S7" s="35"/>
      <c r="T7" s="13"/>
      <c r="U7" s="5"/>
      <c r="V7" s="3"/>
      <c r="W7" s="3"/>
      <c r="X7" s="3"/>
      <c r="Y7" s="3"/>
      <c r="Z7" s="9"/>
      <c r="AA7" s="3"/>
      <c r="AB7" s="1"/>
      <c r="AC7" s="20"/>
      <c r="AD7" s="19"/>
      <c r="AE7" s="19"/>
      <c r="AF7" s="19"/>
      <c r="AG7" s="19"/>
      <c r="AH7" s="25"/>
    </row>
    <row r="8" spans="1:34" x14ac:dyDescent="0.25">
      <c r="A8" s="35"/>
      <c r="B8" s="13" t="s">
        <v>13</v>
      </c>
      <c r="C8" s="5">
        <v>1792</v>
      </c>
      <c r="D8" s="3">
        <v>0.20399999999999999</v>
      </c>
      <c r="E8" s="3">
        <v>0.30890000000000001</v>
      </c>
      <c r="F8" s="3">
        <f t="shared" si="1"/>
        <v>0.48710000000000009</v>
      </c>
      <c r="G8" s="3">
        <v>-0.69869999999999999</v>
      </c>
      <c r="H8" s="9">
        <v>0.96489999999999998</v>
      </c>
      <c r="I8" s="3">
        <v>0.13420000000000001</v>
      </c>
      <c r="J8" s="1"/>
      <c r="K8" s="20">
        <v>404</v>
      </c>
      <c r="L8" s="19">
        <v>14</v>
      </c>
      <c r="M8" s="19">
        <v>1372</v>
      </c>
      <c r="N8" s="19">
        <v>0</v>
      </c>
      <c r="O8" s="19">
        <v>2</v>
      </c>
      <c r="P8" s="25">
        <f t="shared" si="2"/>
        <v>1792</v>
      </c>
      <c r="S8" s="35"/>
      <c r="T8" s="13" t="s">
        <v>31</v>
      </c>
      <c r="U8" s="6">
        <v>12844</v>
      </c>
      <c r="V8" s="4">
        <v>0.66659999999999997</v>
      </c>
      <c r="W8" s="4">
        <v>5.1400000000000001E-2</v>
      </c>
      <c r="X8" s="4">
        <f>1-W8-V8</f>
        <v>0.28200000000000003</v>
      </c>
      <c r="Y8" s="4">
        <v>-3.2099999999999997E-2</v>
      </c>
      <c r="Z8" s="8">
        <v>1.0013000000000001</v>
      </c>
      <c r="AA8" s="4">
        <v>3.8960000000000002E-2</v>
      </c>
      <c r="AB8" s="1"/>
      <c r="AC8" s="23">
        <v>4752</v>
      </c>
      <c r="AD8">
        <v>0</v>
      </c>
      <c r="AE8" s="24">
        <v>9532</v>
      </c>
      <c r="AF8" s="24">
        <v>4</v>
      </c>
      <c r="AG8" s="24">
        <v>38</v>
      </c>
      <c r="AH8" s="25">
        <f>SUM(AC8:AG8)</f>
        <v>14326</v>
      </c>
    </row>
    <row r="9" spans="1:34" x14ac:dyDescent="0.25">
      <c r="A9" s="35"/>
      <c r="B9" s="13" t="s">
        <v>14</v>
      </c>
      <c r="C9" s="5">
        <v>2940</v>
      </c>
      <c r="D9" s="3">
        <v>0.68100000000000005</v>
      </c>
      <c r="E9" s="3">
        <v>-2.24E-2</v>
      </c>
      <c r="F9" s="3">
        <f t="shared" si="1"/>
        <v>0.34139999999999993</v>
      </c>
      <c r="G9" s="3">
        <v>-1.44E-2</v>
      </c>
      <c r="H9" s="9">
        <v>1.0103</v>
      </c>
      <c r="I9" s="3">
        <v>5.8999999999999999E-3</v>
      </c>
      <c r="J9" s="1"/>
      <c r="K9" s="20">
        <v>1380</v>
      </c>
      <c r="L9" s="19">
        <v>42</v>
      </c>
      <c r="M9" s="19">
        <v>1508</v>
      </c>
      <c r="N9" s="19">
        <v>0</v>
      </c>
      <c r="O9" s="19">
        <v>10</v>
      </c>
      <c r="P9" s="25">
        <f t="shared" si="2"/>
        <v>2940</v>
      </c>
      <c r="S9" s="35"/>
      <c r="T9" s="13" t="s">
        <v>34</v>
      </c>
      <c r="U9" s="5">
        <v>12772</v>
      </c>
      <c r="V9" s="3">
        <v>0.6502</v>
      </c>
      <c r="W9" s="3">
        <v>5.9700000000000003E-2</v>
      </c>
      <c r="X9" s="3">
        <f>1-Table232[[#This Row],[c2]]-Table232[[#This Row],[h2]]</f>
        <v>0.29010000000000002</v>
      </c>
      <c r="Y9" s="3">
        <v>-3.2099999999999997E-2</v>
      </c>
      <c r="Z9" s="9">
        <v>1.0009999999999999</v>
      </c>
      <c r="AA9" s="3">
        <v>3.8949999999999999E-2</v>
      </c>
      <c r="AB9" s="1"/>
      <c r="AC9" s="20">
        <v>4568</v>
      </c>
      <c r="AD9" s="19">
        <v>0</v>
      </c>
      <c r="AE9" s="19">
        <v>9532</v>
      </c>
      <c r="AF9" s="19">
        <v>4</v>
      </c>
      <c r="AG9" s="19">
        <v>38</v>
      </c>
      <c r="AH9" s="25">
        <f>SUM(AC9:AG9)</f>
        <v>14142</v>
      </c>
    </row>
    <row r="10" spans="1:34" x14ac:dyDescent="0.25">
      <c r="A10" s="35"/>
      <c r="B10" s="13" t="s">
        <v>15</v>
      </c>
      <c r="C10" s="5">
        <v>2428</v>
      </c>
      <c r="D10" s="3">
        <v>0.49609999999999999</v>
      </c>
      <c r="E10" s="3">
        <v>0.10920000000000001</v>
      </c>
      <c r="F10" s="3">
        <f>1-E10-D10</f>
        <v>0.39470000000000005</v>
      </c>
      <c r="G10" s="3">
        <v>0.2341</v>
      </c>
      <c r="H10" s="9">
        <v>0.96389999999999998</v>
      </c>
      <c r="I10" s="3">
        <v>-0.1744</v>
      </c>
      <c r="J10" s="1"/>
      <c r="K10" s="20">
        <v>422</v>
      </c>
      <c r="L10" s="19">
        <v>6</v>
      </c>
      <c r="M10" s="19">
        <v>1984</v>
      </c>
      <c r="N10" s="19">
        <v>0</v>
      </c>
      <c r="O10" s="19">
        <v>16</v>
      </c>
      <c r="P10" s="25">
        <f t="shared" si="2"/>
        <v>2428</v>
      </c>
      <c r="S10" s="35"/>
      <c r="T10" s="13"/>
      <c r="U10" s="5"/>
      <c r="V10" s="3"/>
      <c r="W10" s="3"/>
      <c r="X10" s="3"/>
      <c r="Y10" s="3"/>
      <c r="Z10" s="9"/>
      <c r="AA10" s="3"/>
      <c r="AB10" s="1"/>
      <c r="AC10" s="20"/>
      <c r="AD10" s="19"/>
      <c r="AE10" s="19"/>
      <c r="AF10" s="19"/>
      <c r="AG10" s="19"/>
      <c r="AH10" s="25"/>
    </row>
    <row r="11" spans="1:34" ht="15.75" thickBot="1" x14ac:dyDescent="0.3">
      <c r="A11" s="36"/>
      <c r="B11" s="13" t="s">
        <v>16</v>
      </c>
      <c r="C11" s="5">
        <v>412</v>
      </c>
      <c r="D11" s="3">
        <v>-2.9700000000000001E-2</v>
      </c>
      <c r="E11" s="3">
        <v>0.46110000000000001</v>
      </c>
      <c r="F11" s="3">
        <f>1-Table23[[#This Row],[c2]]-Table23[[#This Row],[h2]]</f>
        <v>0.56859999999999988</v>
      </c>
      <c r="G11" s="3">
        <v>-0.45029999999999998</v>
      </c>
      <c r="H11" s="9">
        <v>0.93530000000000002</v>
      </c>
      <c r="I11" s="9">
        <v>0.23960000000000001</v>
      </c>
      <c r="J11" s="1"/>
      <c r="K11" s="20">
        <v>108</v>
      </c>
      <c r="L11" s="19">
        <v>2</v>
      </c>
      <c r="M11" s="19">
        <v>302</v>
      </c>
      <c r="N11" s="19">
        <v>0</v>
      </c>
      <c r="O11" s="19">
        <v>0</v>
      </c>
      <c r="P11" s="25">
        <f t="shared" si="2"/>
        <v>412</v>
      </c>
      <c r="R11" s="1" t="s">
        <v>29</v>
      </c>
      <c r="S11" s="36"/>
      <c r="T11" s="13"/>
      <c r="U11" s="5"/>
      <c r="V11" s="3"/>
      <c r="W11" s="3"/>
      <c r="X11" s="3"/>
      <c r="Y11" s="3"/>
      <c r="Z11" s="9"/>
      <c r="AA11" s="9"/>
      <c r="AB11" s="1"/>
      <c r="AC11" s="20"/>
      <c r="AD11" s="19"/>
      <c r="AE11" s="19"/>
      <c r="AF11" s="19"/>
      <c r="AG11" s="19"/>
      <c r="AH11" s="25"/>
    </row>
    <row r="12" spans="1:34" x14ac:dyDescent="0.25">
      <c r="A12" s="36"/>
      <c r="B12" s="13" t="s">
        <v>17</v>
      </c>
      <c r="C12" s="5">
        <v>860</v>
      </c>
      <c r="D12" s="3">
        <v>0.26429999999999998</v>
      </c>
      <c r="E12" s="3">
        <v>0.26479999999999998</v>
      </c>
      <c r="F12" s="3">
        <f>1-Table23[[#This Row],[c2]]-Table23[[#This Row],[h2]]</f>
        <v>0.4709000000000001</v>
      </c>
      <c r="G12" s="3">
        <v>-0.35339999999999999</v>
      </c>
      <c r="H12" s="9">
        <v>0.99590000000000001</v>
      </c>
      <c r="I12" s="3">
        <v>0.14398</v>
      </c>
      <c r="J12" s="1"/>
      <c r="K12" s="20">
        <v>196</v>
      </c>
      <c r="L12" s="19">
        <v>8</v>
      </c>
      <c r="M12" s="19">
        <v>656</v>
      </c>
      <c r="N12" s="19">
        <v>0</v>
      </c>
      <c r="O12" s="19">
        <v>0</v>
      </c>
      <c r="P12" s="25">
        <f t="shared" si="2"/>
        <v>860</v>
      </c>
      <c r="S12" s="36"/>
      <c r="T12" s="12" t="s">
        <v>32</v>
      </c>
      <c r="U12" s="6">
        <v>12844</v>
      </c>
      <c r="V12" s="4">
        <v>0.66900000000000004</v>
      </c>
      <c r="W12" s="4">
        <v>4.7995999999999997E-2</v>
      </c>
      <c r="X12" s="4">
        <f>1-W12-V12</f>
        <v>0.28300399999999992</v>
      </c>
      <c r="Y12" s="4">
        <v>-3.2099999999999997E-2</v>
      </c>
      <c r="Z12" s="8">
        <v>1.0009999999999999</v>
      </c>
      <c r="AA12" s="4">
        <v>3.8960000000000002E-2</v>
      </c>
      <c r="AB12" s="1"/>
      <c r="AC12" s="23">
        <v>4470</v>
      </c>
      <c r="AD12" s="24">
        <v>0</v>
      </c>
      <c r="AE12" s="24">
        <v>9814</v>
      </c>
      <c r="AF12" s="24">
        <v>4</v>
      </c>
      <c r="AG12" s="24">
        <v>38</v>
      </c>
      <c r="AH12" s="25">
        <f>SUM(AC12:AG12)</f>
        <v>14326</v>
      </c>
    </row>
    <row r="13" spans="1:34" x14ac:dyDescent="0.25">
      <c r="A13" s="36"/>
      <c r="B13" s="13" t="s">
        <v>18</v>
      </c>
      <c r="C13" s="5">
        <v>520</v>
      </c>
      <c r="D13" s="3">
        <v>0.36259999999999998</v>
      </c>
      <c r="E13" s="3">
        <v>0.2248</v>
      </c>
      <c r="F13" s="3">
        <f>1-Table23[[#This Row],[c2]]-Table23[[#This Row],[h2]]</f>
        <v>0.41260000000000002</v>
      </c>
      <c r="G13" s="3">
        <v>-0.43269999999999997</v>
      </c>
      <c r="H13" s="9">
        <v>0.93359999999999999</v>
      </c>
      <c r="I13" s="3">
        <v>2.8999999999999998E-3</v>
      </c>
      <c r="J13" s="1"/>
      <c r="K13" s="20">
        <v>100</v>
      </c>
      <c r="L13" s="19">
        <v>4</v>
      </c>
      <c r="M13" s="19">
        <v>414</v>
      </c>
      <c r="N13" s="19">
        <v>0</v>
      </c>
      <c r="O13" s="19">
        <v>2</v>
      </c>
      <c r="P13" s="25">
        <f t="shared" si="2"/>
        <v>520</v>
      </c>
      <c r="S13" s="36"/>
      <c r="T13" s="13" t="s">
        <v>35</v>
      </c>
      <c r="U13" s="5">
        <v>12772</v>
      </c>
      <c r="V13" s="3">
        <v>0.68030000000000002</v>
      </c>
      <c r="W13" s="3">
        <v>4.5400000000000003E-2</v>
      </c>
      <c r="X13" s="3">
        <f>1-Table232[[#This Row],[c2]]-Table232[[#This Row],[h2]]</f>
        <v>0.27429999999999999</v>
      </c>
      <c r="Y13" s="3">
        <f>-0.0322</f>
        <v>-3.2199999999999999E-2</v>
      </c>
      <c r="Z13" s="9">
        <v>1.0013000000000001</v>
      </c>
      <c r="AA13" s="3">
        <v>3.8949999999999999E-2</v>
      </c>
      <c r="AB13" s="1"/>
      <c r="AC13" s="20">
        <v>4470</v>
      </c>
      <c r="AD13" s="32">
        <v>0</v>
      </c>
      <c r="AE13" s="19">
        <v>9630</v>
      </c>
      <c r="AF13" s="19">
        <v>4</v>
      </c>
      <c r="AG13" s="19">
        <v>38</v>
      </c>
      <c r="AH13" s="25">
        <f>SUM(AC13:AG13)</f>
        <v>14142</v>
      </c>
    </row>
    <row r="14" spans="1:34" x14ac:dyDescent="0.25">
      <c r="A14" s="36"/>
      <c r="B14" s="13" t="s">
        <v>19</v>
      </c>
      <c r="C14" s="5">
        <v>786</v>
      </c>
      <c r="D14" s="3">
        <v>0.61729999999999996</v>
      </c>
      <c r="E14" s="3">
        <v>2.4299999999999999E-2</v>
      </c>
      <c r="F14" s="3">
        <f>1-Table23[[#This Row],[c2]]-Table23[[#This Row],[h2]]</f>
        <v>0.35840000000000005</v>
      </c>
      <c r="G14" s="3">
        <v>-1.9599999999999999E-2</v>
      </c>
      <c r="H14" s="9">
        <v>1.0242</v>
      </c>
      <c r="I14" s="3">
        <v>-3.3000000000000002E-2</v>
      </c>
      <c r="J14" s="1"/>
      <c r="K14" s="20">
        <v>382</v>
      </c>
      <c r="L14" s="19">
        <v>8</v>
      </c>
      <c r="M14" s="19">
        <v>392</v>
      </c>
      <c r="N14" s="19">
        <v>0</v>
      </c>
      <c r="O14" s="19">
        <v>4</v>
      </c>
      <c r="P14" s="25">
        <f t="shared" si="2"/>
        <v>786</v>
      </c>
      <c r="S14" s="36"/>
      <c r="T14" s="13"/>
      <c r="U14" s="5"/>
      <c r="V14" s="3"/>
      <c r="W14" s="3"/>
      <c r="X14" s="3"/>
      <c r="Y14" s="3"/>
      <c r="Z14" s="9"/>
      <c r="AA14" s="3"/>
      <c r="AB14" s="1"/>
      <c r="AC14" s="20"/>
      <c r="AD14" s="19"/>
      <c r="AE14" s="19"/>
      <c r="AF14" s="19"/>
      <c r="AG14" s="19"/>
      <c r="AH14" s="25"/>
    </row>
    <row r="15" spans="1:34" x14ac:dyDescent="0.25">
      <c r="A15" s="36"/>
      <c r="B15" s="13" t="s">
        <v>20</v>
      </c>
      <c r="C15" s="5">
        <v>1468</v>
      </c>
      <c r="D15" s="3">
        <v>0.72409999999999997</v>
      </c>
      <c r="E15" s="3">
        <v>-2.6100000000000002E-2</v>
      </c>
      <c r="F15" s="3">
        <f>1-Table23[[#This Row],[c2]]-Table23[[#This Row],[h2]]</f>
        <v>0.30200000000000005</v>
      </c>
      <c r="G15" s="3">
        <v>2.0000000000000001E-4</v>
      </c>
      <c r="H15" s="9">
        <v>1.0167999999999999</v>
      </c>
      <c r="I15" s="3">
        <v>-1.21E-2</v>
      </c>
      <c r="J15" s="1"/>
      <c r="K15" s="20">
        <v>690</v>
      </c>
      <c r="L15" s="19">
        <v>18</v>
      </c>
      <c r="M15" s="19">
        <v>760</v>
      </c>
      <c r="N15" s="19">
        <v>0</v>
      </c>
      <c r="O15" s="19">
        <v>0</v>
      </c>
      <c r="P15" s="25">
        <f t="shared" si="2"/>
        <v>1468</v>
      </c>
      <c r="S15" s="36"/>
      <c r="T15" s="13"/>
      <c r="U15" s="5"/>
      <c r="V15" s="3"/>
      <c r="W15" s="3"/>
      <c r="X15" s="3"/>
      <c r="Y15" s="3"/>
      <c r="Z15" s="9"/>
      <c r="AA15" s="3"/>
      <c r="AB15" s="1"/>
      <c r="AC15" s="20"/>
      <c r="AD15" s="19"/>
      <c r="AE15" s="19"/>
      <c r="AF15" s="19"/>
      <c r="AG15" s="19"/>
      <c r="AH15" s="25"/>
    </row>
    <row r="16" spans="1:34" x14ac:dyDescent="0.25">
      <c r="A16" s="36"/>
      <c r="B16" s="13" t="s">
        <v>21</v>
      </c>
      <c r="C16" s="5">
        <v>686</v>
      </c>
      <c r="D16" s="3">
        <v>0.6784</v>
      </c>
      <c r="E16" s="3">
        <v>-8.0399999999999999E-2</v>
      </c>
      <c r="F16" s="3">
        <f>1-Table23[[#This Row],[c2]]-Table23[[#This Row],[h2]]</f>
        <v>0.40200000000000002</v>
      </c>
      <c r="G16" s="3">
        <v>-3.9699999999999999E-2</v>
      </c>
      <c r="H16" s="9">
        <v>0.98009999999999997</v>
      </c>
      <c r="I16" s="3">
        <v>9.4200000000000006E-2</v>
      </c>
      <c r="J16" s="1"/>
      <c r="K16" s="20">
        <v>308</v>
      </c>
      <c r="L16" s="19">
        <v>16</v>
      </c>
      <c r="M16" s="19">
        <v>356</v>
      </c>
      <c r="N16" s="19">
        <v>0</v>
      </c>
      <c r="O16" s="19">
        <v>6</v>
      </c>
      <c r="P16" s="25">
        <f t="shared" si="2"/>
        <v>686</v>
      </c>
      <c r="S16" s="36"/>
      <c r="T16" s="13"/>
      <c r="U16" s="5"/>
      <c r="V16" s="3"/>
      <c r="W16" s="3"/>
      <c r="X16" s="3"/>
      <c r="Y16" s="3"/>
      <c r="Z16" s="9"/>
      <c r="AA16" s="3"/>
      <c r="AB16" s="1"/>
      <c r="AC16" s="20"/>
      <c r="AD16" s="19"/>
      <c r="AE16" s="19"/>
      <c r="AF16" s="19"/>
      <c r="AG16" s="19"/>
      <c r="AH16" s="25"/>
    </row>
    <row r="17" spans="1:34" x14ac:dyDescent="0.25">
      <c r="A17" s="36"/>
      <c r="B17" s="13" t="s">
        <v>22</v>
      </c>
      <c r="C17" s="5">
        <v>584</v>
      </c>
      <c r="D17" s="3">
        <v>0.99339999999999995</v>
      </c>
      <c r="E17" s="3">
        <v>-1.9099999999999999E-2</v>
      </c>
      <c r="F17" s="3">
        <f>1-Table23[[#This Row],[c2]]-Table23[[#This Row],[h2]]</f>
        <v>2.5699999999999945E-2</v>
      </c>
      <c r="G17" s="3">
        <v>0.1915</v>
      </c>
      <c r="H17" s="9">
        <v>0.97819999999999996</v>
      </c>
      <c r="I17" s="3">
        <v>2.7000000000000001E-3</v>
      </c>
      <c r="J17" s="1"/>
      <c r="K17" s="20">
        <v>84</v>
      </c>
      <c r="L17" s="19">
        <v>2</v>
      </c>
      <c r="M17" s="19">
        <v>492</v>
      </c>
      <c r="N17" s="19">
        <v>0</v>
      </c>
      <c r="O17" s="19">
        <v>6</v>
      </c>
      <c r="P17" s="25">
        <f t="shared" si="2"/>
        <v>584</v>
      </c>
      <c r="S17" s="36"/>
      <c r="T17" s="13"/>
      <c r="U17" s="5"/>
      <c r="V17" s="3"/>
      <c r="W17" s="3"/>
      <c r="X17" s="3"/>
      <c r="Y17" s="3"/>
      <c r="Z17" s="9"/>
      <c r="AA17" s="3"/>
      <c r="AB17" s="1"/>
      <c r="AC17" s="20"/>
      <c r="AD17" s="19"/>
      <c r="AE17" s="19"/>
      <c r="AF17" s="19"/>
      <c r="AG17" s="19"/>
      <c r="AH17" s="25"/>
    </row>
    <row r="18" spans="1:34" x14ac:dyDescent="0.25">
      <c r="A18" s="36"/>
      <c r="B18" s="13" t="s">
        <v>23</v>
      </c>
      <c r="C18" s="5">
        <v>1230</v>
      </c>
      <c r="D18" s="3">
        <v>0.31019999999999998</v>
      </c>
      <c r="E18" s="3">
        <v>0.1555</v>
      </c>
      <c r="F18" s="3">
        <f>1-Table23[[#This Row],[c2]]-Table23[[#This Row],[h2]]</f>
        <v>0.5343</v>
      </c>
      <c r="G18" s="3">
        <v>0.26229999999999998</v>
      </c>
      <c r="H18" s="9">
        <v>0.95840000000000003</v>
      </c>
      <c r="I18" s="11">
        <v>-0.2276</v>
      </c>
      <c r="J18" s="1"/>
      <c r="K18" s="20">
        <v>224</v>
      </c>
      <c r="L18" s="19">
        <v>0</v>
      </c>
      <c r="M18" s="19">
        <v>1006</v>
      </c>
      <c r="N18" s="19">
        <v>0</v>
      </c>
      <c r="O18" s="19">
        <v>0</v>
      </c>
      <c r="P18" s="25">
        <f t="shared" si="2"/>
        <v>1230</v>
      </c>
      <c r="S18" s="36"/>
      <c r="T18" s="13"/>
      <c r="U18" s="5"/>
      <c r="V18" s="3"/>
      <c r="W18" s="3"/>
      <c r="X18" s="3"/>
      <c r="Y18" s="3"/>
      <c r="Z18" s="9"/>
      <c r="AA18" s="11"/>
      <c r="AB18" s="1"/>
      <c r="AC18" s="20"/>
      <c r="AD18" s="19"/>
      <c r="AE18" s="19"/>
      <c r="AF18" s="19"/>
      <c r="AG18" s="19"/>
      <c r="AH18" s="25"/>
    </row>
    <row r="19" spans="1:34" ht="15.75" thickBot="1" x14ac:dyDescent="0.3">
      <c r="A19" s="37"/>
      <c r="B19" s="14" t="s">
        <v>24</v>
      </c>
      <c r="C19" s="30">
        <v>614</v>
      </c>
      <c r="D19" s="7">
        <v>0.27529999999999999</v>
      </c>
      <c r="E19" s="7">
        <v>0.17349999999999999</v>
      </c>
      <c r="F19" s="3">
        <f>1-Table23[[#This Row],[c2]]-Table23[[#This Row],[h2]]</f>
        <v>0.55120000000000002</v>
      </c>
      <c r="G19" s="7">
        <v>0.21809999999999999</v>
      </c>
      <c r="H19" s="11">
        <v>0.96120000000000005</v>
      </c>
      <c r="I19" s="7">
        <v>-0.24260000000000001</v>
      </c>
      <c r="J19" s="1"/>
      <c r="K19" s="21">
        <v>114</v>
      </c>
      <c r="L19" s="22">
        <v>4</v>
      </c>
      <c r="M19" s="22">
        <v>486</v>
      </c>
      <c r="N19" s="22">
        <v>0</v>
      </c>
      <c r="O19" s="22">
        <v>10</v>
      </c>
      <c r="P19" s="25">
        <f t="shared" si="2"/>
        <v>614</v>
      </c>
      <c r="S19" s="37"/>
      <c r="T19" s="14"/>
      <c r="U19" s="30"/>
      <c r="V19" s="7"/>
      <c r="W19" s="7"/>
      <c r="X19" s="3"/>
      <c r="Y19" s="7"/>
      <c r="Z19" s="11"/>
      <c r="AA19" s="7"/>
      <c r="AB19" s="1"/>
      <c r="AC19" s="21"/>
      <c r="AD19" s="22"/>
      <c r="AE19" s="22"/>
      <c r="AF19" s="22"/>
      <c r="AG19" s="22"/>
      <c r="AH19" s="25"/>
    </row>
    <row r="20" spans="1:34" ht="15.75" thickBot="1" x14ac:dyDescent="0.3">
      <c r="B20" s="14"/>
      <c r="C20" s="30"/>
      <c r="D20" s="7"/>
      <c r="E20" s="7"/>
      <c r="F20" s="7"/>
      <c r="G20" s="7"/>
      <c r="H20" s="11"/>
      <c r="I20" s="7"/>
      <c r="S20" s="1"/>
      <c r="T20" s="14"/>
      <c r="U20" s="30"/>
      <c r="V20" s="7"/>
      <c r="W20" s="7"/>
      <c r="X20" s="7"/>
      <c r="Y20" s="7"/>
      <c r="Z20" s="11"/>
      <c r="AA20" s="7"/>
      <c r="AB20" s="1"/>
      <c r="AC20" s="1"/>
      <c r="AD20" s="1"/>
      <c r="AE20" s="1"/>
      <c r="AF20" s="1"/>
      <c r="AG20" s="1"/>
      <c r="AH20" s="1"/>
    </row>
    <row r="21" spans="1:34" ht="15.75" thickBot="1" x14ac:dyDescent="0.3">
      <c r="A21" s="34" t="s">
        <v>0</v>
      </c>
      <c r="B21" s="38" t="s">
        <v>26</v>
      </c>
      <c r="C21" s="39"/>
      <c r="D21" s="39"/>
      <c r="E21" s="39"/>
      <c r="F21" s="39"/>
      <c r="G21" s="39"/>
      <c r="H21" s="39"/>
      <c r="I21" s="40"/>
      <c r="J21" s="1"/>
      <c r="K21" s="2"/>
      <c r="L21" s="1"/>
      <c r="M21" s="1"/>
      <c r="N21" s="1"/>
      <c r="O21" s="1"/>
      <c r="P21" s="1"/>
    </row>
    <row r="22" spans="1:34" ht="19.5" thickBot="1" x14ac:dyDescent="0.35">
      <c r="A22" s="35"/>
      <c r="B22" s="10" t="s">
        <v>25</v>
      </c>
      <c r="C22" s="15" t="s">
        <v>1</v>
      </c>
      <c r="D22" s="16" t="s">
        <v>2</v>
      </c>
      <c r="E22" s="16" t="s">
        <v>3</v>
      </c>
      <c r="F22" s="16" t="s">
        <v>4</v>
      </c>
      <c r="G22" s="16" t="s">
        <v>5</v>
      </c>
      <c r="H22" s="17" t="s">
        <v>6</v>
      </c>
      <c r="I22" s="18" t="s">
        <v>7</v>
      </c>
      <c r="J22" s="1"/>
      <c r="K22" s="26">
        <v>0.25</v>
      </c>
      <c r="L22" s="27">
        <v>0.375</v>
      </c>
      <c r="M22" s="28">
        <v>0.5</v>
      </c>
      <c r="N22" s="28">
        <v>0.75</v>
      </c>
      <c r="O22" s="28">
        <v>1</v>
      </c>
      <c r="P22" s="29" t="s">
        <v>8</v>
      </c>
      <c r="T22" s="33" t="s">
        <v>36</v>
      </c>
    </row>
    <row r="23" spans="1:34" ht="18.75" x14ac:dyDescent="0.3">
      <c r="A23" s="35"/>
      <c r="B23" s="12" t="s">
        <v>9</v>
      </c>
      <c r="C23" s="6">
        <v>7160</v>
      </c>
      <c r="D23" s="4">
        <v>0.68010000000000004</v>
      </c>
      <c r="E23" s="4">
        <v>6.0499999999999998E-2</v>
      </c>
      <c r="F23" s="4">
        <f>1-E23-D23</f>
        <v>0.25939999999999996</v>
      </c>
      <c r="G23" s="4">
        <v>-2.63E-2</v>
      </c>
      <c r="H23" s="8">
        <v>1.012</v>
      </c>
      <c r="I23" s="4">
        <v>-2.52E-2</v>
      </c>
      <c r="J23" s="1"/>
      <c r="K23" s="23">
        <v>2268</v>
      </c>
      <c r="L23" s="24">
        <v>0</v>
      </c>
      <c r="M23" s="24">
        <v>4864</v>
      </c>
      <c r="N23" s="24">
        <v>0</v>
      </c>
      <c r="O23" s="24">
        <v>28</v>
      </c>
      <c r="P23" s="25">
        <f>SUM(K23:O23)</f>
        <v>7160</v>
      </c>
      <c r="T23" s="33" t="s">
        <v>37</v>
      </c>
    </row>
    <row r="24" spans="1:34" ht="18.75" x14ac:dyDescent="0.3">
      <c r="A24" s="35"/>
      <c r="B24" s="13" t="s">
        <v>10</v>
      </c>
      <c r="C24" s="5">
        <v>1782</v>
      </c>
      <c r="D24" s="3">
        <v>0.85509999999999997</v>
      </c>
      <c r="E24" s="3">
        <v>3.32E-2</v>
      </c>
      <c r="F24" s="3">
        <f t="shared" ref="F24:F29" si="3">1-E24-D24</f>
        <v>0.11170000000000002</v>
      </c>
      <c r="G24" s="3">
        <v>-4.999E-2</v>
      </c>
      <c r="H24" s="9">
        <v>1.0168999999999999</v>
      </c>
      <c r="I24" s="3">
        <v>4.4499999999999998E-2</v>
      </c>
      <c r="J24" s="1"/>
      <c r="K24" s="20">
        <v>586</v>
      </c>
      <c r="L24" s="19">
        <v>0</v>
      </c>
      <c r="M24" s="19">
        <v>1186</v>
      </c>
      <c r="N24" s="19">
        <v>0</v>
      </c>
      <c r="O24" s="19">
        <v>10</v>
      </c>
      <c r="P24" s="25">
        <f t="shared" ref="P24:P38" si="4">SUM(K24:O24)</f>
        <v>1782</v>
      </c>
      <c r="T24" s="33" t="s">
        <v>38</v>
      </c>
    </row>
    <row r="25" spans="1:34" x14ac:dyDescent="0.25">
      <c r="A25" s="35"/>
      <c r="B25" s="13" t="s">
        <v>11</v>
      </c>
      <c r="C25" s="5">
        <v>3558</v>
      </c>
      <c r="D25" s="3">
        <v>0.62160000000000004</v>
      </c>
      <c r="E25" s="3">
        <v>7.2800000000000004E-2</v>
      </c>
      <c r="F25" s="3">
        <f t="shared" si="3"/>
        <v>0.30559999999999998</v>
      </c>
      <c r="G25" s="3">
        <v>5.3E-3</v>
      </c>
      <c r="H25" s="9">
        <v>1.018</v>
      </c>
      <c r="I25" s="3">
        <v>-6.1699999999999998E-2</v>
      </c>
      <c r="J25" s="1"/>
      <c r="K25" s="20">
        <v>1136</v>
      </c>
      <c r="L25" s="19">
        <v>0</v>
      </c>
      <c r="M25" s="19">
        <v>2422</v>
      </c>
      <c r="N25" s="19">
        <v>0</v>
      </c>
      <c r="O25" s="19">
        <v>0</v>
      </c>
      <c r="P25" s="25">
        <f t="shared" si="4"/>
        <v>3558</v>
      </c>
    </row>
    <row r="26" spans="1:34" x14ac:dyDescent="0.25">
      <c r="A26" s="35"/>
      <c r="B26" s="13" t="s">
        <v>12</v>
      </c>
      <c r="C26" s="5">
        <v>1820</v>
      </c>
      <c r="D26" s="3">
        <v>0.62709999999999999</v>
      </c>
      <c r="E26" s="3">
        <v>5.7599999999999998E-2</v>
      </c>
      <c r="F26" s="3">
        <f t="shared" si="3"/>
        <v>0.31530000000000002</v>
      </c>
      <c r="G26" s="3">
        <v>-6.4995999999999998E-2</v>
      </c>
      <c r="H26" s="9">
        <v>0.99409999999999998</v>
      </c>
      <c r="I26" s="3">
        <v>-2.7699999999999999E-2</v>
      </c>
      <c r="J26" s="1"/>
      <c r="K26" s="20">
        <v>546</v>
      </c>
      <c r="L26" s="19">
        <v>0</v>
      </c>
      <c r="M26" s="19">
        <v>1256</v>
      </c>
      <c r="N26" s="19">
        <v>0</v>
      </c>
      <c r="O26" s="19">
        <v>18</v>
      </c>
      <c r="P26" s="25">
        <f t="shared" si="4"/>
        <v>1820</v>
      </c>
    </row>
    <row r="27" spans="1:34" x14ac:dyDescent="0.25">
      <c r="A27" s="35"/>
      <c r="B27" s="13" t="s">
        <v>13</v>
      </c>
      <c r="C27" s="5">
        <v>1792</v>
      </c>
      <c r="D27" s="3">
        <v>0.14810000000000001</v>
      </c>
      <c r="E27" s="3">
        <v>0.33400000000000002</v>
      </c>
      <c r="F27" s="3">
        <f t="shared" si="3"/>
        <v>0.51789999999999992</v>
      </c>
      <c r="G27" s="3">
        <v>-0.3987</v>
      </c>
      <c r="H27" s="9">
        <v>0.96489999999999998</v>
      </c>
      <c r="I27" s="3">
        <v>0.13519999999999999</v>
      </c>
      <c r="J27" s="1"/>
      <c r="K27" s="20">
        <v>418</v>
      </c>
      <c r="L27" s="19">
        <v>0</v>
      </c>
      <c r="M27" s="19">
        <v>1372</v>
      </c>
      <c r="N27" s="19">
        <v>0</v>
      </c>
      <c r="O27" s="19">
        <v>2</v>
      </c>
      <c r="P27" s="25">
        <f t="shared" si="4"/>
        <v>1792</v>
      </c>
    </row>
    <row r="28" spans="1:34" x14ac:dyDescent="0.25">
      <c r="A28" s="35"/>
      <c r="B28" s="13" t="s">
        <v>14</v>
      </c>
      <c r="C28" s="5">
        <v>2940</v>
      </c>
      <c r="D28" s="3">
        <v>0.63490000000000002</v>
      </c>
      <c r="E28" s="3">
        <v>-3.5000000000000001E-3</v>
      </c>
      <c r="F28" s="3">
        <f t="shared" si="3"/>
        <v>0.36860000000000004</v>
      </c>
      <c r="G28" s="3">
        <v>-1.44E-2</v>
      </c>
      <c r="H28" s="9">
        <v>1.0103</v>
      </c>
      <c r="I28" s="3">
        <v>5.8999999999999999E-3</v>
      </c>
      <c r="J28" s="1"/>
      <c r="K28" s="20">
        <v>1422</v>
      </c>
      <c r="L28" s="19">
        <v>0</v>
      </c>
      <c r="M28" s="19">
        <v>1508</v>
      </c>
      <c r="N28" s="19">
        <v>0</v>
      </c>
      <c r="O28" s="19">
        <v>10</v>
      </c>
      <c r="P28" s="25">
        <f t="shared" si="4"/>
        <v>2940</v>
      </c>
    </row>
    <row r="29" spans="1:34" x14ac:dyDescent="0.25">
      <c r="A29" s="35"/>
      <c r="B29" s="13" t="s">
        <v>15</v>
      </c>
      <c r="C29" s="5">
        <v>2428</v>
      </c>
      <c r="D29" s="3">
        <v>0.48630000000000001</v>
      </c>
      <c r="E29" s="3">
        <v>0.1138</v>
      </c>
      <c r="F29" s="3">
        <f t="shared" si="3"/>
        <v>0.39989999999999998</v>
      </c>
      <c r="G29" s="3">
        <v>0.2341</v>
      </c>
      <c r="H29" s="9">
        <v>0.96396999999999999</v>
      </c>
      <c r="I29" s="3">
        <v>-0.1744</v>
      </c>
      <c r="J29" s="1"/>
      <c r="K29" s="20">
        <v>428</v>
      </c>
      <c r="L29" s="19">
        <v>0</v>
      </c>
      <c r="M29" s="19">
        <v>1984</v>
      </c>
      <c r="N29" s="19">
        <v>0</v>
      </c>
      <c r="O29" s="19">
        <v>16</v>
      </c>
      <c r="P29" s="25">
        <f t="shared" si="4"/>
        <v>2428</v>
      </c>
    </row>
    <row r="30" spans="1:34" x14ac:dyDescent="0.25">
      <c r="A30" s="36"/>
      <c r="B30" s="13" t="s">
        <v>16</v>
      </c>
      <c r="C30" s="5">
        <v>412</v>
      </c>
      <c r="D30" s="3">
        <v>3.8100000000000002E-2</v>
      </c>
      <c r="E30" s="3">
        <v>0.43120000000000003</v>
      </c>
      <c r="F30" s="3">
        <f>1-Table24[[#This Row],[c2]]-Table24[[#This Row],[h2]]</f>
        <v>0.53069999999999995</v>
      </c>
      <c r="G30" s="3">
        <v>-0.45029999999999998</v>
      </c>
      <c r="H30" s="9">
        <v>0.93530000000000002</v>
      </c>
      <c r="I30" s="9">
        <v>0.23960000000000001</v>
      </c>
      <c r="J30" s="1"/>
      <c r="K30" s="20">
        <v>110</v>
      </c>
      <c r="L30" s="19">
        <v>0</v>
      </c>
      <c r="M30" s="19">
        <v>302</v>
      </c>
      <c r="N30" s="19">
        <v>0</v>
      </c>
      <c r="O30" s="19">
        <v>0</v>
      </c>
      <c r="P30" s="25">
        <f t="shared" si="4"/>
        <v>412</v>
      </c>
    </row>
    <row r="31" spans="1:34" x14ac:dyDescent="0.25">
      <c r="A31" s="36"/>
      <c r="B31" s="13" t="s">
        <v>17</v>
      </c>
      <c r="C31" s="5">
        <v>860</v>
      </c>
      <c r="D31" s="3">
        <v>0.1431</v>
      </c>
      <c r="E31" s="3">
        <v>0.31790000000000002</v>
      </c>
      <c r="F31" s="3">
        <f>1-Table24[[#This Row],[c2]]-Table24[[#This Row],[h2]]</f>
        <v>0.53899999999999992</v>
      </c>
      <c r="G31" s="3">
        <v>-0.35339999999999999</v>
      </c>
      <c r="H31" s="9">
        <v>0.99595999999999996</v>
      </c>
      <c r="I31" s="3">
        <v>0.14398</v>
      </c>
      <c r="J31" s="1"/>
      <c r="K31" s="20">
        <v>204</v>
      </c>
      <c r="L31" s="19">
        <v>0</v>
      </c>
      <c r="M31" s="19">
        <v>656</v>
      </c>
      <c r="N31" s="19">
        <v>0</v>
      </c>
      <c r="O31" s="19">
        <v>0</v>
      </c>
      <c r="P31" s="25">
        <f t="shared" si="4"/>
        <v>860</v>
      </c>
    </row>
    <row r="32" spans="1:34" x14ac:dyDescent="0.25">
      <c r="A32" s="36"/>
      <c r="B32" s="13" t="s">
        <v>18</v>
      </c>
      <c r="C32" s="5">
        <v>520</v>
      </c>
      <c r="D32" s="3">
        <v>0.31780000000000003</v>
      </c>
      <c r="E32" s="3">
        <v>0.246</v>
      </c>
      <c r="F32" s="3">
        <f>1-Table24[[#This Row],[c2]]-Table24[[#This Row],[h2]]</f>
        <v>0.43619999999999998</v>
      </c>
      <c r="G32" s="3">
        <v>-0.43269999999999997</v>
      </c>
      <c r="H32" s="9">
        <v>0.93359999999999999</v>
      </c>
      <c r="I32" s="3">
        <v>2.8999999999999998E-3</v>
      </c>
      <c r="J32" s="1"/>
      <c r="K32" s="20">
        <v>104</v>
      </c>
      <c r="L32" s="19">
        <v>0</v>
      </c>
      <c r="M32" s="19">
        <v>414</v>
      </c>
      <c r="N32" s="19">
        <v>0</v>
      </c>
      <c r="O32" s="19">
        <v>2</v>
      </c>
      <c r="P32" s="25">
        <f t="shared" si="4"/>
        <v>520</v>
      </c>
    </row>
    <row r="33" spans="1:16" x14ac:dyDescent="0.25">
      <c r="A33" s="36"/>
      <c r="B33" s="13" t="s">
        <v>19</v>
      </c>
      <c r="C33" s="5">
        <v>786</v>
      </c>
      <c r="D33" s="3">
        <v>0.6169</v>
      </c>
      <c r="E33" s="3">
        <v>2.4799999999999999E-2</v>
      </c>
      <c r="F33" s="3">
        <f>1-Table24[[#This Row],[c2]]-Table24[[#This Row],[h2]]</f>
        <v>0.35829999999999995</v>
      </c>
      <c r="G33" s="3">
        <v>-1.9599999999999999E-2</v>
      </c>
      <c r="H33" s="9">
        <v>1.0242</v>
      </c>
      <c r="I33" s="3">
        <v>-3.3000000000000002E-2</v>
      </c>
      <c r="J33" s="1"/>
      <c r="K33" s="20">
        <v>390</v>
      </c>
      <c r="L33" s="19">
        <v>0</v>
      </c>
      <c r="M33" s="19">
        <v>392</v>
      </c>
      <c r="N33" s="19">
        <v>0</v>
      </c>
      <c r="O33" s="19">
        <v>4</v>
      </c>
      <c r="P33" s="25">
        <f t="shared" si="4"/>
        <v>786</v>
      </c>
    </row>
    <row r="34" spans="1:16" x14ac:dyDescent="0.25">
      <c r="A34" s="36"/>
      <c r="B34" s="13" t="s">
        <v>20</v>
      </c>
      <c r="C34" s="5">
        <v>1468</v>
      </c>
      <c r="D34" s="3">
        <v>0.7147</v>
      </c>
      <c r="E34" s="3">
        <v>-2.1399999999999999E-2</v>
      </c>
      <c r="F34" s="3">
        <f>1-Table24[[#This Row],[c2]]-Table24[[#This Row],[h2]]</f>
        <v>0.30670000000000008</v>
      </c>
      <c r="G34" s="3">
        <v>2.0000000000000001E-4</v>
      </c>
      <c r="H34" s="9">
        <v>1.0167999999999999</v>
      </c>
      <c r="I34" s="3">
        <v>-1.21E-2</v>
      </c>
      <c r="J34" s="1"/>
      <c r="K34" s="20">
        <v>708</v>
      </c>
      <c r="L34" s="19">
        <v>0</v>
      </c>
      <c r="M34" s="19">
        <v>760</v>
      </c>
      <c r="N34" s="19">
        <v>0</v>
      </c>
      <c r="O34" s="19">
        <v>0</v>
      </c>
      <c r="P34" s="25">
        <f t="shared" si="4"/>
        <v>1468</v>
      </c>
    </row>
    <row r="35" spans="1:16" x14ac:dyDescent="0.25">
      <c r="A35" s="36"/>
      <c r="B35" s="13" t="s">
        <v>21</v>
      </c>
      <c r="C35" s="5">
        <v>686</v>
      </c>
      <c r="D35" s="3">
        <v>0.49590000000000001</v>
      </c>
      <c r="E35" s="3">
        <v>-8.2000000000000007E-3</v>
      </c>
      <c r="F35" s="3">
        <f>1-Table24[[#This Row],[c2]]-Table24[[#This Row],[h2]]</f>
        <v>0.51229999999999998</v>
      </c>
      <c r="G35" s="3">
        <v>-3.9699999999999999E-2</v>
      </c>
      <c r="H35" s="9">
        <v>0.98009999999999997</v>
      </c>
      <c r="I35" s="3">
        <v>9.4200000000000006E-2</v>
      </c>
      <c r="J35" s="1"/>
      <c r="K35" s="20">
        <v>324</v>
      </c>
      <c r="L35" s="19">
        <v>0</v>
      </c>
      <c r="M35" s="19">
        <v>356</v>
      </c>
      <c r="N35" s="19">
        <v>0</v>
      </c>
      <c r="O35" s="19">
        <v>6</v>
      </c>
      <c r="P35" s="25">
        <f t="shared" si="4"/>
        <v>686</v>
      </c>
    </row>
    <row r="36" spans="1:16" x14ac:dyDescent="0.25">
      <c r="A36" s="36"/>
      <c r="B36" s="13" t="s">
        <v>22</v>
      </c>
      <c r="C36" s="5">
        <v>584</v>
      </c>
      <c r="D36" s="3">
        <v>0.99590000000000001</v>
      </c>
      <c r="E36" s="3">
        <v>-1.89E-2</v>
      </c>
      <c r="F36" s="3">
        <f>1-Table24[[#This Row],[c2]]-Table24[[#This Row],[h2]]</f>
        <v>2.2999999999999909E-2</v>
      </c>
      <c r="G36" s="3">
        <v>0.1915</v>
      </c>
      <c r="H36" s="9">
        <v>0.97819999999999996</v>
      </c>
      <c r="I36" s="3">
        <v>2.7000000000000001E-3</v>
      </c>
      <c r="J36" s="1"/>
      <c r="K36" s="20">
        <v>86</v>
      </c>
      <c r="L36" s="19">
        <v>0</v>
      </c>
      <c r="M36" s="19">
        <v>492</v>
      </c>
      <c r="N36" s="19">
        <v>0</v>
      </c>
      <c r="O36" s="19">
        <v>6</v>
      </c>
      <c r="P36" s="25">
        <f t="shared" si="4"/>
        <v>584</v>
      </c>
    </row>
    <row r="37" spans="1:16" x14ac:dyDescent="0.25">
      <c r="A37" s="36"/>
      <c r="B37" s="13" t="s">
        <v>23</v>
      </c>
      <c r="C37" s="5">
        <v>1230</v>
      </c>
      <c r="D37" s="3">
        <v>0.31019999999999998</v>
      </c>
      <c r="E37" s="3">
        <v>0.1555</v>
      </c>
      <c r="F37" s="3">
        <f>1-Table24[[#This Row],[c2]]-Table24[[#This Row],[h2]]</f>
        <v>0.5343</v>
      </c>
      <c r="G37" s="3">
        <v>0.26229999999999998</v>
      </c>
      <c r="H37" s="9">
        <v>0.95840000000000003</v>
      </c>
      <c r="I37" s="11">
        <v>-0.2276</v>
      </c>
      <c r="J37" s="1"/>
      <c r="K37" s="20">
        <v>224</v>
      </c>
      <c r="L37" s="19">
        <v>0</v>
      </c>
      <c r="M37" s="19">
        <v>1006</v>
      </c>
      <c r="N37" s="19">
        <v>0</v>
      </c>
      <c r="O37" s="19">
        <v>0</v>
      </c>
      <c r="P37" s="25">
        <f t="shared" si="4"/>
        <v>1230</v>
      </c>
    </row>
    <row r="38" spans="1:16" ht="15.75" thickBot="1" x14ac:dyDescent="0.3">
      <c r="A38" s="37"/>
      <c r="B38" s="14" t="s">
        <v>24</v>
      </c>
      <c r="C38" s="30">
        <v>614</v>
      </c>
      <c r="D38" s="7">
        <v>0.25140000000000001</v>
      </c>
      <c r="E38" s="7">
        <v>0.1842</v>
      </c>
      <c r="F38" s="3">
        <f>1-Table24[[#This Row],[c2]]-Table24[[#This Row],[h2]]</f>
        <v>0.56440000000000001</v>
      </c>
      <c r="G38" s="7">
        <v>0.21809999999999999</v>
      </c>
      <c r="H38" s="11">
        <v>0.96120000000000005</v>
      </c>
      <c r="I38" s="7">
        <v>-0.24260000000000001</v>
      </c>
      <c r="J38" s="1"/>
      <c r="K38" s="21">
        <v>118</v>
      </c>
      <c r="L38" s="22">
        <v>0</v>
      </c>
      <c r="M38" s="22">
        <v>486</v>
      </c>
      <c r="N38" s="22">
        <v>0</v>
      </c>
      <c r="O38" s="22">
        <v>10</v>
      </c>
      <c r="P38" s="25">
        <f t="shared" si="4"/>
        <v>614</v>
      </c>
    </row>
    <row r="39" spans="1:16" ht="15.75" thickBot="1" x14ac:dyDescent="0.3"/>
    <row r="40" spans="1:16" ht="15.75" thickBot="1" x14ac:dyDescent="0.3">
      <c r="A40" s="34" t="s">
        <v>0</v>
      </c>
      <c r="B40" s="38" t="s">
        <v>27</v>
      </c>
      <c r="C40" s="39"/>
      <c r="D40" s="39"/>
      <c r="E40" s="39"/>
      <c r="F40" s="39"/>
      <c r="G40" s="39"/>
      <c r="H40" s="39"/>
      <c r="I40" s="40"/>
      <c r="J40" s="1"/>
      <c r="K40" s="2"/>
      <c r="L40" s="1"/>
      <c r="M40" s="1"/>
      <c r="N40" s="1"/>
      <c r="O40" s="1"/>
      <c r="P40" s="1"/>
    </row>
    <row r="41" spans="1:16" ht="18" thickBot="1" x14ac:dyDescent="0.3">
      <c r="A41" s="35"/>
      <c r="B41" s="10" t="s">
        <v>25</v>
      </c>
      <c r="C41" s="15" t="s">
        <v>1</v>
      </c>
      <c r="D41" s="16" t="s">
        <v>2</v>
      </c>
      <c r="E41" s="16" t="s">
        <v>3</v>
      </c>
      <c r="F41" s="16" t="s">
        <v>4</v>
      </c>
      <c r="G41" s="16" t="s">
        <v>5</v>
      </c>
      <c r="H41" s="17" t="s">
        <v>6</v>
      </c>
      <c r="I41" s="18" t="s">
        <v>7</v>
      </c>
      <c r="J41" s="1"/>
      <c r="K41" s="26">
        <v>0.25</v>
      </c>
      <c r="L41" s="27">
        <v>0.375</v>
      </c>
      <c r="M41" s="28">
        <v>0.5</v>
      </c>
      <c r="N41" s="28">
        <v>0.75</v>
      </c>
      <c r="O41" s="28">
        <v>1</v>
      </c>
      <c r="P41" s="29" t="s">
        <v>8</v>
      </c>
    </row>
    <row r="42" spans="1:16" x14ac:dyDescent="0.25">
      <c r="A42" s="35"/>
      <c r="B42" s="12" t="s">
        <v>9</v>
      </c>
      <c r="C42" s="6">
        <v>7160</v>
      </c>
      <c r="D42" s="4">
        <v>0.72629999999999995</v>
      </c>
      <c r="E42" s="4">
        <v>3.8899999999999997E-2</v>
      </c>
      <c r="F42" s="4">
        <f>1-E42-D42</f>
        <v>0.23480000000000001</v>
      </c>
      <c r="G42" s="4">
        <v>-2.63E-2</v>
      </c>
      <c r="H42" s="8">
        <v>1.0123</v>
      </c>
      <c r="I42" s="4">
        <v>-2.52E-2</v>
      </c>
      <c r="J42" s="1"/>
      <c r="K42" s="23">
        <v>2206</v>
      </c>
      <c r="L42" s="24">
        <v>0</v>
      </c>
      <c r="M42" s="24">
        <v>4926</v>
      </c>
      <c r="N42" s="24">
        <v>0</v>
      </c>
      <c r="O42" s="24">
        <v>28</v>
      </c>
      <c r="P42" s="25">
        <f>SUM(K42:O42)</f>
        <v>7160</v>
      </c>
    </row>
    <row r="43" spans="1:16" x14ac:dyDescent="0.25">
      <c r="A43" s="35"/>
      <c r="B43" s="13" t="s">
        <v>10</v>
      </c>
      <c r="C43" s="5">
        <v>1782</v>
      </c>
      <c r="D43" s="3">
        <v>0.83120000000000005</v>
      </c>
      <c r="E43" s="3">
        <v>4.2599999999999999E-2</v>
      </c>
      <c r="F43" s="3">
        <f t="shared" ref="F43:F48" si="5">1-E43-D43</f>
        <v>0.12619999999999998</v>
      </c>
      <c r="G43" s="3">
        <v>-4.9997E-2</v>
      </c>
      <c r="H43" s="9">
        <v>1.0168999999999999</v>
      </c>
      <c r="I43" s="3">
        <v>4.4499999999999998E-2</v>
      </c>
      <c r="J43" s="1"/>
      <c r="K43" s="20">
        <v>574</v>
      </c>
      <c r="L43" s="19">
        <v>0</v>
      </c>
      <c r="M43" s="19">
        <v>1198</v>
      </c>
      <c r="N43" s="19">
        <v>0</v>
      </c>
      <c r="O43" s="19">
        <v>10</v>
      </c>
      <c r="P43" s="25">
        <f t="shared" ref="P43:P57" si="6">SUM(K43:O43)</f>
        <v>1782</v>
      </c>
    </row>
    <row r="44" spans="1:16" x14ac:dyDescent="0.25">
      <c r="A44" s="35"/>
      <c r="B44" s="13" t="s">
        <v>11</v>
      </c>
      <c r="C44" s="5">
        <v>3558</v>
      </c>
      <c r="D44" s="3">
        <v>0.66900000000000004</v>
      </c>
      <c r="E44" s="3">
        <v>5.1200000000000002E-2</v>
      </c>
      <c r="F44" s="3">
        <f t="shared" si="5"/>
        <v>0.27979999999999994</v>
      </c>
      <c r="G44" s="3">
        <v>5.3E-3</v>
      </c>
      <c r="H44" s="9">
        <v>1.0185</v>
      </c>
      <c r="I44" s="3">
        <v>-6.1699999999999998E-2</v>
      </c>
      <c r="J44" s="1"/>
      <c r="K44" s="20">
        <v>1110</v>
      </c>
      <c r="L44" s="19">
        <v>0</v>
      </c>
      <c r="M44" s="19">
        <v>2448</v>
      </c>
      <c r="N44" s="19">
        <v>0</v>
      </c>
      <c r="O44" s="19">
        <v>0</v>
      </c>
      <c r="P44" s="25">
        <f t="shared" si="6"/>
        <v>3558</v>
      </c>
    </row>
    <row r="45" spans="1:16" x14ac:dyDescent="0.25">
      <c r="A45" s="35"/>
      <c r="B45" s="13" t="s">
        <v>12</v>
      </c>
      <c r="C45" s="5">
        <v>1820</v>
      </c>
      <c r="D45" s="3">
        <v>0.74639999999999995</v>
      </c>
      <c r="E45" s="3">
        <v>1.99E-3</v>
      </c>
      <c r="F45" s="3">
        <f t="shared" si="5"/>
        <v>0.25161</v>
      </c>
      <c r="G45" s="3">
        <v>-6.4995999999999998E-2</v>
      </c>
      <c r="H45" s="9">
        <v>0.99409999999999998</v>
      </c>
      <c r="I45" s="3">
        <v>-2.7799999999999998E-2</v>
      </c>
      <c r="J45" s="1"/>
      <c r="K45" s="20">
        <v>522</v>
      </c>
      <c r="L45" s="19">
        <v>0</v>
      </c>
      <c r="M45" s="19">
        <v>1280</v>
      </c>
      <c r="N45" s="19">
        <v>0</v>
      </c>
      <c r="O45" s="19">
        <v>18</v>
      </c>
      <c r="P45" s="25">
        <f t="shared" si="6"/>
        <v>1820</v>
      </c>
    </row>
    <row r="46" spans="1:16" x14ac:dyDescent="0.25">
      <c r="A46" s="35"/>
      <c r="B46" s="13" t="s">
        <v>13</v>
      </c>
      <c r="C46" s="5">
        <v>1792</v>
      </c>
      <c r="D46" s="3">
        <v>0.25519999999999998</v>
      </c>
      <c r="E46" s="3">
        <v>0.28589999999999999</v>
      </c>
      <c r="F46" s="3">
        <f t="shared" si="5"/>
        <v>0.45889999999999997</v>
      </c>
      <c r="G46" s="3">
        <v>-0.3967</v>
      </c>
      <c r="H46" s="9">
        <v>0.96189999999999998</v>
      </c>
      <c r="I46" s="3">
        <v>0.13519999999999999</v>
      </c>
      <c r="J46" s="1"/>
      <c r="K46" s="20">
        <v>404</v>
      </c>
      <c r="L46" s="19">
        <v>0</v>
      </c>
      <c r="M46" s="19">
        <v>1386</v>
      </c>
      <c r="N46" s="19">
        <v>0</v>
      </c>
      <c r="O46" s="19">
        <v>2</v>
      </c>
      <c r="P46" s="25">
        <f t="shared" si="6"/>
        <v>1792</v>
      </c>
    </row>
    <row r="47" spans="1:16" x14ac:dyDescent="0.25">
      <c r="A47" s="35"/>
      <c r="B47" s="13" t="s">
        <v>14</v>
      </c>
      <c r="C47" s="5">
        <v>2940</v>
      </c>
      <c r="D47" s="3">
        <v>0.70589999999999997</v>
      </c>
      <c r="E47" s="3">
        <v>-3.3399999999999999E-2</v>
      </c>
      <c r="F47" s="3">
        <f t="shared" si="5"/>
        <v>0.32750000000000012</v>
      </c>
      <c r="G47" s="3">
        <v>-1.44E-2</v>
      </c>
      <c r="H47" s="9">
        <v>1.0103</v>
      </c>
      <c r="I47" s="3">
        <v>5.8999999999999999E-3</v>
      </c>
      <c r="J47" s="1"/>
      <c r="K47" s="20">
        <v>1380</v>
      </c>
      <c r="L47" s="19">
        <v>0</v>
      </c>
      <c r="M47" s="19">
        <v>1550</v>
      </c>
      <c r="N47" s="19">
        <v>0</v>
      </c>
      <c r="O47" s="19">
        <v>10</v>
      </c>
      <c r="P47" s="25">
        <f t="shared" si="6"/>
        <v>2940</v>
      </c>
    </row>
    <row r="48" spans="1:16" x14ac:dyDescent="0.25">
      <c r="A48" s="35"/>
      <c r="B48" s="13" t="s">
        <v>15</v>
      </c>
      <c r="C48" s="5">
        <v>2428</v>
      </c>
      <c r="D48" s="3">
        <v>0.50060000000000004</v>
      </c>
      <c r="E48" s="3">
        <v>0.10680000000000001</v>
      </c>
      <c r="F48" s="3">
        <f t="shared" si="5"/>
        <v>0.39259999999999995</v>
      </c>
      <c r="G48" s="3">
        <v>0.2341</v>
      </c>
      <c r="H48" s="9">
        <v>0.96396999999999999</v>
      </c>
      <c r="I48" s="3">
        <v>-0.1744</v>
      </c>
      <c r="J48" s="1"/>
      <c r="K48" s="20">
        <v>422</v>
      </c>
      <c r="L48" s="19">
        <v>0</v>
      </c>
      <c r="M48" s="19">
        <v>1990</v>
      </c>
      <c r="N48" s="19">
        <v>0</v>
      </c>
      <c r="O48" s="19">
        <v>16</v>
      </c>
      <c r="P48" s="25">
        <f t="shared" si="6"/>
        <v>2428</v>
      </c>
    </row>
    <row r="49" spans="1:16" x14ac:dyDescent="0.25">
      <c r="A49" s="36"/>
      <c r="B49" s="13" t="s">
        <v>16</v>
      </c>
      <c r="C49" s="5">
        <v>412</v>
      </c>
      <c r="D49" s="3">
        <v>-0.96709999999999996</v>
      </c>
      <c r="E49" s="3">
        <v>0.4909</v>
      </c>
      <c r="F49" s="3">
        <f>1-Table25[[#This Row],[c2]]-Table25[[#This Row],[h2]]</f>
        <v>1.4762</v>
      </c>
      <c r="G49" s="3">
        <v>-0.45029999999999998</v>
      </c>
      <c r="H49" s="9">
        <v>0.93530000000000002</v>
      </c>
      <c r="I49" s="9">
        <v>0.23960000000000001</v>
      </c>
      <c r="J49" s="1"/>
      <c r="K49" s="20">
        <v>108</v>
      </c>
      <c r="L49" s="19">
        <v>0</v>
      </c>
      <c r="M49" s="19">
        <v>304</v>
      </c>
      <c r="N49" s="19">
        <v>0</v>
      </c>
      <c r="O49" s="19">
        <v>0</v>
      </c>
      <c r="P49" s="25">
        <f t="shared" si="6"/>
        <v>412</v>
      </c>
    </row>
    <row r="50" spans="1:16" x14ac:dyDescent="0.25">
      <c r="A50" s="36"/>
      <c r="B50" s="13" t="s">
        <v>17</v>
      </c>
      <c r="C50" s="5">
        <v>860</v>
      </c>
      <c r="D50" s="3">
        <v>0.37959999999999999</v>
      </c>
      <c r="E50" s="3">
        <v>0.2137</v>
      </c>
      <c r="F50" s="3">
        <f>1-Table25[[#This Row],[c2]]-Table25[[#This Row],[h2]]</f>
        <v>0.40670000000000001</v>
      </c>
      <c r="G50" s="3">
        <v>-0.35339999999999999</v>
      </c>
      <c r="H50" s="9">
        <v>0.99595999999999996</v>
      </c>
      <c r="I50" s="3">
        <v>0.14398</v>
      </c>
      <c r="J50" s="1"/>
      <c r="K50" s="20">
        <v>196</v>
      </c>
      <c r="L50" s="19">
        <v>0</v>
      </c>
      <c r="M50" s="19">
        <v>664</v>
      </c>
      <c r="N50" s="19">
        <v>0</v>
      </c>
      <c r="O50" s="19">
        <v>0</v>
      </c>
      <c r="P50" s="25">
        <f t="shared" si="6"/>
        <v>860</v>
      </c>
    </row>
    <row r="51" spans="1:16" x14ac:dyDescent="0.25">
      <c r="A51" s="36"/>
      <c r="B51" s="13" t="s">
        <v>18</v>
      </c>
      <c r="C51" s="5">
        <v>520</v>
      </c>
      <c r="D51" s="3">
        <v>0.39489999999999997</v>
      </c>
      <c r="E51" s="3">
        <v>0.20910000000000001</v>
      </c>
      <c r="F51" s="3">
        <f>1-Table25[[#This Row],[c2]]-Table25[[#This Row],[h2]]</f>
        <v>0.39599999999999996</v>
      </c>
      <c r="G51" s="3">
        <v>-0.43269999999999997</v>
      </c>
      <c r="H51" s="9">
        <v>0.93359999999999999</v>
      </c>
      <c r="I51" s="3">
        <v>2.8999999999999998E-3</v>
      </c>
      <c r="J51" s="1"/>
      <c r="K51" s="20">
        <v>100</v>
      </c>
      <c r="L51" s="19">
        <v>0</v>
      </c>
      <c r="M51" s="19">
        <v>418</v>
      </c>
      <c r="N51" s="19">
        <v>0</v>
      </c>
      <c r="O51" s="19">
        <v>2</v>
      </c>
      <c r="P51" s="25">
        <f t="shared" si="6"/>
        <v>520</v>
      </c>
    </row>
    <row r="52" spans="1:16" x14ac:dyDescent="0.25">
      <c r="A52" s="36"/>
      <c r="B52" s="13" t="s">
        <v>19</v>
      </c>
      <c r="C52" s="5">
        <v>786</v>
      </c>
      <c r="D52" s="3">
        <v>0.61370000000000002</v>
      </c>
      <c r="E52" s="3">
        <v>2.5399999999999999E-2</v>
      </c>
      <c r="F52" s="3">
        <f>1-Table25[[#This Row],[c2]]-Table25[[#This Row],[h2]]</f>
        <v>0.3609</v>
      </c>
      <c r="G52" s="3">
        <v>-1.9599999999999999E-2</v>
      </c>
      <c r="H52" s="9">
        <v>1.0242</v>
      </c>
      <c r="I52" s="3">
        <v>-3.3000000000000002E-2</v>
      </c>
      <c r="J52" s="1"/>
      <c r="K52" s="20">
        <v>382</v>
      </c>
      <c r="L52" s="19">
        <v>0</v>
      </c>
      <c r="M52" s="19">
        <v>400</v>
      </c>
      <c r="N52" s="19">
        <v>0</v>
      </c>
      <c r="O52" s="19">
        <v>4</v>
      </c>
      <c r="P52" s="25">
        <f t="shared" si="6"/>
        <v>786</v>
      </c>
    </row>
    <row r="53" spans="1:16" x14ac:dyDescent="0.25">
      <c r="A53" s="36"/>
      <c r="B53" s="13" t="s">
        <v>20</v>
      </c>
      <c r="C53" s="5">
        <v>1468</v>
      </c>
      <c r="D53" s="3">
        <v>0.71660000000000001</v>
      </c>
      <c r="E53" s="3">
        <v>-2.4299999999999999E-2</v>
      </c>
      <c r="F53" s="3">
        <f>1-Table25[[#This Row],[c2]]-Table25[[#This Row],[h2]]</f>
        <v>0.30769999999999997</v>
      </c>
      <c r="G53" s="3">
        <v>2.0000000000000001E-4</v>
      </c>
      <c r="H53" s="9">
        <v>1.0167999999999999</v>
      </c>
      <c r="I53" s="3">
        <v>-1.21E-2</v>
      </c>
      <c r="J53" s="1"/>
      <c r="K53" s="20">
        <v>690</v>
      </c>
      <c r="L53" s="19">
        <v>0</v>
      </c>
      <c r="M53" s="19">
        <v>778</v>
      </c>
      <c r="N53" s="19">
        <v>0</v>
      </c>
      <c r="O53" s="19">
        <v>0</v>
      </c>
      <c r="P53" s="25">
        <f t="shared" si="6"/>
        <v>1468</v>
      </c>
    </row>
    <row r="54" spans="1:16" x14ac:dyDescent="0.25">
      <c r="A54" s="36"/>
      <c r="B54" s="13" t="s">
        <v>21</v>
      </c>
      <c r="C54" s="5">
        <v>686</v>
      </c>
      <c r="D54" s="3">
        <v>0.61180000000000001</v>
      </c>
      <c r="E54" s="3">
        <v>-0.13599</v>
      </c>
      <c r="F54" s="3">
        <f>1-Table25[[#This Row],[c2]]-Table25[[#This Row],[h2]]</f>
        <v>0.52419000000000004</v>
      </c>
      <c r="G54" s="3">
        <v>-3.9649999999999998E-2</v>
      </c>
      <c r="H54" s="9">
        <v>0.98070000000000002</v>
      </c>
      <c r="I54" s="3">
        <v>9.4200000000000006E-2</v>
      </c>
      <c r="J54" s="1"/>
      <c r="K54" s="20">
        <v>308</v>
      </c>
      <c r="L54" s="19">
        <v>0</v>
      </c>
      <c r="M54" s="19">
        <v>372</v>
      </c>
      <c r="N54" s="19">
        <v>0</v>
      </c>
      <c r="O54" s="19">
        <v>6</v>
      </c>
      <c r="P54" s="25">
        <f t="shared" si="6"/>
        <v>686</v>
      </c>
    </row>
    <row r="55" spans="1:16" x14ac:dyDescent="0.25">
      <c r="A55" s="36"/>
      <c r="B55" s="13" t="s">
        <v>22</v>
      </c>
      <c r="C55" s="5">
        <v>584</v>
      </c>
      <c r="D55" s="3">
        <v>0.99529999999999996</v>
      </c>
      <c r="E55" s="3">
        <v>-1.8700000000000001E-2</v>
      </c>
      <c r="F55" s="3">
        <f>1-Table25[[#This Row],[c2]]-Table25[[#This Row],[h2]]</f>
        <v>2.3399999999999976E-2</v>
      </c>
      <c r="G55" s="3">
        <v>0.1915</v>
      </c>
      <c r="H55" s="9">
        <v>0.97819999999999996</v>
      </c>
      <c r="I55" s="3">
        <v>3.0000000000000001E-3</v>
      </c>
      <c r="J55" s="1"/>
      <c r="K55" s="20">
        <v>84</v>
      </c>
      <c r="L55" s="19">
        <v>0</v>
      </c>
      <c r="M55" s="19">
        <v>494</v>
      </c>
      <c r="N55" s="19">
        <v>0</v>
      </c>
      <c r="O55" s="19">
        <v>6</v>
      </c>
      <c r="P55" s="25">
        <f t="shared" si="6"/>
        <v>584</v>
      </c>
    </row>
    <row r="56" spans="1:16" x14ac:dyDescent="0.25">
      <c r="A56" s="36"/>
      <c r="B56" s="13" t="s">
        <v>23</v>
      </c>
      <c r="C56" s="5">
        <v>1230</v>
      </c>
      <c r="D56" s="3">
        <v>0.31019999999999998</v>
      </c>
      <c r="E56" s="3">
        <v>0.1555</v>
      </c>
      <c r="F56" s="3">
        <f>1-Table25[[#This Row],[c2]]-Table25[[#This Row],[h2]]</f>
        <v>0.5343</v>
      </c>
      <c r="G56" s="3">
        <v>0.26219999999999999</v>
      </c>
      <c r="H56" s="9">
        <v>0.95840000000000003</v>
      </c>
      <c r="I56" s="11">
        <v>-0.2276</v>
      </c>
      <c r="J56" s="1"/>
      <c r="K56" s="20">
        <v>224</v>
      </c>
      <c r="L56" s="19">
        <v>0</v>
      </c>
      <c r="M56" s="19">
        <v>1006</v>
      </c>
      <c r="N56" s="19">
        <v>0</v>
      </c>
      <c r="O56" s="19">
        <v>0</v>
      </c>
      <c r="P56" s="25">
        <f t="shared" si="6"/>
        <v>1230</v>
      </c>
    </row>
    <row r="57" spans="1:16" ht="15.75" thickBot="1" x14ac:dyDescent="0.3">
      <c r="A57" s="37"/>
      <c r="B57" s="14" t="s">
        <v>24</v>
      </c>
      <c r="C57" s="30">
        <v>614</v>
      </c>
      <c r="D57" s="7">
        <v>0.26869999999999999</v>
      </c>
      <c r="E57" s="7">
        <v>0.16420000000000001</v>
      </c>
      <c r="F57" s="3">
        <f>1-Table25[[#This Row],[c2]]-Table25[[#This Row],[h2]]</f>
        <v>0.56709999999999994</v>
      </c>
      <c r="G57" s="7">
        <v>0.21809999999999999</v>
      </c>
      <c r="H57" s="11">
        <v>0.96120000000000005</v>
      </c>
      <c r="I57" s="7">
        <v>-0.24260000000000001</v>
      </c>
      <c r="J57" s="1"/>
      <c r="K57" s="21">
        <v>114</v>
      </c>
      <c r="L57" s="22">
        <v>0</v>
      </c>
      <c r="M57" s="22">
        <v>490</v>
      </c>
      <c r="N57" s="22">
        <v>0</v>
      </c>
      <c r="O57" s="22">
        <v>10</v>
      </c>
      <c r="P57" s="25">
        <f t="shared" si="6"/>
        <v>614</v>
      </c>
    </row>
  </sheetData>
  <mergeCells count="8">
    <mergeCell ref="S2:S19"/>
    <mergeCell ref="T2:AA2"/>
    <mergeCell ref="A2:A19"/>
    <mergeCell ref="B2:I2"/>
    <mergeCell ref="A21:A38"/>
    <mergeCell ref="B21:I21"/>
    <mergeCell ref="A40:A57"/>
    <mergeCell ref="B40:I40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Bear</dc:creator>
  <cp:lastModifiedBy>Will Beasley</cp:lastModifiedBy>
  <dcterms:created xsi:type="dcterms:W3CDTF">2011-11-06T04:02:18Z</dcterms:created>
  <dcterms:modified xsi:type="dcterms:W3CDTF">2011-11-14T05:00:39Z</dcterms:modified>
</cp:coreProperties>
</file>