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1"/>
  </bookViews>
  <sheets>
    <sheet name="demoAgents" sheetId="1" r:id="rId1"/>
    <sheet name="demoCnxs" sheetId="10" r:id="rId2"/>
    <sheet name="demoPosts" sheetId="11" r:id="rId3"/>
    <sheet name="contract blob" sheetId="20" r:id="rId4"/>
    <sheet name="tmp category list" sheetId="18" r:id="rId5"/>
    <sheet name="Feedback" sheetId="19" state="hidden" r:id="rId6"/>
    <sheet name="Unused GUIDS" sheetId="14" r:id="rId7"/>
    <sheet name="to do" sheetId="8" r:id="rId8"/>
    <sheet name="export template" sheetId="4" r:id="rId9"/>
    <sheet name="OLD_configLabels" sheetId="7" r:id="rId10"/>
    <sheet name="Metadata" sheetId="21" r:id="rId11"/>
    <sheet name="OLD - demoProjectPosts" sheetId="16"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G121" i="10" s="1"/>
  <c r="F122" i="10"/>
  <c r="F123" i="10"/>
  <c r="F124" i="10"/>
  <c r="F125" i="10"/>
  <c r="F126" i="10"/>
  <c r="F127" i="10"/>
  <c r="F128" i="10"/>
  <c r="F129" i="10"/>
  <c r="G129" i="10" s="1"/>
  <c r="F130" i="10"/>
  <c r="F131" i="10"/>
  <c r="F132" i="10"/>
  <c r="F133" i="10"/>
  <c r="F134" i="10"/>
  <c r="F135" i="10"/>
  <c r="F136" i="10"/>
  <c r="F137" i="10"/>
  <c r="G137" i="10" s="1"/>
  <c r="F138" i="10"/>
  <c r="F139" i="10"/>
  <c r="F140" i="10"/>
  <c r="F141" i="10"/>
  <c r="F142" i="10"/>
  <c r="F143" i="10"/>
  <c r="F144" i="10"/>
  <c r="F145" i="10"/>
  <c r="G145" i="10" s="1"/>
  <c r="F146" i="10"/>
  <c r="F147" i="10"/>
  <c r="F148" i="10"/>
  <c r="F149" i="10"/>
  <c r="F150" i="10"/>
  <c r="F151" i="10"/>
  <c r="F152" i="10"/>
  <c r="F153" i="10"/>
  <c r="G153" i="10" s="1"/>
  <c r="F154" i="10"/>
  <c r="F155" i="10"/>
  <c r="F156" i="10"/>
  <c r="F157" i="10"/>
  <c r="F158" i="10"/>
  <c r="F159" i="10"/>
  <c r="F160" i="10"/>
  <c r="F161" i="10"/>
  <c r="G161" i="10" s="1"/>
  <c r="F162" i="10"/>
  <c r="F163" i="10"/>
  <c r="F164" i="10"/>
  <c r="F165" i="10"/>
  <c r="F166" i="10"/>
  <c r="F167" i="10"/>
  <c r="F168" i="10"/>
  <c r="F169" i="10"/>
  <c r="G169" i="10" s="1"/>
  <c r="G81" i="10" l="1"/>
  <c r="G25" i="10"/>
  <c r="G168" i="10"/>
  <c r="G160" i="10"/>
  <c r="G152" i="10"/>
  <c r="G144" i="10"/>
  <c r="G136" i="10"/>
  <c r="G128" i="10"/>
  <c r="G120" i="10"/>
  <c r="G112" i="10"/>
  <c r="G104" i="10"/>
  <c r="G96" i="10"/>
  <c r="G88" i="10"/>
  <c r="G80" i="10"/>
  <c r="G72" i="10"/>
  <c r="G64" i="10"/>
  <c r="G56" i="10"/>
  <c r="G48" i="10"/>
  <c r="G40" i="10"/>
  <c r="G32" i="10"/>
  <c r="G24" i="10"/>
  <c r="G16" i="10"/>
  <c r="G8" i="10"/>
  <c r="G113" i="10"/>
  <c r="G57" i="10"/>
  <c r="G167" i="10"/>
  <c r="G159" i="10"/>
  <c r="G151" i="10"/>
  <c r="G143" i="10"/>
  <c r="G135" i="10"/>
  <c r="G127" i="10"/>
  <c r="G119" i="10"/>
  <c r="G111" i="10"/>
  <c r="G103" i="10"/>
  <c r="G95" i="10"/>
  <c r="G87" i="10"/>
  <c r="G79" i="10"/>
  <c r="G71" i="10"/>
  <c r="G63" i="10"/>
  <c r="G55" i="10"/>
  <c r="G47" i="10"/>
  <c r="G39" i="10"/>
  <c r="G31" i="10"/>
  <c r="G23" i="10"/>
  <c r="G15" i="10"/>
  <c r="G7" i="10"/>
  <c r="G73" i="10"/>
  <c r="G17" i="10"/>
  <c r="G166" i="10"/>
  <c r="G158" i="10"/>
  <c r="G150" i="10"/>
  <c r="G142" i="10"/>
  <c r="G134" i="10"/>
  <c r="G126" i="10"/>
  <c r="G118" i="10"/>
  <c r="G110" i="10"/>
  <c r="G102" i="10"/>
  <c r="G94" i="10"/>
  <c r="G86" i="10"/>
  <c r="G78" i="10"/>
  <c r="G70" i="10"/>
  <c r="G62" i="10"/>
  <c r="G54" i="10"/>
  <c r="G46" i="10"/>
  <c r="G38" i="10"/>
  <c r="G30" i="10"/>
  <c r="G22" i="10"/>
  <c r="G14" i="10"/>
  <c r="G6" i="10"/>
  <c r="G97" i="10"/>
  <c r="G33" i="10"/>
  <c r="G165" i="10"/>
  <c r="G157" i="10"/>
  <c r="G149" i="10"/>
  <c r="G141" i="10"/>
  <c r="G133" i="10"/>
  <c r="G125" i="10"/>
  <c r="G117" i="10"/>
  <c r="G109" i="10"/>
  <c r="G101" i="10"/>
  <c r="G93" i="10"/>
  <c r="G85" i="10"/>
  <c r="G77" i="10"/>
  <c r="G69" i="10"/>
  <c r="G61" i="10"/>
  <c r="G53" i="10"/>
  <c r="G45" i="10"/>
  <c r="G37" i="10"/>
  <c r="G29" i="10"/>
  <c r="G21" i="10"/>
  <c r="G13" i="10"/>
  <c r="G5" i="10"/>
  <c r="G89" i="10"/>
  <c r="G41" i="10"/>
  <c r="G164" i="10"/>
  <c r="G156" i="10"/>
  <c r="G148" i="10"/>
  <c r="G140" i="10"/>
  <c r="G132" i="10"/>
  <c r="G124" i="10"/>
  <c r="G116" i="10"/>
  <c r="G108" i="10"/>
  <c r="G100" i="10"/>
  <c r="G92" i="10"/>
  <c r="G84" i="10"/>
  <c r="G76" i="10"/>
  <c r="G68" i="10"/>
  <c r="G60" i="10"/>
  <c r="G52" i="10"/>
  <c r="G44" i="10"/>
  <c r="G36" i="10"/>
  <c r="G28" i="10"/>
  <c r="G20" i="10"/>
  <c r="G12" i="10"/>
  <c r="G4" i="10"/>
  <c r="G105" i="10"/>
  <c r="G49" i="10"/>
  <c r="G163" i="10"/>
  <c r="G155" i="10"/>
  <c r="G147" i="10"/>
  <c r="G139" i="10"/>
  <c r="G131" i="10"/>
  <c r="G123" i="10"/>
  <c r="G115" i="10"/>
  <c r="G107" i="10"/>
  <c r="G99" i="10"/>
  <c r="G91" i="10"/>
  <c r="G83" i="10"/>
  <c r="G75" i="10"/>
  <c r="G67" i="10"/>
  <c r="G59" i="10"/>
  <c r="G51" i="10"/>
  <c r="G43" i="10"/>
  <c r="G35" i="10"/>
  <c r="G27" i="10"/>
  <c r="G19" i="10"/>
  <c r="G11" i="10"/>
  <c r="G3" i="10"/>
  <c r="G65" i="10"/>
  <c r="G9" i="10"/>
  <c r="G162" i="10"/>
  <c r="G154" i="10"/>
  <c r="G146" i="10"/>
  <c r="G138" i="10"/>
  <c r="G130" i="10"/>
  <c r="G122" i="10"/>
  <c r="G114" i="10"/>
  <c r="G106" i="10"/>
  <c r="G98" i="10"/>
  <c r="G90" i="10"/>
  <c r="G82" i="10"/>
  <c r="G74" i="10"/>
  <c r="G66" i="10"/>
  <c r="G58" i="10"/>
  <c r="G50" i="10"/>
  <c r="G42" i="10"/>
  <c r="G34" i="10"/>
  <c r="G26" i="10"/>
  <c r="G18" i="10"/>
  <c r="G10" i="10"/>
  <c r="G2" i="10"/>
  <c r="F18" i="11"/>
  <c r="BO18" i="11" s="1"/>
  <c r="F17" i="11"/>
  <c r="BO17" i="11" s="1"/>
  <c r="F16" i="11"/>
  <c r="BO16" i="11" s="1"/>
  <c r="F15" i="11"/>
  <c r="BO15" i="11" s="1"/>
  <c r="F14" i="11"/>
  <c r="BO14" i="11" s="1"/>
  <c r="F13" i="11"/>
  <c r="BO13" i="11" s="1"/>
  <c r="F12" i="11"/>
  <c r="BO12" i="11" s="1"/>
  <c r="F11" i="11"/>
  <c r="BO11" i="11" s="1"/>
  <c r="F10" i="11"/>
  <c r="BO10" i="11" s="1"/>
  <c r="F9" i="11"/>
  <c r="BO9" i="11" s="1"/>
  <c r="F8" i="11"/>
  <c r="BO8" i="11" s="1"/>
  <c r="F7" i="11"/>
  <c r="BO7" i="11" s="1"/>
  <c r="AF7" i="11"/>
  <c r="AG7" i="11"/>
  <c r="AH7" i="11"/>
  <c r="AI7" i="11"/>
  <c r="AJ7" i="11"/>
  <c r="AK7" i="11"/>
  <c r="AL7" i="11"/>
  <c r="AM7" i="11"/>
  <c r="AN7" i="11"/>
  <c r="AO7" i="11"/>
  <c r="AP7" i="11"/>
  <c r="AQ7" i="11"/>
  <c r="AR7" i="11"/>
  <c r="AS7" i="11"/>
  <c r="AT7" i="11"/>
  <c r="AU7" i="11"/>
  <c r="AV7" i="11"/>
  <c r="AW7" i="11"/>
  <c r="AX7" i="11"/>
  <c r="AY7" i="11"/>
  <c r="AZ7" i="11"/>
  <c r="BA7" i="11"/>
  <c r="BB7" i="11"/>
  <c r="BC7" i="11"/>
  <c r="BD7" i="11"/>
  <c r="BE7" i="11"/>
  <c r="BF7" i="11"/>
  <c r="BG7" i="11"/>
  <c r="BH7" i="11"/>
  <c r="BI7" i="11"/>
  <c r="BL7" i="11"/>
  <c r="BM7" i="11"/>
  <c r="BN7" i="11"/>
  <c r="AF8" i="11"/>
  <c r="AG8" i="11"/>
  <c r="AH8" i="11"/>
  <c r="AI8" i="11"/>
  <c r="AJ8" i="11"/>
  <c r="AK8" i="11"/>
  <c r="AL8" i="11"/>
  <c r="AM8" i="11"/>
  <c r="AN8" i="11"/>
  <c r="AO8" i="11"/>
  <c r="AP8" i="11"/>
  <c r="AQ8" i="11"/>
  <c r="AR8" i="11"/>
  <c r="AS8" i="11"/>
  <c r="AT8" i="11"/>
  <c r="AU8" i="11"/>
  <c r="AV8" i="11"/>
  <c r="AW8" i="11"/>
  <c r="AX8" i="11"/>
  <c r="AY8" i="11"/>
  <c r="AZ8" i="11"/>
  <c r="BA8" i="11"/>
  <c r="BB8" i="11"/>
  <c r="BC8" i="11"/>
  <c r="BD8" i="11"/>
  <c r="BE8" i="11"/>
  <c r="BF8" i="11"/>
  <c r="BG8" i="11"/>
  <c r="BH8" i="11"/>
  <c r="BI8" i="11"/>
  <c r="BL8" i="11"/>
  <c r="BM8" i="11"/>
  <c r="BN8" i="11"/>
  <c r="AF9" i="11"/>
  <c r="AG9" i="11"/>
  <c r="AH9" i="11"/>
  <c r="AI9" i="11"/>
  <c r="AJ9" i="11"/>
  <c r="AK9" i="11"/>
  <c r="AL9" i="11"/>
  <c r="AM9" i="11"/>
  <c r="AN9" i="11"/>
  <c r="AO9" i="11"/>
  <c r="AP9" i="11"/>
  <c r="AQ9" i="11"/>
  <c r="AR9" i="11"/>
  <c r="AS9" i="11"/>
  <c r="AT9" i="11"/>
  <c r="AU9" i="11"/>
  <c r="AV9" i="11"/>
  <c r="AW9" i="11"/>
  <c r="AX9" i="11"/>
  <c r="AY9" i="11"/>
  <c r="AZ9" i="11"/>
  <c r="BA9" i="11"/>
  <c r="BB9" i="11"/>
  <c r="BC9" i="11"/>
  <c r="BD9" i="11"/>
  <c r="BE9" i="11"/>
  <c r="BF9" i="11"/>
  <c r="BG9" i="11"/>
  <c r="BH9" i="11"/>
  <c r="BI9" i="11"/>
  <c r="BL9" i="11"/>
  <c r="BM9" i="11"/>
  <c r="BN9"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L10" i="11"/>
  <c r="BM10" i="11"/>
  <c r="BN10" i="11"/>
  <c r="AF11" i="11"/>
  <c r="AG11" i="11"/>
  <c r="AH11" i="11"/>
  <c r="AI11" i="11"/>
  <c r="AJ11" i="11"/>
  <c r="AK11" i="11"/>
  <c r="AL11" i="11"/>
  <c r="AN11" i="11"/>
  <c r="AO11" i="11"/>
  <c r="AP11" i="11"/>
  <c r="AQ11" i="11"/>
  <c r="AR11" i="11"/>
  <c r="AS11" i="11"/>
  <c r="AT11" i="11"/>
  <c r="AU11" i="11"/>
  <c r="AV11" i="11"/>
  <c r="AW11" i="11"/>
  <c r="AX11" i="11"/>
  <c r="AY11" i="11"/>
  <c r="AZ11" i="11"/>
  <c r="BA11" i="11"/>
  <c r="BB11" i="11"/>
  <c r="BC11" i="11"/>
  <c r="BD11" i="11"/>
  <c r="BE11" i="11"/>
  <c r="BF11" i="11"/>
  <c r="BG11" i="11"/>
  <c r="BH11" i="11"/>
  <c r="BI11" i="11"/>
  <c r="BL11" i="11"/>
  <c r="BM11" i="11"/>
  <c r="BN11" i="11"/>
  <c r="AF12" i="11"/>
  <c r="AG12" i="11"/>
  <c r="AH12" i="11"/>
  <c r="AI12" i="11"/>
  <c r="AJ12" i="11"/>
  <c r="AK12" i="11"/>
  <c r="AL12" i="11"/>
  <c r="AN12" i="11"/>
  <c r="AO12" i="11"/>
  <c r="AP12" i="11"/>
  <c r="AQ12" i="11"/>
  <c r="AR12" i="11"/>
  <c r="AS12" i="11"/>
  <c r="AT12" i="11"/>
  <c r="AU12" i="11"/>
  <c r="AV12" i="11"/>
  <c r="AW12" i="11"/>
  <c r="AX12" i="11"/>
  <c r="AY12" i="11"/>
  <c r="AZ12" i="11"/>
  <c r="BA12" i="11"/>
  <c r="BB12" i="11"/>
  <c r="BC12" i="11"/>
  <c r="BD12" i="11"/>
  <c r="BE12" i="11"/>
  <c r="BF12" i="11"/>
  <c r="BG12" i="11"/>
  <c r="BH12" i="11"/>
  <c r="BI12" i="11"/>
  <c r="BL12" i="11"/>
  <c r="BM12" i="11"/>
  <c r="BN12" i="11"/>
  <c r="AF13" i="11"/>
  <c r="AG13" i="11"/>
  <c r="AH13" i="11"/>
  <c r="AI13" i="11"/>
  <c r="AJ13" i="11"/>
  <c r="AK13" i="11"/>
  <c r="AL13" i="11"/>
  <c r="AN13" i="11"/>
  <c r="AO13" i="11"/>
  <c r="AP13" i="11"/>
  <c r="AQ13" i="11"/>
  <c r="AR13" i="11"/>
  <c r="AS13" i="11"/>
  <c r="AT13" i="11"/>
  <c r="AU13" i="11"/>
  <c r="AV13" i="11"/>
  <c r="AW13" i="11"/>
  <c r="AX13" i="11"/>
  <c r="AY13" i="11"/>
  <c r="AZ13" i="11"/>
  <c r="BA13" i="11"/>
  <c r="BB13" i="11"/>
  <c r="BC13" i="11"/>
  <c r="BD13" i="11"/>
  <c r="BE13" i="11"/>
  <c r="BF13" i="11"/>
  <c r="BG13" i="11"/>
  <c r="BH13" i="11"/>
  <c r="BI13" i="11"/>
  <c r="BL13" i="11"/>
  <c r="BM13" i="11"/>
  <c r="BN13" i="11"/>
  <c r="AM14" i="11"/>
  <c r="AF14" i="11"/>
  <c r="AG14" i="11"/>
  <c r="AH14" i="11"/>
  <c r="AI14" i="11"/>
  <c r="AJ14" i="11"/>
  <c r="AK14" i="11"/>
  <c r="AL14" i="11"/>
  <c r="AN14" i="11"/>
  <c r="AO14" i="11"/>
  <c r="AP14" i="11"/>
  <c r="AQ14" i="11"/>
  <c r="AR14" i="11"/>
  <c r="AS14" i="11"/>
  <c r="AT14" i="11"/>
  <c r="AU14" i="11"/>
  <c r="AV14" i="11"/>
  <c r="AW14" i="11"/>
  <c r="AX14" i="11"/>
  <c r="AY14" i="11"/>
  <c r="AZ14" i="11"/>
  <c r="BA14" i="11"/>
  <c r="BB14" i="11"/>
  <c r="BC14" i="11"/>
  <c r="BD14" i="11"/>
  <c r="BE14" i="11"/>
  <c r="BF14" i="11"/>
  <c r="BG14" i="11"/>
  <c r="BH14" i="11"/>
  <c r="BI14" i="11"/>
  <c r="BL14" i="11"/>
  <c r="BM14" i="11"/>
  <c r="BN14" i="11"/>
  <c r="AF15" i="11"/>
  <c r="AG15" i="11"/>
  <c r="AH15" i="11"/>
  <c r="AI15" i="11"/>
  <c r="AJ15" i="11"/>
  <c r="AK15" i="11"/>
  <c r="AL15" i="11"/>
  <c r="AN15" i="11"/>
  <c r="AO15" i="11"/>
  <c r="AP15" i="11"/>
  <c r="AQ15" i="11"/>
  <c r="AR15" i="11"/>
  <c r="AS15" i="11"/>
  <c r="AT15" i="11"/>
  <c r="AU15" i="11"/>
  <c r="AV15" i="11"/>
  <c r="AW15" i="11"/>
  <c r="AX15" i="11"/>
  <c r="AY15" i="11"/>
  <c r="AZ15" i="11"/>
  <c r="BA15" i="11"/>
  <c r="BB15" i="11"/>
  <c r="BC15" i="11"/>
  <c r="BD15" i="11"/>
  <c r="BE15" i="11"/>
  <c r="BF15" i="11"/>
  <c r="BG15" i="11"/>
  <c r="BH15" i="11"/>
  <c r="BI15" i="11"/>
  <c r="BL15" i="11"/>
  <c r="BM15" i="11"/>
  <c r="BN15" i="11"/>
  <c r="AF16" i="11"/>
  <c r="AG16" i="11"/>
  <c r="AH16" i="11"/>
  <c r="AI16" i="11"/>
  <c r="AJ16" i="11"/>
  <c r="AK16" i="11"/>
  <c r="AL16" i="11"/>
  <c r="AN16" i="11"/>
  <c r="AO16" i="11"/>
  <c r="AP16" i="11"/>
  <c r="AQ16" i="11"/>
  <c r="AR16" i="11"/>
  <c r="AS16" i="11"/>
  <c r="AT16" i="11"/>
  <c r="AU16" i="11"/>
  <c r="AV16" i="11"/>
  <c r="AW16" i="11"/>
  <c r="AX16" i="11"/>
  <c r="AY16" i="11"/>
  <c r="AZ16" i="11"/>
  <c r="BA16" i="11"/>
  <c r="BB16" i="11"/>
  <c r="BC16" i="11"/>
  <c r="BD16" i="11"/>
  <c r="BE16" i="11"/>
  <c r="BF16" i="11"/>
  <c r="BG16" i="11"/>
  <c r="BH16" i="11"/>
  <c r="BI16" i="11"/>
  <c r="BL16" i="11"/>
  <c r="BM16" i="11"/>
  <c r="BN16" i="11"/>
  <c r="AF17" i="11"/>
  <c r="AG17" i="11"/>
  <c r="AH17" i="11"/>
  <c r="AI17" i="11"/>
  <c r="AJ17" i="11"/>
  <c r="AK17" i="11"/>
  <c r="AL17" i="11"/>
  <c r="AN17" i="11"/>
  <c r="AO17" i="11"/>
  <c r="AP17" i="11"/>
  <c r="AQ17" i="11"/>
  <c r="AR17" i="11"/>
  <c r="AS17" i="11"/>
  <c r="AT17" i="11"/>
  <c r="AU17" i="11"/>
  <c r="AV17" i="11"/>
  <c r="AW17" i="11"/>
  <c r="AX17" i="11"/>
  <c r="AY17" i="11"/>
  <c r="AZ17" i="11"/>
  <c r="BA17" i="11"/>
  <c r="BB17" i="11"/>
  <c r="BC17" i="11"/>
  <c r="BD17" i="11"/>
  <c r="BE17" i="11"/>
  <c r="BF17" i="11"/>
  <c r="BG17" i="11"/>
  <c r="BH17" i="11"/>
  <c r="BI17" i="11"/>
  <c r="BL17" i="11"/>
  <c r="BM17" i="11"/>
  <c r="BN17" i="11"/>
  <c r="AM18" i="11"/>
  <c r="AF18" i="11"/>
  <c r="AG18" i="11"/>
  <c r="AH18" i="11"/>
  <c r="AI18" i="11"/>
  <c r="AJ18" i="11"/>
  <c r="AK18" i="11"/>
  <c r="AL18" i="11"/>
  <c r="AN18" i="11"/>
  <c r="AO18" i="11"/>
  <c r="AP18" i="11"/>
  <c r="AQ18" i="11"/>
  <c r="AR18" i="11"/>
  <c r="AS18" i="11"/>
  <c r="AT18" i="11"/>
  <c r="AU18" i="11"/>
  <c r="AV18" i="11"/>
  <c r="AW18" i="11"/>
  <c r="AX18" i="11"/>
  <c r="AY18" i="11"/>
  <c r="AZ18" i="11"/>
  <c r="BA18" i="11"/>
  <c r="BB18" i="11"/>
  <c r="BC18" i="11"/>
  <c r="BD18" i="11"/>
  <c r="BE18" i="11"/>
  <c r="BF18" i="11"/>
  <c r="BG18" i="11"/>
  <c r="BH18" i="11"/>
  <c r="BI18" i="11"/>
  <c r="BL18" i="11"/>
  <c r="BM18" i="11"/>
  <c r="BN18" i="11"/>
  <c r="BI4" i="11"/>
  <c r="BI5" i="11"/>
  <c r="BI6" i="11"/>
  <c r="BI19" i="11"/>
  <c r="BI20" i="11"/>
  <c r="BI21" i="11"/>
  <c r="BI22" i="11"/>
  <c r="BI23" i="11"/>
  <c r="BI24" i="11"/>
  <c r="BI25" i="11"/>
  <c r="BI26" i="11"/>
  <c r="BI27" i="11"/>
  <c r="BI28" i="11"/>
  <c r="AP4" i="11"/>
  <c r="AP6" i="11"/>
  <c r="AP20" i="11"/>
  <c r="AP21" i="11"/>
  <c r="AP23" i="11"/>
  <c r="AP25" i="11"/>
  <c r="AP27" i="11"/>
  <c r="AO4" i="11"/>
  <c r="AN4" i="11"/>
  <c r="AN5" i="11"/>
  <c r="AN6" i="11"/>
  <c r="AN19" i="11"/>
  <c r="AN20" i="11"/>
  <c r="AN21" i="11"/>
  <c r="AN22" i="11"/>
  <c r="AN23" i="11"/>
  <c r="AN24" i="11"/>
  <c r="AN25" i="11"/>
  <c r="AN26" i="11"/>
  <c r="AN27" i="11"/>
  <c r="AN28" i="11"/>
  <c r="AJ4" i="11"/>
  <c r="AJ5" i="11"/>
  <c r="AJ6" i="11"/>
  <c r="AJ19" i="11"/>
  <c r="AJ20" i="11"/>
  <c r="AJ21" i="11"/>
  <c r="AJ22" i="11"/>
  <c r="AJ23" i="11"/>
  <c r="AJ24" i="11"/>
  <c r="AJ25" i="11"/>
  <c r="AJ26" i="11"/>
  <c r="AJ27" i="11"/>
  <c r="AJ28" i="11"/>
  <c r="AI4" i="11"/>
  <c r="AI5" i="11"/>
  <c r="AI6" i="11"/>
  <c r="AI19" i="11"/>
  <c r="AI20" i="11"/>
  <c r="AI21" i="11"/>
  <c r="AI22" i="11"/>
  <c r="AI23" i="11"/>
  <c r="AI24" i="11"/>
  <c r="AI25" i="11"/>
  <c r="AI26" i="11"/>
  <c r="AI27" i="11"/>
  <c r="AI28" i="11"/>
  <c r="BH4" i="11"/>
  <c r="BH5" i="11"/>
  <c r="BH6" i="11"/>
  <c r="BH19" i="11"/>
  <c r="BH20" i="11"/>
  <c r="BH21" i="11"/>
  <c r="BH22" i="11"/>
  <c r="BH23" i="11"/>
  <c r="BH24" i="11"/>
  <c r="BH25" i="11"/>
  <c r="BH26" i="11"/>
  <c r="BH27" i="11"/>
  <c r="BH28" i="11"/>
  <c r="BG4" i="11"/>
  <c r="BG5" i="11"/>
  <c r="BG6" i="11"/>
  <c r="BG19" i="11"/>
  <c r="BG20" i="11"/>
  <c r="BG21" i="11"/>
  <c r="BG22" i="11"/>
  <c r="BG23" i="11"/>
  <c r="BG24" i="11"/>
  <c r="BG25" i="11"/>
  <c r="BG26" i="11"/>
  <c r="BG27" i="11"/>
  <c r="BG28" i="11"/>
  <c r="BF4" i="11"/>
  <c r="BF5" i="11"/>
  <c r="BF6" i="11"/>
  <c r="BF19" i="11"/>
  <c r="BF20" i="11"/>
  <c r="BF21" i="11"/>
  <c r="BF22" i="11"/>
  <c r="BF23" i="11"/>
  <c r="BF24" i="11"/>
  <c r="BF25" i="11"/>
  <c r="BF26" i="11"/>
  <c r="BF27" i="11"/>
  <c r="BF28" i="11"/>
  <c r="BE4" i="11"/>
  <c r="BE5" i="11"/>
  <c r="BE6" i="11"/>
  <c r="BE19" i="11"/>
  <c r="BE20" i="11"/>
  <c r="BE21" i="11"/>
  <c r="BE22" i="11"/>
  <c r="BE23" i="11"/>
  <c r="BE24" i="11"/>
  <c r="BE25" i="11"/>
  <c r="BE26" i="11"/>
  <c r="BE27" i="11"/>
  <c r="BE28" i="11"/>
  <c r="BD4" i="11"/>
  <c r="BD5" i="11"/>
  <c r="BD6" i="11"/>
  <c r="BD19" i="11"/>
  <c r="BD20" i="11"/>
  <c r="BD21" i="11"/>
  <c r="BD22" i="11"/>
  <c r="BD23" i="11"/>
  <c r="BD24" i="11"/>
  <c r="BD25" i="11"/>
  <c r="BD26" i="11"/>
  <c r="BD27" i="11"/>
  <c r="BD28" i="11"/>
  <c r="BC4" i="11"/>
  <c r="BC5" i="11"/>
  <c r="BC6" i="11"/>
  <c r="BC19" i="11"/>
  <c r="BC20" i="11"/>
  <c r="BC21" i="11"/>
  <c r="BC22" i="11"/>
  <c r="BC23" i="11"/>
  <c r="BC24" i="11"/>
  <c r="BC25" i="11"/>
  <c r="BC26" i="11"/>
  <c r="BC27" i="11"/>
  <c r="BC28" i="11"/>
  <c r="BB4" i="11"/>
  <c r="BB5" i="11"/>
  <c r="BB6" i="11"/>
  <c r="BB19" i="11"/>
  <c r="BB20" i="11"/>
  <c r="BB21" i="11"/>
  <c r="BB22" i="11"/>
  <c r="BB23" i="11"/>
  <c r="BB24" i="11"/>
  <c r="BB25" i="11"/>
  <c r="BB26" i="11"/>
  <c r="BB27" i="11"/>
  <c r="BB28" i="11"/>
  <c r="BA4" i="11"/>
  <c r="BA5" i="11"/>
  <c r="BA6" i="11"/>
  <c r="BA19" i="11"/>
  <c r="BA20" i="11"/>
  <c r="BA21" i="11"/>
  <c r="BA22" i="11"/>
  <c r="BA23" i="11"/>
  <c r="BA24" i="11"/>
  <c r="BA25" i="11"/>
  <c r="BA26" i="11"/>
  <c r="BA27" i="11"/>
  <c r="BA28" i="11"/>
  <c r="AZ4" i="11"/>
  <c r="AZ5" i="11"/>
  <c r="AZ6" i="11"/>
  <c r="AZ19" i="11"/>
  <c r="AZ20" i="11"/>
  <c r="AZ21" i="11"/>
  <c r="AZ22" i="11"/>
  <c r="AZ23" i="11"/>
  <c r="AZ24" i="11"/>
  <c r="AZ25" i="11"/>
  <c r="AZ26" i="11"/>
  <c r="AZ27" i="11"/>
  <c r="AZ28" i="11"/>
  <c r="AY4" i="11"/>
  <c r="AY5" i="11"/>
  <c r="AY6" i="11"/>
  <c r="AY19" i="11"/>
  <c r="AY20" i="11"/>
  <c r="AY21" i="11"/>
  <c r="AY22" i="11"/>
  <c r="AY23" i="11"/>
  <c r="AY24" i="11"/>
  <c r="AY25" i="11"/>
  <c r="AY26" i="11"/>
  <c r="AY27" i="11"/>
  <c r="AY28" i="11"/>
  <c r="AX4" i="11"/>
  <c r="AX5" i="11"/>
  <c r="AX6" i="11"/>
  <c r="AX19" i="11"/>
  <c r="AX20" i="11"/>
  <c r="AX21" i="11"/>
  <c r="AX22" i="11"/>
  <c r="AX23" i="11"/>
  <c r="AX24" i="11"/>
  <c r="AX25" i="11"/>
  <c r="AX26" i="11"/>
  <c r="AX27" i="11"/>
  <c r="AX28" i="11"/>
  <c r="AW4" i="11"/>
  <c r="AW5" i="11"/>
  <c r="AW6" i="11"/>
  <c r="AW19" i="11"/>
  <c r="AW20" i="11"/>
  <c r="AW21" i="11"/>
  <c r="AW22" i="11"/>
  <c r="AW23" i="11"/>
  <c r="AW24" i="11"/>
  <c r="AW25" i="11"/>
  <c r="AW26" i="11"/>
  <c r="AW27" i="11"/>
  <c r="AW28" i="11"/>
  <c r="AV4" i="11"/>
  <c r="AV5" i="11"/>
  <c r="AV6" i="11"/>
  <c r="AV19" i="11"/>
  <c r="AV20" i="11"/>
  <c r="AV21" i="11"/>
  <c r="AV22" i="11"/>
  <c r="AV23" i="11"/>
  <c r="AV24" i="11"/>
  <c r="AV25" i="11"/>
  <c r="AV26" i="11"/>
  <c r="AV27" i="11"/>
  <c r="AV28" i="11"/>
  <c r="AU4" i="11"/>
  <c r="AU5" i="11"/>
  <c r="AU6" i="11"/>
  <c r="AU19" i="11"/>
  <c r="AU20" i="11"/>
  <c r="AU21" i="11"/>
  <c r="AU22" i="11"/>
  <c r="AU23" i="11"/>
  <c r="AU24" i="11"/>
  <c r="AU25" i="11"/>
  <c r="AU26" i="11"/>
  <c r="AU27" i="11"/>
  <c r="AU28" i="11"/>
  <c r="AT4" i="11"/>
  <c r="AT5" i="11"/>
  <c r="AT6" i="11"/>
  <c r="AT19" i="11"/>
  <c r="AT20" i="11"/>
  <c r="AT21" i="11"/>
  <c r="AT22" i="11"/>
  <c r="AT23" i="11"/>
  <c r="AT24" i="11"/>
  <c r="AT25" i="11"/>
  <c r="AT26" i="11"/>
  <c r="AT27" i="11"/>
  <c r="AT28" i="11"/>
  <c r="AS4" i="11"/>
  <c r="AS5" i="11"/>
  <c r="AS6" i="11"/>
  <c r="AS19" i="11"/>
  <c r="AS20" i="11"/>
  <c r="AS21" i="11"/>
  <c r="AS22" i="11"/>
  <c r="AS23" i="11"/>
  <c r="AS24" i="11"/>
  <c r="AS25" i="11"/>
  <c r="AS26" i="11"/>
  <c r="AS27" i="11"/>
  <c r="AS28" i="11"/>
  <c r="AR4" i="11"/>
  <c r="AR5" i="11"/>
  <c r="AR6" i="11"/>
  <c r="AR19" i="11"/>
  <c r="AR20" i="11"/>
  <c r="AR21" i="11"/>
  <c r="AR22" i="11"/>
  <c r="AR23" i="11"/>
  <c r="AR24" i="11"/>
  <c r="AR25" i="11"/>
  <c r="AR26" i="11"/>
  <c r="AR27" i="11"/>
  <c r="AR28" i="11"/>
  <c r="AQ4" i="11"/>
  <c r="AQ5" i="11"/>
  <c r="AQ6" i="11"/>
  <c r="AQ19" i="11"/>
  <c r="AQ20" i="11"/>
  <c r="AQ21" i="11"/>
  <c r="AQ22" i="11"/>
  <c r="AQ23" i="11"/>
  <c r="AQ24" i="11"/>
  <c r="AQ25" i="11"/>
  <c r="AQ26" i="11"/>
  <c r="AQ27" i="11"/>
  <c r="AQ28" i="11"/>
  <c r="AK4" i="11"/>
  <c r="AK5" i="11"/>
  <c r="AK6" i="11"/>
  <c r="AK19" i="11"/>
  <c r="AK20" i="11"/>
  <c r="AK21" i="11"/>
  <c r="AK22" i="11"/>
  <c r="AK23" i="11"/>
  <c r="AK24" i="11"/>
  <c r="AK25" i="11"/>
  <c r="AK26" i="11"/>
  <c r="AK27" i="11"/>
  <c r="AK28" i="11"/>
  <c r="AL4" i="11"/>
  <c r="AL5" i="11"/>
  <c r="AL6" i="11"/>
  <c r="AL19" i="11"/>
  <c r="AL20" i="11"/>
  <c r="AL21" i="11"/>
  <c r="AL22" i="11"/>
  <c r="AL23" i="11"/>
  <c r="AL24" i="11"/>
  <c r="AL25" i="11"/>
  <c r="AL26" i="11"/>
  <c r="AL27" i="11"/>
  <c r="AL28" i="11"/>
  <c r="AM12" i="11" l="1"/>
  <c r="BJ16" i="11"/>
  <c r="BJ15" i="11"/>
  <c r="BJ8" i="11"/>
  <c r="BJ14" i="11"/>
  <c r="BJ7" i="11"/>
  <c r="BJ13" i="11"/>
  <c r="BJ12" i="11"/>
  <c r="BK12" i="11" s="1"/>
  <c r="BP12" i="11" s="1"/>
  <c r="BJ11" i="11"/>
  <c r="BJ10" i="11"/>
  <c r="BK10" i="11" s="1"/>
  <c r="BP10" i="11" s="1"/>
  <c r="BJ18" i="11"/>
  <c r="BJ4" i="11"/>
  <c r="BJ17" i="11"/>
  <c r="BJ9" i="11"/>
  <c r="BK9" i="11" s="1"/>
  <c r="BP9" i="11" s="1"/>
  <c r="BK7" i="11"/>
  <c r="BP7" i="11" s="1"/>
  <c r="AM13" i="11"/>
  <c r="BK13" i="11" s="1"/>
  <c r="BP13" i="11" s="1"/>
  <c r="BK8" i="11"/>
  <c r="BP8" i="11" s="1"/>
  <c r="AM11" i="11"/>
  <c r="BK11" i="11" s="1"/>
  <c r="BP11" i="11" s="1"/>
  <c r="AM16" i="11"/>
  <c r="BK16" i="11" s="1"/>
  <c r="BP16" i="11" s="1"/>
  <c r="AM15" i="11"/>
  <c r="BK14" i="11"/>
  <c r="AM17" i="11"/>
  <c r="BK15" i="11"/>
  <c r="BP15" i="11" s="1"/>
  <c r="BK18" i="11"/>
  <c r="BP18" i="11" s="1"/>
  <c r="AF4" i="11"/>
  <c r="AF5" i="11"/>
  <c r="AF6" i="11"/>
  <c r="AF19" i="11"/>
  <c r="AF20" i="11"/>
  <c r="AF21" i="11"/>
  <c r="AF22" i="11"/>
  <c r="AF23" i="11"/>
  <c r="AF24" i="11"/>
  <c r="AF25" i="11"/>
  <c r="AF26" i="11"/>
  <c r="AF27" i="11"/>
  <c r="AF28" i="11"/>
  <c r="BL4" i="11"/>
  <c r="BL5" i="11"/>
  <c r="BL6" i="11"/>
  <c r="BL19" i="11"/>
  <c r="BL20" i="11"/>
  <c r="BL21" i="11"/>
  <c r="BL22" i="11"/>
  <c r="BL23" i="11"/>
  <c r="BL24" i="11"/>
  <c r="BL25" i="11"/>
  <c r="BL26" i="11"/>
  <c r="BL27" i="11"/>
  <c r="BL28" i="11"/>
  <c r="BP14" i="11" l="1"/>
  <c r="BK17" i="11"/>
  <c r="BP17" i="11" s="1"/>
  <c r="AO5" i="11"/>
  <c r="AO6" i="11"/>
  <c r="BJ6" i="11" s="1"/>
  <c r="AO19" i="11"/>
  <c r="AO20" i="11"/>
  <c r="BJ20" i="11" s="1"/>
  <c r="AO21" i="11"/>
  <c r="BJ21" i="11" s="1"/>
  <c r="AO22" i="11"/>
  <c r="AO23" i="11"/>
  <c r="BJ23" i="11" s="1"/>
  <c r="AO24" i="11"/>
  <c r="AO25" i="11"/>
  <c r="BJ25" i="11" s="1"/>
  <c r="AO26" i="11"/>
  <c r="AO27" i="11"/>
  <c r="BJ27" i="11" s="1"/>
  <c r="AO28" i="11"/>
  <c r="AH4" i="11"/>
  <c r="AH5" i="11"/>
  <c r="AH6" i="11"/>
  <c r="AH19" i="11"/>
  <c r="AH20" i="11"/>
  <c r="AH21" i="11"/>
  <c r="AH22" i="11"/>
  <c r="AH23" i="11"/>
  <c r="AH24" i="11"/>
  <c r="AH25" i="11"/>
  <c r="AH26" i="11"/>
  <c r="AH27" i="11"/>
  <c r="AH28" i="11"/>
  <c r="AG4" i="11"/>
  <c r="AG5" i="11"/>
  <c r="AG6" i="11"/>
  <c r="AG19" i="11"/>
  <c r="AG20" i="11"/>
  <c r="AG21" i="11"/>
  <c r="AG22" i="11"/>
  <c r="AG23" i="11"/>
  <c r="AG24" i="11"/>
  <c r="AG25" i="11"/>
  <c r="AG26" i="11"/>
  <c r="AG27" i="11"/>
  <c r="AG28" i="11"/>
  <c r="BN4" i="11"/>
  <c r="BN5" i="11"/>
  <c r="BN6" i="11"/>
  <c r="BN19" i="11"/>
  <c r="BN20" i="11"/>
  <c r="BN21" i="11"/>
  <c r="BN22" i="11"/>
  <c r="BN23" i="11"/>
  <c r="BN24" i="11"/>
  <c r="BN25" i="11"/>
  <c r="BN26" i="11"/>
  <c r="BN27" i="11"/>
  <c r="BN28" i="11"/>
  <c r="BM4" i="11"/>
  <c r="BM5" i="11"/>
  <c r="BM6" i="11"/>
  <c r="BM19" i="11"/>
  <c r="BM20" i="11"/>
  <c r="BM21" i="11"/>
  <c r="BM22" i="11"/>
  <c r="BM23" i="11"/>
  <c r="BM24" i="11"/>
  <c r="BM25" i="11"/>
  <c r="BM26" i="11"/>
  <c r="BM27" i="11"/>
  <c r="BM28" i="11"/>
  <c r="J169" i="10"/>
  <c r="J168"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4" i="10"/>
  <c r="J3" i="10"/>
  <c r="J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K92" i="1" l="1"/>
  <c r="G92" i="1"/>
  <c r="K60" i="1"/>
  <c r="G60" i="1"/>
  <c r="K28" i="1"/>
  <c r="G28" i="1"/>
  <c r="K4" i="1"/>
  <c r="G4" i="1"/>
  <c r="K99" i="1"/>
  <c r="G99" i="1"/>
  <c r="K91" i="1"/>
  <c r="G91" i="1"/>
  <c r="K83" i="1"/>
  <c r="G83" i="1"/>
  <c r="K75" i="1"/>
  <c r="G75" i="1"/>
  <c r="K67" i="1"/>
  <c r="G67" i="1"/>
  <c r="K59" i="1"/>
  <c r="G59" i="1"/>
  <c r="K51" i="1"/>
  <c r="G51" i="1"/>
  <c r="K43" i="1"/>
  <c r="G43" i="1"/>
  <c r="K35" i="1"/>
  <c r="G35" i="1"/>
  <c r="K27" i="1"/>
  <c r="G27" i="1"/>
  <c r="K19" i="1"/>
  <c r="G19" i="1"/>
  <c r="K11" i="1"/>
  <c r="G11" i="1"/>
  <c r="K3" i="1"/>
  <c r="G3" i="1"/>
  <c r="K95" i="1"/>
  <c r="G95" i="1"/>
  <c r="K84" i="1"/>
  <c r="G84" i="1"/>
  <c r="K44" i="1"/>
  <c r="G44" i="1"/>
  <c r="K12" i="1"/>
  <c r="G12" i="1"/>
  <c r="K90" i="1"/>
  <c r="G90" i="1"/>
  <c r="K50" i="1"/>
  <c r="G50" i="1"/>
  <c r="K2" i="1"/>
  <c r="G2" i="1"/>
  <c r="K79" i="1"/>
  <c r="G79" i="1"/>
  <c r="K68" i="1"/>
  <c r="G68" i="1"/>
  <c r="K36" i="1"/>
  <c r="G36" i="1"/>
  <c r="K82" i="1"/>
  <c r="G82" i="1"/>
  <c r="K66" i="1"/>
  <c r="G66" i="1"/>
  <c r="K34" i="1"/>
  <c r="G34" i="1"/>
  <c r="K18" i="1"/>
  <c r="G18" i="1"/>
  <c r="K97" i="1"/>
  <c r="G97" i="1"/>
  <c r="K73" i="1"/>
  <c r="G73" i="1"/>
  <c r="K57" i="1"/>
  <c r="G57" i="1"/>
  <c r="K41" i="1"/>
  <c r="G41" i="1"/>
  <c r="K25" i="1"/>
  <c r="G25" i="1"/>
  <c r="K17" i="1"/>
  <c r="G17" i="1"/>
  <c r="K9" i="1"/>
  <c r="G9" i="1"/>
  <c r="K71" i="1"/>
  <c r="G71" i="1"/>
  <c r="K76" i="1"/>
  <c r="G76" i="1"/>
  <c r="K52" i="1"/>
  <c r="G52" i="1"/>
  <c r="K20" i="1"/>
  <c r="G20" i="1"/>
  <c r="K98" i="1"/>
  <c r="G98" i="1"/>
  <c r="K74" i="1"/>
  <c r="G74" i="1"/>
  <c r="K58" i="1"/>
  <c r="G58" i="1"/>
  <c r="K42" i="1"/>
  <c r="G42" i="1"/>
  <c r="K26" i="1"/>
  <c r="G26" i="1"/>
  <c r="K10" i="1"/>
  <c r="G10" i="1"/>
  <c r="K89" i="1"/>
  <c r="G89" i="1"/>
  <c r="K81" i="1"/>
  <c r="G81" i="1"/>
  <c r="K65" i="1"/>
  <c r="G65" i="1"/>
  <c r="K49" i="1"/>
  <c r="G49" i="1"/>
  <c r="K33" i="1"/>
  <c r="G33" i="1"/>
  <c r="K96" i="1"/>
  <c r="G96" i="1"/>
  <c r="K88" i="1"/>
  <c r="G88" i="1"/>
  <c r="K80" i="1"/>
  <c r="G80" i="1"/>
  <c r="K72" i="1"/>
  <c r="G72" i="1"/>
  <c r="K64" i="1"/>
  <c r="G64" i="1"/>
  <c r="K56" i="1"/>
  <c r="G56" i="1"/>
  <c r="K48" i="1"/>
  <c r="G48" i="1"/>
  <c r="K40" i="1"/>
  <c r="G40" i="1"/>
  <c r="K32" i="1"/>
  <c r="G32" i="1"/>
  <c r="K24" i="1"/>
  <c r="G24" i="1"/>
  <c r="K16" i="1"/>
  <c r="G16" i="1"/>
  <c r="K8" i="1"/>
  <c r="G8" i="1"/>
  <c r="K63" i="1"/>
  <c r="G63" i="1"/>
  <c r="K47" i="1"/>
  <c r="G47" i="1"/>
  <c r="K31" i="1"/>
  <c r="G31" i="1"/>
  <c r="K15" i="1"/>
  <c r="G15" i="1"/>
  <c r="K7" i="1"/>
  <c r="G7" i="1"/>
  <c r="K86" i="1"/>
  <c r="G86" i="1"/>
  <c r="K70" i="1"/>
  <c r="G70" i="1"/>
  <c r="K54" i="1"/>
  <c r="G54" i="1"/>
  <c r="K38" i="1"/>
  <c r="G38" i="1"/>
  <c r="K22" i="1"/>
  <c r="G22" i="1"/>
  <c r="K6" i="1"/>
  <c r="G6" i="1"/>
  <c r="K87" i="1"/>
  <c r="G87" i="1"/>
  <c r="K55" i="1"/>
  <c r="G55" i="1"/>
  <c r="K39" i="1"/>
  <c r="G39" i="1"/>
  <c r="K23" i="1"/>
  <c r="G23" i="1"/>
  <c r="K94" i="1"/>
  <c r="G94" i="1"/>
  <c r="K78" i="1"/>
  <c r="G78" i="1"/>
  <c r="K62" i="1"/>
  <c r="G62" i="1"/>
  <c r="K46" i="1"/>
  <c r="G46" i="1"/>
  <c r="K30" i="1"/>
  <c r="G30" i="1"/>
  <c r="K14" i="1"/>
  <c r="G14" i="1"/>
  <c r="K93" i="1"/>
  <c r="G93" i="1"/>
  <c r="K85" i="1"/>
  <c r="G85" i="1"/>
  <c r="K77" i="1"/>
  <c r="G77" i="1"/>
  <c r="K69" i="1"/>
  <c r="G69" i="1"/>
  <c r="K61" i="1"/>
  <c r="G61" i="1"/>
  <c r="K53" i="1"/>
  <c r="G53" i="1"/>
  <c r="K45" i="1"/>
  <c r="G45" i="1"/>
  <c r="K37" i="1"/>
  <c r="G37" i="1"/>
  <c r="K29" i="1"/>
  <c r="G29" i="1"/>
  <c r="K21" i="1"/>
  <c r="G21" i="1"/>
  <c r="K13" i="1"/>
  <c r="G13" i="1"/>
  <c r="K5" i="1"/>
  <c r="G5" i="1"/>
  <c r="F72" i="7"/>
  <c r="F71" i="7"/>
  <c r="F73" i="7"/>
  <c r="O3" i="1" l="1"/>
  <c r="N3" i="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L22" i="11"/>
  <c r="AP22" i="11" s="1"/>
  <c r="BJ22" i="11" s="1"/>
  <c r="F22" i="11"/>
  <c r="BO22" i="11" s="1"/>
  <c r="L28" i="11"/>
  <c r="AP28" i="11" s="1"/>
  <c r="BJ28" i="11" s="1"/>
  <c r="L26" i="11"/>
  <c r="AP26" i="11" s="1"/>
  <c r="BJ26" i="11" s="1"/>
  <c r="L24" i="11"/>
  <c r="AP24" i="11" s="1"/>
  <c r="BJ24" i="11" s="1"/>
  <c r="L19" i="11"/>
  <c r="AP19" i="11" s="1"/>
  <c r="BJ19" i="11" s="1"/>
  <c r="L5" i="11"/>
  <c r="AP5" i="11" s="1"/>
  <c r="BJ5" i="11" s="1"/>
  <c r="F19" i="11"/>
  <c r="BO19" i="11" s="1"/>
  <c r="F24" i="11"/>
  <c r="BO24" i="11" s="1"/>
  <c r="F4" i="11"/>
  <c r="BO4" i="11" s="1"/>
  <c r="F5" i="11"/>
  <c r="BO5" i="11" s="1"/>
  <c r="F6" i="11"/>
  <c r="BO6" i="11" s="1"/>
  <c r="F20" i="11"/>
  <c r="BO20" i="11" s="1"/>
  <c r="F21" i="11"/>
  <c r="BO21" i="11" s="1"/>
  <c r="F23" i="11"/>
  <c r="BO23" i="11" s="1"/>
  <c r="F25" i="11"/>
  <c r="BO25" i="11" s="1"/>
  <c r="F26" i="11"/>
  <c r="BO26" i="11" s="1"/>
  <c r="F27" i="11"/>
  <c r="BO27" i="11" s="1"/>
  <c r="F28" i="11"/>
  <c r="BO28" i="11" s="1"/>
  <c r="AM20" i="11" l="1"/>
  <c r="BK20" i="11" s="1"/>
  <c r="AM6" i="11"/>
  <c r="BK6" i="11" s="1"/>
  <c r="AM28" i="11"/>
  <c r="BK28" i="11" s="1"/>
  <c r="AM5" i="11"/>
  <c r="BK5" i="11" s="1"/>
  <c r="AM4" i="11"/>
  <c r="BK4" i="11" s="1"/>
  <c r="AM22" i="11"/>
  <c r="BK22" i="11" s="1"/>
  <c r="AM26" i="11"/>
  <c r="BK26" i="11" s="1"/>
  <c r="AM24" i="11"/>
  <c r="BK24" i="11" s="1"/>
  <c r="AM27" i="11"/>
  <c r="BK27" i="11" s="1"/>
  <c r="AM19" i="11"/>
  <c r="BK19" i="11" s="1"/>
  <c r="AM21" i="11"/>
  <c r="BK21" i="11" s="1"/>
  <c r="AM25" i="11"/>
  <c r="BK25" i="11" s="1"/>
  <c r="AM23" i="11"/>
  <c r="BK23" i="11" s="1"/>
  <c r="BP5" i="11" l="1"/>
  <c r="BP24" i="11"/>
  <c r="BP21" i="11"/>
  <c r="BP26" i="11"/>
  <c r="BP28" i="11"/>
  <c r="BP19" i="11"/>
  <c r="BP22" i="11"/>
  <c r="BP6" i="11"/>
  <c r="BP25" i="11"/>
  <c r="BP23" i="11"/>
  <c r="BP27" i="11"/>
  <c r="BP4" i="11"/>
  <c r="BP20" i="11"/>
  <c r="I167" i="10"/>
  <c r="I168" i="10"/>
  <c r="I169" i="10"/>
  <c r="I165" i="10" l="1"/>
  <c r="I166" i="10"/>
  <c r="I164" i="10"/>
  <c r="I157" i="10"/>
  <c r="I158" i="10"/>
  <c r="I159" i="10"/>
  <c r="I160" i="10"/>
  <c r="I161" i="10"/>
  <c r="I162" i="10"/>
  <c r="I163"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N89" i="1" l="1"/>
  <c r="Q89" i="1" s="1"/>
  <c r="N96" i="1"/>
  <c r="Q96" i="1" s="1"/>
  <c r="N90" i="1"/>
  <c r="Q90" i="1" s="1"/>
  <c r="N95" i="1"/>
  <c r="Q95" i="1" s="1"/>
  <c r="N97" i="1"/>
  <c r="Q97" i="1" s="1"/>
  <c r="N94" i="1"/>
  <c r="Q94" i="1" s="1"/>
  <c r="B169" i="10"/>
  <c r="N84" i="1"/>
  <c r="Q84" i="1" s="1"/>
  <c r="N93" i="1"/>
  <c r="Q93" i="1" s="1"/>
  <c r="N85" i="1"/>
  <c r="Q85" i="1" s="1"/>
  <c r="N92" i="1"/>
  <c r="Q92" i="1" s="1"/>
  <c r="N86" i="1"/>
  <c r="Q86" i="1" s="1"/>
  <c r="N91" i="1"/>
  <c r="Q91" i="1" s="1"/>
  <c r="N98" i="1"/>
  <c r="Q98" i="1" s="1"/>
  <c r="N88" i="1"/>
  <c r="Q88" i="1" s="1"/>
  <c r="B168" i="10"/>
  <c r="E167" i="10"/>
  <c r="N87" i="1"/>
  <c r="Q87" i="1" s="1"/>
  <c r="N99" i="1"/>
  <c r="Q99" i="1" s="1"/>
  <c r="E166" i="10"/>
  <c r="E165" i="10"/>
  <c r="B166" i="10"/>
  <c r="B165" i="10"/>
  <c r="B164" i="10"/>
  <c r="E164" i="10"/>
  <c r="E163" i="10"/>
  <c r="E162" i="10"/>
  <c r="E161" i="10"/>
  <c r="E160" i="10"/>
  <c r="E159" i="10"/>
  <c r="E158" i="10"/>
  <c r="E157" i="10"/>
  <c r="B163" i="10"/>
  <c r="B162" i="10"/>
  <c r="B161" i="10"/>
  <c r="B160" i="10"/>
  <c r="B159" i="10"/>
  <c r="B158" i="10"/>
  <c r="B157"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B107" i="10" l="1"/>
  <c r="N31" i="1"/>
  <c r="Q31" i="1" s="1"/>
  <c r="B153" i="10"/>
  <c r="N80" i="1"/>
  <c r="Q80" i="1" s="1"/>
  <c r="B100" i="10"/>
  <c r="N24" i="1"/>
  <c r="Q24" i="1" s="1"/>
  <c r="B116" i="10"/>
  <c r="N40" i="1"/>
  <c r="Q40" i="1" s="1"/>
  <c r="B124" i="10"/>
  <c r="N49" i="1"/>
  <c r="Q49" i="1" s="1"/>
  <c r="B132" i="10"/>
  <c r="N57" i="1"/>
  <c r="Q57" i="1" s="1"/>
  <c r="B138" i="10"/>
  <c r="N65" i="1"/>
  <c r="Q65" i="1" s="1"/>
  <c r="B146" i="10"/>
  <c r="N73" i="1"/>
  <c r="Q73" i="1" s="1"/>
  <c r="B154" i="10"/>
  <c r="N81" i="1"/>
  <c r="Q81" i="1" s="1"/>
  <c r="B123" i="10"/>
  <c r="N48" i="1"/>
  <c r="Q48" i="1" s="1"/>
  <c r="B92" i="10"/>
  <c r="N16" i="1"/>
  <c r="Q16" i="1" s="1"/>
  <c r="B108" i="10"/>
  <c r="N32" i="1"/>
  <c r="Q32" i="1" s="1"/>
  <c r="B120" i="10"/>
  <c r="N44" i="1"/>
  <c r="Q44" i="1" s="1"/>
  <c r="B85" i="10"/>
  <c r="N9" i="1"/>
  <c r="Q9" i="1" s="1"/>
  <c r="B93" i="10"/>
  <c r="N17" i="1"/>
  <c r="Q17" i="1" s="1"/>
  <c r="B101" i="10"/>
  <c r="N25" i="1"/>
  <c r="Q25" i="1" s="1"/>
  <c r="B109" i="10"/>
  <c r="N33" i="1"/>
  <c r="Q33" i="1" s="1"/>
  <c r="B117" i="10"/>
  <c r="N41" i="1"/>
  <c r="Q41" i="1" s="1"/>
  <c r="B125" i="10"/>
  <c r="N50" i="1"/>
  <c r="Q50" i="1" s="1"/>
  <c r="B133" i="10"/>
  <c r="N58" i="1"/>
  <c r="Q58" i="1" s="1"/>
  <c r="B139" i="10"/>
  <c r="N66" i="1"/>
  <c r="Q66" i="1" s="1"/>
  <c r="B147" i="10"/>
  <c r="N74" i="1"/>
  <c r="Q74" i="1" s="1"/>
  <c r="B155" i="10"/>
  <c r="N82" i="1"/>
  <c r="Q82" i="1" s="1"/>
  <c r="B83" i="10"/>
  <c r="N7" i="1"/>
  <c r="Q7" i="1" s="1"/>
  <c r="B131" i="10"/>
  <c r="N56" i="1"/>
  <c r="Q56" i="1" s="1"/>
  <c r="B84" i="10"/>
  <c r="N8" i="1"/>
  <c r="Q8" i="1" s="1"/>
  <c r="E168" i="10"/>
  <c r="E169" i="10"/>
  <c r="B86" i="10"/>
  <c r="N10" i="1"/>
  <c r="Q10" i="1" s="1"/>
  <c r="B94" i="10"/>
  <c r="N18" i="1"/>
  <c r="Q18" i="1" s="1"/>
  <c r="B102" i="10"/>
  <c r="N26" i="1"/>
  <c r="Q26" i="1" s="1"/>
  <c r="B110" i="10"/>
  <c r="N34" i="1"/>
  <c r="Q34" i="1" s="1"/>
  <c r="B118" i="10"/>
  <c r="N42" i="1"/>
  <c r="Q42" i="1" s="1"/>
  <c r="B126" i="10"/>
  <c r="N51" i="1"/>
  <c r="Q51" i="1" s="1"/>
  <c r="B134" i="10"/>
  <c r="N59" i="1"/>
  <c r="Q59" i="1" s="1"/>
  <c r="B140" i="10"/>
  <c r="N67" i="1"/>
  <c r="Q67" i="1" s="1"/>
  <c r="B148" i="10"/>
  <c r="N75" i="1"/>
  <c r="Q75" i="1" s="1"/>
  <c r="B156" i="10"/>
  <c r="N83" i="1"/>
  <c r="Q83" i="1" s="1"/>
  <c r="B137" i="10"/>
  <c r="N64" i="1"/>
  <c r="Q64" i="1" s="1"/>
  <c r="B103" i="10"/>
  <c r="N27" i="1"/>
  <c r="Q27" i="1" s="1"/>
  <c r="B135" i="10"/>
  <c r="N60" i="1"/>
  <c r="Q60" i="1" s="1"/>
  <c r="B141" i="10"/>
  <c r="N68" i="1"/>
  <c r="Q68" i="1" s="1"/>
  <c r="B149" i="10"/>
  <c r="N76" i="1"/>
  <c r="Q76" i="1" s="1"/>
  <c r="B91" i="10"/>
  <c r="N15" i="1"/>
  <c r="Q15" i="1" s="1"/>
  <c r="B79" i="10"/>
  <c r="N2" i="1"/>
  <c r="Q2" i="1" s="1"/>
  <c r="B167" i="10"/>
  <c r="B111" i="10"/>
  <c r="N35" i="1"/>
  <c r="Q35" i="1" s="1"/>
  <c r="B96" i="10"/>
  <c r="N20" i="1"/>
  <c r="Q20" i="1" s="1"/>
  <c r="N45" i="1"/>
  <c r="Q45" i="1" s="1"/>
  <c r="B136" i="10"/>
  <c r="N61" i="1"/>
  <c r="Q61" i="1" s="1"/>
  <c r="B142" i="10"/>
  <c r="N69" i="1"/>
  <c r="Q69" i="1" s="1"/>
  <c r="B150" i="10"/>
  <c r="N77" i="1"/>
  <c r="Q77" i="1" s="1"/>
  <c r="B115" i="10"/>
  <c r="N39" i="1"/>
  <c r="Q39" i="1" s="1"/>
  <c r="B87" i="10"/>
  <c r="N11" i="1"/>
  <c r="Q11" i="1" s="1"/>
  <c r="B119" i="10"/>
  <c r="N43" i="1"/>
  <c r="Q43" i="1" s="1"/>
  <c r="B88" i="10"/>
  <c r="N12" i="1"/>
  <c r="Q12" i="1" s="1"/>
  <c r="B112" i="10"/>
  <c r="N36" i="1"/>
  <c r="Q36" i="1" s="1"/>
  <c r="B81" i="10"/>
  <c r="N5" i="1"/>
  <c r="Q5" i="1" s="1"/>
  <c r="B89" i="10"/>
  <c r="N13" i="1"/>
  <c r="Q13" i="1" s="1"/>
  <c r="B97" i="10"/>
  <c r="N21" i="1"/>
  <c r="Q21" i="1" s="1"/>
  <c r="B105" i="10"/>
  <c r="N29" i="1"/>
  <c r="Q29" i="1" s="1"/>
  <c r="B113" i="10"/>
  <c r="N37" i="1"/>
  <c r="Q37" i="1" s="1"/>
  <c r="B121" i="10"/>
  <c r="N46" i="1"/>
  <c r="Q46" i="1" s="1"/>
  <c r="B129" i="10"/>
  <c r="N54" i="1"/>
  <c r="Q54" i="1" s="1"/>
  <c r="N62" i="1"/>
  <c r="Q62" i="1" s="1"/>
  <c r="B143" i="10"/>
  <c r="N70" i="1"/>
  <c r="Q70" i="1" s="1"/>
  <c r="B151" i="10"/>
  <c r="N78" i="1"/>
  <c r="Q78" i="1" s="1"/>
  <c r="B99" i="10"/>
  <c r="N23" i="1"/>
  <c r="Q23" i="1" s="1"/>
  <c r="B145" i="10"/>
  <c r="N72" i="1"/>
  <c r="Q72" i="1" s="1"/>
  <c r="B95" i="10"/>
  <c r="N19" i="1"/>
  <c r="Q19" i="1" s="1"/>
  <c r="B127" i="10"/>
  <c r="N52" i="1"/>
  <c r="Q52" i="1" s="1"/>
  <c r="B80" i="10"/>
  <c r="N4" i="1"/>
  <c r="Q4" i="1" s="1"/>
  <c r="B104" i="10"/>
  <c r="N28" i="1"/>
  <c r="Q28" i="1" s="1"/>
  <c r="B128" i="10"/>
  <c r="N53" i="1"/>
  <c r="Q53" i="1" s="1"/>
  <c r="B82" i="10"/>
  <c r="N6" i="1"/>
  <c r="Q6" i="1" s="1"/>
  <c r="B90" i="10"/>
  <c r="N14" i="1"/>
  <c r="Q14" i="1" s="1"/>
  <c r="B98" i="10"/>
  <c r="N22" i="1"/>
  <c r="Q22" i="1" s="1"/>
  <c r="B106" i="10"/>
  <c r="N30" i="1"/>
  <c r="Q30" i="1" s="1"/>
  <c r="B114" i="10"/>
  <c r="N38" i="1"/>
  <c r="Q38" i="1" s="1"/>
  <c r="B122" i="10"/>
  <c r="N47" i="1"/>
  <c r="Q47" i="1" s="1"/>
  <c r="B130" i="10"/>
  <c r="N55" i="1"/>
  <c r="Q55" i="1" s="1"/>
  <c r="N63" i="1"/>
  <c r="Q63" i="1" s="1"/>
  <c r="B144" i="10"/>
  <c r="N71" i="1"/>
  <c r="Q71" i="1" s="1"/>
  <c r="B152" i="10"/>
  <c r="N79" i="1"/>
  <c r="Q79" i="1" s="1"/>
  <c r="E153" i="10"/>
  <c r="E145" i="10"/>
  <c r="E137" i="10"/>
  <c r="E131" i="10"/>
  <c r="E123" i="10"/>
  <c r="E116" i="10"/>
  <c r="E108" i="10"/>
  <c r="E100" i="10"/>
  <c r="E92" i="10"/>
  <c r="E84" i="10"/>
  <c r="E150" i="10"/>
  <c r="E142" i="10"/>
  <c r="E136" i="10"/>
  <c r="E128" i="10"/>
  <c r="E113" i="10"/>
  <c r="E105" i="10"/>
  <c r="E97" i="10"/>
  <c r="E89" i="10"/>
  <c r="E81" i="10"/>
  <c r="E121" i="10"/>
  <c r="E114" i="10"/>
  <c r="E140" i="10"/>
  <c r="E119" i="10"/>
  <c r="E111" i="10"/>
  <c r="E155" i="10"/>
  <c r="E147" i="10"/>
  <c r="E139" i="10"/>
  <c r="E133" i="10"/>
  <c r="E125" i="10"/>
  <c r="E118" i="10"/>
  <c r="E110" i="10"/>
  <c r="E102" i="10"/>
  <c r="E94" i="10"/>
  <c r="E86" i="10"/>
  <c r="E151" i="10"/>
  <c r="E98" i="10"/>
  <c r="E152" i="10"/>
  <c r="E144" i="10"/>
  <c r="E130" i="10"/>
  <c r="E122" i="10"/>
  <c r="E115" i="10"/>
  <c r="E107" i="10"/>
  <c r="E99" i="10"/>
  <c r="E91" i="10"/>
  <c r="E83" i="10"/>
  <c r="E129" i="10"/>
  <c r="E106" i="10"/>
  <c r="E82" i="10"/>
  <c r="E148" i="10"/>
  <c r="E134" i="10"/>
  <c r="E95" i="10"/>
  <c r="E87" i="10"/>
  <c r="E79" i="10"/>
  <c r="E149" i="10"/>
  <c r="E141" i="10"/>
  <c r="E135" i="10"/>
  <c r="E127" i="10"/>
  <c r="E120" i="10"/>
  <c r="E112" i="10"/>
  <c r="E104" i="10"/>
  <c r="E96" i="10"/>
  <c r="E88" i="10"/>
  <c r="E80" i="10"/>
  <c r="E143" i="10"/>
  <c r="E90" i="10"/>
  <c r="E156" i="10"/>
  <c r="E126" i="10"/>
  <c r="E103" i="10"/>
  <c r="E154" i="10"/>
  <c r="E146" i="10"/>
  <c r="E138" i="10"/>
  <c r="E132" i="10"/>
  <c r="E124" i="10"/>
  <c r="E117" i="10"/>
  <c r="E109" i="10"/>
  <c r="E101" i="10"/>
  <c r="E93" i="10"/>
  <c r="E85" i="10"/>
  <c r="E2" i="10"/>
  <c r="E10" i="10"/>
  <c r="E18" i="10"/>
  <c r="E26" i="10"/>
  <c r="E34" i="10"/>
  <c r="E42" i="10"/>
  <c r="E49" i="10"/>
  <c r="E57" i="10"/>
  <c r="E63" i="10"/>
  <c r="E71" i="10"/>
  <c r="E3" i="10"/>
  <c r="E11" i="10"/>
  <c r="E19" i="10"/>
  <c r="E27" i="10"/>
  <c r="E35" i="10"/>
  <c r="E50" i="10"/>
  <c r="E58" i="10"/>
  <c r="E64" i="10"/>
  <c r="E72" i="10"/>
  <c r="E33" i="10"/>
  <c r="E4" i="10"/>
  <c r="E12" i="10"/>
  <c r="E20" i="10"/>
  <c r="E28" i="10"/>
  <c r="E36" i="10"/>
  <c r="E43" i="10"/>
  <c r="E51" i="10"/>
  <c r="E65" i="10"/>
  <c r="E73" i="10"/>
  <c r="E17" i="10"/>
  <c r="E5" i="10"/>
  <c r="E13" i="10"/>
  <c r="E21" i="10"/>
  <c r="E29" i="10"/>
  <c r="E37" i="10"/>
  <c r="E44" i="10"/>
  <c r="E52" i="10"/>
  <c r="E66" i="10"/>
  <c r="E74" i="10"/>
  <c r="E41" i="10"/>
  <c r="E6" i="10"/>
  <c r="E14" i="10"/>
  <c r="E22" i="10"/>
  <c r="E30" i="10"/>
  <c r="E38" i="10"/>
  <c r="E45" i="10"/>
  <c r="E53" i="10"/>
  <c r="E59" i="10"/>
  <c r="E67" i="10"/>
  <c r="E75" i="10"/>
  <c r="E25" i="10"/>
  <c r="E7" i="10"/>
  <c r="E15" i="10"/>
  <c r="E23" i="10"/>
  <c r="E31" i="10"/>
  <c r="E39" i="10"/>
  <c r="E46" i="10"/>
  <c r="E54" i="10"/>
  <c r="E60" i="10"/>
  <c r="E68" i="10"/>
  <c r="E76" i="10"/>
  <c r="E48" i="10"/>
  <c r="E8" i="10"/>
  <c r="E16" i="10"/>
  <c r="E24" i="10"/>
  <c r="E32" i="10"/>
  <c r="E40" i="10"/>
  <c r="E47" i="10"/>
  <c r="E55" i="10"/>
  <c r="E61" i="10"/>
  <c r="E69" i="10"/>
  <c r="E77" i="10"/>
  <c r="E9" i="10"/>
  <c r="E56" i="10"/>
  <c r="E62" i="10"/>
  <c r="E70" i="10"/>
  <c r="E78" i="10"/>
  <c r="B12" i="10"/>
  <c r="B66" i="10"/>
  <c r="B5" i="10"/>
  <c r="B13" i="10"/>
  <c r="B21" i="10"/>
  <c r="B29" i="10"/>
  <c r="B37" i="10"/>
  <c r="B45" i="10"/>
  <c r="B53" i="10"/>
  <c r="B59" i="10"/>
  <c r="B67" i="10"/>
  <c r="B75" i="10"/>
  <c r="B28" i="10"/>
  <c r="B6" i="10"/>
  <c r="B14" i="10"/>
  <c r="B22" i="10"/>
  <c r="B30" i="10"/>
  <c r="B38" i="10"/>
  <c r="B46" i="10"/>
  <c r="B54" i="10"/>
  <c r="B60" i="10"/>
  <c r="B68" i="10"/>
  <c r="B76" i="10"/>
  <c r="B52" i="10"/>
  <c r="B15" i="10"/>
  <c r="B31" i="10"/>
  <c r="B39" i="10"/>
  <c r="B47" i="10"/>
  <c r="B55" i="10"/>
  <c r="B61" i="10"/>
  <c r="B69" i="10"/>
  <c r="B77" i="10"/>
  <c r="B44" i="10"/>
  <c r="B24" i="10"/>
  <c r="B48" i="10"/>
  <c r="B78" i="10"/>
  <c r="B20" i="10"/>
  <c r="B74" i="10"/>
  <c r="B7" i="10"/>
  <c r="B8" i="10"/>
  <c r="B32" i="10"/>
  <c r="B56" i="10"/>
  <c r="B70" i="10"/>
  <c r="B9" i="10"/>
  <c r="B17" i="10"/>
  <c r="B25" i="10"/>
  <c r="B33" i="10"/>
  <c r="B41" i="10"/>
  <c r="B49" i="10"/>
  <c r="B57" i="10"/>
  <c r="B63" i="10"/>
  <c r="B71" i="10"/>
  <c r="B36" i="10"/>
  <c r="B42" i="10"/>
  <c r="B23" i="10"/>
  <c r="B16" i="10"/>
  <c r="B40" i="10"/>
  <c r="B62" i="10"/>
  <c r="B2" i="10"/>
  <c r="B10" i="10"/>
  <c r="B18" i="10"/>
  <c r="B26" i="10"/>
  <c r="B34" i="10"/>
  <c r="B50" i="10"/>
  <c r="B58" i="10"/>
  <c r="B64" i="10"/>
  <c r="B72" i="10"/>
  <c r="B4" i="10"/>
  <c r="B3" i="10"/>
  <c r="B11" i="10"/>
  <c r="B19" i="10"/>
  <c r="B27" i="10"/>
  <c r="B35" i="10"/>
  <c r="B43" i="10"/>
  <c r="B51" i="10"/>
  <c r="B65" i="10"/>
  <c r="B73" i="10"/>
</calcChain>
</file>

<file path=xl/comments1.xml><?xml version="1.0" encoding="utf-8"?>
<comments xmlns="http://schemas.openxmlformats.org/spreadsheetml/2006/main">
  <authors>
    <author>Ed Eykholt</author>
  </authors>
  <commentList>
    <comment ref="AF3" authorId="0" shapeId="0">
      <text>
        <r>
          <rPr>
            <b/>
            <sz val="9"/>
            <color indexed="81"/>
            <rFont val="Tahoma"/>
            <family val="2"/>
          </rPr>
          <t>Needed due to a bug in json4s in GLoSEval</t>
        </r>
      </text>
    </comment>
    <comment ref="AG3" authorId="0" shapeId="0">
      <text>
        <r>
          <rPr>
            <b/>
            <sz val="9"/>
            <color indexed="81"/>
            <rFont val="Tahoma"/>
            <family val="2"/>
          </rPr>
          <t>Needed only by Splicious UI. Delete later</t>
        </r>
      </text>
    </comment>
    <comment ref="AH3" authorId="0" shapeId="0">
      <text>
        <r>
          <rPr>
            <b/>
            <sz val="9"/>
            <color indexed="81"/>
            <rFont val="Tahoma"/>
            <family val="2"/>
          </rPr>
          <t>Needed for Splicious UI</t>
        </r>
      </text>
    </comment>
    <comment ref="AI3" authorId="0" shapeId="0">
      <text>
        <r>
          <rPr>
            <b/>
            <sz val="9"/>
            <color indexed="81"/>
            <rFont val="Tahoma"/>
            <family val="2"/>
          </rPr>
          <t>required by Splicious UI.  Delete later</t>
        </r>
      </text>
    </comment>
    <comment ref="AJ3" authorId="0" shapeId="0">
      <text>
        <r>
          <rPr>
            <b/>
            <sz val="9"/>
            <color indexed="81"/>
            <rFont val="Tahoma"/>
            <family val="2"/>
          </rPr>
          <t>required by Splicious UI.  Delete later</t>
        </r>
      </text>
    </comment>
    <comment ref="AN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<sst xmlns="http://schemas.openxmlformats.org/spreadsheetml/2006/main" count="4665" uniqueCount="2560">
  <si>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</si>
  <si>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</si>
  <si>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</si>
  <si>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</si>
  <si>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</si>
  <si>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</si>
  <si>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</si>
  <si>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</si>
  <si>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</si>
  <si>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</si>
  <si>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</si>
  <si>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</si>
  <si>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</si>
  <si>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</si>
  <si>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</si>
  <si>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</si>
  <si>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</si>
  <si>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</si>
  <si>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</si>
  <si>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</si>
  <si>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</si>
  <si>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</si>
  <si>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</si>
  <si>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</si>
  <si>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</si>
  <si>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</si>
  <si>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</si>
  <si>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</si>
  <si>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</si>
  <si>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</si>
  <si>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</si>
  <si>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</si>
  <si>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</si>
  <si>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</si>
  <si>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</si>
  <si>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</si>
  <si>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</si>
  <si>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</si>
  <si>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</si>
  <si>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</si>
  <si>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</si>
  <si>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</si>
  <si>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</si>
  <si>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</si>
  <si>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</si>
  <si>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</si>
  <si>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</si>
  <si>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</si>
  <si>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</si>
  <si>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</si>
  <si>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</si>
  <si>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</si>
  <si>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</si>
  <si>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</si>
  <si>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</si>
  <si>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</si>
  <si>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</si>
  <si>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</si>
  <si>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</si>
  <si>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</si>
  <si>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</si>
  <si>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</si>
  <si>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</si>
  <si>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</si>
  <si>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</si>
  <si>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</si>
  <si>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</si>
  <si>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</si>
  <si>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</si>
  <si>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</si>
  <si>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</si>
  <si>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</si>
  <si>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</si>
  <si>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</si>
  <si>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</si>
  <si>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</si>
  <si>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</si>
  <si>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</si>
  <si>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</si>
  <si>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</si>
  <si>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</si>
  <si>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</si>
  <si>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</si>
  <si>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</si>
  <si>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</si>
  <si>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</si>
  <si>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</si>
  <si>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</si>
  <si>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</si>
  <si>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</si>
  <si>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</si>
  <si>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</si>
  <si>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</si>
  <si>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</si>
  <si>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</si>
  <si>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</si>
  <si>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</si>
  <si>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</si>
  <si>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</si>
  <si>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</si>
  <si>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</si>
  <si>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</si>
  <si>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</si>
  <si>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</si>
  <si>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</si>
  <si>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</si>
  <si>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</si>
  <si>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</si>
  <si>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</si>
  <si>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</si>
  <si>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</si>
  <si>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</si>
  <si>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</si>
  <si>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</si>
  <si>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</si>
  <si>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</si>
  <si>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</si>
  <si>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</si>
  <si>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</si>
  <si>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</si>
  <si>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</si>
  <si>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</si>
  <si>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</si>
  <si>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</si>
  <si>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</si>
  <si>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</si>
  <si>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</si>
  <si>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</si>
  <si>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</si>
  <si>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</si>
  <si>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</si>
  <si>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</si>
  <si>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</si>
  <si>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</si>
  <si>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</si>
  <si>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</si>
  <si>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</si>
  <si>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</si>
  <si>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</si>
  <si>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</si>
  <si>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</si>
  <si>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</si>
  <si>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</si>
  <si>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</si>
  <si>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</si>
  <si>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</si>
  <si>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</si>
  <si>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</si>
  <si>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</si>
  <si>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</si>
  <si>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</si>
  <si>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</si>
  <si>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</si>
  <si>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</si>
  <si>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</si>
  <si>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</si>
  <si>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</si>
  <si>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</si>
  <si>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</si>
  <si>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</si>
  <si>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</si>
  <si>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</si>
  <si>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</si>
  <si>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</si>
  <si>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</si>
  <si>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</si>
  <si>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</si>
  <si>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</si>
  <si>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</si>
  <si>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</si>
  <si>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</si>
  <si>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</si>
  <si>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</si>
  <si>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</si>
  <si>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</si>
  <si>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</si>
  <si>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</si>
  <si>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</si>
  <si>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</si>
  <si>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</si>
  <si>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</si>
  <si>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</si>
  <si>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</si>
  <si>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</si>
  <si>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</si>
  <si>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</si>
  <si>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</si>
  <si>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</si>
  <si>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</si>
  <si>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</si>
  <si>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</si>
  <si>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</si>
  <si>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</si>
  <si>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</si>
  <si>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</si>
  <si>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</si>
  <si>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</si>
  <si>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</si>
  <si>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</si>
  <si>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</si>
  <si>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</si>
  <si>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</si>
  <si>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</si>
  <si>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</si>
  <si>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</si>
  <si>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</si>
  <si>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</si>
  <si>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</si>
  <si>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</si>
  <si>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</si>
  <si>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</si>
  <si>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</si>
  <si>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</si>
  <si>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</si>
  <si>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</si>
  <si>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</si>
  <si>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</si>
  <si>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</si>
  <si>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</si>
  <si>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</si>
  <si>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</si>
  <si>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</si>
  <si>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</si>
  <si>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</si>
  <si>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</si>
  <si>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</si>
  <si>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</si>
  <si>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</si>
  <si>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</si>
  <si>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</si>
  <si>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</si>
  <si>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</si>
  <si>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</si>
  <si>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</si>
  <si>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</si>
  <si>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</si>
  <si>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</si>
  <si>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</si>
  <si>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</si>
  <si>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</si>
  <si>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</si>
  <si>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</si>
  <si>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</si>
  <si>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</si>
  <si>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</si>
  <si>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</si>
  <si>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</si>
  <si>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</si>
  <si>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</si>
  <si>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</si>
  <si>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</si>
  <si>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</si>
  <si>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</si>
  <si>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</si>
  <si>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</si>
  <si>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</si>
  <si>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</si>
  <si>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</si>
  <si>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</si>
  <si>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</si>
  <si>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</si>
  <si>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</si>
  <si>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</si>
  <si>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</si>
  <si>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</si>
  <si>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</si>
  <si>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</si>
  <si>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</si>
  <si>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</si>
  <si>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</si>
  <si>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</si>
  <si>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</si>
  <si>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</si>
  <si>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</si>
  <si>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</si>
  <si>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</si>
  <si>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</si>
  <si>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</si>
  <si>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</si>
  <si>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</si>
  <si>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</si>
  <si>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</si>
  <si>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</si>
  <si>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</si>
  <si>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</si>
  <si>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</si>
  <si>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</si>
  <si>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</si>
  <si>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</si>
  <si>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</si>
  <si>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</si>
  <si>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</si>
  <si>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</si>
  <si>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</si>
  <si>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</si>
  <si>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</si>
  <si>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</si>
  <si>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</si>
  <si>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</si>
  <si>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</si>
  <si>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</si>
  <si>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</si>
  <si>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</si>
  <si>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</si>
  <si>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</si>
  <si>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</si>
  <si>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</si>
  <si>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</si>
  <si>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</si>
  <si>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</si>
  <si>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</si>
  <si>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</si>
  <si>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</si>
  <si>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</si>
  <si>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</si>
  <si>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</si>
  <si>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</si>
  <si>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</si>
  <si>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</si>
  <si>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</si>
  <si>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</si>
  <si>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</si>
  <si>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</si>
  <si>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</si>
  <si>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</si>
  <si>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</si>
  <si>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</si>
  <si>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</si>
  <si>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</si>
  <si>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</si>
  <si>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</si>
  <si>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</si>
  <si>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</si>
  <si>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</si>
  <si>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</si>
  <si>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</si>
  <si>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</si>
  <si>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</si>
  <si>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</si>
  <si>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</si>
  <si>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</si>
  <si>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</si>
  <si>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</si>
  <si>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</si>
  <si>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</si>
  <si>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</si>
  <si>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</si>
  <si>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</si>
  <si>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</si>
  <si>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</si>
  <si>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</si>
  <si>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</si>
  <si>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</si>
  <si>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</si>
  <si>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</si>
  <si>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</si>
  <si>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</si>
  <si>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</si>
  <si>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</si>
  <si>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</si>
  <si>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</si>
  <si>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</si>
  <si>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</si>
  <si>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</si>
  <si>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</si>
  <si>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</si>
  <si>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</si>
  <si>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</si>
  <si>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</si>
  <si>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</si>
  <si>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</si>
  <si>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</si>
  <si>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</si>
  <si>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</si>
  <si>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</si>
  <si>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</si>
  <si>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</si>
  <si>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</si>
  <si>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</si>
  <si>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</si>
  <si>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</si>
  <si>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</si>
  <si>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</si>
  <si>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</si>
  <si>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</si>
  <si>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</si>
  <si>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</si>
  <si>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</si>
  <si>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</si>
  <si>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</si>
  <si>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</si>
  <si>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</si>
  <si>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</si>
  <si>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</si>
  <si>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</si>
  <si>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</si>
  <si>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</si>
  <si>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</si>
  <si>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</si>
  <si>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</si>
  <si>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</si>
  <si>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</si>
  <si>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</si>
  <si>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</si>
  <si>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</si>
  <si>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</si>
  <si>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</si>
  <si>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</si>
  <si>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</si>
  <si>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</si>
  <si>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</si>
  <si>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</si>
  <si>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</si>
  <si>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</si>
  <si>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</si>
  <si>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</si>
  <si>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</si>
  <si>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</si>
  <si>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</si>
  <si>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</si>
  <si>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</si>
  <si>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</si>
  <si>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</si>
  <si>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</si>
  <si>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</si>
  <si>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</si>
  <si>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</si>
  <si>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</si>
  <si>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</si>
  <si>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</si>
  <si>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</si>
  <si>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</si>
  <si>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</si>
  <si>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</si>
  <si>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</si>
  <si>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</si>
  <si>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</si>
  <si>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</si>
  <si>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</si>
  <si>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</si>
  <si>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</si>
  <si>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</si>
  <si>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</si>
  <si>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</si>
  <si>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</si>
  <si>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</si>
  <si>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</si>
  <si>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</si>
  <si>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</si>
  <si>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</si>
  <si>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</si>
  <si>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</si>
  <si>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</si>
  <si>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</si>
  <si>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</si>
  <si>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</si>
  <si>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</si>
  <si>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</si>
  <si>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</si>
  <si>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</si>
  <si>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</si>
  <si>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</si>
  <si>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</si>
  <si>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</si>
  <si>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</si>
  <si>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</si>
  <si>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</si>
  <si>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</si>
  <si>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</si>
  <si>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</si>
  <si>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</si>
  <si>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</si>
  <si>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</si>
  <si>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</si>
  <si>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</si>
  <si>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</si>
  <si>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</si>
  <si>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</si>
  <si>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</si>
  <si>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</si>
  <si>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</si>
  <si>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</si>
  <si>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</si>
  <si>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</si>
  <si>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</si>
  <si>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</si>
  <si>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</si>
  <si>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</si>
  <si>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</si>
  <si>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</si>
  <si>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</si>
  <si>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</si>
  <si>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</si>
  <si>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</si>
  <si>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</si>
  <si>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</si>
  <si>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</si>
  <si>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</si>
  <si>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</si>
  <si>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</si>
  <si>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</si>
  <si>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</si>
  <si>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</si>
  <si>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</si>
  <si>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</si>
  <si>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</si>
  <si>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</si>
  <si>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</si>
  <si>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</si>
  <si>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</si>
  <si>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</si>
  <si>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</si>
  <si>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</si>
  <si>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</si>
  <si>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</si>
  <si>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</si>
  <si>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</si>
  <si>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</si>
  <si>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</si>
  <si>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</si>
  <si>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</si>
  <si>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</si>
  <si>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</si>
  <si>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</si>
  <si>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</si>
  <si>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</si>
  <si>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</si>
  <si>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</si>
  <si>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</si>
  <si>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</si>
  <si>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</si>
  <si>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</si>
  <si>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</si>
  <si>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</si>
  <si>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</si>
  <si>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</si>
  <si>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</si>
  <si>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</si>
  <si>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</si>
  <si>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</si>
  <si>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</si>
  <si>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</si>
  <si>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</si>
  <si>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</si>
  <si>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</si>
  <si>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</si>
  <si>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</si>
  <si>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</si>
  <si>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</si>
  <si>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</si>
  <si>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</si>
  <si>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</si>
  <si>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</si>
  <si>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</si>
  <si>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</si>
  <si>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</si>
  <si>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</si>
  <si>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</si>
  <si>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</si>
  <si>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</si>
  <si>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</si>
  <si>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</si>
  <si>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</si>
  <si>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</si>
  <si>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</si>
  <si>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</si>
  <si>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</si>
  <si>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</si>
  <si>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</si>
  <si>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</si>
  <si>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</si>
  <si>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</si>
  <si>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</si>
  <si>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</si>
  <si>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</si>
  <si>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</si>
  <si>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</si>
  <si>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</si>
  <si>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</si>
  <si>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</si>
  <si>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</si>
  <si>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</si>
  <si>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</si>
  <si>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</si>
  <si>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</si>
  <si>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</si>
  <si>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</si>
  <si>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</si>
  <si>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</si>
  <si>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</si>
  <si>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</si>
  <si>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</si>
  <si>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</si>
  <si>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</si>
  <si>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</si>
  <si>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</si>
  <si>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</si>
  <si>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</si>
  <si>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</si>
  <si>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</si>
  <si>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</si>
  <si>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</si>
  <si>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</si>
  <si>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</si>
  <si>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</si>
  <si>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</si>
  <si>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</si>
  <si>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</si>
  <si>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</si>
  <si>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</si>
  <si>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</si>
  <si>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</si>
  <si>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</si>
  <si>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</si>
  <si>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</si>
  <si>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</si>
  <si>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</si>
  <si>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</si>
  <si>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</si>
  <si>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</si>
  <si>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</si>
  <si>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</si>
  <si>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</si>
  <si>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</si>
  <si>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</si>
  <si>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</si>
  <si>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</si>
  <si>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</si>
  <si>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</si>
  <si>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</si>
  <si>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</si>
  <si>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</si>
  <si>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</si>
  <si>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</si>
  <si>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</si>
  <si>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</si>
  <si>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</si>
  <si>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</si>
  <si>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</si>
  <si>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</si>
  <si>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</si>
  <si>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</si>
  <si>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</si>
  <si>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</si>
  <si>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</si>
  <si>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</si>
  <si>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</si>
  <si>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</si>
  <si>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</si>
  <si>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</si>
  <si>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</si>
  <si>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</si>
  <si>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</si>
  <si>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</si>
  <si>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</si>
  <si>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</si>
  <si>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</si>
  <si>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</si>
  <si>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</si>
  <si>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</si>
  <si>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</si>
  <si>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</si>
  <si>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</si>
  <si>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</si>
  <si>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</si>
  <si>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</si>
  <si>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</si>
  <si>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</si>
  <si>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</si>
  <si>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</si>
  <si>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</si>
  <si>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</si>
  <si>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</si>
  <si>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</si>
  <si>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</si>
  <si>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</si>
  <si>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</si>
  <si>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</si>
  <si>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</si>
  <si>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</si>
  <si>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</si>
  <si>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</si>
  <si>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</si>
  <si>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</si>
  <si>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</si>
  <si>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</si>
  <si>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</si>
  <si>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</si>
  <si>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</si>
  <si>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</si>
  <si>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</si>
  <si>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</si>
  <si>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</si>
  <si>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</si>
  <si>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</si>
  <si>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</si>
  <si>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</si>
  <si>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</si>
  <si>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</si>
  <si>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</si>
  <si>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</si>
  <si>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</si>
  <si>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</si>
  <si>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</si>
  <si>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</si>
  <si>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</si>
  <si>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</si>
  <si>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</si>
  <si>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</si>
  <si>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</si>
  <si>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</si>
  <si>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</si>
  <si>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</si>
  <si>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</si>
  <si>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</si>
  <si>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</si>
  <si>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</si>
  <si>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</si>
  <si>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</si>
  <si>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</si>
  <si>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</si>
  <si>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</si>
  <si>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</si>
  <si>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</si>
  <si>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</si>
  <si>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</si>
  <si>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</si>
  <si>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</si>
  <si>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</si>
  <si>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</si>
  <si>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</si>
  <si>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</si>
  <si>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</si>
  <si>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</si>
  <si>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</si>
  <si>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</si>
  <si>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</si>
  <si>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</si>
  <si>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</si>
  <si>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</si>
  <si>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</si>
  <si>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</si>
  <si>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</si>
  <si>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</si>
  <si>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</si>
  <si>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</si>
  <si>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</si>
  <si>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</si>
  <si>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</si>
  <si>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</si>
  <si>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</si>
  <si>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</si>
  <si>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</si>
  <si>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</si>
  <si>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</si>
  <si>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</si>
  <si>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</si>
  <si>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</si>
  <si>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</si>
  <si>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</si>
  <si>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</si>
  <si>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</si>
  <si>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</si>
  <si>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</si>
  <si>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</si>
  <si>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</si>
  <si>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</si>
  <si>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</si>
  <si>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</si>
  <si>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</si>
  <si>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</si>
  <si>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</si>
  <si>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</si>
  <si>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</si>
  <si>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</si>
  <si>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</si>
  <si>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</si>
  <si>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</si>
  <si>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</si>
  <si>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</si>
  <si>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</si>
  <si>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</si>
  <si>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</si>
  <si>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</si>
  <si>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</si>
  <si>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</si>
  <si>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</si>
  <si>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</si>
  <si>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</si>
  <si>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</si>
  <si>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</si>
  <si>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</si>
  <si>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</si>
  <si>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</si>
  <si>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</si>
  <si>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</si>
  <si>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</si>
  <si>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</si>
  <si>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</si>
  <si>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</si>
  <si>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</si>
  <si>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</si>
  <si>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</si>
  <si>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</si>
  <si>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</si>
  <si>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</si>
  <si>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</si>
  <si>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</si>
  <si>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</si>
  <si>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</si>
  <si>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</si>
  <si>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</si>
  <si>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</si>
  <si>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</si>
  <si>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</si>
  <si>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</si>
  <si>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</si>
  <si>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</si>
  <si>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</si>
  <si>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</si>
  <si>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</si>
  <si>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</si>
  <si>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</si>
  <si>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</si>
  <si>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</si>
  <si>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</si>
  <si>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</si>
  <si>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</si>
  <si>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</si>
  <si>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</si>
  <si>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</si>
  <si>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</si>
  <si>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</si>
  <si>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</si>
  <si>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</si>
  <si>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</si>
  <si>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</si>
  <si>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</si>
  <si>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</si>
  <si>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</si>
  <si>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</si>
  <si>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</si>
  <si>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</si>
  <si>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</si>
  <si>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</si>
  <si>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</si>
  <si>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</si>
  <si>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</si>
  <si>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</si>
  <si>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</si>
  <si>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</si>
  <si>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</si>
  <si>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</si>
  <si>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</si>
  <si>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</si>
  <si>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</si>
  <si>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</si>
  <si>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</si>
  <si>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</si>
  <si>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</si>
  <si>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</si>
  <si>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</si>
  <si>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</si>
  <si>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</si>
  <si>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</si>
  <si>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</si>
  <si>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</si>
  <si>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</si>
  <si>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</si>
  <si>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</si>
  <si>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</si>
  <si>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</si>
  <si>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</si>
  <si>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</si>
  <si>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</si>
  <si>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</si>
  <si>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</si>
  <si>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</si>
  <si>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</si>
  <si>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</si>
  <si>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</si>
  <si>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</si>
  <si>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</si>
  <si>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</si>
  <si>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</si>
  <si>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</si>
  <si>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</si>
  <si>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</si>
  <si>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</si>
  <si>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</si>
  <si>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</si>
  <si>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</si>
  <si>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</si>
  <si>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</si>
  <si>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</si>
  <si>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</si>
  <si>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</si>
  <si>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</si>
  <si>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</si>
  <si>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</si>
  <si>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</si>
  <si>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</si>
  <si>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</si>
  <si>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</si>
  <si>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</si>
  <si>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</si>
  <si>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</si>
  <si>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</si>
  <si>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</si>
  <si>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</si>
  <si>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</si>
  <si>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</si>
  <si>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</si>
  <si>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</si>
  <si>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</si>
  <si>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</si>
  <si>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</si>
  <si>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</si>
  <si>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</si>
  <si>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</si>
  <si>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</si>
  <si>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</si>
  <si>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</si>
  <si>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</si>
  <si>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</si>
  <si>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</si>
  <si>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</si>
  <si>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</si>
  <si>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</si>
  <si>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</si>
  <si>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</si>
  <si>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</si>
  <si>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</si>
  <si>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</si>
  <si>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</si>
  <si>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</si>
  <si>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</si>
  <si>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</si>
  <si>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</si>
  <si>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</si>
  <si>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</si>
  <si>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</si>
  <si>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</si>
  <si>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</si>
  <si>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</si>
  <si>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</si>
  <si>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</si>
  <si>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</si>
  <si>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</si>
  <si>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</si>
  <si>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</si>
  <si>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</si>
  <si>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</si>
  <si>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</si>
  <si>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</si>
  <si>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</si>
  <si>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</si>
  <si>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</si>
  <si>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</si>
  <si>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</si>
  <si>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</si>
  <si>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</si>
  <si>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</si>
  <si>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</si>
  <si>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</si>
  <si>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</si>
  <si>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</si>
  <si>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</si>
  <si>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</si>
  <si>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</si>
  <si>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</si>
  <si>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</si>
  <si>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</si>
  <si>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</si>
  <si>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</si>
  <si>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</si>
  <si>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</si>
  <si>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</si>
  <si>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</si>
  <si>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</si>
  <si>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</si>
  <si>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</si>
  <si>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</si>
  <si>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</si>
  <si>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</si>
  <si>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</si>
  <si>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</si>
  <si>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</si>
  <si>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</si>
  <si>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</si>
  <si>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</si>
  <si>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</si>
  <si>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</si>
  <si>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</si>
  <si>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</si>
  <si>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</si>
  <si>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</si>
  <si>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</si>
  <si>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</si>
  <si>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</si>
  <si>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</si>
  <si>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</si>
  <si>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</si>
  <si>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</si>
  <si>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</si>
  <si>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</si>
  <si>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</si>
  <si>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</si>
  <si>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</si>
  <si>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</si>
  <si>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</si>
  <si>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</si>
  <si>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</si>
  <si>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</si>
  <si>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</si>
  <si>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</si>
  <si>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</si>
  <si>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</si>
  <si>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</si>
  <si>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</si>
  <si>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</si>
  <si>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</si>
  <si>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</si>
  <si>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</si>
  <si>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</si>
  <si>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</si>
  <si>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</si>
  <si>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</si>
  <si>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</si>
  <si>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</si>
  <si>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</si>
  <si>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</si>
  <si>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</si>
  <si>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</si>
  <si>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</si>
  <si>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</si>
  <si>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</si>
  <si>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</si>
  <si>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</si>
  <si>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</si>
  <si>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</si>
  <si>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</si>
  <si>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</si>
  <si>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</si>
  <si>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</si>
  <si>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</si>
  <si>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</si>
  <si>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</si>
  <si>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</si>
  <si>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</si>
  <si>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</si>
  <si>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</si>
  <si>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</si>
  <si>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</si>
  <si>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</si>
  <si>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</si>
  <si>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</si>
  <si>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</si>
  <si>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</si>
  <si>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</si>
  <si>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</si>
  <si>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</si>
  <si>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</si>
  <si>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</si>
  <si>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</si>
  <si>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</si>
  <si>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</si>
  <si>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</si>
  <si>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</si>
  <si>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</si>
  <si>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</si>
  <si>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</si>
  <si>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</si>
  <si>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</si>
  <si>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</si>
  <si>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</si>
  <si>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</si>
  <si>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</si>
  <si>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</si>
  <si>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</si>
  <si>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</si>
  <si>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</si>
  <si>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</si>
  <si>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</si>
  <si>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</si>
  <si>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</si>
  <si>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</si>
  <si>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</si>
  <si>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</si>
  <si>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</si>
  <si>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</si>
  <si>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</si>
  <si>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</si>
  <si>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</si>
  <si>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</si>
  <si>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</si>
  <si>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</si>
  <si>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</si>
  <si>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</si>
  <si>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</si>
  <si>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</si>
  <si>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</si>
  <si>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</si>
  <si>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</si>
  <si>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</si>
  <si>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</si>
  <si>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</si>
  <si>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</si>
  <si>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</si>
  <si>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</si>
  <si>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</si>
  <si>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</si>
  <si>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</si>
  <si>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</si>
  <si>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</si>
  <si>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</si>
  <si>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</si>
  <si>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</si>
  <si>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</si>
  <si>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</si>
  <si>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</si>
  <si>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</si>
  <si>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</si>
  <si>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</si>
  <si>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</si>
  <si>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</si>
  <si>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</si>
  <si>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</si>
  <si>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</si>
  <si>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</si>
  <si>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</si>
  <si>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</si>
  <si>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</si>
  <si>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</si>
  <si>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</si>
  <si>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</si>
  <si>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</si>
  <si>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</si>
  <si>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</si>
  <si>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</si>
  <si>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</si>
  <si>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</si>
  <si>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</si>
  <si>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</si>
  <si>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</si>
  <si>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</si>
  <si>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</si>
  <si>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</si>
  <si>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</si>
  <si>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</si>
  <si>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</si>
  <si>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</si>
  <si>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</si>
  <si>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</si>
  <si>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</si>
  <si>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</si>
  <si>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</si>
  <si>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</si>
  <si>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</si>
  <si>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</si>
  <si>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</si>
  <si>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</si>
  <si>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</si>
  <si>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</si>
  <si>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</si>
  <si>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</si>
  <si>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</si>
  <si>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</si>
  <si>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</si>
  <si>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</si>
  <si>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</si>
  <si>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</si>
  <si>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</si>
  <si>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</si>
  <si>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</si>
  <si>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</si>
  <si>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</si>
  <si>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</si>
  <si>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</si>
  <si>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</si>
  <si>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</si>
  <si>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</si>
  <si>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</si>
  <si>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</si>
  <si>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</si>
  <si>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</si>
  <si>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</si>
  <si>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</si>
  <si>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</si>
  <si>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</si>
  <si>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</si>
  <si>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</si>
  <si>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</si>
  <si>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</si>
  <si>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</si>
  <si>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</si>
  <si>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</si>
  <si>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</si>
  <si>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</si>
  <si>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</si>
  <si>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</si>
  <si>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</si>
  <si>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</si>
  <si>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</si>
  <si>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</si>
  <si>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</si>
  <si>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</si>
  <si>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</si>
  <si>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</si>
  <si>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</si>
  <si>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</si>
  <si>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</si>
  <si>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</si>
  <si>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</si>
  <si>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</si>
  <si>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</si>
  <si>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</si>
  <si>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</si>
  <si>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</si>
  <si>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</si>
  <si>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</si>
  <si>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</si>
  <si>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</si>
  <si>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</si>
  <si>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</si>
  <si>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</si>
  <si>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</si>
  <si>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</si>
  <si>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</si>
  <si>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</si>
  <si>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</si>
  <si>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</si>
  <si>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</si>
  <si>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</si>
  <si>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</si>
  <si>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</si>
  <si>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</si>
  <si>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</si>
  <si>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</si>
  <si>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</si>
  <si>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</si>
  <si>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</si>
  <si>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</si>
  <si>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</si>
  <si>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</si>
  <si>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</si>
  <si>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</si>
  <si>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</si>
  <si>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</si>
  <si>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</si>
  <si>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</si>
  <si>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</si>
  <si>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</si>
  <si>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</si>
  <si>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</si>
  <si>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</si>
  <si>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</si>
  <si>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</si>
  <si>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</si>
  <si>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</si>
  <si>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</si>
  <si>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</si>
  <si>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</si>
  <si>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</si>
  <si>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</si>
  <si>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</si>
  <si>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</si>
  <si>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</si>
  <si>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</si>
  <si>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</si>
  <si>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</si>
  <si>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</si>
  <si>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</si>
  <si>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</si>
  <si>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</si>
  <si>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</si>
  <si>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</si>
  <si>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</si>
  <si>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</si>
  <si>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</si>
  <si>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</si>
  <si>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</si>
  <si>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</si>
  <si>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</si>
  <si>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</si>
  <si>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</si>
  <si>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</si>
  <si>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</si>
  <si>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</si>
  <si>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</si>
  <si>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</si>
  <si>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</si>
  <si>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</si>
  <si>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</si>
  <si>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</si>
  <si>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</si>
  <si>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</si>
  <si>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</si>
  <si>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</si>
  <si>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</si>
  <si>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</si>
  <si>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</si>
  <si>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</si>
  <si>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</si>
  <si>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</si>
  <si>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</si>
  <si>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</si>
  <si>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</si>
  <si>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</si>
  <si>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</si>
  <si>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</si>
  <si>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</si>
  <si>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</si>
  <si>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</si>
  <si>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</si>
  <si>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</si>
  <si>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</si>
  <si>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</si>
  <si>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</si>
  <si>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</si>
  <si>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</si>
  <si>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</si>
  <si>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</si>
  <si>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</si>
  <si>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</si>
  <si>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</si>
  <si>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</si>
  <si>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</si>
  <si>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</si>
  <si>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</si>
  <si>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</si>
  <si>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</si>
  <si>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</si>
  <si>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</si>
  <si>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</si>
  <si>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</si>
  <si>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</si>
  <si>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</si>
  <si>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</si>
  <si>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</si>
  <si>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</si>
  <si>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</si>
  <si>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</si>
  <si>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</si>
  <si>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</si>
  <si>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</si>
  <si>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</si>
  <si>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</si>
  <si>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</si>
  <si>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</si>
  <si>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</si>
  <si>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</si>
  <si>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</si>
  <si>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</si>
  <si>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</si>
  <si>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</si>
  <si>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</si>
  <si>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</si>
  <si>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</si>
  <si>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</si>
  <si>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</si>
  <si>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</si>
  <si>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</si>
  <si>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</si>
  <si>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</si>
  <si>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</si>
  <si>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</si>
  <si>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</si>
  <si>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</si>
  <si>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</si>
  <si>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</si>
  <si>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</si>
  <si>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</si>
  <si>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</si>
  <si>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</si>
  <si>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</si>
  <si>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</si>
  <si>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</si>
  <si>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</si>
  <si>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</si>
  <si>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</si>
  <si>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</si>
  <si>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</si>
  <si>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</si>
  <si>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</si>
  <si>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</si>
  <si>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</si>
  <si>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</si>
  <si>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</si>
  <si>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</si>
  <si>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</si>
  <si>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</si>
  <si>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</si>
  <si>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</si>
  <si>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</si>
  <si>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</si>
  <si>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</si>
  <si>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</si>
  <si>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</si>
  <si>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</si>
  <si>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</si>
  <si>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</si>
  <si>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</si>
  <si>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</si>
  <si>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</si>
  <si>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</si>
  <si>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</si>
  <si>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</si>
  <si>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</si>
  <si>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</si>
  <si>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</si>
  <si>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</si>
  <si>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</si>
  <si>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</si>
  <si>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</si>
  <si>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</si>
  <si>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</si>
  <si>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</si>
  <si>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</si>
  <si>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</si>
  <si>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</si>
  <si>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</si>
  <si>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</si>
  <si>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</si>
  <si>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</si>
  <si>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</si>
  <si>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</si>
  <si>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</si>
  <si>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</si>
  <si>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</si>
  <si>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</si>
  <si>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</si>
  <si>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</si>
  <si>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</si>
  <si>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</si>
  <si>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</si>
  <si>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</si>
  <si>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</si>
  <si>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</si>
  <si>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</si>
  <si>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</si>
  <si>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</si>
  <si>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</si>
  <si>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</si>
  <si>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</si>
  <si>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</si>
  <si>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</si>
  <si>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</si>
  <si>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</si>
  <si>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</si>
  <si>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</si>
  <si>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</si>
  <si>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</si>
  <si>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</si>
  <si>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</si>
  <si>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</si>
  <si>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</si>
  <si>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</si>
  <si>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</si>
  <si>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</si>
  <si>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</si>
  <si>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</si>
  <si>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</si>
  <si>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</si>
  <si>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</si>
  <si>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</si>
  <si>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</si>
  <si>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</si>
  <si>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</si>
  <si>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</si>
  <si>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</si>
  <si>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</si>
  <si>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</si>
  <si>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</si>
  <si>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</si>
  <si>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</si>
  <si>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</si>
  <si>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</si>
  <si>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</si>
  <si>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</si>
  <si>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</si>
  <si>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</si>
  <si>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</si>
  <si>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</si>
  <si>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</si>
  <si>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</si>
  <si>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</si>
  <si>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</si>
  <si>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</si>
  <si>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</si>
  <si>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</si>
  <si>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</si>
  <si>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</si>
  <si>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</si>
  <si>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</si>
  <si>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</si>
  <si>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</si>
  <si>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</si>
  <si>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</si>
  <si>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</si>
  <si>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</si>
  <si>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</si>
  <si>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</si>
  <si>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</si>
  <si>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</si>
  <si>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</si>
  <si>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</si>
  <si>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</si>
  <si>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</si>
  <si>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</si>
  <si>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</si>
  <si>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</si>
  <si>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</si>
  <si>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</si>
  <si>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</si>
  <si>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</si>
  <si>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</si>
  <si>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</si>
  <si>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</si>
  <si>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</si>
  <si>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</si>
  <si>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</si>
  <si>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</si>
  <si>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</si>
  <si>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</si>
  <si>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</si>
  <si>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</si>
  <si>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</si>
  <si>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</si>
  <si>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</si>
  <si>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</si>
  <si>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</si>
  <si>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</si>
  <si>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</si>
  <si>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</si>
  <si>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</si>
  <si>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</si>
  <si>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</si>
  <si>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</si>
  <si>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</si>
  <si>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</si>
  <si>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</si>
  <si>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</si>
  <si>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</si>
  <si>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</si>
  <si>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</si>
  <si>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</si>
  <si>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</si>
  <si>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</si>
  <si>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</si>
  <si>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</si>
  <si>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</si>
  <si>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</si>
  <si>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</si>
  <si>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</si>
  <si>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</si>
  <si>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</si>
  <si>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</si>
  <si>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</si>
  <si>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</si>
  <si>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</si>
  <si>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</si>
  <si>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</si>
  <si>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</si>
  <si>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</si>
  <si>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</si>
  <si>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</si>
  <si>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</si>
  <si>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</si>
  <si>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</si>
  <si>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</si>
  <si>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</si>
  <si>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</si>
  <si>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</si>
  <si>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</si>
  <si>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</si>
  <si>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</si>
  <si>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</si>
  <si>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</si>
  <si>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</si>
  <si>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</si>
  <si>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</si>
  <si>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</si>
  <si>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</si>
  <si>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</si>
  <si>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</si>
  <si>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</si>
  <si>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</si>
  <si>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</si>
  <si>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</si>
  <si>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</si>
  <si>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</si>
  <si>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</si>
  <si>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</si>
  <si>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</si>
  <si>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</si>
  <si>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</si>
  <si>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</si>
  <si>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</si>
  <si>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</si>
  <si>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</si>
  <si>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</si>
  <si>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</si>
  <si>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</si>
  <si>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</si>
  <si>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</si>
  <si>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</si>
  <si>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</si>
  <si>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</si>
  <si>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</si>
  <si>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</si>
  <si>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</si>
  <si>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</si>
  <si>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</si>
  <si>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</si>
  <si>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</si>
  <si>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</si>
  <si>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</si>
  <si>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</si>
  <si>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</si>
  <si>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</si>
  <si>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</si>
  <si>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</si>
  <si>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</si>
  <si>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</si>
  <si>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</si>
  <si>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</si>
  <si>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</si>
  <si>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</si>
  <si>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</si>
  <si>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</si>
  <si>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</si>
  <si>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</si>
  <si>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</si>
  <si>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</si>
  <si>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</si>
  <si>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</si>
  <si>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</si>
  <si>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</si>
  <si>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</si>
  <si>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</si>
  <si>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</si>
  <si>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</si>
  <si>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</si>
  <si>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</si>
  <si>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</si>
  <si>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</si>
  <si>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</si>
  <si>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</si>
  <si>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</si>
  <si>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</si>
  <si>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</si>
  <si>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</si>
  <si>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</si>
  <si>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</si>
  <si>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</si>
  <si>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</si>
  <si>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</si>
  <si>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</si>
  <si>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</si>
  <si>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</si>
  <si>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</si>
  <si>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</si>
  <si>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</si>
  <si>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</si>
  <si>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</si>
  <si>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</si>
  <si>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</si>
  <si>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</si>
  <si>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</si>
  <si>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</si>
  <si>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</si>
  <si>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</si>
  <si>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</si>
  <si>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</si>
  <si>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</si>
  <si>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</si>
  <si>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</si>
  <si>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</si>
  <si>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</si>
  <si>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</si>
  <si>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</si>
  <si>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</si>
  <si>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</si>
  <si>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</si>
  <si>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</si>
  <si>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</si>
  <si>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</si>
  <si>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</si>
  <si>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</si>
  <si>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</si>
  <si>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</si>
  <si>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</si>
  <si>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</si>
  <si>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</si>
  <si>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</si>
  <si>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</si>
  <si>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</si>
  <si>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</si>
  <si>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</si>
  <si>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</si>
  <si>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</si>
  <si>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</si>
  <si>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</si>
  <si>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</si>
  <si>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</si>
  <si>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</si>
  <si>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</si>
  <si>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</si>
  <si>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</si>
  <si>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</si>
  <si>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</si>
  <si>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</si>
  <si>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</si>
  <si>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</si>
  <si>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</si>
  <si>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</si>
  <si>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</si>
  <si>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</si>
  <si>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</si>
  <si>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</si>
  <si>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</si>
  <si>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</si>
  <si>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</si>
  <si>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</si>
  <si>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</si>
  <si>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</si>
  <si>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</si>
  <si>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</si>
  <si>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</si>
  <si>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</si>
  <si>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</si>
  <si>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</si>
  <si>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</si>
  <si>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</si>
  <si>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</si>
  <si>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</si>
  <si>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</si>
  <si>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</si>
  <si>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</si>
  <si>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</si>
  <si>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</si>
  <si>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</si>
  <si>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</si>
  <si>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</si>
  <si>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</si>
  <si>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</si>
  <si>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</si>
  <si>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</si>
  <si>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</si>
  <si>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</si>
  <si>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</si>
  <si>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</si>
  <si>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</si>
  <si>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</si>
  <si>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</si>
  <si>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</si>
  <si>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</si>
  <si>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</si>
  <si>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</si>
  <si>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</si>
  <si>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</si>
  <si>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</si>
  <si>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</si>
  <si>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</si>
  <si>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</si>
  <si>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</si>
  <si>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</si>
  <si>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</si>
  <si>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</si>
  <si>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</si>
  <si>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</si>
  <si>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</si>
  <si>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</si>
  <si>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</si>
  <si>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</si>
  <si>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</si>
  <si>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</si>
  <si>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</si>
  <si>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</si>
  <si>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</si>
  <si>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</si>
  <si>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</si>
  <si>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</si>
  <si>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</si>
  <si>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</si>
  <si>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</si>
  <si>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</si>
  <si>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</si>
  <si>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</si>
  <si>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</si>
  <si>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</si>
  <si>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</si>
  <si>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</si>
  <si>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</si>
  <si>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</si>
  <si>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</si>
  <si>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</si>
  <si>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</si>
  <si>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</si>
  <si>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</si>
  <si>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</si>
  <si>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</si>
  <si>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</si>
  <si>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</si>
  <si>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</si>
  <si>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</si>
  <si>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</si>
  <si>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</si>
  <si>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</si>
  <si>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</si>
  <si>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</si>
  <si>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</si>
  <si>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</si>
  <si>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</si>
  <si>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</si>
  <si>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</si>
  <si>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</si>
  <si>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</si>
  <si>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</si>
  <si>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</si>
  <si>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</si>
  <si>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</si>
  <si>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</si>
  <si>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</si>
  <si>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</si>
  <si>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</si>
  <si>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</si>
  <si>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</si>
  <si>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</si>
  <si>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</si>
  <si>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</si>
  <si>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</si>
  <si>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</si>
  <si>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</si>
  <si>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</si>
  <si>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</si>
  <si>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</si>
  <si>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</si>
  <si>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</si>
  <si>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</si>
  <si>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</si>
  <si>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</si>
  <si>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</si>
  <si>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</si>
  <si>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</si>
  <si>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</si>
  <si>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</si>
  <si>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</si>
  <si>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</si>
  <si>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</si>
  <si>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</si>
  <si>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</si>
  <si>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</si>
  <si>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</si>
  <si>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</si>
  <si>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</si>
  <si>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</si>
  <si>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</si>
  <si>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</si>
  <si>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</si>
  <si>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</si>
  <si>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</si>
  <si>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</si>
  <si>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</si>
  <si>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</si>
  <si>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</si>
  <si>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</si>
  <si>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</si>
  <si>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</si>
  <si>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</si>
  <si>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</si>
  <si>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</si>
  <si>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</si>
  <si>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</si>
  <si>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</si>
  <si>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</si>
  <si>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</si>
  <si>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</si>
  <si>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</si>
  <si>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</si>
  <si>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</si>
  <si>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</si>
  <si>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</si>
  <si>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</si>
  <si>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</si>
  <si>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</si>
  <si>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</si>
  <si>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</si>
  <si>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</si>
  <si>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</si>
  <si>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</si>
  <si>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</si>
  <si>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</si>
  <si>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</si>
  <si>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</si>
  <si>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</si>
  <si>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</si>
  <si>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</si>
  <si>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</si>
  <si>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</si>
  <si>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</si>
  <si>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</si>
  <si>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</si>
  <si>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</si>
  <si>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</si>
  <si>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</si>
  <si>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</si>
  <si>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</si>
  <si>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</si>
  <si>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</si>
  <si>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</si>
  <si>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</si>
  <si>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</si>
  <si>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</si>
  <si>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</si>
  <si>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</si>
  <si>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</si>
  <si>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</si>
  <si>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</si>
  <si>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</si>
  <si>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</si>
  <si>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</si>
  <si>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</si>
  <si>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</si>
  <si>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</si>
  <si>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</si>
  <si>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</si>
  <si>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</si>
  <si>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</si>
  <si>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</si>
  <si>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</si>
  <si>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</si>
  <si>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</si>
  <si>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</si>
  <si>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</si>
  <si>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</si>
  <si>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</si>
  <si>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</si>
  <si>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</si>
  <si>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</si>
  <si>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</si>
  <si>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</si>
  <si>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</si>
  <si>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</si>
  <si>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</si>
  <si>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</si>
  <si>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</si>
  <si>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</si>
  <si>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</si>
  <si>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</si>
  <si>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</si>
  <si>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</si>
  <si>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</si>
  <si>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</si>
  <si>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</si>
  <si>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</si>
  <si>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</si>
  <si>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</si>
  <si>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</si>
  <si>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</si>
  <si>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</si>
  <si>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</si>
  <si>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</si>
  <si>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</si>
  <si>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</si>
  <si>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</si>
  <si>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</si>
  <si>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</si>
  <si>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</si>
  <si>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</si>
  <si>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</si>
  <si>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</si>
  <si>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</si>
  <si>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</si>
  <si>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</si>
  <si>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</si>
  <si>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</si>
  <si>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</si>
  <si>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</si>
  <si>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</si>
  <si>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</si>
  <si>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</si>
  <si>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</si>
  <si>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</si>
  <si>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</si>
  <si>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</si>
  <si>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</si>
  <si>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</si>
  <si>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</si>
  <si>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</si>
  <si>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</si>
  <si>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</si>
  <si>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</si>
  <si>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</si>
  <si>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</si>
  <si>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</si>
  <si>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</si>
  <si>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</si>
  <si>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</si>
  <si>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</si>
  <si>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</si>
  <si>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</si>
  <si>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</si>
  <si>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</si>
  <si>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</si>
  <si>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</si>
  <si>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</si>
  <si>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</si>
  <si>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</si>
  <si>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</si>
  <si>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</si>
  <si>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</si>
  <si>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</si>
  <si>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</si>
  <si>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</si>
  <si>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</si>
  <si>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</si>
  <si>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</si>
  <si>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</si>
  <si>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</si>
  <si>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</si>
  <si>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</si>
  <si>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</si>
  <si>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</si>
  <si>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</si>
  <si>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</si>
  <si>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</si>
  <si>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</si>
  <si>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</si>
  <si>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</si>
  <si>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</si>
  <si>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</si>
  <si>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</si>
  <si>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</si>
  <si>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</si>
  <si>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</si>
  <si>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</si>
  <si>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</si>
  <si>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</si>
  <si>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</si>
  <si>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</si>
  <si>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</si>
  <si>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</si>
  <si>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</si>
  <si>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</si>
  <si>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</si>
  <si>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</si>
  <si>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</si>
  <si>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</si>
  <si>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</si>
  <si>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</si>
  <si>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</si>
  <si>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</si>
  <si>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</si>
  <si>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</si>
  <si>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</si>
  <si>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</si>
  <si>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</si>
  <si>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</si>
  <si>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</si>
  <si>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</si>
  <si>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</si>
  <si>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</si>
  <si>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</si>
  <si>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</si>
  <si>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</si>
  <si>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</si>
  <si>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</si>
  <si>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</si>
  <si>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</si>
  <si>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</si>
  <si>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</si>
  <si>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</si>
  <si>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</si>
  <si>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</si>
  <si>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</si>
  <si>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</si>
  <si>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</si>
  <si>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</si>
  <si>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</si>
  <si>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</si>
  <si>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</si>
  <si>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</si>
  <si>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</si>
  <si>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</si>
  <si>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</si>
  <si>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</si>
  <si>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</si>
  <si>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</si>
  <si>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</si>
  <si>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</si>
  <si>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</si>
  <si>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</si>
  <si>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</si>
  <si>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</si>
  <si>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</si>
  <si>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</si>
  <si>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</si>
  <si>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</si>
  <si>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</si>
  <si>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</si>
  <si>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</si>
  <si>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</si>
  <si>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</si>
  <si>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</si>
  <si>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</si>
  <si>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</si>
  <si>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</si>
  <si>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</si>
  <si>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</si>
  <si>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</si>
  <si>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</si>
  <si>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</si>
  <si>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</si>
  <si>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</si>
  <si>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</si>
  <si>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</si>
  <si>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</si>
  <si>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</si>
  <si>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</si>
  <si>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</si>
  <si>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</si>
  <si>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</si>
  <si>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</si>
  <si>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</si>
  <si>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</si>
  <si>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</si>
  <si>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</si>
  <si>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</si>
  <si>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</si>
  <si>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</si>
  <si>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</si>
  <si>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</si>
  <si>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</si>
  <si>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</si>
  <si>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</si>
  <si>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</si>
  <si>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</si>
  <si>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</si>
  <si>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</si>
  <si>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</si>
  <si>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</si>
  <si>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</si>
  <si>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</si>
  <si>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</si>
  <si>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</si>
  <si>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</si>
  <si>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</si>
  <si>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</si>
  <si>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</si>
  <si>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</si>
  <si>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</si>
  <si>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</si>
  <si>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</si>
  <si>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</si>
  <si>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</si>
  <si>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</si>
  <si>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</si>
  <si>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</si>
  <si>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</si>
  <si>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</si>
  <si>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</si>
  <si>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</si>
  <si>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</si>
  <si>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</si>
  <si>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</si>
  <si>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</si>
  <si>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</si>
  <si>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</si>
  <si>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</si>
  <si>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</si>
  <si>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</si>
  <si>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</si>
  <si>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</si>
  <si>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</si>
  <si>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</si>
  <si>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</si>
  <si>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</si>
  <si>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</si>
  <si>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</si>
  <si>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</si>
  <si>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</si>
  <si>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</si>
  <si>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</si>
  <si>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</si>
  <si>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</si>
  <si>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</si>
  <si>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</si>
  <si>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</si>
  <si>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</si>
  <si>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</si>
  <si>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</si>
  <si>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</si>
  <si>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</si>
  <si>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</si>
  <si>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</si>
  <si>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</si>
  <si>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</si>
  <si>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</si>
  <si>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</si>
  <si>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</si>
  <si>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</si>
  <si>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</si>
  <si>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</si>
  <si>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</si>
  <si>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</si>
  <si>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</si>
  <si>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</si>
  <si>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</si>
  <si>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</si>
  <si>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</si>
  <si>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</si>
  <si>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</si>
  <si>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</si>
  <si>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</si>
  <si>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</si>
  <si>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</si>
  <si>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</si>
  <si>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</si>
  <si>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</si>
  <si>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</si>
  <si>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</si>
  <si>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</si>
  <si>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</si>
  <si>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</si>
  <si>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</si>
  <si>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</si>
  <si>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</si>
  <si>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</si>
  <si>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</si>
  <si>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</si>
  <si>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</si>
  <si>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</si>
  <si>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</si>
  <si>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</si>
  <si>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</si>
  <si>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</si>
  <si>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</si>
  <si>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</si>
  <si>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</si>
  <si>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</si>
  <si>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</si>
  <si>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</si>
  <si>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</si>
  <si>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</si>
  <si>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</si>
  <si>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</si>
  <si>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</si>
  <si>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</si>
  <si>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</si>
  <si>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</si>
  <si>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</si>
  <si>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</si>
  <si>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</si>
  <si>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</si>
  <si>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</si>
  <si>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</si>
  <si>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</si>
  <si>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</si>
  <si>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</si>
  <si>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</si>
  <si>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</si>
  <si>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</si>
  <si>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</si>
  <si>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</si>
  <si>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</si>
  <si>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</si>
  <si>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</si>
  <si>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</si>
  <si>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</si>
  <si>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</si>
  <si>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</si>
  <si>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</si>
  <si>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</si>
  <si>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</si>
  <si>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</si>
  <si>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</si>
  <si>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</si>
  <si>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</si>
  <si>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</si>
  <si>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</si>
  <si>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</si>
  <si>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</si>
  <si>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</si>
  <si>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</si>
  <si>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</si>
  <si>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</si>
  <si>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</si>
  <si>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</si>
  <si>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</si>
  <si>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</si>
  <si>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</si>
  <si>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</si>
  <si>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</si>
  <si>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</si>
  <si>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</si>
  <si>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</si>
  <si>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</si>
  <si>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</si>
  <si>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</si>
  <si>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</si>
  <si>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</si>
  <si>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</si>
  <si>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</si>
  <si>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</si>
  <si>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</si>
  <si>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</si>
  <si>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</si>
  <si>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</si>
  <si>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</si>
  <si>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</si>
  <si>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</si>
  <si>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</si>
  <si>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</si>
  <si>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</si>
  <si>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</si>
  <si>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</si>
  <si>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</si>
  <si>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</si>
  <si>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</si>
  <si>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</si>
  <si>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</si>
  <si>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</si>
  <si>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</si>
  <si>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</si>
  <si>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</si>
  <si>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</si>
  <si>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</si>
  <si>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</si>
  <si>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</si>
  <si>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</si>
  <si>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</si>
  <si>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</si>
  <si>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</si>
  <si>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</si>
  <si>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</si>
  <si>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</si>
  <si>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</si>
  <si>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</si>
  <si>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</si>
  <si>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</si>
  <si>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</si>
  <si>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</si>
  <si>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</si>
  <si>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</si>
  <si>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</si>
  <si>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</si>
  <si>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</si>
  <si>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</si>
  <si>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</si>
  <si>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</si>
  <si>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</si>
  <si>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</si>
  <si>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</si>
  <si>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</si>
  <si>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</si>
  <si>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</si>
  <si>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</si>
  <si>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</si>
  <si>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</si>
  <si>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</si>
  <si>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</si>
  <si>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</si>
  <si>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</si>
  <si>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</si>
  <si>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</si>
  <si>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</si>
  <si>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</si>
  <si>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</si>
  <si>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</si>
  <si>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</si>
  <si>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</si>
  <si>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</si>
  <si>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</si>
  <si>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</si>
  <si>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</si>
  <si>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</si>
  <si>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</si>
  <si>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</si>
  <si>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</si>
  <si>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</si>
  <si>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</si>
  <si>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</si>
  <si>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</si>
  <si>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</si>
  <si>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</si>
  <si>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</si>
  <si>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</si>
  <si>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</si>
  <si>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</si>
  <si>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</si>
  <si>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</si>
  <si>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</si>
  <si>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</si>
  <si>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</si>
  <si>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</si>
  <si>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</si>
  <si>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</si>
  <si>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</si>
  <si>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</si>
  <si>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</si>
  <si>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</si>
  <si>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</si>
  <si>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</si>
  <si>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</si>
  <si>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</si>
  <si>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</si>
  <si>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</si>
  <si>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</si>
  <si>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</si>
  <si>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</si>
  <si>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</si>
  <si>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</si>
  <si>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</si>
  <si>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</si>
  <si>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</si>
  <si>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</si>
  <si>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</si>
  <si>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</si>
  <si>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</si>
  <si>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</si>
  <si>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</si>
  <si>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</si>
  <si>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</si>
  <si>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</si>
  <si>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</si>
  <si>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</si>
  <si>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</si>
  <si>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</si>
  <si>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</si>
  <si>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</si>
  <si>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</si>
  <si>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</si>
  <si>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</si>
  <si>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</si>
  <si>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</si>
  <si>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</si>
  <si>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</si>
  <si>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</si>
  <si>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</si>
  <si>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</si>
  <si>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</si>
  <si>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</si>
  <si>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</si>
  <si>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</si>
  <si>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</si>
  <si>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</si>
  <si>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</si>
  <si>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</si>
  <si>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</si>
  <si>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</si>
  <si>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</si>
  <si>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</si>
  <si>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</si>
  <si>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</si>
  <si>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</si>
  <si>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</si>
  <si>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</si>
  <si>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</si>
  <si>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</si>
  <si>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</si>
  <si>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</si>
  <si>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</si>
  <si>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</si>
  <si>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</si>
  <si>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</si>
  <si>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</si>
  <si>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</si>
  <si>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</si>
  <si>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</si>
  <si>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</si>
  <si>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</si>
  <si>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</si>
  <si>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</si>
  <si>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</si>
  <si>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</si>
  <si>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</si>
  <si>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ContentType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</si>
  <si>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</si>
  <si>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</si>
  <si>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</si>
  <si>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</si>
  <si>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</si>
  <si>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</si>
  <si>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</si>
  <si>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</si>
  <si>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</si>
  <si>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</si>
  <si>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</si>
  <si>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</si>
  <si>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</si>
  <si>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</si>
  <si>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</si>
  <si>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</si>
  <si>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</si>
  <si>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</si>
  <si>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</si>
  <si>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</si>
  <si>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</si>
  <si>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</si>
  <si>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</si>
  <si>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</si>
  <si>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</si>
  <si>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</si>
  <si>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</si>
  <si>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</si>
  <si>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</si>
  <si>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</si>
  <si>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</si>
  <si>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Message Type GUID Label</t>
  </si>
  <si>
    <t>OLD!  Not used after 2016-05-12</t>
  </si>
  <si>
    <t>Key:</t>
  </si>
  <si>
    <t>input</t>
  </si>
  <si>
    <t>modifiedDate</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</si>
  <si>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</si>
  <si>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</si>
  <si>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</si>
  <si>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</si>
  <si>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</si>
  <si>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</si>
  <si>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</si>
  <si>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</si>
  <si>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</si>
  <si>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</si>
  <si>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</si>
  <si>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</si>
  <si>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</si>
  <si>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</si>
  <si>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</si>
  <si>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Column10</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</si>
  <si>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</si>
  <si>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</si>
  <si>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</si>
  <si>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</si>
  <si>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</si>
  <si>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</si>
  <si>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</si>
  <si>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</si>
  <si>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</si>
  <si>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</si>
  <si>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</si>
  <si>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</si>
  <si>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</si>
  <si>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</si>
  <si>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</si>
  <si>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</si>
  <si>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</si>
  <si>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</si>
  <si>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</si>
  <si>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</si>
  <si>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createdDateInnerJson</t>
  </si>
  <si>
    <t>modifiedDateInnerJson</t>
  </si>
  <si>
    <t>labelsInnerJson</t>
  </si>
  <si>
    <t>versionedPost.predecessorIdJson</t>
  </si>
  <si>
    <t>versionedPostIdJson</t>
  </si>
  <si>
    <t>connectionsInnerJson</t>
  </si>
  <si>
    <t>projectPostContentJson</t>
  </si>
  <si>
    <t>Duplicate Check</t>
  </si>
  <si>
    <t>Duplicate Check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</si>
</sst>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41">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0" borderId="4" xfId="0" applyNumberFormat="1" applyFont="1" applyBorder="1" applyAlignment="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4"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3"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xf numFmtId="0" fontId="0" fillId="4" borderId="2" xfId="0" applyFont="1" applyFill="1" applyBorder="1"/>
    <xf numFmtId="0" fontId="0" fillId="0" borderId="2" xfId="0" applyFont="1" applyBorder="1"/>
    <xf numFmtId="0" fontId="0" fillId="0" borderId="4" xfId="0" applyFill="1" applyBorder="1"/>
    <xf numFmtId="0" fontId="5" fillId="0" borderId="1" xfId="0" applyFont="1" applyFill="1" applyBorder="1"/>
  </cellXfs>
  <cellStyles count="2">
    <cellStyle name="Hyperlink" xfId="1" builtinId="8"/>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119" tableBorderDxfId="118">
  <autoFilter ref="A1:Q99"/>
  <tableColumns count="17">
    <tableColumn id="1" name="id" dataDxfId="117"/>
    <tableColumn id="2" name="UUID" dataDxfId="116"/>
    <tableColumn id="3" name="email" dataDxfId="115">
      <calculatedColumnFormula>LOWER(LEFT(Table1[[#This Row],[firstName]],1)&amp;Table1[[#This Row],[lastName]])&amp;"@livelygig.com"</calculatedColumnFormula>
    </tableColumn>
    <tableColumn id="4" name="firstName" dataDxfId="114"/>
    <tableColumn id="5" name="lastName" dataDxfId="113"/>
    <tableColumn id="6" name="pwd" dataDxfId="112"/>
    <tableColumn id="31" name="contact1" dataDxfId="111">
      <calculatedColumnFormula>"mailto:"&amp;Table1[[#This Row],[email]]</calculatedColumnFormula>
    </tableColumn>
    <tableColumn id="34" name="contact1 type" dataDxfId="110"/>
    <tableColumn id="15" name="profilePic" dataDxfId="109"/>
    <tableColumn id="27" name="id data" dataDxfId="108">
      <calculatedColumnFormula>"""id"" : """&amp;Table1[[#This Row],[UUID]]&amp;""", "</calculatedColumnFormula>
    </tableColumn>
    <tableColumn id="26" name="loginId data" dataDxfId="107">
      <calculatedColumnFormula>"""email"" : """&amp;Table1[[#This Row],[email]]&amp;""", "</calculatedColumnFormula>
    </tableColumn>
    <tableColumn id="25" name="pwd data" dataDxfId="106">
      <calculatedColumnFormula>"""pwd"" : """&amp;Table1[[#This Row],[pwd]]&amp;""", "</calculatedColumnFormula>
    </tableColumn>
    <tableColumn id="8" name="jsonBlob" dataDxfId="105">
      <calculatedColumnFormula>"""jsonBlob"" : ""{\""name\"" : \"""&amp;Table1[[#This Row],[firstName]]&amp;" "&amp;Table1[[#This Row],[lastName]]&amp;"\"", "&amp;"\""imgSrc\"" : \"""&amp;Table1[[#This Row],[profilePic]]&amp;"\""}"","</calculatedColumnFormula>
    </tableColumn>
    <tableColumn id="30" name="contacts" dataDxfId="104">
      <calculatedColumnFormula>"""contacts"" : { ""channels"": [ {""url"" : """&amp;Table1[[#This Row],[contact1]]&amp;""", ""channelType"" : """&amp;Table1[[#This Row],[contact1 type]]&amp;""" } ] },"</calculatedColumnFormula>
    </tableColumn>
    <tableColumn id="7" name="bindings" dataDxfId="103">
      <calculatedColumnFormula>""</calculatedColumnFormula>
    </tableColumn>
    <tableColumn id="51" name="Posts" dataDxfId="102">
      <calculatedColumnFormula>"""initialPosts"" : [  ]"</calculatedColumnFormula>
    </tableColumn>
    <tableColumn id="13" name="data" dataDxfId="101">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J169" totalsRowShown="0" headerRowDxfId="100" tableBorderDxfId="99">
  <autoFilter ref="A1:J169"/>
  <sortState ref="A2:J194">
    <sortCondition descending="1" ref="G1:G194"/>
  </sortState>
  <tableColumns count="10">
    <tableColumn id="2" name="src" dataDxfId="98"/>
    <tableColumn id="4" name="src lookup" dataDxfId="97">
      <calculatedColumnFormula>VLOOKUP(Table134[[#This Row],[src]],Table1[[UUID]:[email]],2,FALSE)</calculatedColumnFormula>
    </tableColumn>
    <tableColumn id="5" name="Data Set" dataDxfId="96"/>
    <tableColumn id="3" name="trgt" dataDxfId="95"/>
    <tableColumn id="8" name="target lookup" dataDxfId="94">
      <calculatedColumnFormula>VLOOKUP(Table134[[#This Row],[trgt]],Table1[[UUID]:[email]],2,FALSE)</calculatedColumnFormula>
    </tableColumn>
    <tableColumn id="7" name="Duplicate Check id" dataDxfId="1">
      <calculatedColumnFormula>IF(Table134[[#This Row],[src]]&lt;Table134[[#This Row],[trgt]],Table134[[#This Row],[src]]&amp;"*"&amp;Table134[[#This Row],[trgt]],Table134[[#This Row],[trgt]]&amp;"*"&amp;Table134[[#This Row],[src]])</calculatedColumnFormula>
    </tableColumn>
    <tableColumn id="10" name="Duplicate Check" dataDxfId="0">
      <calculatedColumnFormula>COUNTIF(Table134[Duplicate Check id],Table134[[#This Row],[Duplicate Check id]])</calculatedColumnFormula>
    </tableColumn>
    <tableColumn id="6" name="Label" dataDxfId="93"/>
    <tableColumn id="9" name="label2" dataDxfId="92">
      <calculatedColumnFormula>IF(LEN(Table134[[#This Row],[Label]])&gt;0,"""label"" : { ""id"" : ""a7311ed0-9ba6-4a6e-8066-caa2a2247991"" , ""functor"" : ""tag list"" , ""components"" : [ { value"" : """ &amp; Table134[[#This Row],[Label]] &amp; """, ""type"" : ""string"" } ] },","")</calculatedColumnFormula>
    </tableColumn>
    <tableColumn id="12" name="cnxn" dataDxfId="9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B3:BP28" totalsRowShown="0">
  <autoFilter ref="B3:BP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autoFilter>
  <tableColumns count="67">
    <tableColumn id="12" name="uid" dataDxfId="90"/>
    <tableColumn id="1" name="Source"/>
    <tableColumn id="3" name="trgt1" dataDxfId="89"/>
    <tableColumn id="5" name="Message Type" dataDxfId="88"/>
    <tableColumn id="6" name="Message Type GUID Label" dataDxfId="87">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7" name="text" dataDxfId="86"/>
    <tableColumn id="17" name="ContentType" dataDxfId="85"/>
    <tableColumn id="20" name="createdDate" dataDxfId="84"/>
    <tableColumn id="29" name="modifiedDate" dataDxfId="83"/>
    <tableColumn id="8" name="versionedPost.id" dataDxfId="82"/>
    <tableColumn id="9" name="versionedPost.predecessorID" dataDxfId="81"/>
    <tableColumn id="31" name="jobPostType" dataDxfId="80"/>
    <tableColumn id="32" name="summary" dataDxfId="79"/>
    <tableColumn id="33" name="description" dataDxfId="78"/>
    <tableColumn id="51" name="message" dataDxfId="77"/>
    <tableColumn id="34" name="postedDate" dataDxfId="76"/>
    <tableColumn id="35" name="broadcastDate" dataDxfId="75"/>
    <tableColumn id="36" name="jobStartDate" dataDxfId="74"/>
    <tableColumn id="37" name="jobEndDate" dataDxfId="73"/>
    <tableColumn id="38" name="currency" dataDxfId="72"/>
    <tableColumn id="39" name="workLocation" dataDxfId="71"/>
    <tableColumn id="40" name="isPayoutInPieces" dataDxfId="70"/>
    <tableColumn id="41" name="skills" dataDxfId="69"/>
    <tableColumn id="42" name="posterId" dataDxfId="68"/>
    <tableColumn id="50" name="versionNumber" dataDxfId="67"/>
    <tableColumn id="49" name="allowFormatting" dataDxfId="66"/>
    <tableColumn id="43" name="canForward" dataDxfId="65"/>
    <tableColumn id="44" name="referents" dataDxfId="64"/>
    <tableColumn id="45" name="contractType" dataDxfId="63"/>
    <tableColumn id="46" name="budget" dataDxfId="62"/>
    <tableColumn id="25" name="uidInnerJson" dataDxfId="61">
      <calculatedColumnFormula>"\""uid\"" : \"""&amp;demoPosts[[#This Row],[uid]]&amp;"\"", "</calculatedColumnFormula>
    </tableColumn>
    <tableColumn id="19" name="textInnerJson" dataDxfId="60">
      <calculatedColumnFormula>"\""text\"" : \""" &amp;demoPosts[[#This Row],[text]] &amp; "\"", "</calculatedColumnFormula>
    </tableColumn>
    <tableColumn id="21" name="typeInnerJson" dataDxfId="59">
      <calculatedColumnFormula>"\""type\"" : \""TEXT\"", "</calculatedColumnFormula>
    </tableColumn>
    <tableColumn id="73" name="createdInnerJson" dataDxfId="58">
      <calculatedColumnFormula>"\""created\"" : \""" &amp; "2015-12-05 20:31:57" &amp; "\"", "</calculatedColumnFormula>
    </tableColumn>
    <tableColumn id="74" name="modifiedInnerJson" dataDxfId="57">
      <calculatedColumnFormula>"\""modified\"" : \""" &amp; "2015-12-05 20:31:57" &amp; "\"", "</calculatedColumnFormula>
    </tableColumn>
    <tableColumn id="22" name="createdDateInnerJson" dataDxfId="56">
      <calculatedColumnFormula>"\""createdDate\"" : \""" &amp; demoPosts[[#This Row],[createdDate]] &amp; "\"", "</calculatedColumnFormula>
    </tableColumn>
    <tableColumn id="28" name="modifiedDateInnerJson" dataDxfId="55">
      <calculatedColumnFormula>"\""modifiedDate\"" : \""" &amp; demoPosts[[#This Row],[modifiedDate]] &amp; "\"", "</calculatedColumnFormula>
    </tableColumn>
    <tableColumn id="72" name="labelsInnerJson" dataDxfId="54">
      <calculatedColumnFormula>"\""labels\"" : \""each([Bitcoin],[Ethereum],[" &amp; demoPosts[[#This Row],[Message Type GUID Label]]&amp;"])\"", "</calculatedColumnFormula>
    </tableColumn>
    <tableColumn id="75" name="connectionsInnerJson" dataDxfId="53">
      <calculatedColumnFormula>"\""connections\"":[{\""source\"":\""alias://ff5136ad023a66644c4f4a8e2a495bb34689/alias\"",\""target\"":\""alias://0e65bd3a974ed1d7c195f94055c93537827f/alias\"",\""label\"":\""f0186f0d-c862-4ee3-9c09-b850a9d745a7\""}],"</calculatedColumnFormula>
    </tableColumn>
    <tableColumn id="23" name="versionedPostIdJson" dataDxfId="52">
      <calculatedColumnFormula>"\""versionedPostId\"" : \""" &amp; demoPosts[[#This Row],[versionedPost.id]] &amp; "\"", "</calculatedColumnFormula>
    </tableColumn>
    <tableColumn id="24" name="versionedPost.predecessorIdJson" dataDxfId="51">
      <calculatedColumnFormula>"\""versionedPostPredecessorId\"" : \""" &amp; demoPosts[[#This Row],[versionedPost.predecessorID]] &amp; "\"", "</calculatedColumnFormula>
    </tableColumn>
    <tableColumn id="52" name="jobPostTypeJson" dataDxfId="50">
      <calculatedColumnFormula>"\""jobPostType\"" : \""" &amp; demoPosts[[#This Row],[jobPostType]] &amp; "\"", "</calculatedColumnFormula>
    </tableColumn>
    <tableColumn id="53" name="summaryJson" dataDxfId="49">
      <calculatedColumnFormula>"\""summary\"" : \""" &amp; demoPosts[[#This Row],[summary]] &amp; "\"", "</calculatedColumnFormula>
    </tableColumn>
    <tableColumn id="54" name="descriptionJson" dataDxfId="48">
      <calculatedColumnFormula>"\""description\"" : \""" &amp; demoPosts[[#This Row],[description]] &amp; "\"", "</calculatedColumnFormula>
    </tableColumn>
    <tableColumn id="55" name="messageJson" dataDxfId="47">
      <calculatedColumnFormula>"\""message\"" : \""" &amp; demoPosts[[#This Row],[message]] &amp; "\"", "</calculatedColumnFormula>
    </tableColumn>
    <tableColumn id="56" name="postedDateJson" dataDxfId="46">
      <calculatedColumnFormula>"\""postedDate\"" : \""" &amp; demoPosts[[#This Row],[message]] &amp; "\"", "</calculatedColumnFormula>
    </tableColumn>
    <tableColumn id="57" name="broadcastDateJson" dataDxfId="45">
      <calculatedColumnFormula>"\""broadcastDate\"" : \""" &amp; demoPosts[[#This Row],[broadcastDate]] &amp; "\"", "</calculatedColumnFormula>
    </tableColumn>
    <tableColumn id="58" name="jobStartDateJson" dataDxfId="44">
      <calculatedColumnFormula>"\""jobStartDate\"" : \""" &amp; demoPosts[[#This Row],[jobStartDate]] &amp; "\"", "</calculatedColumnFormula>
    </tableColumn>
    <tableColumn id="59" name="jobEndDateJson" dataDxfId="43">
      <calculatedColumnFormula>"\""jobEndDate\"" : \""" &amp; demoPosts[[#This Row],[jobEndDate]] &amp; "\"", "</calculatedColumnFormula>
    </tableColumn>
    <tableColumn id="60" name="currencyJson" dataDxfId="42">
      <calculatedColumnFormula>"\""currency\"" : \""" &amp; demoPosts[[#This Row],[currency]] &amp; "\"", "</calculatedColumnFormula>
    </tableColumn>
    <tableColumn id="61" name="workLocationJson" dataDxfId="41">
      <calculatedColumnFormula>"\""workLocation\"" : \""" &amp; demoPosts[[#This Row],[workLocation]] &amp; "\"", "</calculatedColumnFormula>
    </tableColumn>
    <tableColumn id="62" name="isPayoutInPiecesJson" dataDxfId="40">
      <calculatedColumnFormula>"\""isPayoutInPieces\"" : \""" &amp; demoPosts[[#This Row],[isPayoutInPieces]] &amp; "\"", "</calculatedColumnFormula>
    </tableColumn>
    <tableColumn id="63" name="skillsJson" dataDxfId="39">
      <calculatedColumnFormula>"\""skills\"" : \""" &amp; "" &amp; "\"", "</calculatedColumnFormula>
    </tableColumn>
    <tableColumn id="64" name="posterIdJson" dataDxfId="38">
      <calculatedColumnFormula>"\""posterId\"" : \""" &amp; demoPosts[[#This Row],[posterId]] &amp; "\"", "</calculatedColumnFormula>
    </tableColumn>
    <tableColumn id="65" name="versionNumberJson" dataDxfId="37">
      <calculatedColumnFormula>"\""versionNumber\"" : \""" &amp; demoPosts[[#This Row],[versionNumber]] &amp; "\"", "</calculatedColumnFormula>
    </tableColumn>
    <tableColumn id="66" name="allowFormattingJson" dataDxfId="36">
      <calculatedColumnFormula>"\""allowFormatting\"" : \""" &amp; demoPosts[[#This Row],[allowFormatting]] &amp; "\"", "</calculatedColumnFormula>
    </tableColumn>
    <tableColumn id="67" name="Column10" dataDxfId="35">
      <calculatedColumnFormula>"\""canForward\"" : \""" &amp; demoPosts[[#This Row],[canForward]] &amp; "\"", "</calculatedColumnFormula>
    </tableColumn>
    <tableColumn id="68" name="referentsJson" dataDxfId="34">
      <calculatedColumnFormula>"\""referents\"" : \""" &amp; "" &amp; "\"", "</calculatedColumnFormula>
    </tableColumn>
    <tableColumn id="69" name="contractTypeJson" dataDxfId="33">
      <calculatedColumnFormula>"\""contractType\"" : \""" &amp; demoPosts[[#This Row],[ContentType]] &amp; "\"", "</calculatedColumnFormula>
    </tableColumn>
    <tableColumn id="70" name="budgetjson" dataDxfId="32">
      <calculatedColumnFormula>"\""budget\"" : \""" &amp; demoPosts[[#This Row],[budget]] &amp; "\"""</calculatedColumnFormula>
    </tableColumn>
    <tableColumn id="71" name="projectPostContentJson" dataDxfId="31">
      <calculatedColumnFormula>"\""projectPostContent\"":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calculatedColumnFormula>
    </tableColumn>
    <tableColumn id="10" name="valueJson" dataDxfId="30">
      <calculatedColumnFormula>"{"&amp;demoPosts[[#This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calculatedColumnFormula>
    </tableColumn>
    <tableColumn id="13" name="uid2" dataDxfId="29">
      <calculatedColumnFormula>"""uid"" : """&amp;demoPosts[[#This Row],[uid]]&amp;""", "</calculatedColumnFormula>
    </tableColumn>
    <tableColumn id="15" name="src" dataDxfId="28">
      <calculatedColumnFormula>"""src"" : """&amp;demoPosts[[#This Row],[Source]]&amp;""", "</calculatedColumnFormula>
    </tableColumn>
    <tableColumn id="16" name="trgts" dataDxfId="27">
      <calculatedColumnFormula>"""trgts"" : ["""&amp;demoPosts[[#This Row],[trgt1]]&amp;"""], "</calculatedColumnFormula>
    </tableColumn>
    <tableColumn id="14" name="outterLabels" dataDxfId="26">
      <calculatedColumnFormula>"""label"" : ""each([Bitcoin],[PROJECTPOSTLABEL],[Ethereum],[" &amp; demoPosts[[#This Row],[Message Type GUID Label]]&amp;"])"", "</calculatedColumnFormula>
    </tableColumn>
    <tableColumn id="11" name="json" dataDxfId="25">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F361" totalsRowShown="0">
  <autoFilter ref="A1:F361"/>
  <tableColumns count="6">
    <tableColumn id="1" name="ID" dataDxfId="24"/>
    <tableColumn id="3" name="L1"/>
    <tableColumn id="4" name="Type" dataDxfId="23"/>
    <tableColumn id="5" name="Value" dataDxfId="22"/>
    <tableColumn id="6" name="Comment"/>
    <tableColumn id="2" name="Data" dataDxfId="21">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2:R5" totalsRowShown="0" dataDxfId="20">
  <autoFilter ref="A2:R5"/>
  <tableColumns count="18">
    <tableColumn id="1" name="id" dataDxfId="19"/>
    <tableColumn id="2" name="type" dataDxfId="18"/>
    <tableColumn id="3" name="summary" dataDxfId="17"/>
    <tableColumn id="4" name="description" dataDxfId="16"/>
    <tableColumn id="5" name="postedDate" dataDxfId="15"/>
    <tableColumn id="6" name="broadcastDate" dataDxfId="14"/>
    <tableColumn id="7" name="startDate" dataDxfId="13"/>
    <tableColumn id="8" name="endDate" dataDxfId="12"/>
    <tableColumn id="9" name="currency" dataDxfId="11"/>
    <tableColumn id="10" name="location" dataDxfId="10"/>
    <tableColumn id="11" name="isPayoutInPieces" dataDxfId="9"/>
    <tableColumn id="12" name="skills" dataDxfId="8"/>
    <tableColumn id="13" name="posterId" dataDxfId="7"/>
    <tableColumn id="14" name="canForward" dataDxfId="6"/>
    <tableColumn id="15" name="referents" dataDxfId="5"/>
    <tableColumn id="16" name="contractType" dataDxfId="4"/>
    <tableColumn id="17" name="budget" dataDxfId="3"/>
    <tableColumn id="18" name="json" dataDxfId="2">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9.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opLeftCell="AV1" workbookViewId="0">
      <selection activeCell="BT2" sqref="BT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2496</v>
      </c>
      <c r="N1" s="10" t="s">
        <v>251</v>
      </c>
      <c r="O1" s="10" t="s">
        <v>2121</v>
      </c>
      <c r="P1" s="12" t="s">
        <v>340</v>
      </c>
      <c r="Q1" s="10" t="s">
        <v>2</v>
      </c>
    </row>
    <row r="2" spans="1:17" x14ac:dyDescent="0.25">
      <c r="A2" s="2">
        <v>2</v>
      </c>
      <c r="B2" s="50" t="s">
        <v>161</v>
      </c>
      <c r="C2" s="1" t="str">
        <f>LOWER(LEFT(Table1[[#This Row],[firstName]],1)&amp;Table1[[#This Row],[lastName]])&amp;"@livelygig.com"</f>
        <v>pbennett@livelygig.com</v>
      </c>
      <c r="D2" s="50" t="s">
        <v>2117</v>
      </c>
      <c r="E2" s="3" t="s">
        <v>3</v>
      </c>
      <c r="F2" s="3" t="s">
        <v>243</v>
      </c>
      <c r="G2" s="3" t="str">
        <f>"mailto:"&amp;Table1[[#This Row],[email]]</f>
        <v>mailto:pbennett@livelygig.com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"mailto:pbennett@livelygig.com",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},"initialPosts" : [  ] }, </v>
      </c>
    </row>
    <row r="3" spans="1:17" x14ac:dyDescent="0.25">
      <c r="A3" s="2">
        <v>1</v>
      </c>
      <c r="B3" s="78" t="s">
        <v>2237</v>
      </c>
      <c r="C3" s="1" t="str">
        <f>LOWER(LEFT(Table1[[#This Row],[firstName]],1)&amp;Table1[[#This Row],[lastName]])&amp;"@livelygig.com"</f>
        <v>livelygig@livelygig.com</v>
      </c>
      <c r="D3" s="78"/>
      <c r="E3" s="1" t="s">
        <v>2069</v>
      </c>
      <c r="F3" s="3" t="s">
        <v>243</v>
      </c>
      <c r="G3" s="3" t="str">
        <f>"mailto:"&amp;Table1[[#This Row],[email]]</f>
        <v>mailto:livelygig@livelygig.com</v>
      </c>
      <c r="H3" s="3" t="s">
        <v>252</v>
      </c>
      <c r="I3" s="3" t="s">
        <v>2476</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"mailto:livelygig@livelygig.com",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"mailto:"&amp;Table1[[#This Row],[email]]</f>
        <v>mailto:mnori@livelygig.com</v>
      </c>
      <c r="H4" s="3" t="s">
        <v>252</v>
      </c>
      <c r="I4" s="3" t="s">
        <v>2474</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"mailto:mnori@livelygig.com",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"mailto:"&amp;Table1[[#This Row],[email]]</f>
        <v>mailto:anarayan@livelygig.com</v>
      </c>
      <c r="H5" s="3" t="s">
        <v>252</v>
      </c>
      <c r="I5" s="3" t="s">
        <v>2474</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"mailto:anarayan@livelygig.com",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"mailto:"&amp;Table1[[#This Row],[email]]</f>
        <v>mailto:ibabu@livelygig.com</v>
      </c>
      <c r="H6" s="3" t="s">
        <v>252</v>
      </c>
      <c r="I6" s="3" t="s">
        <v>2474</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"mailto:ibabu@livelygig.com",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"mailto:"&amp;Table1[[#This Row],[email]]</f>
        <v>mailto:mrao@livelygig.com</v>
      </c>
      <c r="H7" s="3" t="s">
        <v>252</v>
      </c>
      <c r="I7" s="3" t="s">
        <v>2474</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"mailto:mrao@livelygig.com",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"mailto:"&amp;Table1[[#This Row],[email]]</f>
        <v>mailto:nuppal@livelygig.com</v>
      </c>
      <c r="H8" s="3" t="s">
        <v>252</v>
      </c>
      <c r="I8" s="3" t="s">
        <v>2474</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"mailto:nuppal@livelygig.com",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"mailto:"&amp;Table1[[#This Row],[email]]</f>
        <v>mailto:ateja@livelygig.com</v>
      </c>
      <c r="H9" s="3" t="s">
        <v>252</v>
      </c>
      <c r="I9" s="3" t="s">
        <v>2474</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"mailto:ateja@livelygig.com",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"mailto:"&amp;Table1[[#This Row],[email]]</f>
        <v>mailto:sbalan@livelygig.com</v>
      </c>
      <c r="H10" s="3" t="s">
        <v>252</v>
      </c>
      <c r="I10" s="3" t="s">
        <v>2474</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"mailto:sbalan@livelygig.com",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"mailto:"&amp;Table1[[#This Row],[email]]</f>
        <v>mailto:bbhattacharya@livelygig.com</v>
      </c>
      <c r="H11" s="3" t="s">
        <v>252</v>
      </c>
      <c r="I11" s="3" t="s">
        <v>2474</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"mailto:bbhattacharya@livelygig.com",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"mailto:"&amp;Table1[[#This Row],[email]]</f>
        <v>mailto:mpawar@livelygig.com</v>
      </c>
      <c r="H12" s="3" t="s">
        <v>252</v>
      </c>
      <c r="I12" s="3" t="s">
        <v>2474</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"mailto:mpawar@livelygig.com",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"mailto:"&amp;Table1[[#This Row],[email]]</f>
        <v>mailto:uchauha@livelygig.com</v>
      </c>
      <c r="H13" s="3" t="s">
        <v>252</v>
      </c>
      <c r="I13" s="3" t="s">
        <v>2474</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"mailto:uchauha@livelygig.com",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"mailto:"&amp;Table1[[#This Row],[email]]</f>
        <v>mailto:sraina@livelygig.com</v>
      </c>
      <c r="H14" s="3" t="s">
        <v>252</v>
      </c>
      <c r="I14" s="3" t="s">
        <v>2474</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"mailto:sraina@livelygig.com",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"mailto:"&amp;Table1[[#This Row],[email]]</f>
        <v>mailto:atipnis@livelygig.com</v>
      </c>
      <c r="H15" s="3" t="s">
        <v>252</v>
      </c>
      <c r="I15" s="3" t="s">
        <v>2474</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"mailto:atipnis@livelygig.com",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"mailto:"&amp;Table1[[#This Row],[email]]</f>
        <v>mailto:gsami@livelygig.com</v>
      </c>
      <c r="H16" s="3" t="s">
        <v>252</v>
      </c>
      <c r="I16" s="3" t="s">
        <v>2474</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"mailto:gsami@livelygig.com",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"mailto:"&amp;Table1[[#This Row],[email]]</f>
        <v>mailto:mkant@livelygig.com</v>
      </c>
      <c r="H17" s="3" t="s">
        <v>252</v>
      </c>
      <c r="I17" s="3" t="s">
        <v>2474</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"mailto:mkant@livelygig.com",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"mailto:"&amp;Table1[[#This Row],[email]]</f>
        <v>mailto:dbhardwaj@livelygig.com</v>
      </c>
      <c r="H18" s="3" t="s">
        <v>252</v>
      </c>
      <c r="I18" s="3" t="s">
        <v>2474</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"mailto:dbhardwaj@livelygig.com",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"mailto:"&amp;Table1[[#This Row],[email]]</f>
        <v>mailto:mnarula@livelygig.com</v>
      </c>
      <c r="H19" s="3" t="s">
        <v>252</v>
      </c>
      <c r="I19" s="3" t="s">
        <v>2474</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"mailto:mnarula@livelygig.com",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"mailto:"&amp;Table1[[#This Row],[email]]</f>
        <v>mailto:aviswanathan@livelygig.com</v>
      </c>
      <c r="H20" s="3" t="s">
        <v>252</v>
      </c>
      <c r="I20" s="3" t="s">
        <v>2474</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"mailto:aviswanathan@livelygig.com",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"mailto:"&amp;Table1[[#This Row],[email]]</f>
        <v>mailto:ybadal@livelygig.com</v>
      </c>
      <c r="H21" s="3" t="s">
        <v>252</v>
      </c>
      <c r="I21" s="3" t="s">
        <v>2474</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"mailto:ybadal@livelygig.com",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"mailto:"&amp;Table1[[#This Row],[email]]</f>
        <v>mailto:mthakur@livelygig.com</v>
      </c>
      <c r="H22" s="3" t="s">
        <v>252</v>
      </c>
      <c r="I22" s="3" t="s">
        <v>2474</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"mailto:mthakur@livelygig.com",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"mailto:"&amp;Table1[[#This Row],[email]]</f>
        <v>mailto:vdey@livelygig.com</v>
      </c>
      <c r="H23" s="3" t="s">
        <v>252</v>
      </c>
      <c r="I23" s="3" t="s">
        <v>2474</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"mailto:vdey@livelygig.com",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},"initialPosts" : [  ] }, </v>
      </c>
    </row>
    <row r="24" spans="1:17" x14ac:dyDescent="0.25">
      <c r="A24" s="4">
        <v>23</v>
      </c>
      <c r="B24" s="1" t="s">
        <v>182</v>
      </c>
      <c r="C24" s="42" t="str">
        <f>LOWER(LEFT(Table1[[#This Row],[firstName]],1)&amp;Table1[[#This Row],[lastName]])&amp;"@livelygig.com"</f>
        <v>mharrison@livelygig.com</v>
      </c>
      <c r="D24" s="5" t="s">
        <v>46</v>
      </c>
      <c r="E24" s="5" t="s">
        <v>47</v>
      </c>
      <c r="F24" s="3" t="s">
        <v>243</v>
      </c>
      <c r="G24" s="3" t="str">
        <f>"mailto:"&amp;Table1[[#This Row],[email]]</f>
        <v>mailto:mharrison@livelygig.com</v>
      </c>
      <c r="H24" s="3" t="s">
        <v>252</v>
      </c>
      <c r="I24" s="3" t="s">
        <v>2474</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"mailto:mharrison@livelygig.com",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},"initialPosts" : [  ] }, </v>
      </c>
    </row>
    <row r="25" spans="1:17" x14ac:dyDescent="0.25">
      <c r="A25" s="38">
        <v>24</v>
      </c>
      <c r="B25" s="39" t="s">
        <v>183</v>
      </c>
      <c r="C25" s="42" t="str">
        <f>LOWER(LEFT(Table1[[#This Row],[firstName]],1)&amp;Table1[[#This Row],[lastName]])&amp;"@livelygig.com"</f>
        <v>erice@livelygig.com</v>
      </c>
      <c r="D25" s="5" t="s">
        <v>48</v>
      </c>
      <c r="E25" s="5" t="s">
        <v>49</v>
      </c>
      <c r="F25" s="3" t="s">
        <v>243</v>
      </c>
      <c r="G25" s="3" t="str">
        <f>"mailto:"&amp;Table1[[#This Row],[email]]</f>
        <v>mailto:erice@livelygig.com</v>
      </c>
      <c r="H25" s="3" t="s">
        <v>252</v>
      </c>
      <c r="I25" s="3" t="s">
        <v>2474</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"mailto:erice@livelygig.com",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},"initialPosts" : [  ] }, </v>
      </c>
    </row>
    <row r="26" spans="1:17" x14ac:dyDescent="0.25">
      <c r="A26" s="2">
        <v>25</v>
      </c>
      <c r="B26" s="1" t="s">
        <v>184</v>
      </c>
      <c r="C26" s="42" t="str">
        <f>LOWER(LEFT(Table1[[#This Row],[firstName]],1)&amp;Table1[[#This Row],[lastName]])&amp;"@livelygig.com"</f>
        <v>jhart@livelygig.com</v>
      </c>
      <c r="D26" s="5" t="s">
        <v>50</v>
      </c>
      <c r="E26" s="5" t="s">
        <v>51</v>
      </c>
      <c r="F26" s="3" t="s">
        <v>243</v>
      </c>
      <c r="G26" s="3" t="str">
        <f>"mailto:"&amp;Table1[[#This Row],[email]]</f>
        <v>mailto:jhart@livelygig.com</v>
      </c>
      <c r="H26" s="3" t="s">
        <v>252</v>
      </c>
      <c r="I26" s="3" t="s">
        <v>2474</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"mailto:jhart@livelygig.com",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},"initialPosts" : [  ] }, </v>
      </c>
    </row>
    <row r="27" spans="1:17" x14ac:dyDescent="0.25">
      <c r="A27" s="2">
        <v>26</v>
      </c>
      <c r="B27" s="1" t="s">
        <v>185</v>
      </c>
      <c r="C27" s="42" t="str">
        <f>LOWER(LEFT(Table1[[#This Row],[firstName]],1)&amp;Table1[[#This Row],[lastName]])&amp;"@livelygig.com"</f>
        <v>jlawson@livelygig.com</v>
      </c>
      <c r="D27" s="5" t="s">
        <v>52</v>
      </c>
      <c r="E27" s="5" t="s">
        <v>53</v>
      </c>
      <c r="F27" s="3" t="s">
        <v>243</v>
      </c>
      <c r="G27" s="3" t="str">
        <f>"mailto:"&amp;Table1[[#This Row],[email]]</f>
        <v>mailto:jlawson@livelygig.com</v>
      </c>
      <c r="H27" s="3" t="s">
        <v>252</v>
      </c>
      <c r="I27" s="3" t="s">
        <v>2474</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"mailto:jlawson@livelygig.com",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},"initialPosts" : [  ] }, </v>
      </c>
    </row>
    <row r="28" spans="1:17" x14ac:dyDescent="0.25">
      <c r="A28" s="4">
        <v>27</v>
      </c>
      <c r="B28" s="1" t="s">
        <v>186</v>
      </c>
      <c r="C28" s="42" t="str">
        <f>LOWER(LEFT(Table1[[#This Row],[firstName]],1)&amp;Table1[[#This Row],[lastName]])&amp;"@livelygig.com"</f>
        <v>jdean@livelygig.com</v>
      </c>
      <c r="D28" s="5" t="s">
        <v>54</v>
      </c>
      <c r="E28" s="5" t="s">
        <v>55</v>
      </c>
      <c r="F28" s="3" t="s">
        <v>243</v>
      </c>
      <c r="G28" s="3" t="str">
        <f>"mailto:"&amp;Table1[[#This Row],[email]]</f>
        <v>mailto:jdean@livelygig.com</v>
      </c>
      <c r="H28" s="3" t="s">
        <v>252</v>
      </c>
      <c r="I28" s="3" t="s">
        <v>2474</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"mailto:jdean@livelygig.com",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},"initialPosts" : [  ] }, </v>
      </c>
    </row>
    <row r="29" spans="1:17" x14ac:dyDescent="0.25">
      <c r="A29" s="38">
        <v>28</v>
      </c>
      <c r="B29" s="39" t="s">
        <v>187</v>
      </c>
      <c r="C29" s="42" t="str">
        <f>LOWER(LEFT(Table1[[#This Row],[firstName]],1)&amp;Table1[[#This Row],[lastName]])&amp;"@livelygig.com"</f>
        <v>hhorton@livelygig.com</v>
      </c>
      <c r="D29" s="5" t="s">
        <v>56</v>
      </c>
      <c r="E29" s="5" t="s">
        <v>57</v>
      </c>
      <c r="F29" s="3" t="s">
        <v>243</v>
      </c>
      <c r="G29" s="3" t="str">
        <f>"mailto:"&amp;Table1[[#This Row],[email]]</f>
        <v>mailto:hhorton@livelygig.com</v>
      </c>
      <c r="H29" s="3" t="s">
        <v>252</v>
      </c>
      <c r="I29" s="3" t="s">
        <v>2474</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"mailto:hhorton@livelygig.com",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},"initialPosts" : [  ] }, </v>
      </c>
    </row>
    <row r="30" spans="1:17" x14ac:dyDescent="0.25">
      <c r="A30" s="2">
        <v>29</v>
      </c>
      <c r="B30" s="1" t="s">
        <v>188</v>
      </c>
      <c r="C30" s="42" t="str">
        <f>LOWER(LEFT(Table1[[#This Row],[firstName]],1)&amp;Table1[[#This Row],[lastName]])&amp;"@livelygig.com"</f>
        <v>lfrank@livelygig.com</v>
      </c>
      <c r="D30" s="5" t="s">
        <v>58</v>
      </c>
      <c r="E30" s="5" t="s">
        <v>5</v>
      </c>
      <c r="F30" s="3" t="s">
        <v>243</v>
      </c>
      <c r="G30" s="3" t="str">
        <f>"mailto:"&amp;Table1[[#This Row],[email]]</f>
        <v>mailto:lfrank@livelygig.com</v>
      </c>
      <c r="H30" s="3" t="s">
        <v>252</v>
      </c>
      <c r="I30" s="3" t="s">
        <v>2474</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"mailto:lfrank@livelygig.com",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},"initialPosts" : [  ] }, </v>
      </c>
    </row>
    <row r="31" spans="1:17" x14ac:dyDescent="0.25">
      <c r="A31" s="2">
        <v>30</v>
      </c>
      <c r="B31" s="1" t="s">
        <v>189</v>
      </c>
      <c r="C31" s="42" t="str">
        <f>LOWER(LEFT(Table1[[#This Row],[firstName]],1)&amp;Table1[[#This Row],[lastName]])&amp;"@livelygig.com"</f>
        <v>mhill@livelygig.com</v>
      </c>
      <c r="D31" s="5" t="s">
        <v>59</v>
      </c>
      <c r="E31" s="5" t="s">
        <v>60</v>
      </c>
      <c r="F31" s="3" t="s">
        <v>243</v>
      </c>
      <c r="G31" s="3" t="str">
        <f>"mailto:"&amp;Table1[[#This Row],[email]]</f>
        <v>mailto:mhill@livelygig.com</v>
      </c>
      <c r="H31" s="3" t="s">
        <v>252</v>
      </c>
      <c r="I31" s="3" t="s">
        <v>2474</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"mailto:mhill@livelygig.com",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},"initialPosts" : [  ] }, </v>
      </c>
    </row>
    <row r="32" spans="1:17" x14ac:dyDescent="0.25">
      <c r="A32" s="4">
        <v>31</v>
      </c>
      <c r="B32" s="1" t="s">
        <v>190</v>
      </c>
      <c r="C32" s="42" t="str">
        <f>LOWER(LEFT(Table1[[#This Row],[firstName]],1)&amp;Table1[[#This Row],[lastName]])&amp;"@livelygig.com"</f>
        <v>nmendez@livelygig.com</v>
      </c>
      <c r="D32" s="5" t="s">
        <v>61</v>
      </c>
      <c r="E32" s="5" t="s">
        <v>62</v>
      </c>
      <c r="F32" s="3" t="s">
        <v>243</v>
      </c>
      <c r="G32" s="3" t="str">
        <f>"mailto:"&amp;Table1[[#This Row],[email]]</f>
        <v>mailto:nmendez@livelygig.com</v>
      </c>
      <c r="H32" s="3" t="s">
        <v>252</v>
      </c>
      <c r="I32" s="3" t="s">
        <v>2474</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"mailto:nmendez@livelygig.com",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},"initialPosts" : [  ] }, </v>
      </c>
    </row>
    <row r="33" spans="1:17" x14ac:dyDescent="0.25">
      <c r="A33" s="38">
        <v>32</v>
      </c>
      <c r="B33" s="39" t="s">
        <v>191</v>
      </c>
      <c r="C33" s="42" t="str">
        <f>LOWER(LEFT(Table1[[#This Row],[firstName]],1)&amp;Table1[[#This Row],[lastName]])&amp;"@livelygig.com"</f>
        <v>gmiller@livelygig.com</v>
      </c>
      <c r="D33" s="5" t="s">
        <v>63</v>
      </c>
      <c r="E33" s="5" t="s">
        <v>64</v>
      </c>
      <c r="F33" s="3" t="s">
        <v>243</v>
      </c>
      <c r="G33" s="3" t="str">
        <f>"mailto:"&amp;Table1[[#This Row],[email]]</f>
        <v>mailto:gmiller@livelygig.com</v>
      </c>
      <c r="H33" s="3" t="s">
        <v>252</v>
      </c>
      <c r="I33" s="3" t="s">
        <v>2474</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"mailto:gmiller@livelygig.com",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},"initialPosts" : [  ] }, </v>
      </c>
    </row>
    <row r="34" spans="1:17" x14ac:dyDescent="0.25">
      <c r="A34" s="2">
        <v>33</v>
      </c>
      <c r="B34" s="1" t="s">
        <v>192</v>
      </c>
      <c r="C34" s="42" t="str">
        <f>LOWER(LEFT(Table1[[#This Row],[firstName]],1)&amp;Table1[[#This Row],[lastName]])&amp;"@livelygig.com"</f>
        <v>jreed@livelygig.com</v>
      </c>
      <c r="D34" s="5" t="s">
        <v>65</v>
      </c>
      <c r="E34" s="5" t="s">
        <v>66</v>
      </c>
      <c r="F34" s="3" t="s">
        <v>243</v>
      </c>
      <c r="G34" s="3" t="str">
        <f>"mailto:"&amp;Table1[[#This Row],[email]]</f>
        <v>mailto:jreed@livelygig.com</v>
      </c>
      <c r="H34" s="3" t="s">
        <v>252</v>
      </c>
      <c r="I34" s="3" t="s">
        <v>2474</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"mailto:jreed@livelygig.com",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},"initialPosts" : [  ] }, </v>
      </c>
    </row>
    <row r="35" spans="1:17" x14ac:dyDescent="0.25">
      <c r="A35" s="2">
        <v>34</v>
      </c>
      <c r="B35" s="1" t="s">
        <v>193</v>
      </c>
      <c r="C35" s="42" t="str">
        <f>LOWER(LEFT(Table1[[#This Row],[firstName]],1)&amp;Table1[[#This Row],[lastName]])&amp;"@livelygig.com"</f>
        <v>danderson@livelygig.com</v>
      </c>
      <c r="D35" s="5" t="s">
        <v>67</v>
      </c>
      <c r="E35" s="5" t="s">
        <v>68</v>
      </c>
      <c r="F35" s="3" t="s">
        <v>243</v>
      </c>
      <c r="G35" s="3" t="str">
        <f>"mailto:"&amp;Table1[[#This Row],[email]]</f>
        <v>mailto:danderson@livelygig.com</v>
      </c>
      <c r="H35" s="3" t="s">
        <v>252</v>
      </c>
      <c r="I35" s="3" t="s">
        <v>2474</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"mailto:danderson@livelygig.com",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},"initialPosts" : [  ] }, </v>
      </c>
    </row>
    <row r="36" spans="1:17" x14ac:dyDescent="0.25">
      <c r="A36" s="4">
        <v>35</v>
      </c>
      <c r="B36" s="1" t="s">
        <v>194</v>
      </c>
      <c r="C36" s="42" t="str">
        <f>LOWER(LEFT(Table1[[#This Row],[firstName]],1)&amp;Table1[[#This Row],[lastName]])&amp;"@livelygig.com"</f>
        <v>wcoleman@livelygig.com</v>
      </c>
      <c r="D36" s="5" t="s">
        <v>69</v>
      </c>
      <c r="E36" s="5" t="s">
        <v>70</v>
      </c>
      <c r="F36" s="3" t="s">
        <v>243</v>
      </c>
      <c r="G36" s="3" t="str">
        <f>"mailto:"&amp;Table1[[#This Row],[email]]</f>
        <v>mailto:wcoleman@livelygig.com</v>
      </c>
      <c r="H36" s="3" t="s">
        <v>252</v>
      </c>
      <c r="I36" s="3" t="s">
        <v>2474</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"mailto:wcoleman@livelygig.com",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},"initialPosts" : [  ] }, </v>
      </c>
    </row>
    <row r="37" spans="1:17" x14ac:dyDescent="0.25">
      <c r="A37" s="38">
        <v>36</v>
      </c>
      <c r="B37" s="39" t="s">
        <v>195</v>
      </c>
      <c r="C37" s="42" t="str">
        <f>LOWER(LEFT(Table1[[#This Row],[firstName]],1)&amp;Table1[[#This Row],[lastName]])&amp;"@livelygig.com"</f>
        <v>mmartin@livelygig.com</v>
      </c>
      <c r="D37" s="5" t="s">
        <v>71</v>
      </c>
      <c r="E37" s="5" t="s">
        <v>72</v>
      </c>
      <c r="F37" s="3" t="s">
        <v>243</v>
      </c>
      <c r="G37" s="3" t="str">
        <f>"mailto:"&amp;Table1[[#This Row],[email]]</f>
        <v>mailto:mmartin@livelygig.com</v>
      </c>
      <c r="H37" s="3" t="s">
        <v>252</v>
      </c>
      <c r="I37" s="3" t="s">
        <v>2474</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"mailto:mmartin@livelygig.com",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"mailto:"&amp;Table1[[#This Row],[email]]</f>
        <v>mailto:iperry@livelygig.com</v>
      </c>
      <c r="H38" s="3" t="s">
        <v>252</v>
      </c>
      <c r="I38" s="3" t="s">
        <v>2474</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"mailto:iperry@livelygig.com",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"mailto:"&amp;Table1[[#This Row],[email]]</f>
        <v>mailto:rperez@livelygig.com</v>
      </c>
      <c r="H39" s="3" t="s">
        <v>252</v>
      </c>
      <c r="I39" s="3" t="s">
        <v>2474</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"mailto:rperez@livelygig.com",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"mailto:"&amp;Table1[[#This Row],[email]]</f>
        <v>mailto:mmorris@livelygig.com</v>
      </c>
      <c r="H40" s="3" t="s">
        <v>252</v>
      </c>
      <c r="I40" s="3" t="s">
        <v>2474</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"mailto:mmorris@livelygig.com",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"mailto:"&amp;Table1[[#This Row],[email]]</f>
        <v>mailto:rmurphy@livelygig.com</v>
      </c>
      <c r="H41" s="3" t="s">
        <v>252</v>
      </c>
      <c r="I41" s="3" t="s">
        <v>2474</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"mailto:rmurphy@livelygig.com",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"mailto:"&amp;Table1[[#This Row],[email]]</f>
        <v>mailto:ethomas@livelygig.com</v>
      </c>
      <c r="H42" s="3" t="s">
        <v>252</v>
      </c>
      <c r="I42" s="3" t="s">
        <v>2474</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"mailto:ethomas@livelygig.com",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"mailto:"&amp;Table1[[#This Row],[email]]</f>
        <v>mailto:kmoore@livelygig.com</v>
      </c>
      <c r="H43" s="3" t="s">
        <v>252</v>
      </c>
      <c r="I43" s="3" t="s">
        <v>2474</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"mailto:kmoore@livelygig.com",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"mailto:"&amp;Table1[[#This Row],[email]]</f>
        <v>mailto:dmoore@livelygig.com</v>
      </c>
      <c r="H44" s="3" t="s">
        <v>252</v>
      </c>
      <c r="I44" s="3" t="s">
        <v>2474</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"mailto:dmoore@livelygig.com",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"mailto:"&amp;Table1[[#This Row],[email]]</f>
        <v>mailto:hdreesens@livelygig.com</v>
      </c>
      <c r="H45" s="3" t="s">
        <v>252</v>
      </c>
      <c r="I45" s="3" t="s">
        <v>2474</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"mailto:hdreesens@livelygig.com",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"mailto:"&amp;Table1[[#This Row],[email]]</f>
        <v>mailto:lborde@livelygig.com</v>
      </c>
      <c r="H46" s="3" t="s">
        <v>252</v>
      </c>
      <c r="I46" s="3" t="s">
        <v>2474</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"mailto:lborde@livelygig.com",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"mailto:"&amp;Table1[[#This Row],[email]]</f>
        <v>mailto:mdragomirov@livelygig.com</v>
      </c>
      <c r="H47" s="3" t="s">
        <v>252</v>
      </c>
      <c r="I47" s="3" t="s">
        <v>2474</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"mailto:mdragomirov@livelygig.com",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"mailto:"&amp;Table1[[#This Row],[email]]</f>
        <v>mailto:dcastro@livelygig.com</v>
      </c>
      <c r="H48" s="3" t="s">
        <v>252</v>
      </c>
      <c r="I48" s="3" t="s">
        <v>2474</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"mailto:dcastro@livelygig.com",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"mailto:"&amp;Table1[[#This Row],[email]]</f>
        <v>mailto:rvogts@livelygig.com</v>
      </c>
      <c r="H49" s="3" t="s">
        <v>252</v>
      </c>
      <c r="I49" s="3" t="s">
        <v>2474</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"mailto:rvogts@livelygig.com",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"mailto:"&amp;Table1[[#This Row],[email]]</f>
        <v>mailto:sseward@livelygig.com</v>
      </c>
      <c r="H50" s="3" t="s">
        <v>252</v>
      </c>
      <c r="I50" s="3" t="s">
        <v>2474</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"mailto:sseward@livelygig.com",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"mailto:"&amp;Table1[[#This Row],[email]]</f>
        <v>mailto:mstilo@livelygig.com</v>
      </c>
      <c r="H51" s="3" t="s">
        <v>252</v>
      </c>
      <c r="I51" s="3" t="s">
        <v>2474</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"mailto:mstilo@livelygig.com",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"mailto:"&amp;Table1[[#This Row],[email]]</f>
        <v>mailto:iungaro@livelygig.com</v>
      </c>
      <c r="H52" s="3" t="s">
        <v>252</v>
      </c>
      <c r="I52" s="3" t="s">
        <v>2474</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"mailto:iungaro@livelygig.com",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"mailto:"&amp;Table1[[#This Row],[email]]</f>
        <v>mailto:famador@livelygig.com</v>
      </c>
      <c r="H53" s="3" t="s">
        <v>252</v>
      </c>
      <c r="I53" s="3" t="s">
        <v>2474</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"mailto:famador@livelygig.com",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"mailto:"&amp;Table1[[#This Row],[email]]</f>
        <v>mailto:mlamberti@livelygig.com</v>
      </c>
      <c r="H54" s="3" t="s">
        <v>252</v>
      </c>
      <c r="I54" s="3" t="s">
        <v>2474</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"mailto:mlamberti@livelygig.com",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"mailto:"&amp;Table1[[#This Row],[email]]</f>
        <v>mailto:tantall@livelygig.com</v>
      </c>
      <c r="H55" s="3" t="s">
        <v>252</v>
      </c>
      <c r="I55" s="3" t="s">
        <v>2474</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"mailto:tantall@livelygig.com",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"mailto:"&amp;Table1[[#This Row],[email]]</f>
        <v>mailto:mdonalds@livelygig.com</v>
      </c>
      <c r="H56" s="3" t="s">
        <v>252</v>
      </c>
      <c r="I56" s="3" t="s">
        <v>2474</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"mailto:mdonalds@livelygig.com",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"mailto:"&amp;Table1[[#This Row],[email]]</f>
        <v>mailto:svincent@livelygig.com</v>
      </c>
      <c r="H57" s="3" t="s">
        <v>252</v>
      </c>
      <c r="I57" s="3" t="s">
        <v>2474</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"mailto:svincent@livelygig.com",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"mailto:"&amp;Table1[[#This Row],[email]]</f>
        <v>mailto:kdragic@livelygig.com</v>
      </c>
      <c r="H58" s="3" t="s">
        <v>252</v>
      </c>
      <c r="I58" s="3" t="s">
        <v>2474</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"mailto:kdragic@livelygig.com",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"mailto:"&amp;Table1[[#This Row],[email]]</f>
        <v>mailto:rsarkozi@livelygig.com</v>
      </c>
      <c r="H59" s="3" t="s">
        <v>252</v>
      </c>
      <c r="I59" s="3" t="s">
        <v>2474</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"mailto:rsarkozi@livelygig.com",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"mailto:"&amp;Table1[[#This Row],[email]]</f>
        <v>mailto:ghall@livelygig.com</v>
      </c>
      <c r="H60" s="3" t="s">
        <v>252</v>
      </c>
      <c r="I60" s="3" t="s">
        <v>2474</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"mailto:ghall@livelygig.com",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"mailto:"&amp;Table1[[#This Row],[email]]</f>
        <v>mailto:myap@livelygig.com</v>
      </c>
      <c r="H61" s="3" t="s">
        <v>252</v>
      </c>
      <c r="I61" s="3" t="s">
        <v>2474</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"mailto:myap@livelygig.com",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"mailto:"&amp;Table1[[#This Row],[email]]</f>
        <v>mailto:csalvage@livelygig.com</v>
      </c>
      <c r="H62" s="3" t="s">
        <v>252</v>
      </c>
      <c r="I62" s="3" t="s">
        <v>2474</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"mailto:csalvage@livelygig.com",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"mailto:"&amp;Table1[[#This Row],[email]]</f>
        <v>mailto:dnagy@livelygig.com</v>
      </c>
      <c r="H63" s="3" t="s">
        <v>252</v>
      </c>
      <c r="I63" s="3" t="s">
        <v>2474</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"mailto:dnagy@livelygig.com",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},"initialPosts" : [  ] }, </v>
      </c>
    </row>
    <row r="64" spans="1:17" x14ac:dyDescent="0.25">
      <c r="A64" s="4">
        <v>63</v>
      </c>
      <c r="B64" s="1" t="s">
        <v>222</v>
      </c>
      <c r="C64" s="1" t="str">
        <f>LOWER(LEFT(Table1[[#This Row],[firstName]],1)&amp;Table1[[#This Row],[lastName]])&amp;"@livelygig.com"</f>
        <v>kestevez@livelygig.com</v>
      </c>
      <c r="D64" s="5" t="s">
        <v>123</v>
      </c>
      <c r="E64" s="5" t="s">
        <v>2266</v>
      </c>
      <c r="F64" s="3" t="s">
        <v>243</v>
      </c>
      <c r="G64" s="3" t="str">
        <f>"mailto:"&amp;Table1[[#This Row],[email]]</f>
        <v>mailto:kestevez@livelygig.com</v>
      </c>
      <c r="H64" s="3" t="s">
        <v>252</v>
      </c>
      <c r="I64" s="3" t="s">
        <v>2474</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"mailto:kestevez@livelygig.com",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"mailto:"&amp;Table1[[#This Row],[email]]</f>
        <v>mailto:mmachado@livelygig.com</v>
      </c>
      <c r="H65" s="3" t="s">
        <v>252</v>
      </c>
      <c r="I65" s="3" t="s">
        <v>2474</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"mailto:mmachado@livelygig.com",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"mailto:"&amp;Table1[[#This Row],[email]]</f>
        <v>mailto:dbenitez@livelygig.com</v>
      </c>
      <c r="H66" s="3" t="s">
        <v>252</v>
      </c>
      <c r="I66" s="3" t="s">
        <v>2474</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"mailto:dbenitez@livelygig.com",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"mailto:"&amp;Table1[[#This Row],[email]]</f>
        <v>mailto:apage@livelygig.com</v>
      </c>
      <c r="H67" s="3" t="s">
        <v>252</v>
      </c>
      <c r="I67" s="3" t="s">
        <v>2474</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"mailto:apage@livelygig.com",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"mailto:"&amp;Table1[[#This Row],[email]]</f>
        <v>mailto:alim@livelygig.com</v>
      </c>
      <c r="H68" s="3" t="s">
        <v>252</v>
      </c>
      <c r="I68" s="3" t="s">
        <v>2474</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"mailto:alim@livelygig.com",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"mailto:"&amp;Table1[[#This Row],[email]]</f>
        <v>mailto:ymasson@livelygig.com</v>
      </c>
      <c r="H69" s="3" t="s">
        <v>252</v>
      </c>
      <c r="I69" s="3" t="s">
        <v>2474</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"mailto:ymasson@livelygig.com",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"mailto:"&amp;Table1[[#This Row],[email]]</f>
        <v>mailto:cmendel@livelygig.com</v>
      </c>
      <c r="H70" s="3" t="s">
        <v>252</v>
      </c>
      <c r="I70" s="3" t="s">
        <v>2474</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"mailto:cmendel@livelygig.com",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"mailto:"&amp;Table1[[#This Row],[email]]</f>
        <v>mailto:lchevrolet@livelygig.com</v>
      </c>
      <c r="H71" s="3" t="s">
        <v>252</v>
      </c>
      <c r="I71" s="3" t="s">
        <v>2474</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"mailto:lchevrolet@livelygig.com",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"mailto:"&amp;Table1[[#This Row],[email]]</f>
        <v>mailto:esheinfeld@livelygig.com</v>
      </c>
      <c r="H72" s="3" t="s">
        <v>252</v>
      </c>
      <c r="I72" s="3" t="s">
        <v>2474</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"mailto:esheinfeld@livelygig.com",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"mailto:"&amp;Table1[[#This Row],[email]]</f>
        <v>mailto:ddaniau@livelygig.com</v>
      </c>
      <c r="H73" s="3" t="s">
        <v>252</v>
      </c>
      <c r="I73" s="3" t="s">
        <v>2474</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"mailto:ddaniau@livelygig.com",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"mailto:"&amp;Table1[[#This Row],[email]]</f>
        <v>mailto:tzhu@livelygig.com</v>
      </c>
      <c r="H74" s="3" t="s">
        <v>252</v>
      </c>
      <c r="I74" s="3" t="s">
        <v>2474</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"mailto:tzhu@livelygig.com",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"mailto:"&amp;Table1[[#This Row],[email]]</f>
        <v>mailto:mhakim@livelygig.com</v>
      </c>
      <c r="H75" s="3" t="s">
        <v>252</v>
      </c>
      <c r="I75" s="3" t="s">
        <v>2474</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"mailto:mhakim@livelygig.com",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"mailto:"&amp;Table1[[#This Row],[email]]</f>
        <v>mailto:aamirmoez@livelygig.com</v>
      </c>
      <c r="H76" s="3" t="s">
        <v>252</v>
      </c>
      <c r="I76" s="3" t="s">
        <v>2474</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"mailto:aamirmoez@livelygig.com",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"mailto:"&amp;Table1[[#This Row],[email]]</f>
        <v>mailto:tel-mofty@livelygig.com</v>
      </c>
      <c r="H77" s="3" t="s">
        <v>252</v>
      </c>
      <c r="I77" s="3" t="s">
        <v>2474</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"mailto:tel-mofty@livelygig.com",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},"initialPosts" : [  ] }, </v>
      </c>
    </row>
    <row r="78" spans="1:17" x14ac:dyDescent="0.25">
      <c r="A78" s="2">
        <v>77</v>
      </c>
      <c r="B78" s="78" t="s">
        <v>236</v>
      </c>
      <c r="C78" s="1" t="str">
        <f>LOWER(LEFT(Table1[[#This Row],[firstName]],1)&amp;Table1[[#This Row],[lastName]])&amp;"@livelygig.com"</f>
        <v>zhakim@livelygig.com</v>
      </c>
      <c r="D78" s="5" t="s">
        <v>150</v>
      </c>
      <c r="E78" s="5" t="s">
        <v>145</v>
      </c>
      <c r="F78" s="3" t="s">
        <v>243</v>
      </c>
      <c r="G78" s="3" t="str">
        <f>"mailto:"&amp;Table1[[#This Row],[email]]</f>
        <v>mailto:zhakim@livelygig.com</v>
      </c>
      <c r="H78" s="3" t="s">
        <v>252</v>
      </c>
      <c r="I78" s="3" t="s">
        <v>2474</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"mailto:zhakim@livelygig.com",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"mailto:"&amp;Table1[[#This Row],[email]]</f>
        <v>mailto:sxun@livelygig.com</v>
      </c>
      <c r="H79" s="3" t="s">
        <v>252</v>
      </c>
      <c r="I79" s="3" t="s">
        <v>2474</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"mailto:sxun@livelygig.com",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"mailto:"&amp;Table1[[#This Row],[email]]</f>
        <v>mailto:kabdulrashid@livelygig.com</v>
      </c>
      <c r="H80" s="3" t="s">
        <v>252</v>
      </c>
      <c r="I80" s="3" t="s">
        <v>2474</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"mailto:kabdulrashid@livelygig.com",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"mailto:"&amp;Table1[[#This Row],[email]]</f>
        <v>mailto:iliao@livelygig.com</v>
      </c>
      <c r="H81" s="3" t="s">
        <v>252</v>
      </c>
      <c r="I81" s="3" t="s">
        <v>2474</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"mailto:iliao@livelygig.com",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"mailto:"&amp;Table1[[#This Row],[email]]</f>
        <v>mailto:bsaqqaf@livelygig.com</v>
      </c>
      <c r="H82" s="3" t="s">
        <v>252</v>
      </c>
      <c r="I82" s="3" t="s">
        <v>2474</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"mailto:bsaqqaf@livelygig.com",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},"initialPosts" : [  ] }, </v>
      </c>
    </row>
    <row r="83" spans="1:17" x14ac:dyDescent="0.25">
      <c r="A83" s="2">
        <v>82</v>
      </c>
      <c r="B83" s="1" t="s">
        <v>241</v>
      </c>
      <c r="C83" s="1" t="str">
        <f>LOWER(LEFT(Table1[[#This Row],[firstName]],1)&amp;Table1[[#This Row],[lastName]])&amp;"@livelygig.com"</f>
        <v>ralfarsi@livelygig.com</v>
      </c>
      <c r="D83" s="5" t="s">
        <v>2160</v>
      </c>
      <c r="E83" s="5" t="s">
        <v>159</v>
      </c>
      <c r="F83" s="3" t="s">
        <v>243</v>
      </c>
      <c r="G83" s="3" t="str">
        <f>"mailto:"&amp;Table1[[#This Row],[email]]</f>
        <v>mailto:ralfarsi@livelygig.com</v>
      </c>
      <c r="H83" s="3" t="s">
        <v>252</v>
      </c>
      <c r="I83" s="3" t="s">
        <v>2474</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"mailto:ralfarsi@livelygig.com",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},"initialPosts" : [  ] }, </v>
      </c>
    </row>
    <row r="84" spans="1:17" x14ac:dyDescent="0.25">
      <c r="A84" s="2">
        <v>83</v>
      </c>
      <c r="B84" s="11" t="s">
        <v>2031</v>
      </c>
      <c r="C84" s="1" t="str">
        <f>LOWER(LEFT(Table1[[#This Row],[firstName]],1)&amp;Table1[[#This Row],[lastName]])&amp;"@livelygig.com"</f>
        <v>anadir@livelygig.com</v>
      </c>
      <c r="D84" s="51" t="s">
        <v>2094</v>
      </c>
      <c r="E84" s="40" t="s">
        <v>2089</v>
      </c>
      <c r="F84" s="5" t="s">
        <v>2071</v>
      </c>
      <c r="G84" s="3" t="str">
        <f>"mailto:"&amp;Table1[[#This Row],[email]]</f>
        <v>mailto:anadir@livelygig.com</v>
      </c>
      <c r="H84" s="3" t="s">
        <v>252</v>
      </c>
      <c r="I84" s="3" t="s">
        <v>2474</v>
      </c>
      <c r="J84" s="41" t="str">
        <f>"""id"" : """&amp;Table1[[#This Row],[UUID]]&amp;""", "</f>
        <v xml:space="preserve">"id" : "8ce7d7d3-4c83-48a5-b3b5-1eb0400f0408", </v>
      </c>
      <c r="K84" s="41" t="str">
        <f>"""email"" : """&amp;Table1[[#This Row],[email]]&amp;""", "</f>
        <v xml:space="preserve">"email" : "anadir@livelygig.com", </v>
      </c>
      <c r="L84" s="41" t="str">
        <f>"""pwd"" : """&amp;Table1[[#This Row],[pwd]]&amp;""", "</f>
        <v xml:space="preserve">"pwd" : "community", </v>
      </c>
      <c r="M84" s="41"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1" t="str">
        <f>"""contacts"" : { ""channels"": [ {""url"" : """&amp;Table1[[#This Row],[contact1]]&amp;""", ""channelType"" : """&amp;Table1[[#This Row],[contact1 type]]&amp;""" } ] },"</f>
        <v>"contacts" : { "channels": [ {"url" : "mailto:anadir@livelygig.com",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},"initialPosts" : [  ] }, </v>
      </c>
    </row>
    <row r="85" spans="1:17" x14ac:dyDescent="0.25">
      <c r="A85" s="38">
        <v>84</v>
      </c>
      <c r="B85" t="s">
        <v>2032</v>
      </c>
      <c r="C85" s="1" t="str">
        <f>LOWER(LEFT(Table1[[#This Row],[firstName]],1)&amp;Table1[[#This Row],[lastName]])&amp;"@livelygig.com"</f>
        <v>tbarnes@livelygig.com</v>
      </c>
      <c r="D85" s="40" t="s">
        <v>2095</v>
      </c>
      <c r="E85" s="40" t="s">
        <v>2090</v>
      </c>
      <c r="F85" s="5" t="s">
        <v>2071</v>
      </c>
      <c r="G85" s="3" t="str">
        <f>"mailto:"&amp;Table1[[#This Row],[email]]</f>
        <v>mailto:tbarnes@livelygig.com</v>
      </c>
      <c r="H85" s="3" t="s">
        <v>252</v>
      </c>
      <c r="I85" s="3" t="s">
        <v>2474</v>
      </c>
      <c r="J85" s="42" t="str">
        <f>"""id"" : """&amp;Table1[[#This Row],[UUID]]&amp;""", "</f>
        <v xml:space="preserve">"id" : "97c8738f-a95b-4e35-a8b2-bac9cb0e14d1", </v>
      </c>
      <c r="K85" s="42" t="str">
        <f>"""email"" : """&amp;Table1[[#This Row],[email]]&amp;""", "</f>
        <v xml:space="preserve">"email" : "tbarnes@livelygig.com", </v>
      </c>
      <c r="L85" s="42" t="str">
        <f>"""pwd"" : """&amp;Table1[[#This Row],[pwd]]&amp;""", "</f>
        <v xml:space="preserve">"pwd" : "community", </v>
      </c>
      <c r="M85" s="42"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2" t="str">
        <f>"""contacts"" : { ""channels"": [ {""url"" : """&amp;Table1[[#This Row],[contact1]]&amp;""", ""channelType"" : """&amp;Table1[[#This Row],[contact1 type]]&amp;""" } ] },"</f>
        <v>"contacts" : { "channels": [ {"url" : "mailto:tbarnes@livelygig.com",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},"initialPosts" : [  ] }, </v>
      </c>
    </row>
    <row r="86" spans="1:17" x14ac:dyDescent="0.25">
      <c r="A86" s="38">
        <v>85</v>
      </c>
      <c r="B86" t="s">
        <v>2033</v>
      </c>
      <c r="C86" s="1" t="str">
        <f>LOWER(LEFT(Table1[[#This Row],[firstName]],1)&amp;Table1[[#This Row],[lastName]])&amp;"@livelygig.com"</f>
        <v>aeddison@livelygig.com</v>
      </c>
      <c r="D86" s="40" t="s">
        <v>2096</v>
      </c>
      <c r="E86" s="40" t="s">
        <v>2091</v>
      </c>
      <c r="F86" s="5" t="s">
        <v>2071</v>
      </c>
      <c r="G86" s="3" t="str">
        <f>"mailto:"&amp;Table1[[#This Row],[email]]</f>
        <v>mailto:aeddison@livelygig.com</v>
      </c>
      <c r="H86" s="3" t="s">
        <v>252</v>
      </c>
      <c r="I86" s="3" t="s">
        <v>2474</v>
      </c>
      <c r="J86" s="42" t="str">
        <f>"""id"" : """&amp;Table1[[#This Row],[UUID]]&amp;""", "</f>
        <v xml:space="preserve">"id" : "0aa85ff5-d572-400b-acd0-497c17641601", </v>
      </c>
      <c r="K86" s="42" t="str">
        <f>"""email"" : """&amp;Table1[[#This Row],[email]]&amp;""", "</f>
        <v xml:space="preserve">"email" : "aeddison@livelygig.com", </v>
      </c>
      <c r="L86" s="42" t="str">
        <f>"""pwd"" : """&amp;Table1[[#This Row],[pwd]]&amp;""", "</f>
        <v xml:space="preserve">"pwd" : "community", </v>
      </c>
      <c r="M86" s="42"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2" t="str">
        <f>"""contacts"" : { ""channels"": [ {""url"" : """&amp;Table1[[#This Row],[contact1]]&amp;""", ""channelType"" : """&amp;Table1[[#This Row],[contact1 type]]&amp;""" } ] },"</f>
        <v>"contacts" : { "channels": [ {"url" : "mailto:aeddison@livelygig.com",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},"initialPosts" : [  ] }, </v>
      </c>
    </row>
    <row r="87" spans="1:17" x14ac:dyDescent="0.25">
      <c r="A87" s="38">
        <v>86</v>
      </c>
      <c r="B87" t="s">
        <v>2034</v>
      </c>
      <c r="C87" s="1" t="str">
        <f>LOWER(LEFT(Table1[[#This Row],[firstName]],1)&amp;Table1[[#This Row],[lastName]])&amp;"@livelygig.com"</f>
        <v>bperry@livelygig.com</v>
      </c>
      <c r="D87" s="51" t="s">
        <v>2097</v>
      </c>
      <c r="E87" s="40" t="s">
        <v>74</v>
      </c>
      <c r="F87" s="5" t="s">
        <v>2071</v>
      </c>
      <c r="G87" s="3" t="str">
        <f>"mailto:"&amp;Table1[[#This Row],[email]]</f>
        <v>mailto:bperry@livelygig.com</v>
      </c>
      <c r="H87" s="3" t="s">
        <v>252</v>
      </c>
      <c r="I87" s="3" t="s">
        <v>2474</v>
      </c>
      <c r="J87" s="42" t="str">
        <f>"""id"" : """&amp;Table1[[#This Row],[UUID]]&amp;""", "</f>
        <v xml:space="preserve">"id" : "2e1b5dfe-feb3-46ed-abc8-f7342f1d5d61", </v>
      </c>
      <c r="K87" s="42" t="str">
        <f>"""email"" : """&amp;Table1[[#This Row],[email]]&amp;""", "</f>
        <v xml:space="preserve">"email" : "bperry@livelygig.com", </v>
      </c>
      <c r="L87" s="42" t="str">
        <f>"""pwd"" : """&amp;Table1[[#This Row],[pwd]]&amp;""", "</f>
        <v xml:space="preserve">"pwd" : "community", </v>
      </c>
      <c r="M87" s="42"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2" t="str">
        <f>"""contacts"" : { ""channels"": [ {""url"" : """&amp;Table1[[#This Row],[contact1]]&amp;""", ""channelType"" : """&amp;Table1[[#This Row],[contact1 type]]&amp;""" } ] },"</f>
        <v>"contacts" : { "channels": [ {"url" : "mailto:bperry@livelygig.com",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},"initialPosts" : [  ] }, </v>
      </c>
    </row>
    <row r="88" spans="1:17" x14ac:dyDescent="0.25">
      <c r="A88" s="38">
        <v>87</v>
      </c>
      <c r="B88" t="s">
        <v>2035</v>
      </c>
      <c r="C88" s="1" t="str">
        <f>LOWER(LEFT(Table1[[#This Row],[firstName]],1)&amp;Table1[[#This Row],[lastName]])&amp;"@livelygig.com"</f>
        <v>sbennett@livelygig.com</v>
      </c>
      <c r="D88" s="40" t="s">
        <v>2098</v>
      </c>
      <c r="E88" s="40" t="s">
        <v>3</v>
      </c>
      <c r="F88" s="5" t="s">
        <v>2071</v>
      </c>
      <c r="G88" s="3" t="str">
        <f>"mailto:"&amp;Table1[[#This Row],[email]]</f>
        <v>mailto:sbennett@livelygig.com</v>
      </c>
      <c r="H88" s="3" t="s">
        <v>252</v>
      </c>
      <c r="I88" s="3" t="s">
        <v>2474</v>
      </c>
      <c r="J88" s="42" t="str">
        <f>"""id"" : """&amp;Table1[[#This Row],[UUID]]&amp;""", "</f>
        <v xml:space="preserve">"id" : "96af8409-0805-4b62-84fe-f434572e6c9f", </v>
      </c>
      <c r="K88" s="42" t="str">
        <f>"""email"" : """&amp;Table1[[#This Row],[email]]&amp;""", "</f>
        <v xml:space="preserve">"email" : "sbennett@livelygig.com", </v>
      </c>
      <c r="L88" s="42" t="str">
        <f>"""pwd"" : """&amp;Table1[[#This Row],[pwd]]&amp;""", "</f>
        <v xml:space="preserve">"pwd" : "community", </v>
      </c>
      <c r="M88" s="42"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2" t="str">
        <f>"""contacts"" : { ""channels"": [ {""url"" : """&amp;Table1[[#This Row],[contact1]]&amp;""", ""channelType"" : """&amp;Table1[[#This Row],[contact1 type]]&amp;""" } ] },"</f>
        <v>"contacts" : { "channels": [ {"url" : "mailto:sbennett@livelygig.com",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},"initialPosts" : [  ] }, </v>
      </c>
    </row>
    <row r="89" spans="1:17" x14ac:dyDescent="0.25">
      <c r="A89" s="38">
        <v>88</v>
      </c>
      <c r="B89" t="s">
        <v>2036</v>
      </c>
      <c r="C89" s="1" t="str">
        <f>LOWER(LEFT(Table1[[#This Row],[firstName]],1)&amp;Table1[[#This Row],[lastName]])&amp;"@livelygig.com"</f>
        <v>jwinger@livelygig.com</v>
      </c>
      <c r="D89" s="40" t="s">
        <v>2099</v>
      </c>
      <c r="E89" s="40" t="s">
        <v>2092</v>
      </c>
      <c r="F89" s="5" t="s">
        <v>2071</v>
      </c>
      <c r="G89" s="3" t="str">
        <f>"mailto:"&amp;Table1[[#This Row],[email]]</f>
        <v>mailto:jwinger@livelygig.com</v>
      </c>
      <c r="H89" s="3" t="s">
        <v>252</v>
      </c>
      <c r="I89" s="3" t="s">
        <v>2474</v>
      </c>
      <c r="J89" s="42" t="str">
        <f>"""id"" : """&amp;Table1[[#This Row],[UUID]]&amp;""", "</f>
        <v xml:space="preserve">"id" : "96d82e92-a79f-454d-bf2b-fe27b3b36871", </v>
      </c>
      <c r="K89" s="42" t="str">
        <f>"""email"" : """&amp;Table1[[#This Row],[email]]&amp;""", "</f>
        <v xml:space="preserve">"email" : "jwinger@livelygig.com", </v>
      </c>
      <c r="L89" s="42" t="str">
        <f>"""pwd"" : """&amp;Table1[[#This Row],[pwd]]&amp;""", "</f>
        <v xml:space="preserve">"pwd" : "community", </v>
      </c>
      <c r="M89" s="42"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2" t="str">
        <f>"""contacts"" : { ""channels"": [ {""url"" : """&amp;Table1[[#This Row],[contact1]]&amp;""", ""channelType"" : """&amp;Table1[[#This Row],[contact1 type]]&amp;""" } ] },"</f>
        <v>"contacts" : { "channels": [ {"url" : "mailto:jwinger@livelygig.com",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},"initialPosts" : [  ] }, </v>
      </c>
    </row>
    <row r="90" spans="1:17" x14ac:dyDescent="0.25">
      <c r="A90" s="38">
        <v>89</v>
      </c>
      <c r="B90" t="s">
        <v>2037</v>
      </c>
      <c r="C90" s="1" t="str">
        <f>LOWER(LEFT(Table1[[#This Row],[firstName]],1)&amp;Table1[[#This Row],[lastName]])&amp;"@livelygig.com"</f>
        <v>phawthorn@livelygig.com</v>
      </c>
      <c r="D90" s="40" t="s">
        <v>2100</v>
      </c>
      <c r="E90" s="40" t="s">
        <v>2093</v>
      </c>
      <c r="F90" s="5" t="s">
        <v>2071</v>
      </c>
      <c r="G90" s="3" t="str">
        <f>"mailto:"&amp;Table1[[#This Row],[email]]</f>
        <v>mailto:phawthorn@livelygig.com</v>
      </c>
      <c r="H90" s="3" t="s">
        <v>252</v>
      </c>
      <c r="I90" s="3" t="s">
        <v>2474</v>
      </c>
      <c r="J90" s="42" t="str">
        <f>"""id"" : """&amp;Table1[[#This Row],[UUID]]&amp;""", "</f>
        <v xml:space="preserve">"id" : "5f172d03-3a60-4e59-94fa-a4190d416260", </v>
      </c>
      <c r="K90" s="42" t="str">
        <f>"""email"" : """&amp;Table1[[#This Row],[email]]&amp;""", "</f>
        <v xml:space="preserve">"email" : "phawthorn@livelygig.com", </v>
      </c>
      <c r="L90" s="42" t="str">
        <f>"""pwd"" : """&amp;Table1[[#This Row],[pwd]]&amp;""", "</f>
        <v xml:space="preserve">"pwd" : "community", </v>
      </c>
      <c r="M90" s="42"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2" t="str">
        <f>"""contacts"" : { ""channels"": [ {""url"" : """&amp;Table1[[#This Row],[contact1]]&amp;""", ""channelType"" : """&amp;Table1[[#This Row],[contact1 type]]&amp;""" } ] },"</f>
        <v>"contacts" : { "channels": [ {"url" : "mailto:phawthorn@livelygig.com",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},"initialPosts" : [  ] }, </v>
      </c>
    </row>
    <row r="91" spans="1:17" x14ac:dyDescent="0.25">
      <c r="A91" s="2">
        <v>90</v>
      </c>
      <c r="B91" t="s">
        <v>2038</v>
      </c>
      <c r="C91" s="42" t="str">
        <f>LOWER(LEFT(Table1[[#This Row],[firstName]],1)&amp;Table1[[#This Row],[lastName]])&amp;"@livelygig.com"</f>
        <v>dthomas@livelygig.com</v>
      </c>
      <c r="D91" t="s">
        <v>2102</v>
      </c>
      <c r="E91" t="s">
        <v>82</v>
      </c>
      <c r="F91" s="5" t="s">
        <v>2101</v>
      </c>
      <c r="G91" s="3" t="str">
        <f>"mailto:"&amp;Table1[[#This Row],[email]]</f>
        <v>mailto:dthomas@livelygig.com</v>
      </c>
      <c r="H91" s="3" t="s">
        <v>252</v>
      </c>
      <c r="I91" s="3" t="s">
        <v>2474</v>
      </c>
      <c r="J91" s="41" t="str">
        <f>"""id"" : """&amp;Table1[[#This Row],[UUID]]&amp;""", "</f>
        <v xml:space="preserve">"id" : "60582911-c2cd-4c14-8513-d13b9cc8cbff", </v>
      </c>
      <c r="K91" s="41" t="str">
        <f>"""email"" : """&amp;Table1[[#This Row],[email]]&amp;""", "</f>
        <v xml:space="preserve">"email" : "dthomas@livelygig.com", </v>
      </c>
      <c r="L91" s="41" t="str">
        <f>"""pwd"" : """&amp;Table1[[#This Row],[pwd]]&amp;""", "</f>
        <v xml:space="preserve">"pwd" : "united", </v>
      </c>
      <c r="M91" s="41"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1" t="str">
        <f>"""contacts"" : { ""channels"": [ {""url"" : """&amp;Table1[[#This Row],[contact1]]&amp;""", ""channelType"" : """&amp;Table1[[#This Row],[contact1 type]]&amp;""" } ] },"</f>
        <v>"contacts" : { "channels": [ {"url" : "mailto:dthomas@livelygig.com",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},"initialPosts" : [  ] }, </v>
      </c>
    </row>
    <row r="92" spans="1:17" x14ac:dyDescent="0.25">
      <c r="A92" s="38">
        <v>91</v>
      </c>
      <c r="B92" t="s">
        <v>2039</v>
      </c>
      <c r="C92" s="42" t="str">
        <f>LOWER(LEFT(Table1[[#This Row],[firstName]],1)&amp;Table1[[#This Row],[lastName]])&amp;"@livelygig.com"</f>
        <v>bdylan@livelygig.com</v>
      </c>
      <c r="D92" t="s">
        <v>2103</v>
      </c>
      <c r="E92" t="s">
        <v>2102</v>
      </c>
      <c r="F92" s="5" t="s">
        <v>2101</v>
      </c>
      <c r="G92" s="3" t="str">
        <f>"mailto:"&amp;Table1[[#This Row],[email]]</f>
        <v>mailto:bdylan@livelygig.com</v>
      </c>
      <c r="H92" s="3" t="s">
        <v>252</v>
      </c>
      <c r="I92" s="3" t="s">
        <v>2474</v>
      </c>
      <c r="J92" s="42" t="str">
        <f>"""id"" : """&amp;Table1[[#This Row],[UUID]]&amp;""", "</f>
        <v xml:space="preserve">"id" : "d2dd3995-b195-49ad-9e21-d1b90f9edc29", </v>
      </c>
      <c r="K92" s="42" t="str">
        <f>"""email"" : """&amp;Table1[[#This Row],[email]]&amp;""", "</f>
        <v xml:space="preserve">"email" : "bdylan@livelygig.com", </v>
      </c>
      <c r="L92" s="42" t="str">
        <f>"""pwd"" : """&amp;Table1[[#This Row],[pwd]]&amp;""", "</f>
        <v xml:space="preserve">"pwd" : "united", </v>
      </c>
      <c r="M92" s="42"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2" t="str">
        <f>"""contacts"" : { ""channels"": [ {""url"" : """&amp;Table1[[#This Row],[contact1]]&amp;""", ""channelType"" : """&amp;Table1[[#This Row],[contact1 type]]&amp;""" } ] },"</f>
        <v>"contacts" : { "channels": [ {"url" : "mailto:bdylan@livelygig.com",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},"initialPosts" : [  ] }, </v>
      </c>
    </row>
    <row r="93" spans="1:17" x14ac:dyDescent="0.25">
      <c r="A93" s="38">
        <v>92</v>
      </c>
      <c r="B93" t="s">
        <v>2040</v>
      </c>
      <c r="C93" s="42" t="str">
        <f>LOWER(LEFT(Table1[[#This Row],[firstName]],1)&amp;Table1[[#This Row],[lastName]])&amp;"@livelygig.com"</f>
        <v>lcohen@livelygig.com</v>
      </c>
      <c r="D93" t="s">
        <v>2104</v>
      </c>
      <c r="E93" t="s">
        <v>2110</v>
      </c>
      <c r="F93" s="5" t="s">
        <v>2101</v>
      </c>
      <c r="G93" s="3" t="str">
        <f>"mailto:"&amp;Table1[[#This Row],[email]]</f>
        <v>mailto:lcohen@livelygig.com</v>
      </c>
      <c r="H93" s="3" t="s">
        <v>252</v>
      </c>
      <c r="I93" s="3" t="s">
        <v>2474</v>
      </c>
      <c r="J93" s="42" t="str">
        <f>"""id"" : """&amp;Table1[[#This Row],[UUID]]&amp;""", "</f>
        <v xml:space="preserve">"id" : "95204302-2882-4c94-8631-5c494efeb2c2", </v>
      </c>
      <c r="K93" s="42" t="str">
        <f>"""email"" : """&amp;Table1[[#This Row],[email]]&amp;""", "</f>
        <v xml:space="preserve">"email" : "lcohen@livelygig.com", </v>
      </c>
      <c r="L93" s="42" t="str">
        <f>"""pwd"" : """&amp;Table1[[#This Row],[pwd]]&amp;""", "</f>
        <v xml:space="preserve">"pwd" : "united", </v>
      </c>
      <c r="M93" s="42"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2" t="str">
        <f>"""contacts"" : { ""channels"": [ {""url"" : """&amp;Table1[[#This Row],[contact1]]&amp;""", ""channelType"" : """&amp;Table1[[#This Row],[contact1 type]]&amp;""" } ] },"</f>
        <v>"contacts" : { "channels": [ {"url" : "mailto:lcohen@livelygig.com",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},"initialPosts" : [  ] }, </v>
      </c>
    </row>
    <row r="94" spans="1:17" x14ac:dyDescent="0.25">
      <c r="A94" s="38">
        <v>93</v>
      </c>
      <c r="B94" t="s">
        <v>2041</v>
      </c>
      <c r="C94" s="42" t="str">
        <f>LOWER(LEFT(Table1[[#This Row],[firstName]],1)&amp;Table1[[#This Row],[lastName]])&amp;"@livelygig.com"</f>
        <v>moliver@livelygig.com</v>
      </c>
      <c r="D94" t="s">
        <v>2105</v>
      </c>
      <c r="E94" t="s">
        <v>2111</v>
      </c>
      <c r="F94" s="5" t="s">
        <v>2101</v>
      </c>
      <c r="G94" s="3" t="str">
        <f>"mailto:"&amp;Table1[[#This Row],[email]]</f>
        <v>mailto:moliver@livelygig.com</v>
      </c>
      <c r="H94" s="3" t="s">
        <v>252</v>
      </c>
      <c r="I94" s="3" t="s">
        <v>2474</v>
      </c>
      <c r="J94" s="42" t="str">
        <f>"""id"" : """&amp;Table1[[#This Row],[UUID]]&amp;""", "</f>
        <v xml:space="preserve">"id" : "98e22eea-4bc7-4ea6-9196-ec995ff038f7", </v>
      </c>
      <c r="K94" s="42" t="str">
        <f>"""email"" : """&amp;Table1[[#This Row],[email]]&amp;""", "</f>
        <v xml:space="preserve">"email" : "moliver@livelygig.com", </v>
      </c>
      <c r="L94" s="42" t="str">
        <f>"""pwd"" : """&amp;Table1[[#This Row],[pwd]]&amp;""", "</f>
        <v xml:space="preserve">"pwd" : "united", </v>
      </c>
      <c r="M94" s="42"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2" t="str">
        <f>"""contacts"" : { ""channels"": [ {""url"" : """&amp;Table1[[#This Row],[contact1]]&amp;""", ""channelType"" : """&amp;Table1[[#This Row],[contact1 type]]&amp;""" } ] },"</f>
        <v>"contacts" : { "channels": [ {"url" : "mailto:moliver@livelygig.com",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},"initialPosts" : [  ] }, </v>
      </c>
    </row>
    <row r="95" spans="1:17" x14ac:dyDescent="0.25">
      <c r="A95" s="38">
        <v>94</v>
      </c>
      <c r="B95" t="s">
        <v>2042</v>
      </c>
      <c r="C95" s="42" t="str">
        <f>LOWER(LEFT(Table1[[#This Row],[firstName]],1)&amp;Table1[[#This Row],[lastName]])&amp;"@livelygig.com"</f>
        <v>psmith@livelygig.com</v>
      </c>
      <c r="D95" t="s">
        <v>2106</v>
      </c>
      <c r="E95" t="s">
        <v>2112</v>
      </c>
      <c r="F95" s="5" t="s">
        <v>2101</v>
      </c>
      <c r="G95" s="3" t="str">
        <f>"mailto:"&amp;Table1[[#This Row],[email]]</f>
        <v>mailto:psmith@livelygig.com</v>
      </c>
      <c r="H95" s="3" t="s">
        <v>252</v>
      </c>
      <c r="I95" s="3" t="s">
        <v>2474</v>
      </c>
      <c r="J95" s="42" t="str">
        <f>"""id"" : """&amp;Table1[[#This Row],[UUID]]&amp;""", "</f>
        <v xml:space="preserve">"id" : "a2a73d30-274a-4173-b405-50a99eac3e2f", </v>
      </c>
      <c r="K95" s="42" t="str">
        <f>"""email"" : """&amp;Table1[[#This Row],[email]]&amp;""", "</f>
        <v xml:space="preserve">"email" : "psmith@livelygig.com", </v>
      </c>
      <c r="L95" s="42" t="str">
        <f>"""pwd"" : """&amp;Table1[[#This Row],[pwd]]&amp;""", "</f>
        <v xml:space="preserve">"pwd" : "united", </v>
      </c>
      <c r="M95" s="42"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2" t="str">
        <f>"""contacts"" : { ""channels"": [ {""url"" : """&amp;Table1[[#This Row],[contact1]]&amp;""", ""channelType"" : """&amp;Table1[[#This Row],[contact1 type]]&amp;""" } ] },"</f>
        <v>"contacts" : { "channels": [ {"url" : "mailto:psmith@livelygig.com",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},"initialPosts" : [  ] }, </v>
      </c>
    </row>
    <row r="96" spans="1:17" x14ac:dyDescent="0.25">
      <c r="A96" s="38">
        <v>95</v>
      </c>
      <c r="B96" t="s">
        <v>2043</v>
      </c>
      <c r="C96" s="42" t="str">
        <f>LOWER(LEFT(Table1[[#This Row],[firstName]],1)&amp;Table1[[#This Row],[lastName]])&amp;"@livelygig.com"</f>
        <v>slee@livelygig.com</v>
      </c>
      <c r="D96" t="s">
        <v>2107</v>
      </c>
      <c r="E96" t="s">
        <v>2113</v>
      </c>
      <c r="F96" s="5" t="s">
        <v>2101</v>
      </c>
      <c r="G96" s="3" t="str">
        <f>"mailto:"&amp;Table1[[#This Row],[email]]</f>
        <v>mailto:slee@livelygig.com</v>
      </c>
      <c r="H96" s="3" t="s">
        <v>252</v>
      </c>
      <c r="I96" s="3" t="s">
        <v>2474</v>
      </c>
      <c r="J96" s="42" t="str">
        <f>"""id"" : """&amp;Table1[[#This Row],[UUID]]&amp;""", "</f>
        <v xml:space="preserve">"id" : "09f536f2-99d5-4c6d-bee8-6209e4fa650b", </v>
      </c>
      <c r="K96" s="42" t="str">
        <f>"""email"" : """&amp;Table1[[#This Row],[email]]&amp;""", "</f>
        <v xml:space="preserve">"email" : "slee@livelygig.com", </v>
      </c>
      <c r="L96" s="42" t="str">
        <f>"""pwd"" : """&amp;Table1[[#This Row],[pwd]]&amp;""", "</f>
        <v xml:space="preserve">"pwd" : "united", </v>
      </c>
      <c r="M96" s="42"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2" t="str">
        <f>"""contacts"" : { ""channels"": [ {""url"" : """&amp;Table1[[#This Row],[contact1]]&amp;""", ""channelType"" : """&amp;Table1[[#This Row],[contact1 type]]&amp;""" } ] },"</f>
        <v>"contacts" : { "channels": [ {"url" : "mailto:slee@livelygig.com",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},"initialPosts" : [  ] }, </v>
      </c>
    </row>
    <row r="97" spans="1:17" x14ac:dyDescent="0.25">
      <c r="A97" s="38">
        <v>96</v>
      </c>
      <c r="B97" t="s">
        <v>2044</v>
      </c>
      <c r="C97" s="42" t="str">
        <f>LOWER(LEFT(Table1[[#This Row],[firstName]],1)&amp;Table1[[#This Row],[lastName]])&amp;"@livelygig.com"</f>
        <v>rbrooks@livelygig.com</v>
      </c>
      <c r="D97" t="s">
        <v>2108</v>
      </c>
      <c r="E97" t="s">
        <v>2114</v>
      </c>
      <c r="F97" s="5" t="s">
        <v>2101</v>
      </c>
      <c r="G97" s="3" t="str">
        <f>"mailto:"&amp;Table1[[#This Row],[email]]</f>
        <v>mailto:rbrooks@livelygig.com</v>
      </c>
      <c r="H97" s="3" t="s">
        <v>252</v>
      </c>
      <c r="I97" s="3" t="s">
        <v>2474</v>
      </c>
      <c r="J97" s="42" t="str">
        <f>"""id"" : """&amp;Table1[[#This Row],[UUID]]&amp;""", "</f>
        <v xml:space="preserve">"id" : "727f1d78-d9e6-4d17-b36b-d30485942d02", </v>
      </c>
      <c r="K97" s="42" t="str">
        <f>"""email"" : """&amp;Table1[[#This Row],[email]]&amp;""", "</f>
        <v xml:space="preserve">"email" : "rbrooks@livelygig.com", </v>
      </c>
      <c r="L97" s="42" t="str">
        <f>"""pwd"" : """&amp;Table1[[#This Row],[pwd]]&amp;""", "</f>
        <v xml:space="preserve">"pwd" : "united", </v>
      </c>
      <c r="M97" s="42"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2" t="str">
        <f>"""contacts"" : { ""channels"": [ {""url"" : """&amp;Table1[[#This Row],[contact1]]&amp;""", ""channelType"" : """&amp;Table1[[#This Row],[contact1 type]]&amp;""" } ] },"</f>
        <v>"contacts" : { "channels": [ {"url" : "mailto:rbrooks@livelygig.com",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},"initialPosts" : [  ] }, </v>
      </c>
    </row>
    <row r="98" spans="1:17" x14ac:dyDescent="0.25">
      <c r="A98" s="38">
        <v>97</v>
      </c>
      <c r="B98" t="s">
        <v>2045</v>
      </c>
      <c r="C98" s="42" t="str">
        <f>LOWER(LEFT(Table1[[#This Row],[firstName]],1)&amp;Table1[[#This Row],[lastName]])&amp;"@livelygig.com"</f>
        <v>sphan@livelygig.com</v>
      </c>
      <c r="D98" t="s">
        <v>2109</v>
      </c>
      <c r="E98" t="s">
        <v>2115</v>
      </c>
      <c r="F98" s="5" t="s">
        <v>2101</v>
      </c>
      <c r="G98" s="3" t="str">
        <f>"mailto:"&amp;Table1[[#This Row],[email]]</f>
        <v>mailto:sphan@livelygig.com</v>
      </c>
      <c r="H98" s="3" t="s">
        <v>252</v>
      </c>
      <c r="I98" s="3" t="s">
        <v>2474</v>
      </c>
      <c r="J98" s="42" t="str">
        <f>"""id"" : """&amp;Table1[[#This Row],[UUID]]&amp;""", "</f>
        <v xml:space="preserve">"id" : "aedaead9-fba3-4e87-a628-646e0064ca54", </v>
      </c>
      <c r="K98" s="42" t="str">
        <f>"""email"" : """&amp;Table1[[#This Row],[email]]&amp;""", "</f>
        <v xml:space="preserve">"email" : "sphan@livelygig.com", </v>
      </c>
      <c r="L98" s="42" t="str">
        <f>"""pwd"" : """&amp;Table1[[#This Row],[pwd]]&amp;""", "</f>
        <v xml:space="preserve">"pwd" : "united", </v>
      </c>
      <c r="M98" s="42"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2" t="str">
        <f>"""contacts"" : { ""channels"": [ {""url"" : """&amp;Table1[[#This Row],[contact1]]&amp;""", ""channelType"" : """&amp;Table1[[#This Row],[contact1 type]]&amp;""" } ] },"</f>
        <v>"contacts" : { "channels": [ {"url" : "mailto:sphan@livelygig.com",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},"initialPosts" : [  ] }, </v>
      </c>
    </row>
    <row r="99" spans="1:17" x14ac:dyDescent="0.25">
      <c r="A99" s="38">
        <v>98</v>
      </c>
      <c r="B99" t="s">
        <v>2046</v>
      </c>
      <c r="C99" s="42" t="str">
        <f>LOWER(LEFT(Table1[[#This Row],[firstName]],1)&amp;Table1[[#This Row],[lastName]])&amp;"@livelygig.com"</f>
        <v>unitedfan@livelygig.com</v>
      </c>
      <c r="E99" t="s">
        <v>2118</v>
      </c>
      <c r="F99" s="5" t="s">
        <v>2101</v>
      </c>
      <c r="G99" s="3" t="str">
        <f>"mailto:"&amp;Table1[[#This Row],[email]]</f>
        <v>mailto:unitedfan@livelygig.com</v>
      </c>
      <c r="H99" s="3" t="s">
        <v>252</v>
      </c>
      <c r="I99" s="3" t="s">
        <v>2474</v>
      </c>
      <c r="J99" s="42" t="str">
        <f>"""id"" : """&amp;Table1[[#This Row],[UUID]]&amp;""", "</f>
        <v xml:space="preserve">"id" : "179ee405-aa43-4b8a-9e94-a49dc3b3d07d", </v>
      </c>
      <c r="K99" s="42" t="str">
        <f>"""email"" : """&amp;Table1[[#This Row],[email]]&amp;""", "</f>
        <v xml:space="preserve">"email" : "unitedfan@livelygig.com", </v>
      </c>
      <c r="L99" s="42" t="str">
        <f>"""pwd"" : """&amp;Table1[[#This Row],[pwd]]&amp;""", "</f>
        <v xml:space="preserve">"pwd" : "united", </v>
      </c>
      <c r="M99" s="42"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2" t="str">
        <f>"""contacts"" : { ""channels"": [ {""url"" : """&amp;Table1[[#This Row],[contact1]]&amp;""", ""channelType"" : """&amp;Table1[[#This Row],[contact1 type]]&amp;""" } ] },"</f>
        <v>"contacts" : { "channels": [ {"url" : "mailto:unitedfan@livelygig.com",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workbookViewId="0">
      <selection activeCell="A16" sqref="A16"/>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2057</v>
      </c>
      <c r="C1" s="7" t="s">
        <v>257</v>
      </c>
      <c r="D1" s="23" t="s">
        <v>256</v>
      </c>
      <c r="E1" t="s">
        <v>2054</v>
      </c>
      <c r="F1" t="s">
        <v>2058</v>
      </c>
    </row>
    <row r="2" spans="1:6" x14ac:dyDescent="0.25">
      <c r="A2" s="13" t="s">
        <v>445</v>
      </c>
      <c r="B2" s="11" t="s">
        <v>2066</v>
      </c>
      <c r="C2" s="7" t="s">
        <v>2059</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1989</v>
      </c>
      <c r="B3" s="70" t="s">
        <v>2293</v>
      </c>
      <c r="C3" s="7" t="s">
        <v>2059</v>
      </c>
      <c r="E3" t="s">
        <v>2294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08" t="s">
        <v>2482</v>
      </c>
      <c r="B4" s="72" t="s">
        <v>2295</v>
      </c>
      <c r="C4" s="7" t="s">
        <v>258</v>
      </c>
      <c r="E4" t="s">
        <v>2305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1990</v>
      </c>
      <c r="B5" s="72" t="s">
        <v>2296</v>
      </c>
      <c r="C5" s="7" t="s">
        <v>258</v>
      </c>
      <c r="D5" s="23" t="s">
        <v>2301</v>
      </c>
      <c r="E5" t="s">
        <v>2300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1991</v>
      </c>
      <c r="B6" s="72" t="s">
        <v>2304</v>
      </c>
      <c r="C6" s="7" t="s">
        <v>2047</v>
      </c>
      <c r="D6" s="79" t="s">
        <v>2302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1992</v>
      </c>
      <c r="B7" s="72" t="s">
        <v>2297</v>
      </c>
      <c r="C7" s="7" t="s">
        <v>2047</v>
      </c>
      <c r="D7" s="79" t="s">
        <v>2302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1993</v>
      </c>
      <c r="B8" s="72" t="s">
        <v>2298</v>
      </c>
      <c r="C8" s="7" t="s">
        <v>258</v>
      </c>
      <c r="D8" s="79" t="s">
        <v>2303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1994</v>
      </c>
      <c r="B9" s="72" t="s">
        <v>2168</v>
      </c>
      <c r="C9" s="7" t="s">
        <v>258</v>
      </c>
      <c r="D9" s="79" t="s">
        <v>2303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1995</v>
      </c>
      <c r="B10" s="72" t="s">
        <v>2299</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1996</v>
      </c>
      <c r="B11" s="87" t="s">
        <v>2119</v>
      </c>
      <c r="C11" s="31" t="s">
        <v>2065</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08" t="s">
        <v>2483</v>
      </c>
      <c r="B12" s="73" t="s">
        <v>2203</v>
      </c>
      <c r="C12" s="7" t="s">
        <v>2059</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2204</v>
      </c>
      <c r="C13" s="7" t="s">
        <v>2049</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2013</v>
      </c>
      <c r="B14" s="14" t="s">
        <v>2277</v>
      </c>
      <c r="C14" s="7" t="s">
        <v>258</v>
      </c>
      <c r="D14" s="27"/>
      <c r="E14" t="s">
        <v>2279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2014</v>
      </c>
      <c r="B15" s="14" t="s">
        <v>2278</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2015</v>
      </c>
      <c r="B16" s="14" t="s">
        <v>2275</v>
      </c>
      <c r="C16" s="7" t="s">
        <v>258</v>
      </c>
      <c r="D16" s="27"/>
      <c r="E16" t="s">
        <v>2276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2180</v>
      </c>
      <c r="C17" s="7" t="s">
        <v>2048</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2181</v>
      </c>
      <c r="C18" s="7" t="s">
        <v>2047</v>
      </c>
      <c r="D18" s="28" t="s">
        <v>2238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2182</v>
      </c>
      <c r="C19" s="7" t="s">
        <v>2048</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2202</v>
      </c>
      <c r="C20" s="7" t="s">
        <v>2270</v>
      </c>
      <c r="D20" s="79" t="s">
        <v>2271</v>
      </c>
      <c r="E20" t="s">
        <v>2268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0" t="s">
        <v>2060</v>
      </c>
      <c r="C21" s="7" t="s">
        <v>2059</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1" t="s">
        <v>2061</v>
      </c>
      <c r="C22" s="7" t="s">
        <v>258</v>
      </c>
      <c r="D22" s="23" t="s">
        <v>2064</v>
      </c>
      <c r="E22" t="s">
        <v>2062</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2119</v>
      </c>
      <c r="C23" s="31" t="s">
        <v>2063</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2119</v>
      </c>
      <c r="C24" s="31" t="s">
        <v>2065</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3" t="s">
        <v>2205</v>
      </c>
      <c r="C25" s="7" t="s">
        <v>2059</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2204</v>
      </c>
      <c r="C26" s="7" t="s">
        <v>2049</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2030</v>
      </c>
      <c r="B27" s="14" t="s">
        <v>4</v>
      </c>
      <c r="C27" s="7" t="s">
        <v>258</v>
      </c>
      <c r="D27" s="23" t="s">
        <v>2064</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2256</v>
      </c>
      <c r="C28" s="7" t="s">
        <v>258</v>
      </c>
      <c r="D28" s="23" t="s">
        <v>2064</v>
      </c>
      <c r="E28" s="77" t="s">
        <v>2234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2164</v>
      </c>
      <c r="C29" s="7" t="s">
        <v>2047</v>
      </c>
      <c r="D29" s="28" t="s">
        <v>2238</v>
      </c>
      <c r="E29" s="77" t="s">
        <v>2235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2257</v>
      </c>
      <c r="C30" s="7" t="s">
        <v>2270</v>
      </c>
      <c r="D30" s="79" t="s">
        <v>2271</v>
      </c>
      <c r="E30" s="77" t="s">
        <v>2236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2119</v>
      </c>
      <c r="C31" s="7" t="s">
        <v>2065</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0" t="s">
        <v>2206</v>
      </c>
      <c r="C32" s="7" t="s">
        <v>2059</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2" t="s">
        <v>2204</v>
      </c>
      <c r="C33" s="7" t="s">
        <v>2049</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2119</v>
      </c>
      <c r="C34" s="7" t="s">
        <v>2065</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08" t="s">
        <v>2484</v>
      </c>
      <c r="B35" s="70" t="s">
        <v>2485</v>
      </c>
      <c r="C35" s="7" t="s">
        <v>2059</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2002</v>
      </c>
      <c r="B36" s="72" t="s">
        <v>2204</v>
      </c>
      <c r="C36" s="7" t="s">
        <v>2049</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2003</v>
      </c>
      <c r="B37" s="14" t="s">
        <v>2179</v>
      </c>
      <c r="C37" s="7" t="s">
        <v>2047</v>
      </c>
      <c r="D37" s="28" t="s">
        <v>2238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2004</v>
      </c>
      <c r="B38" s="14" t="s">
        <v>2280</v>
      </c>
      <c r="C38" s="7" t="s">
        <v>2047</v>
      </c>
      <c r="D38" s="28" t="s">
        <v>2238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2005</v>
      </c>
      <c r="B39" s="80" t="s">
        <v>2281</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1980</v>
      </c>
      <c r="B40" s="14" t="s">
        <v>2475</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2006</v>
      </c>
      <c r="B41" s="80" t="s">
        <v>2212</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2007</v>
      </c>
      <c r="B42" s="14" t="s">
        <v>2282</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2008</v>
      </c>
      <c r="B43" s="14" t="s">
        <v>2050</v>
      </c>
      <c r="C43" s="7" t="s">
        <v>2048</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2009</v>
      </c>
      <c r="B44" s="14" t="s">
        <v>2178</v>
      </c>
      <c r="C44" s="7" t="s">
        <v>258</v>
      </c>
      <c r="D44" s="29" t="s">
        <v>2051</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2010</v>
      </c>
      <c r="B45" s="14" t="s">
        <v>2283</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2011</v>
      </c>
      <c r="B46" s="14" t="s">
        <v>2284</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2012</v>
      </c>
      <c r="B47" s="18" t="s">
        <v>2119</v>
      </c>
      <c r="C47" s="7" t="s">
        <v>2065</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08" t="s">
        <v>2486</v>
      </c>
      <c r="B48" s="70" t="s">
        <v>2207</v>
      </c>
      <c r="C48" s="7" t="s">
        <v>2059</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2" t="s">
        <v>2204</v>
      </c>
      <c r="C49" s="7" t="s">
        <v>2049</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2177</v>
      </c>
      <c r="C50" s="7" t="s">
        <v>2049</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2185</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2186</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2187</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2188</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2189</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2190</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2191</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1999</v>
      </c>
      <c r="B60" s="80"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2000</v>
      </c>
      <c r="B61" s="14" t="s">
        <v>2286</v>
      </c>
      <c r="C61" t="s">
        <v>2047</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2001</v>
      </c>
      <c r="B62" s="14" t="s">
        <v>2285</v>
      </c>
      <c r="C62" t="s">
        <v>2047</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2192</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2119</v>
      </c>
      <c r="C64" s="7" t="s">
        <v>2065</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08" t="s">
        <v>2487</v>
      </c>
      <c r="B65" s="70" t="s">
        <v>2208</v>
      </c>
      <c r="C65" s="7" t="s">
        <v>2059</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2" t="s">
        <v>2204</v>
      </c>
      <c r="C66" s="7" t="s">
        <v>2049</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2119</v>
      </c>
      <c r="C67" s="7" t="s">
        <v>2065</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08" t="s">
        <v>2488</v>
      </c>
      <c r="B68" s="71" t="s">
        <v>2209</v>
      </c>
      <c r="C68" s="7" t="s">
        <v>2059</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2" t="s">
        <v>2204</v>
      </c>
      <c r="C69" s="7" t="s">
        <v>2049</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2119</v>
      </c>
      <c r="C70" s="7" t="s">
        <v>2065</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08" t="s">
        <v>2492</v>
      </c>
      <c r="B71" s="18" t="s">
        <v>2491</v>
      </c>
      <c r="C71" s="7" t="s">
        <v>2059</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1978</v>
      </c>
      <c r="B72" s="72" t="s">
        <v>2204</v>
      </c>
      <c r="C72" s="7" t="s">
        <v>2049</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1979</v>
      </c>
      <c r="B73" s="18" t="s">
        <v>2119</v>
      </c>
      <c r="C73" s="7" t="s">
        <v>2065</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08" t="s">
        <v>2489</v>
      </c>
      <c r="B74" s="70" t="s">
        <v>2210</v>
      </c>
      <c r="C74" s="7" t="s">
        <v>2059</v>
      </c>
      <c r="E74" t="s">
        <v>2269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2" t="s">
        <v>2204</v>
      </c>
      <c r="C75" s="7" t="s">
        <v>2049</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2" t="s">
        <v>2193</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2" t="s">
        <v>2201</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2" t="s">
        <v>2198</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2" t="s">
        <v>2199</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2" t="s">
        <v>2200</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67" t="s">
        <v>2194</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2195</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67" t="s">
        <v>2196</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2197</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2119</v>
      </c>
      <c r="C85" s="7" t="s">
        <v>2065</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08" t="s">
        <v>2490</v>
      </c>
      <c r="B86" s="70" t="s">
        <v>2211</v>
      </c>
      <c r="C86" s="7" t="s">
        <v>2059</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2" t="s">
        <v>2204</v>
      </c>
      <c r="C87" s="7" t="s">
        <v>2049</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2119</v>
      </c>
      <c r="C88" s="7" t="s">
        <v>2065</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2016</v>
      </c>
      <c r="B89" s="71" t="s">
        <v>2272</v>
      </c>
      <c r="C89" s="7" t="s">
        <v>2059</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1998</v>
      </c>
      <c r="B90" s="21" t="s">
        <v>2290</v>
      </c>
      <c r="C90" s="7" t="s">
        <v>2047</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1997</v>
      </c>
      <c r="B91" s="21" t="s">
        <v>2291</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2017</v>
      </c>
      <c r="B92" s="21" t="s">
        <v>2273</v>
      </c>
      <c r="C92" s="7" t="s">
        <v>2270</v>
      </c>
      <c r="D92" s="79" t="s">
        <v>2271</v>
      </c>
      <c r="E92" t="s">
        <v>2274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2018</v>
      </c>
      <c r="B93" s="18" t="s">
        <v>2119</v>
      </c>
      <c r="C93" s="7" t="s">
        <v>2065</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1984</v>
      </c>
      <c r="B94" s="71" t="s">
        <v>2306</v>
      </c>
      <c r="C94" s="7" t="s">
        <v>2059</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1985</v>
      </c>
      <c r="B95" s="21" t="s">
        <v>2307</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1986</v>
      </c>
      <c r="B96" s="21" t="s">
        <v>2299</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1987</v>
      </c>
      <c r="B97" s="21" t="s">
        <v>2308</v>
      </c>
      <c r="C97" s="7" t="s">
        <v>2047</v>
      </c>
      <c r="D97" s="28" t="s">
        <v>2238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1988</v>
      </c>
      <c r="B98" s="21" t="s">
        <v>2119</v>
      </c>
      <c r="C98" s="7" t="s">
        <v>2065</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4" t="s">
        <v>2123</v>
      </c>
      <c r="C99" s="7" t="s">
        <v>2059</v>
      </c>
      <c r="E99" t="s">
        <v>2233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3" t="s">
        <v>2220</v>
      </c>
      <c r="C100" s="7" t="s">
        <v>2059</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6" t="s">
        <v>2213</v>
      </c>
      <c r="C101" s="7" t="s">
        <v>258</v>
      </c>
      <c r="D101" s="23" t="s">
        <v>2136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2" t="s">
        <v>2167</v>
      </c>
      <c r="C102" s="7" t="s">
        <v>2059</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2222</v>
      </c>
      <c r="C103" s="7" t="s">
        <v>2059</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6" t="s">
        <v>2215</v>
      </c>
      <c r="C104" s="7" t="s">
        <v>258</v>
      </c>
      <c r="D104" s="23" t="s">
        <v>2137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2119</v>
      </c>
      <c r="C105" s="7" t="s">
        <v>2065</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2222</v>
      </c>
      <c r="C106" s="7" t="s">
        <v>2059</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6" t="s">
        <v>2215</v>
      </c>
      <c r="C107" s="7" t="s">
        <v>258</v>
      </c>
      <c r="D107" s="23" t="s">
        <v>2138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2119</v>
      </c>
      <c r="C108" s="7" t="s">
        <v>2065</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2222</v>
      </c>
      <c r="C109" s="7" t="s">
        <v>2059</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6" t="s">
        <v>2215</v>
      </c>
      <c r="C110" s="7" t="s">
        <v>258</v>
      </c>
      <c r="D110" s="23" t="s">
        <v>2139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2119</v>
      </c>
      <c r="C111" s="7" t="s">
        <v>2065</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2222</v>
      </c>
      <c r="C112" s="7" t="s">
        <v>2059</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6" t="s">
        <v>2215</v>
      </c>
      <c r="C113" s="7" t="s">
        <v>258</v>
      </c>
      <c r="D113" s="23" t="s">
        <v>2140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2119</v>
      </c>
      <c r="C114" s="7" t="s">
        <v>2063</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2119</v>
      </c>
      <c r="C115" s="7" t="s">
        <v>2063</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2119</v>
      </c>
      <c r="C116" s="7" t="s">
        <v>2065</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3" t="s">
        <v>2220</v>
      </c>
      <c r="C117" s="7" t="s">
        <v>2059</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6" t="s">
        <v>2213</v>
      </c>
      <c r="C118" s="7" t="s">
        <v>258</v>
      </c>
      <c r="D118" s="23" t="s">
        <v>2141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2" t="s">
        <v>2167</v>
      </c>
      <c r="C119" s="7" t="s">
        <v>2059</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2222</v>
      </c>
      <c r="C120" s="7" t="s">
        <v>2059</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6" t="s">
        <v>2215</v>
      </c>
      <c r="C121" s="7" t="s">
        <v>258</v>
      </c>
      <c r="D121" s="23" t="s">
        <v>2125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2119</v>
      </c>
      <c r="C122" s="7" t="s">
        <v>2065</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2222</v>
      </c>
      <c r="C123" s="7" t="s">
        <v>2059</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6" t="s">
        <v>2215</v>
      </c>
      <c r="C124" s="7" t="s">
        <v>258</v>
      </c>
      <c r="D124" s="23" t="s">
        <v>2137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2119</v>
      </c>
      <c r="C125" s="7" t="s">
        <v>2065</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2222</v>
      </c>
      <c r="C126" s="7" t="s">
        <v>2059</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6" t="s">
        <v>2215</v>
      </c>
      <c r="C127" s="7" t="s">
        <v>258</v>
      </c>
      <c r="D127" s="23" t="s">
        <v>2142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2119</v>
      </c>
      <c r="C128" s="7" t="s">
        <v>2063</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2119</v>
      </c>
      <c r="C129" s="7" t="s">
        <v>2063</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2119</v>
      </c>
      <c r="C130" s="7" t="s">
        <v>2065</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3" t="s">
        <v>2220</v>
      </c>
      <c r="C131" s="7" t="s">
        <v>2059</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6" t="s">
        <v>2213</v>
      </c>
      <c r="C132" s="7" t="s">
        <v>258</v>
      </c>
      <c r="D132" s="23" t="s">
        <v>2143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2" t="s">
        <v>2167</v>
      </c>
      <c r="C133" s="7" t="s">
        <v>2059</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2222</v>
      </c>
      <c r="C134" s="7" t="s">
        <v>2059</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6" t="s">
        <v>2215</v>
      </c>
      <c r="C135" s="7" t="s">
        <v>258</v>
      </c>
      <c r="D135" s="23" t="s">
        <v>2125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2119</v>
      </c>
      <c r="C136" s="7" t="s">
        <v>2065</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2222</v>
      </c>
      <c r="C137" s="7" t="s">
        <v>2059</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6" t="s">
        <v>2215</v>
      </c>
      <c r="C138" s="7" t="s">
        <v>258</v>
      </c>
      <c r="D138" s="23" t="s">
        <v>2127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2119</v>
      </c>
      <c r="C139" s="7" t="s">
        <v>2063</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2119</v>
      </c>
      <c r="C140" s="7" t="s">
        <v>2063</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2119</v>
      </c>
      <c r="C141" s="7" t="s">
        <v>2065</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3" t="s">
        <v>2220</v>
      </c>
      <c r="C142" s="7" t="s">
        <v>2059</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2213</v>
      </c>
      <c r="C143" s="7" t="s">
        <v>258</v>
      </c>
      <c r="D143" s="23" t="s">
        <v>2124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1" t="s">
        <v>2165</v>
      </c>
      <c r="C144" s="7" t="s">
        <v>2059</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2221</v>
      </c>
      <c r="C145" s="7" t="s">
        <v>2059</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2214</v>
      </c>
      <c r="C146" s="7" t="s">
        <v>258</v>
      </c>
      <c r="D146" s="23" t="s">
        <v>2067</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2183</v>
      </c>
      <c r="C147" s="7" t="s">
        <v>258</v>
      </c>
      <c r="D147" s="23" t="s">
        <v>344</v>
      </c>
      <c r="E147" t="s">
        <v>2068</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2184</v>
      </c>
      <c r="C148" s="7" t="s">
        <v>258</v>
      </c>
      <c r="D148" s="23" t="s">
        <v>2056</v>
      </c>
      <c r="E148" t="s">
        <v>2055</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2119</v>
      </c>
      <c r="C149" s="7" t="s">
        <v>2065</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2221</v>
      </c>
      <c r="C150" s="7" t="s">
        <v>2059</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2214</v>
      </c>
      <c r="C151" s="7" t="s">
        <v>258</v>
      </c>
      <c r="D151" s="23" t="s">
        <v>2128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2183</v>
      </c>
      <c r="C152" s="7" t="s">
        <v>258</v>
      </c>
      <c r="D152" s="23" t="s">
        <v>2064</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2184</v>
      </c>
      <c r="C153" s="7" t="s">
        <v>258</v>
      </c>
      <c r="D153" s="23" t="s">
        <v>2129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2119</v>
      </c>
      <c r="C154" s="7" t="s">
        <v>2065</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2221</v>
      </c>
      <c r="C155" s="7" t="s">
        <v>2059</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2214</v>
      </c>
      <c r="C156" s="7" t="s">
        <v>258</v>
      </c>
      <c r="D156" s="23" t="s">
        <v>2130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2183</v>
      </c>
      <c r="C157" s="7" t="s">
        <v>258</v>
      </c>
      <c r="D157" s="23" t="s">
        <v>2064</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2184</v>
      </c>
      <c r="C158" s="7" t="s">
        <v>258</v>
      </c>
      <c r="D158" s="23" t="s">
        <v>2159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2119</v>
      </c>
      <c r="C159" s="7" t="s">
        <v>2065</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2221</v>
      </c>
      <c r="C160" s="7" t="s">
        <v>2059</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2214</v>
      </c>
      <c r="C161" s="7" t="s">
        <v>258</v>
      </c>
      <c r="D161" s="23" t="s">
        <v>2131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2183</v>
      </c>
      <c r="C162" s="7" t="s">
        <v>258</v>
      </c>
      <c r="D162" s="23" t="s">
        <v>2064</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2184</v>
      </c>
      <c r="C163" s="7" t="s">
        <v>258</v>
      </c>
      <c r="D163" s="23" t="s">
        <v>2132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2119</v>
      </c>
      <c r="C164" s="7" t="s">
        <v>2065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2221</v>
      </c>
      <c r="C165" s="7" t="s">
        <v>2059</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2214</v>
      </c>
      <c r="C166" s="7" t="s">
        <v>258</v>
      </c>
      <c r="D166" s="23" t="s">
        <v>2157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2183</v>
      </c>
      <c r="C167" s="7" t="s">
        <v>258</v>
      </c>
      <c r="D167" s="23" t="s">
        <v>2064</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2184</v>
      </c>
      <c r="C168" s="7" t="s">
        <v>258</v>
      </c>
      <c r="D168" s="23" t="s">
        <v>2056</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2119</v>
      </c>
      <c r="C169" s="7" t="s">
        <v>2065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2221</v>
      </c>
      <c r="C170" s="7" t="s">
        <v>2059</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6" t="s">
        <v>2214</v>
      </c>
      <c r="C171" s="7" t="s">
        <v>258</v>
      </c>
      <c r="D171" s="23" t="s">
        <v>2158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2183</v>
      </c>
      <c r="C172" s="7" t="s">
        <v>258</v>
      </c>
      <c r="D172" s="23" t="s">
        <v>2064</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2184</v>
      </c>
      <c r="C173" s="7" t="s">
        <v>258</v>
      </c>
      <c r="D173" s="23" t="s">
        <v>2056</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2119</v>
      </c>
      <c r="C174" s="7" t="s">
        <v>2063</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2119</v>
      </c>
      <c r="C175" s="7" t="s">
        <v>2065</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3" t="s">
        <v>2167</v>
      </c>
      <c r="C176" s="7" t="s">
        <v>2059</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5" t="s">
        <v>2222</v>
      </c>
      <c r="C177" s="7" t="s">
        <v>2059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4" t="s">
        <v>2215</v>
      </c>
      <c r="C178" s="7" t="s">
        <v>258</v>
      </c>
      <c r="D178" s="23" t="s">
        <v>2216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6" t="s">
        <v>2166</v>
      </c>
      <c r="C179" s="7" t="s">
        <v>2059</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58" t="s">
        <v>2223</v>
      </c>
      <c r="C180" s="7" t="s">
        <v>258</v>
      </c>
      <c r="D180" t="s">
        <v>343</v>
      </c>
      <c r="E180" t="s">
        <v>2067</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2052</v>
      </c>
      <c r="C181" s="31" t="s">
        <v>2059</v>
      </c>
      <c r="D181" s="60"/>
      <c r="E181" s="5" t="s">
        <v>2070</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59" t="s">
        <v>2053</v>
      </c>
      <c r="C182" s="31" t="s">
        <v>258</v>
      </c>
      <c r="D182" s="61"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59" t="s">
        <v>2053</v>
      </c>
      <c r="C183" s="31" t="s">
        <v>258</v>
      </c>
      <c r="D183" s="61"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58" t="s">
        <v>2119</v>
      </c>
      <c r="C184" s="26" t="s">
        <v>2063</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6" t="s">
        <v>2119</v>
      </c>
      <c r="C185" s="7" t="s">
        <v>2063</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2119</v>
      </c>
      <c r="C186" s="7" t="s">
        <v>2065</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2222</v>
      </c>
      <c r="C187" s="7" t="s">
        <v>2059</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6" t="s">
        <v>2215</v>
      </c>
      <c r="C188" s="7" t="s">
        <v>258</v>
      </c>
      <c r="D188" s="23" t="s">
        <v>2217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2119</v>
      </c>
      <c r="C189" s="7" t="s">
        <v>2065</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5" t="s">
        <v>2222</v>
      </c>
      <c r="C190" s="7" t="s">
        <v>2059</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4" t="s">
        <v>2215</v>
      </c>
      <c r="C191" s="7" t="s">
        <v>258</v>
      </c>
      <c r="D191" s="23" t="s">
        <v>2126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5" t="s">
        <v>2119</v>
      </c>
      <c r="C192" s="7" t="s">
        <v>2065</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5" t="s">
        <v>2222</v>
      </c>
      <c r="C193" s="7" t="s">
        <v>2059</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4" t="s">
        <v>2215</v>
      </c>
      <c r="C194" s="7" t="s">
        <v>258</v>
      </c>
      <c r="D194" s="23" t="s">
        <v>2127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5" t="s">
        <v>2119</v>
      </c>
      <c r="C195" s="7" t="s">
        <v>2065</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5" t="s">
        <v>2222</v>
      </c>
      <c r="C196" s="7" t="s">
        <v>2059</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4" t="s">
        <v>2215</v>
      </c>
      <c r="C197" s="7" t="s">
        <v>258</v>
      </c>
      <c r="D197" s="23" t="s">
        <v>2135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2119</v>
      </c>
      <c r="C198" s="7" t="s">
        <v>2063</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2119</v>
      </c>
      <c r="C199" s="7" t="s">
        <v>2063</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2119</v>
      </c>
      <c r="C200" s="7" t="s">
        <v>2065</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3" t="s">
        <v>2220</v>
      </c>
      <c r="C201" s="7" t="s">
        <v>2059</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6" t="s">
        <v>2213</v>
      </c>
      <c r="C202" s="7" t="s">
        <v>258</v>
      </c>
      <c r="D202" s="23" t="s">
        <v>2144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2" t="s">
        <v>2167</v>
      </c>
      <c r="C203" s="7" t="s">
        <v>2059</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2222</v>
      </c>
      <c r="C204" s="7" t="s">
        <v>2059</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6" t="s">
        <v>2215</v>
      </c>
      <c r="C205" s="7" t="s">
        <v>258</v>
      </c>
      <c r="D205" s="23" t="s">
        <v>2145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2119</v>
      </c>
      <c r="C206" s="7" t="s">
        <v>2065</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2222</v>
      </c>
      <c r="C207" s="7" t="s">
        <v>2059</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6" t="s">
        <v>2215</v>
      </c>
      <c r="C208" s="7" t="s">
        <v>258</v>
      </c>
      <c r="D208" s="23" t="s">
        <v>2146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2119</v>
      </c>
      <c r="C209" s="7" t="s">
        <v>2065</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2222</v>
      </c>
      <c r="C210" s="7" t="s">
        <v>2059</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6" t="s">
        <v>2215</v>
      </c>
      <c r="C211" s="7" t="s">
        <v>258</v>
      </c>
      <c r="D211" s="23" t="s">
        <v>2147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2119</v>
      </c>
      <c r="C212" s="7" t="s">
        <v>2065</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2222</v>
      </c>
      <c r="C213" s="7" t="s">
        <v>2059</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6" t="s">
        <v>2215</v>
      </c>
      <c r="C214" s="7" t="s">
        <v>258</v>
      </c>
      <c r="D214" s="23" t="s">
        <v>2135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2119</v>
      </c>
      <c r="C215" s="7" t="s">
        <v>2063</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2119</v>
      </c>
      <c r="C216" s="7" t="s">
        <v>2063</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2119</v>
      </c>
      <c r="C217" s="7" t="s">
        <v>2065</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3" t="s">
        <v>2220</v>
      </c>
      <c r="C218" s="7" t="s">
        <v>2059</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6" t="s">
        <v>2213</v>
      </c>
      <c r="C219" s="7" t="s">
        <v>258</v>
      </c>
      <c r="D219" s="23" t="s">
        <v>2218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2119</v>
      </c>
      <c r="C220" s="7" t="s">
        <v>2065</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3" t="s">
        <v>2220</v>
      </c>
      <c r="C221" s="7" t="s">
        <v>2059</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6" t="s">
        <v>2213</v>
      </c>
      <c r="C222" s="7" t="s">
        <v>258</v>
      </c>
      <c r="D222" s="23" t="s">
        <v>2219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2" t="s">
        <v>2167</v>
      </c>
      <c r="C223" s="7" t="s">
        <v>2059</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2222</v>
      </c>
      <c r="C224" s="7" t="s">
        <v>2059</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6" t="s">
        <v>2215</v>
      </c>
      <c r="C225" s="7" t="s">
        <v>258</v>
      </c>
      <c r="D225" s="23" t="s">
        <v>2145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2119</v>
      </c>
      <c r="C226" s="7" t="s">
        <v>2065</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2222</v>
      </c>
      <c r="C227" s="7" t="s">
        <v>2059</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6" t="s">
        <v>2215</v>
      </c>
      <c r="C228" s="7" t="s">
        <v>258</v>
      </c>
      <c r="D228" s="23" t="s">
        <v>2148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2119</v>
      </c>
      <c r="C229" s="7" t="s">
        <v>2065</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2222</v>
      </c>
      <c r="C230" s="7" t="s">
        <v>2059</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6" t="s">
        <v>2215</v>
      </c>
      <c r="C231" s="7" t="s">
        <v>258</v>
      </c>
      <c r="D231" s="23" t="s">
        <v>2149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2119</v>
      </c>
      <c r="C232" s="7" t="s">
        <v>2065</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2222</v>
      </c>
      <c r="C233" s="7" t="s">
        <v>2059</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6" t="s">
        <v>2215</v>
      </c>
      <c r="C234" s="7" t="s">
        <v>258</v>
      </c>
      <c r="D234" s="23" t="s">
        <v>2142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2119</v>
      </c>
      <c r="C235" s="7" t="s">
        <v>2063</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2119</v>
      </c>
      <c r="C236" s="7" t="s">
        <v>2063</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2119</v>
      </c>
      <c r="C237" s="7" t="s">
        <v>2063</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2119</v>
      </c>
      <c r="C238" s="7" t="s">
        <v>2065</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2059</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68"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68"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68"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2119</v>
      </c>
      <c r="C321" s="7" t="s">
        <v>2065</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2" t="s">
        <v>2212</v>
      </c>
      <c r="C322" s="7" t="s">
        <v>2059</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2119</v>
      </c>
      <c r="C327" s="7" t="s">
        <v>2065</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69" t="s">
        <v>2169</v>
      </c>
      <c r="C328" s="7" t="s">
        <v>2059</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0" t="s">
        <v>2170</v>
      </c>
      <c r="C329" s="7" t="s">
        <v>2059</v>
      </c>
      <c r="E329" t="s">
        <v>2120</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2119</v>
      </c>
      <c r="C331" s="7" t="s">
        <v>2065</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5" t="s">
        <v>2171</v>
      </c>
      <c r="C332" s="7" t="s">
        <v>2059</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2119</v>
      </c>
      <c r="C334" s="7" t="s">
        <v>2065</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5" t="s">
        <v>2172</v>
      </c>
      <c r="C335" s="7" t="s">
        <v>2059</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2119</v>
      </c>
      <c r="C337" s="7" t="s">
        <v>2065</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5" t="s">
        <v>2173</v>
      </c>
      <c r="C338" s="7" t="s">
        <v>2059</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2119</v>
      </c>
      <c r="C340" s="7" t="s">
        <v>2065</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5" t="s">
        <v>2174</v>
      </c>
      <c r="C341" s="7" t="s">
        <v>2059</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2064</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2119</v>
      </c>
      <c r="C343" s="7" t="s">
        <v>2065</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5" t="s">
        <v>2175</v>
      </c>
      <c r="C344" s="7" t="s">
        <v>2059</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2224</v>
      </c>
      <c r="C345" s="7" t="s">
        <v>2059</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2225</v>
      </c>
      <c r="C346" s="7" t="s">
        <v>258</v>
      </c>
      <c r="D346" s="23" t="s">
        <v>2226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2168</v>
      </c>
      <c r="C347" s="7" t="s">
        <v>2059</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6" t="s">
        <v>255</v>
      </c>
      <c r="C348" s="7" t="s">
        <v>258</v>
      </c>
      <c r="D348" s="23" t="s">
        <v>2064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2119</v>
      </c>
      <c r="C349" s="7" t="s">
        <v>2063</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2119</v>
      </c>
      <c r="C350" s="7" t="s">
        <v>2063</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2119</v>
      </c>
      <c r="C351" s="7" t="s">
        <v>2063</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2119</v>
      </c>
      <c r="C352" s="7" t="s">
        <v>2065</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57" t="s">
        <v>2176</v>
      </c>
      <c r="C353" s="7" t="s">
        <v>2059</v>
      </c>
      <c r="E353" t="s">
        <v>2150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68" t="s">
        <v>437</v>
      </c>
      <c r="B354" s="21" t="s">
        <v>2227</v>
      </c>
      <c r="C354" s="7" t="s">
        <v>258</v>
      </c>
      <c r="D354" s="23" t="s">
        <v>2151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2228</v>
      </c>
      <c r="C355" s="7" t="s">
        <v>258</v>
      </c>
      <c r="D355" s="23" t="s">
        <v>2152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2229</v>
      </c>
      <c r="C356" s="7" t="s">
        <v>258</v>
      </c>
      <c r="D356" s="23" t="s">
        <v>2153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2230</v>
      </c>
      <c r="C357" s="7" t="s">
        <v>258</v>
      </c>
      <c r="D357" s="23" t="s">
        <v>2154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2231</v>
      </c>
      <c r="C358" s="7" t="s">
        <v>258</v>
      </c>
      <c r="D358" s="23" t="s">
        <v>2155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2232</v>
      </c>
      <c r="C359" s="7" t="s">
        <v>258</v>
      </c>
      <c r="D359" s="23" t="s">
        <v>2156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2119</v>
      </c>
      <c r="C360" s="7" t="s">
        <v>2063</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2119</v>
      </c>
      <c r="C361" s="7" t="s">
        <v>2063</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257</v>
      </c>
      <c r="B1" t="s">
        <v>2493</v>
      </c>
      <c r="C1" t="s">
        <v>2494</v>
      </c>
      <c r="D1" t="s">
        <v>2495</v>
      </c>
      <c r="E1" t="s">
        <v>2507</v>
      </c>
      <c r="F1" t="s">
        <v>2500</v>
      </c>
    </row>
    <row r="2" spans="1:6" x14ac:dyDescent="0.25">
      <c r="A2" t="s">
        <v>2499</v>
      </c>
      <c r="B2" t="s">
        <v>2295</v>
      </c>
      <c r="C2" t="s">
        <v>2505</v>
      </c>
      <c r="D2" t="s">
        <v>2505</v>
      </c>
      <c r="F2" t="s">
        <v>2501</v>
      </c>
    </row>
    <row r="3" spans="1:6" x14ac:dyDescent="0.25">
      <c r="A3" t="s">
        <v>2499</v>
      </c>
      <c r="B3" t="s">
        <v>2296</v>
      </c>
      <c r="C3" t="s">
        <v>2506</v>
      </c>
      <c r="D3" t="s">
        <v>2505</v>
      </c>
      <c r="F3" t="s">
        <v>2301</v>
      </c>
    </row>
    <row r="4" spans="1:6" x14ac:dyDescent="0.25">
      <c r="A4" t="s">
        <v>2499</v>
      </c>
      <c r="B4" t="s">
        <v>2304</v>
      </c>
      <c r="C4" t="s">
        <v>2506</v>
      </c>
      <c r="D4" t="s">
        <v>2505</v>
      </c>
      <c r="F4" s="109" t="s">
        <v>2502</v>
      </c>
    </row>
    <row r="5" spans="1:6" x14ac:dyDescent="0.25">
      <c r="A5" t="s">
        <v>2499</v>
      </c>
      <c r="B5" t="s">
        <v>2297</v>
      </c>
      <c r="C5" t="s">
        <v>2506</v>
      </c>
      <c r="D5" t="s">
        <v>2505</v>
      </c>
      <c r="F5" s="22" t="s">
        <v>2502</v>
      </c>
    </row>
    <row r="6" spans="1:6" x14ac:dyDescent="0.25">
      <c r="A6" t="s">
        <v>2499</v>
      </c>
      <c r="B6" t="s">
        <v>2298</v>
      </c>
      <c r="C6" t="s">
        <v>2505</v>
      </c>
      <c r="D6" t="s">
        <v>2505</v>
      </c>
      <c r="E6" t="s">
        <v>2508</v>
      </c>
      <c r="F6" t="s">
        <v>2303</v>
      </c>
    </row>
    <row r="7" spans="1:6" x14ac:dyDescent="0.25">
      <c r="A7" t="s">
        <v>2499</v>
      </c>
      <c r="B7" t="s">
        <v>2168</v>
      </c>
      <c r="C7" t="s">
        <v>2505</v>
      </c>
      <c r="D7" t="s">
        <v>2505</v>
      </c>
      <c r="F7" t="s">
        <v>2503</v>
      </c>
    </row>
    <row r="8" spans="1:6" x14ac:dyDescent="0.25">
      <c r="A8" t="s">
        <v>2499</v>
      </c>
      <c r="B8" t="s">
        <v>2299</v>
      </c>
      <c r="C8" t="s">
        <v>2506</v>
      </c>
      <c r="D8" t="s">
        <v>2505</v>
      </c>
      <c r="F8" t="s">
        <v>2504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2511</v>
      </c>
    </row>
    <row r="2" spans="1:18" x14ac:dyDescent="0.25">
      <c r="A2" t="s">
        <v>4</v>
      </c>
      <c r="B2" t="s">
        <v>2296</v>
      </c>
      <c r="C2" t="s">
        <v>2309</v>
      </c>
      <c r="D2" t="s">
        <v>2310</v>
      </c>
      <c r="E2" t="s">
        <v>2311</v>
      </c>
      <c r="F2" t="s">
        <v>2312</v>
      </c>
      <c r="G2" t="s">
        <v>2179</v>
      </c>
      <c r="H2" t="s">
        <v>2280</v>
      </c>
      <c r="I2" t="s">
        <v>2313</v>
      </c>
      <c r="J2" t="s">
        <v>2314</v>
      </c>
      <c r="K2" t="s">
        <v>2315</v>
      </c>
      <c r="L2" t="s">
        <v>342</v>
      </c>
      <c r="M2" t="s">
        <v>2061</v>
      </c>
      <c r="N2" t="s">
        <v>2202</v>
      </c>
      <c r="O2" t="s">
        <v>2395</v>
      </c>
      <c r="P2" t="s">
        <v>2316</v>
      </c>
      <c r="Q2" t="s">
        <v>2050</v>
      </c>
      <c r="R2" t="s">
        <v>2318</v>
      </c>
    </row>
    <row r="3" spans="1:18" s="5" customFormat="1" x14ac:dyDescent="0.25">
      <c r="A3" s="5" t="s">
        <v>1983</v>
      </c>
      <c r="B3" s="5" t="s">
        <v>2399</v>
      </c>
      <c r="C3" s="5" t="s">
        <v>2398</v>
      </c>
      <c r="D3" s="5" t="s">
        <v>2400</v>
      </c>
      <c r="E3" s="88" t="s">
        <v>2238</v>
      </c>
      <c r="F3" s="88" t="s">
        <v>2238</v>
      </c>
      <c r="G3" s="88" t="s">
        <v>2238</v>
      </c>
      <c r="H3" s="88" t="s">
        <v>2238</v>
      </c>
      <c r="I3" s="5" t="s">
        <v>2051</v>
      </c>
      <c r="J3" s="5" t="s">
        <v>2317</v>
      </c>
      <c r="K3" s="64" t="s">
        <v>2271</v>
      </c>
      <c r="L3" s="4" t="s">
        <v>2391</v>
      </c>
      <c r="M3" s="64" t="s">
        <v>2237</v>
      </c>
      <c r="N3" s="64" t="s">
        <v>2321</v>
      </c>
      <c r="O3" s="6" t="s">
        <v>2396</v>
      </c>
      <c r="P3" s="64" t="s">
        <v>1982</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1981</v>
      </c>
      <c r="B4" s="5" t="s">
        <v>2403</v>
      </c>
      <c r="C4" s="5" t="s">
        <v>2401</v>
      </c>
      <c r="D4" s="5" t="s">
        <v>2402</v>
      </c>
      <c r="E4" s="88" t="s">
        <v>2238</v>
      </c>
      <c r="F4" s="88" t="s">
        <v>2238</v>
      </c>
      <c r="G4" s="88" t="s">
        <v>2238</v>
      </c>
      <c r="H4" s="88" t="s">
        <v>2238</v>
      </c>
      <c r="I4" s="5" t="s">
        <v>2051</v>
      </c>
      <c r="J4" s="5" t="s">
        <v>2317</v>
      </c>
      <c r="K4" s="64" t="s">
        <v>2271</v>
      </c>
      <c r="L4" s="4" t="s">
        <v>2391</v>
      </c>
      <c r="M4" s="64" t="s">
        <v>2237</v>
      </c>
      <c r="N4" s="64" t="s">
        <v>2321</v>
      </c>
      <c r="O4" s="6" t="s">
        <v>2396</v>
      </c>
      <c r="P4" s="64" t="s">
        <v>1982</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2405</v>
      </c>
      <c r="B5" s="5" t="s">
        <v>2399</v>
      </c>
      <c r="C5" s="107" t="s">
        <v>2404</v>
      </c>
      <c r="D5" s="107" t="s">
        <v>2406</v>
      </c>
      <c r="E5" s="88" t="s">
        <v>2238</v>
      </c>
      <c r="F5" s="88" t="s">
        <v>2238</v>
      </c>
      <c r="G5" s="88" t="s">
        <v>2238</v>
      </c>
      <c r="H5" s="88" t="s">
        <v>2238</v>
      </c>
      <c r="I5" s="5" t="s">
        <v>2051</v>
      </c>
      <c r="J5" s="5" t="s">
        <v>2317</v>
      </c>
      <c r="K5" s="64" t="s">
        <v>2271</v>
      </c>
      <c r="L5" s="4" t="s">
        <v>2391</v>
      </c>
      <c r="M5" s="64" t="s">
        <v>2237</v>
      </c>
      <c r="N5" s="64" t="s">
        <v>2321</v>
      </c>
      <c r="O5" s="6" t="s">
        <v>2396</v>
      </c>
      <c r="P5" s="64" t="s">
        <v>1982</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2319</v>
      </c>
    </row>
    <row r="9" spans="1:18" x14ac:dyDescent="0.25">
      <c r="B9" t="s">
        <v>2320</v>
      </c>
    </row>
    <row r="10" spans="1:18" x14ac:dyDescent="0.25">
      <c r="B10" t="s">
        <v>2063</v>
      </c>
    </row>
    <row r="12" spans="1:18" x14ac:dyDescent="0.25">
      <c r="B12" t="s">
        <v>2390</v>
      </c>
    </row>
    <row r="15" spans="1:18" x14ac:dyDescent="0.25">
      <c r="B15" t="s">
        <v>2392</v>
      </c>
    </row>
    <row r="16" spans="1:18" x14ac:dyDescent="0.25">
      <c r="B16" t="s">
        <v>2393</v>
      </c>
    </row>
    <row r="17" spans="2:2" x14ac:dyDescent="0.25">
      <c r="B17" s="53" t="s">
        <v>2389</v>
      </c>
    </row>
    <row r="18" spans="2:2" x14ac:dyDescent="0.25">
      <c r="B18" t="s">
        <v>2397</v>
      </c>
    </row>
    <row r="19" spans="2:2" x14ac:dyDescent="0.25">
      <c r="B19" t="s">
        <v>2394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abSelected="1" workbookViewId="0">
      <selection activeCell="A2" sqref="A2"/>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0.28515625" customWidth="1"/>
    <col min="7" max="7" width="26.7109375" customWidth="1"/>
    <col min="8" max="8" width="14.42578125" customWidth="1"/>
    <col min="9" max="9" width="36.140625" customWidth="1"/>
    <col min="10" max="10" width="19.42578125" customWidth="1"/>
  </cols>
  <sheetData>
    <row r="1" spans="1:10" s="7" customFormat="1" x14ac:dyDescent="0.25">
      <c r="A1" s="10" t="s">
        <v>2075</v>
      </c>
      <c r="B1" s="10" t="s">
        <v>2079</v>
      </c>
      <c r="C1" s="10" t="s">
        <v>2080</v>
      </c>
      <c r="D1" s="10" t="s">
        <v>2076</v>
      </c>
      <c r="E1" s="10" t="s">
        <v>2081</v>
      </c>
      <c r="F1" s="10" t="s">
        <v>2559</v>
      </c>
      <c r="G1" s="10" t="s">
        <v>2558</v>
      </c>
      <c r="H1" s="10" t="s">
        <v>2082</v>
      </c>
      <c r="I1" s="10" t="s">
        <v>2078</v>
      </c>
      <c r="J1" s="10" t="s">
        <v>2077</v>
      </c>
    </row>
    <row r="2" spans="1:10" x14ac:dyDescent="0.25">
      <c r="A2" s="1" t="s">
        <v>162</v>
      </c>
      <c r="B2" s="1" t="str">
        <f>VLOOKUP(Table134[[#This Row],[src]],Table1[[UUID]:[email]],2,FALSE)</f>
        <v>mnori@livelygig.com</v>
      </c>
      <c r="C2" s="3" t="s">
        <v>2069</v>
      </c>
      <c r="D2" s="3" t="s">
        <v>2237</v>
      </c>
      <c r="E2" s="6" t="str">
        <f>VLOOKUP(Table134[[#This Row],[trgt]],Table1[[UUID]:[email]],2,FALSE)</f>
        <v>livelygig@livelygig.com</v>
      </c>
      <c r="F2" s="6" t="str">
        <f>IF(Table134[[#This Row],[src]]&lt;Table134[[#This Row],[trgt]],Table134[[#This Row],[src]]&amp;"*"&amp;Table134[[#This Row],[trgt]],Table134[[#This Row],[trgt]]&amp;"*"&amp;Table134[[#This Row],[src]])</f>
        <v>40c96981-ca91-4083-9dfc-76826df0f432*eeeeeeee-eeee-eeee-eeee-eeeeeeeeeeee</v>
      </c>
      <c r="G2" s="6">
        <f>COUNTIF(Table134[Duplicate Check id],Table134[[#This Row],[Duplicate Check id]])</f>
        <v>1</v>
      </c>
      <c r="H2" s="6"/>
      <c r="I2" s="6" t="str">
        <f>IF(LEN(Table134[[#This Row],[Label]])&gt;0,"""label"" : { ""id"" : ""a7311ed0-9ba6-4a6e-8066-caa2a2247991"" , ""functor"" : ""tag list"" , ""components"" : [ { value"" : """ &amp; Table134[[#This Row],[Label]] &amp; """, ""type"" : ""string"" } ] },","")</f>
        <v/>
      </c>
      <c r="J2" s="48" t="str">
        <f ca="1">"{ ""src"" : ""agent://" &amp; Table134[[#This Row],[src]] &amp; """,  ""trgt"" : ""agent://" &amp; Table134[[#This Row],[trgt]] &amp; """ } " &amp; IF(LEN(OFFSET(Table134[[#This Row],[src]],1,0))&gt;0,", ","")</f>
        <v xml:space="preserve">{ "src" : "agent://40c96981-ca91-4083-9dfc-76826df0f432",  "trgt" : "agent://eeeeeeee-eeee-eeee-eeee-eeeeeeeeeeee" } , </v>
      </c>
    </row>
    <row r="3" spans="1:10" x14ac:dyDescent="0.25">
      <c r="A3" s="5" t="s">
        <v>163</v>
      </c>
      <c r="B3" s="5" t="str">
        <f>VLOOKUP(Table134[[#This Row],[src]],Table1[[UUID]:[email]],2,FALSE)</f>
        <v>anarayan@livelygig.com</v>
      </c>
      <c r="C3" s="3" t="s">
        <v>2069</v>
      </c>
      <c r="D3" s="3" t="s">
        <v>2237</v>
      </c>
      <c r="E3" s="6" t="str">
        <f>VLOOKUP(Table134[[#This Row],[trgt]],Table1[[UUID]:[email]],2,FALSE)</f>
        <v>livelygig@livelygig.com</v>
      </c>
      <c r="F3" s="6" t="str">
        <f>IF(Table134[[#This Row],[src]]&lt;Table134[[#This Row],[trgt]],Table134[[#This Row],[src]]&amp;"*"&amp;Table134[[#This Row],[trgt]],Table134[[#This Row],[trgt]]&amp;"*"&amp;Table134[[#This Row],[src]])</f>
        <v>c6a3c02e-5724-4a35-adc7-ddc37d3c721b*eeeeeeee-eeee-eeee-eeee-eeeeeeeeeeee</v>
      </c>
      <c r="G3" s="6">
        <f>COUNTIF(Table134[Duplicate Check id],Table134[[#This Row],[Duplicate Check id]])</f>
        <v>1</v>
      </c>
      <c r="H3" s="6"/>
      <c r="I3" s="6" t="str">
        <f>IF(LEN(Table134[[#This Row],[Label]])&gt;0,"""label"" : { ""id"" : ""a7311ed0-9ba6-4a6e-8066-caa2a2247991"" , ""functor"" : ""tag list"" , ""components"" : [ { value"" : """ &amp; Table134[[#This Row],[Label]] &amp; """, ""type"" : ""string"" } ] },","")</f>
        <v/>
      </c>
      <c r="J3" s="48" t="str">
        <f ca="1">"{ ""src"" : ""agent://" &amp; Table134[[#This Row],[src]] &amp; """,  ""trgt"" : ""agent://" &amp; Table134[[#This Row],[trgt]] &amp; """ } " &amp; IF(LEN(OFFSET(Table134[[#This Row],[src]],1,0))&gt;0,", ","")</f>
        <v xml:space="preserve">{ "src" : "agent://c6a3c02e-5724-4a35-adc7-ddc37d3c721b",  "trgt" : "agent://eeeeeeee-eeee-eeee-eeee-eeeeeeeeeeee" } , </v>
      </c>
    </row>
    <row r="4" spans="1:10" x14ac:dyDescent="0.25">
      <c r="A4" s="1" t="s">
        <v>164</v>
      </c>
      <c r="B4" s="1" t="str">
        <f>VLOOKUP(Table134[[#This Row],[src]],Table1[[UUID]:[email]],2,FALSE)</f>
        <v>ibabu@livelygig.com</v>
      </c>
      <c r="C4" s="3" t="s">
        <v>2069</v>
      </c>
      <c r="D4" s="3" t="s">
        <v>2237</v>
      </c>
      <c r="E4" s="6" t="str">
        <f>VLOOKUP(Table134[[#This Row],[trgt]],Table1[[UUID]:[email]],2,FALSE)</f>
        <v>livelygig@livelygig.com</v>
      </c>
      <c r="F4" s="6" t="str">
        <f>IF(Table134[[#This Row],[src]]&lt;Table134[[#This Row],[trgt]],Table134[[#This Row],[src]]&amp;"*"&amp;Table134[[#This Row],[trgt]],Table134[[#This Row],[trgt]]&amp;"*"&amp;Table134[[#This Row],[src]])</f>
        <v>23c3669c-de78-4a5d-8c15-4a3792a96f10*eeeeeeee-eeee-eeee-eeee-eeeeeeeeeeee</v>
      </c>
      <c r="G4" s="6">
        <f>COUNTIF(Table134[Duplicate Check id],Table134[[#This Row],[Duplicate Check id]])</f>
        <v>1</v>
      </c>
      <c r="H4" s="6"/>
      <c r="I4" s="6" t="str">
        <f>IF(LEN(Table134[[#This Row],[Label]])&gt;0,"""label"" : { ""id"" : ""a7311ed0-9ba6-4a6e-8066-caa2a2247991"" , ""functor"" : ""tag list"" , ""components"" : [ { value"" : """ &amp; Table134[[#This Row],[Label]] &amp; """, ""type"" : ""string"" } ] },","")</f>
        <v/>
      </c>
      <c r="J4" s="48" t="str">
        <f ca="1">"{ ""src"" : ""agent://" &amp; Table134[[#This Row],[src]] &amp; """,  ""trgt"" : ""agent://" &amp; Table134[[#This Row],[trgt]] &amp; """ } " &amp; IF(LEN(OFFSET(Table134[[#This Row],[src]],1,0))&gt;0,", ","")</f>
        <v xml:space="preserve">{ "src" : "agent://23c3669c-de78-4a5d-8c15-4a3792a96f10",  "trgt" : "agent://eeeeeeee-eeee-eeee-eeee-eeeeeeeeeeee" } , </v>
      </c>
    </row>
    <row r="5" spans="1:10" x14ac:dyDescent="0.25">
      <c r="A5" s="1" t="s">
        <v>165</v>
      </c>
      <c r="B5" s="1" t="str">
        <f>VLOOKUP(Table134[[#This Row],[src]],Table1[[UUID]:[email]],2,FALSE)</f>
        <v>mrao@livelygig.com</v>
      </c>
      <c r="C5" s="3" t="s">
        <v>2069</v>
      </c>
      <c r="D5" s="3" t="s">
        <v>2237</v>
      </c>
      <c r="E5" s="6" t="str">
        <f>VLOOKUP(Table134[[#This Row],[trgt]],Table1[[UUID]:[email]],2,FALSE)</f>
        <v>livelygig@livelygig.com</v>
      </c>
      <c r="F5" s="6" t="str">
        <f>IF(Table134[[#This Row],[src]]&lt;Table134[[#This Row],[trgt]],Table134[[#This Row],[src]]&amp;"*"&amp;Table134[[#This Row],[trgt]],Table134[[#This Row],[trgt]]&amp;"*"&amp;Table134[[#This Row],[src]])</f>
        <v>904e5b1e-1314-41da-bdac-f79ff7722e77*eeeeeeee-eeee-eeee-eeee-eeeeeeeeeeee</v>
      </c>
      <c r="G5" s="6">
        <f>COUNTIF(Table134[Duplicate Check id],Table134[[#This Row],[Duplicate Check id]])</f>
        <v>1</v>
      </c>
      <c r="H5" s="6"/>
      <c r="I5" s="6" t="str">
        <f>IF(LEN(Table134[[#This Row],[Label]])&gt;0,"""label"" : { ""id"" : ""a7311ed0-9ba6-4a6e-8066-caa2a2247991"" , ""functor"" : ""tag list"" , ""components"" : [ { value"" : """ &amp; Table134[[#This Row],[Label]] &amp; """, ""type"" : ""string"" } ] },","")</f>
        <v/>
      </c>
      <c r="J5" s="48" t="str">
        <f ca="1">"{ ""src"" : ""agent://" &amp; Table134[[#This Row],[src]] &amp; """,  ""trgt"" : ""agent://" &amp; Table134[[#This Row],[trgt]] &amp; """ } " &amp; IF(LEN(OFFSET(Table134[[#This Row],[src]],1,0))&gt;0,", ","")</f>
        <v xml:space="preserve">{ "src" : "agent://904e5b1e-1314-41da-bdac-f79ff7722e77",  "trgt" : "agent://eeeeeeee-eeee-eeee-eeee-eeeeeeeeeeee" } , </v>
      </c>
    </row>
    <row r="6" spans="1:10" x14ac:dyDescent="0.25">
      <c r="A6" s="1" t="s">
        <v>166</v>
      </c>
      <c r="B6" s="1" t="str">
        <f>VLOOKUP(Table134[[#This Row],[src]],Table1[[UUID]:[email]],2,FALSE)</f>
        <v>nuppal@livelygig.com</v>
      </c>
      <c r="C6" s="3" t="s">
        <v>2069</v>
      </c>
      <c r="D6" s="3" t="s">
        <v>2237</v>
      </c>
      <c r="E6" s="6" t="str">
        <f>VLOOKUP(Table134[[#This Row],[trgt]],Table1[[UUID]:[email]],2,FALSE)</f>
        <v>livelygig@livelygig.com</v>
      </c>
      <c r="F6" s="6" t="str">
        <f>IF(Table134[[#This Row],[src]]&lt;Table134[[#This Row],[trgt]],Table134[[#This Row],[src]]&amp;"*"&amp;Table134[[#This Row],[trgt]],Table134[[#This Row],[trgt]]&amp;"*"&amp;Table134[[#This Row],[src]])</f>
        <v>eeeeeeee-eeee-eeee-eeee-eeeeeeeeeeee*f9ad7bb7-1524-4e1a-bf8e-3611859f1875</v>
      </c>
      <c r="G6" s="6">
        <f>COUNTIF(Table134[Duplicate Check id],Table134[[#This Row],[Duplicate Check id]])</f>
        <v>1</v>
      </c>
      <c r="H6" s="6"/>
      <c r="I6" s="6" t="str">
        <f>IF(LEN(Table134[[#This Row],[Label]])&gt;0,"""label"" : { ""id"" : ""a7311ed0-9ba6-4a6e-8066-caa2a2247991"" , ""functor"" : ""tag list"" , ""components"" : [ { value"" : """ &amp; Table134[[#This Row],[Label]] &amp; """, ""type"" : ""string"" } ] },","")</f>
        <v/>
      </c>
      <c r="J6" s="48" t="str">
        <f ca="1">"{ ""src"" : ""agent://" &amp; Table134[[#This Row],[src]] &amp; """,  ""trgt"" : ""agent://" &amp; Table134[[#This Row],[trgt]] &amp; """ } " &amp; IF(LEN(OFFSET(Table134[[#This Row],[src]],1,0))&gt;0,", ","")</f>
        <v xml:space="preserve">{ "src" : "agent://f9ad7bb7-1524-4e1a-bf8e-3611859f1875",  "trgt" : "agent://eeeeeeee-eeee-eeee-eeee-eeeeeeeeeeee" } , </v>
      </c>
    </row>
    <row r="7" spans="1:10" x14ac:dyDescent="0.25">
      <c r="A7" s="5" t="s">
        <v>167</v>
      </c>
      <c r="B7" s="5" t="str">
        <f>VLOOKUP(Table134[[#This Row],[src]],Table1[[UUID]:[email]],2,FALSE)</f>
        <v>ateja@livelygig.com</v>
      </c>
      <c r="C7" s="3" t="s">
        <v>2069</v>
      </c>
      <c r="D7" s="3" t="s">
        <v>2237</v>
      </c>
      <c r="E7" s="6" t="str">
        <f>VLOOKUP(Table134[[#This Row],[trgt]],Table1[[UUID]:[email]],2,FALSE)</f>
        <v>livelygig@livelygig.com</v>
      </c>
      <c r="F7" s="6" t="str">
        <f>IF(Table134[[#This Row],[src]]&lt;Table134[[#This Row],[trgt]],Table134[[#This Row],[src]]&amp;"*"&amp;Table134[[#This Row],[trgt]],Table134[[#This Row],[trgt]]&amp;"*"&amp;Table134[[#This Row],[src]])</f>
        <v>eeeeeeee-eeee-eeee-eeee-eeeeeeeeeeee*f5f1785b-48a4-4078-b9f8-f2b99f74e608</v>
      </c>
      <c r="G7" s="6">
        <f>COUNTIF(Table134[Duplicate Check id],Table134[[#This Row],[Duplicate Check id]])</f>
        <v>1</v>
      </c>
      <c r="H7" s="6"/>
      <c r="I7" s="6" t="str">
        <f>IF(LEN(Table134[[#This Row],[Label]])&gt;0,"""label"" : { ""id"" : ""a7311ed0-9ba6-4a6e-8066-caa2a2247991"" , ""functor"" : ""tag list"" , ""components"" : [ { value"" : """ &amp; Table134[[#This Row],[Label]] &amp; """, ""type"" : ""string"" } ] },","")</f>
        <v/>
      </c>
      <c r="J7" s="48" t="str">
        <f ca="1">"{ ""src"" : ""agent://" &amp; Table134[[#This Row],[src]] &amp; """,  ""trgt"" : ""agent://" &amp; Table134[[#This Row],[trgt]] &amp; """ } " &amp; IF(LEN(OFFSET(Table134[[#This Row],[src]],1,0))&gt;0,", ","")</f>
        <v xml:space="preserve">{ "src" : "agent://f5f1785b-48a4-4078-b9f8-f2b99f74e608",  "trgt" : "agent://eeeeeeee-eeee-eeee-eeee-eeeeeeeeeeee" } , </v>
      </c>
    </row>
    <row r="8" spans="1:10" x14ac:dyDescent="0.25">
      <c r="A8" s="1" t="s">
        <v>168</v>
      </c>
      <c r="B8" s="1" t="str">
        <f>VLOOKUP(Table134[[#This Row],[src]],Table1[[UUID]:[email]],2,FALSE)</f>
        <v>sbalan@livelygig.com</v>
      </c>
      <c r="C8" s="3" t="s">
        <v>2069</v>
      </c>
      <c r="D8" s="3" t="s">
        <v>2237</v>
      </c>
      <c r="E8" s="6" t="str">
        <f>VLOOKUP(Table134[[#This Row],[trgt]],Table1[[UUID]:[email]],2,FALSE)</f>
        <v>livelygig@livelygig.com</v>
      </c>
      <c r="F8" s="6" t="str">
        <f>IF(Table134[[#This Row],[src]]&lt;Table134[[#This Row],[trgt]],Table134[[#This Row],[src]]&amp;"*"&amp;Table134[[#This Row],[trgt]],Table134[[#This Row],[trgt]]&amp;"*"&amp;Table134[[#This Row],[src]])</f>
        <v>b65fb366-a405-41e9-82c5-f51726fad95b*eeeeeeee-eeee-eeee-eeee-eeeeeeeeeeee</v>
      </c>
      <c r="G8" s="6">
        <f>COUNTIF(Table134[Duplicate Check id],Table134[[#This Row],[Duplicate Check id]])</f>
        <v>1</v>
      </c>
      <c r="H8" s="6"/>
      <c r="I8" s="6" t="str">
        <f>IF(LEN(Table134[[#This Row],[Label]])&gt;0,"""label"" : { ""id"" : ""a7311ed0-9ba6-4a6e-8066-caa2a2247991"" , ""functor"" : ""tag list"" , ""components"" : [ { value"" : """ &amp; Table134[[#This Row],[Label]] &amp; """, ""type"" : ""string"" } ] },","")</f>
        <v/>
      </c>
      <c r="J8" s="48" t="str">
        <f ca="1">"{ ""src"" : ""agent://" &amp; Table134[[#This Row],[src]] &amp; """,  ""trgt"" : ""agent://" &amp; Table134[[#This Row],[trgt]] &amp; """ } " &amp; IF(LEN(OFFSET(Table134[[#This Row],[src]],1,0))&gt;0,", ","")</f>
        <v xml:space="preserve">{ "src" : "agent://b65fb366-a405-41e9-82c5-f51726fad95b",  "trgt" : "agent://eeeeeeee-eeee-eeee-eeee-eeeeeeeeeeee" } , </v>
      </c>
    </row>
    <row r="9" spans="1:10" x14ac:dyDescent="0.25">
      <c r="A9" s="1" t="s">
        <v>169</v>
      </c>
      <c r="B9" s="1" t="str">
        <f>VLOOKUP(Table134[[#This Row],[src]],Table1[[UUID]:[email]],2,FALSE)</f>
        <v>bbhattacharya@livelygig.com</v>
      </c>
      <c r="C9" s="3" t="s">
        <v>2069</v>
      </c>
      <c r="D9" s="3" t="s">
        <v>2237</v>
      </c>
      <c r="E9" s="6" t="str">
        <f>VLOOKUP(Table134[[#This Row],[trgt]],Table1[[UUID]:[email]],2,FALSE)</f>
        <v>livelygig@livelygig.com</v>
      </c>
      <c r="F9" s="6" t="str">
        <f>IF(Table134[[#This Row],[src]]&lt;Table134[[#This Row],[trgt]],Table134[[#This Row],[src]]&amp;"*"&amp;Table134[[#This Row],[trgt]],Table134[[#This Row],[trgt]]&amp;"*"&amp;Table134[[#This Row],[src]])</f>
        <v>4461f860-d367-4cb0-af03-332ea72e9053*eeeeeeee-eeee-eeee-eeee-eeeeeeeeeeee</v>
      </c>
      <c r="G9" s="6">
        <f>COUNTIF(Table134[Duplicate Check id],Table134[[#This Row],[Duplicate Check id]])</f>
        <v>1</v>
      </c>
      <c r="H9" s="6"/>
      <c r="I9" s="6" t="str">
        <f>IF(LEN(Table134[[#This Row],[Label]])&gt;0,"""label"" : { ""id"" : ""a7311ed0-9ba6-4a6e-8066-caa2a2247991"" , ""functor"" : ""tag list"" , ""components"" : [ { value"" : """ &amp; Table134[[#This Row],[Label]] &amp; """, ""type"" : ""string"" } ] },","")</f>
        <v/>
      </c>
      <c r="J9" s="48" t="str">
        <f ca="1">"{ ""src"" : ""agent://" &amp; Table134[[#This Row],[src]] &amp; """,  ""trgt"" : ""agent://" &amp; Table134[[#This Row],[trgt]] &amp; """ } " &amp; IF(LEN(OFFSET(Table134[[#This Row],[src]],1,0))&gt;0,", ","")</f>
        <v xml:space="preserve">{ "src" : "agent://4461f860-d367-4cb0-af03-332ea72e9053",  "trgt" : "agent://eeeeeeee-eeee-eeee-eeee-eeeeeeeeeeee" } , </v>
      </c>
    </row>
    <row r="10" spans="1:10" x14ac:dyDescent="0.25">
      <c r="A10" s="1" t="s">
        <v>170</v>
      </c>
      <c r="B10" s="1" t="str">
        <f>VLOOKUP(Table134[[#This Row],[src]],Table1[[UUID]:[email]],2,FALSE)</f>
        <v>mpawar@livelygig.com</v>
      </c>
      <c r="C10" s="3" t="s">
        <v>2069</v>
      </c>
      <c r="D10" s="3" t="s">
        <v>2237</v>
      </c>
      <c r="E10" s="6" t="str">
        <f>VLOOKUP(Table134[[#This Row],[trgt]],Table1[[UUID]:[email]],2,FALSE)</f>
        <v>livelygig@livelygig.com</v>
      </c>
      <c r="F10" s="6" t="str">
        <f>IF(Table134[[#This Row],[src]]&lt;Table134[[#This Row],[trgt]],Table134[[#This Row],[src]]&amp;"*"&amp;Table134[[#This Row],[trgt]],Table134[[#This Row],[trgt]]&amp;"*"&amp;Table134[[#This Row],[src]])</f>
        <v>2413be6a-7573-454d-a393-1d22e45c993b*eeeeeeee-eeee-eeee-eeee-eeeeeeeeeeee</v>
      </c>
      <c r="G10" s="6">
        <f>COUNTIF(Table134[Duplicate Check id],Table134[[#This Row],[Duplicate Check id]])</f>
        <v>1</v>
      </c>
      <c r="H10" s="6"/>
      <c r="I10" s="6" t="str">
        <f>IF(LEN(Table134[[#This Row],[Label]])&gt;0,"""label"" : { ""id"" : ""a7311ed0-9ba6-4a6e-8066-caa2a2247991"" , ""functor"" : ""tag list"" , ""components"" : [ { value"" : """ &amp; Table134[[#This Row],[Label]] &amp; """, ""type"" : ""string"" } ] },","")</f>
        <v/>
      </c>
      <c r="J10" s="48" t="str">
        <f ca="1">"{ ""src"" : ""agent://" &amp; Table134[[#This Row],[src]] &amp; """,  ""trgt"" : ""agent://" &amp; Table134[[#This Row],[trgt]] &amp; """ } " &amp; IF(LEN(OFFSET(Table134[[#This Row],[src]],1,0))&gt;0,", ","")</f>
        <v xml:space="preserve">{ "src" : "agent://2413be6a-7573-454d-a393-1d22e45c993b",  "trgt" : "agent://eeeeeeee-eeee-eeee-eeee-eeeeeeeeeeee" } , </v>
      </c>
    </row>
    <row r="11" spans="1:10" x14ac:dyDescent="0.25">
      <c r="A11" s="5" t="s">
        <v>171</v>
      </c>
      <c r="B11" s="5" t="str">
        <f>VLOOKUP(Table134[[#This Row],[src]],Table1[[UUID]:[email]],2,FALSE)</f>
        <v>uchauha@livelygig.com</v>
      </c>
      <c r="C11" s="3" t="s">
        <v>2069</v>
      </c>
      <c r="D11" s="3" t="s">
        <v>2237</v>
      </c>
      <c r="E11" s="6" t="str">
        <f>VLOOKUP(Table134[[#This Row],[trgt]],Table1[[UUID]:[email]],2,FALSE)</f>
        <v>livelygig@livelygig.com</v>
      </c>
      <c r="F11" s="6" t="str">
        <f>IF(Table134[[#This Row],[src]]&lt;Table134[[#This Row],[trgt]],Table134[[#This Row],[src]]&amp;"*"&amp;Table134[[#This Row],[trgt]],Table134[[#This Row],[trgt]]&amp;"*"&amp;Table134[[#This Row],[src]])</f>
        <v>05a543f8-0d75-4a25-9b0f-2ef7c6ac85dc*eeeeeeee-eeee-eeee-eeee-eeeeeeeeeeee</v>
      </c>
      <c r="G11" s="6">
        <f>COUNTIF(Table134[Duplicate Check id],Table134[[#This Row],[Duplicate Check id]])</f>
        <v>1</v>
      </c>
      <c r="H11" s="6"/>
      <c r="I11" s="6" t="str">
        <f>IF(LEN(Table134[[#This Row],[Label]])&gt;0,"""label"" : { ""id"" : ""a7311ed0-9ba6-4a6e-8066-caa2a2247991"" , ""functor"" : ""tag list"" , ""components"" : [ { value"" : """ &amp; Table134[[#This Row],[Label]] &amp; """, ""type"" : ""string"" } ] },","")</f>
        <v/>
      </c>
      <c r="J11" s="48" t="str">
        <f ca="1">"{ ""src"" : ""agent://" &amp; Table134[[#This Row],[src]] &amp; """,  ""trgt"" : ""agent://" &amp; Table134[[#This Row],[trgt]] &amp; """ } " &amp; IF(LEN(OFFSET(Table134[[#This Row],[src]],1,0))&gt;0,", ","")</f>
        <v xml:space="preserve">{ "src" : "agent://05a543f8-0d75-4a25-9b0f-2ef7c6ac85dc",  "trgt" : "agent://eeeeeeee-eeee-eeee-eeee-eeeeeeeeeeee" } , </v>
      </c>
    </row>
    <row r="12" spans="1:10" x14ac:dyDescent="0.25">
      <c r="A12" s="1" t="s">
        <v>172</v>
      </c>
      <c r="B12" s="1" t="str">
        <f>VLOOKUP(Table134[[#This Row],[src]],Table1[[UUID]:[email]],2,FALSE)</f>
        <v>sraina@livelygig.com</v>
      </c>
      <c r="C12" s="3" t="s">
        <v>2069</v>
      </c>
      <c r="D12" s="3" t="s">
        <v>2237</v>
      </c>
      <c r="E12" s="6" t="str">
        <f>VLOOKUP(Table134[[#This Row],[trgt]],Table1[[UUID]:[email]],2,FALSE)</f>
        <v>livelygig@livelygig.com</v>
      </c>
      <c r="F12" s="6" t="str">
        <f>IF(Table134[[#This Row],[src]]&lt;Table134[[#This Row],[trgt]],Table134[[#This Row],[src]]&amp;"*"&amp;Table134[[#This Row],[trgt]],Table134[[#This Row],[trgt]]&amp;"*"&amp;Table134[[#This Row],[src]])</f>
        <v>e6075665-67ee-49d2-8fde-61d8fc6ec50e*eeeeeeee-eeee-eeee-eeee-eeeeeeeeeeee</v>
      </c>
      <c r="G12" s="6">
        <f>COUNTIF(Table134[Duplicate Check id],Table134[[#This Row],[Duplicate Check id]])</f>
        <v>1</v>
      </c>
      <c r="H12" s="6"/>
      <c r="I12" s="6" t="str">
        <f>IF(LEN(Table134[[#This Row],[Label]])&gt;0,"""label"" : { ""id"" : ""a7311ed0-9ba6-4a6e-8066-caa2a2247991"" , ""functor"" : ""tag list"" , ""components"" : [ { value"" : """ &amp; Table134[[#This Row],[Label]] &amp; """, ""type"" : ""string"" } ] },","")</f>
        <v/>
      </c>
      <c r="J12" s="48" t="str">
        <f ca="1">"{ ""src"" : ""agent://" &amp; Table134[[#This Row],[src]] &amp; """,  ""trgt"" : ""agent://" &amp; Table134[[#This Row],[trgt]] &amp; """ } " &amp; IF(LEN(OFFSET(Table134[[#This Row],[src]],1,0))&gt;0,", ","")</f>
        <v xml:space="preserve">{ "src" : "agent://e6075665-67ee-49d2-8fde-61d8fc6ec50e",  "trgt" : "agent://eeeeeeee-eeee-eeee-eeee-eeeeeeeeeeee" } , </v>
      </c>
    </row>
    <row r="13" spans="1:10" x14ac:dyDescent="0.25">
      <c r="A13" s="1" t="s">
        <v>173</v>
      </c>
      <c r="B13" s="1" t="str">
        <f>VLOOKUP(Table134[[#This Row],[src]],Table1[[UUID]:[email]],2,FALSE)</f>
        <v>atipnis@livelygig.com</v>
      </c>
      <c r="C13" s="3" t="s">
        <v>2069</v>
      </c>
      <c r="D13" s="3" t="s">
        <v>2237</v>
      </c>
      <c r="E13" s="6" t="str">
        <f>VLOOKUP(Table134[[#This Row],[trgt]],Table1[[UUID]:[email]],2,FALSE)</f>
        <v>livelygig@livelygig.com</v>
      </c>
      <c r="F13" s="6" t="str">
        <f>IF(Table134[[#This Row],[src]]&lt;Table134[[#This Row],[trgt]],Table134[[#This Row],[src]]&amp;"*"&amp;Table134[[#This Row],[trgt]],Table134[[#This Row],[trgt]]&amp;"*"&amp;Table134[[#This Row],[src]])</f>
        <v>9d4db68d-d527-4cb5-8a3b-c8d1c3ad3024*eeeeeeee-eeee-eeee-eeee-eeeeeeeeeeee</v>
      </c>
      <c r="G13" s="6">
        <f>COUNTIF(Table134[Duplicate Check id],Table134[[#This Row],[Duplicate Check id]])</f>
        <v>1</v>
      </c>
      <c r="H13" s="6"/>
      <c r="I13" s="6" t="str">
        <f>IF(LEN(Table134[[#This Row],[Label]])&gt;0,"""label"" : { ""id"" : ""a7311ed0-9ba6-4a6e-8066-caa2a2247991"" , ""functor"" : ""tag list"" , ""components"" : [ { value"" : """ &amp; Table134[[#This Row],[Label]] &amp; """, ""type"" : ""string"" } ] },","")</f>
        <v/>
      </c>
      <c r="J13" s="48" t="str">
        <f ca="1">"{ ""src"" : ""agent://" &amp; Table134[[#This Row],[src]] &amp; """,  ""trgt"" : ""agent://" &amp; Table134[[#This Row],[trgt]] &amp; """ } " &amp; IF(LEN(OFFSET(Table134[[#This Row],[src]],1,0))&gt;0,", ","")</f>
        <v xml:space="preserve">{ "src" : "agent://9d4db68d-d527-4cb5-8a3b-c8d1c3ad3024",  "trgt" : "agent://eeeeeeee-eeee-eeee-eeee-eeeeeeeeeeee" } , </v>
      </c>
    </row>
    <row r="14" spans="1:10" x14ac:dyDescent="0.25">
      <c r="A14" s="1" t="s">
        <v>174</v>
      </c>
      <c r="B14" s="1" t="str">
        <f>VLOOKUP(Table134[[#This Row],[src]],Table1[[UUID]:[email]],2,FALSE)</f>
        <v>gsami@livelygig.com</v>
      </c>
      <c r="C14" s="3" t="s">
        <v>2069</v>
      </c>
      <c r="D14" s="3" t="s">
        <v>2237</v>
      </c>
      <c r="E14" s="6" t="str">
        <f>VLOOKUP(Table134[[#This Row],[trgt]],Table1[[UUID]:[email]],2,FALSE)</f>
        <v>livelygig@livelygig.com</v>
      </c>
      <c r="F14" s="6" t="str">
        <f>IF(Table134[[#This Row],[src]]&lt;Table134[[#This Row],[trgt]],Table134[[#This Row],[src]]&amp;"*"&amp;Table134[[#This Row],[trgt]],Table134[[#This Row],[trgt]]&amp;"*"&amp;Table134[[#This Row],[src]])</f>
        <v>79effdbf-2779-4049-be0b-d8c0c284046e*eeeeeeee-eeee-eeee-eeee-eeeeeeeeeeee</v>
      </c>
      <c r="G14" s="6">
        <f>COUNTIF(Table134[Duplicate Check id],Table134[[#This Row],[Duplicate Check id]])</f>
        <v>1</v>
      </c>
      <c r="H14" s="6"/>
      <c r="I14" s="6" t="str">
        <f>IF(LEN(Table134[[#This Row],[Label]])&gt;0,"""label"" : { ""id"" : ""a7311ed0-9ba6-4a6e-8066-caa2a2247991"" , ""functor"" : ""tag list"" , ""components"" : [ { value"" : """ &amp; Table134[[#This Row],[Label]] &amp; """, ""type"" : ""string"" } ] },","")</f>
        <v/>
      </c>
      <c r="J14" s="48" t="str">
        <f ca="1">"{ ""src"" : ""agent://" &amp; Table134[[#This Row],[src]] &amp; """,  ""trgt"" : ""agent://" &amp; Table134[[#This Row],[trgt]] &amp; """ } " &amp; IF(LEN(OFFSET(Table134[[#This Row],[src]],1,0))&gt;0,", ","")</f>
        <v xml:space="preserve">{ "src" : "agent://79effdbf-2779-4049-be0b-d8c0c284046e",  "trgt" : "agent://eeeeeeee-eeee-eeee-eeee-eeeeeeeeeeee" } , </v>
      </c>
    </row>
    <row r="15" spans="1:10" x14ac:dyDescent="0.25">
      <c r="A15" s="5" t="s">
        <v>175</v>
      </c>
      <c r="B15" s="5" t="str">
        <f>VLOOKUP(Table134[[#This Row],[src]],Table1[[UUID]:[email]],2,FALSE)</f>
        <v>mkant@livelygig.com</v>
      </c>
      <c r="C15" s="3" t="s">
        <v>2069</v>
      </c>
      <c r="D15" s="3" t="s">
        <v>2237</v>
      </c>
      <c r="E15" s="6" t="str">
        <f>VLOOKUP(Table134[[#This Row],[trgt]],Table1[[UUID]:[email]],2,FALSE)</f>
        <v>livelygig@livelygig.com</v>
      </c>
      <c r="F15" s="6" t="str">
        <f>IF(Table134[[#This Row],[src]]&lt;Table134[[#This Row],[trgt]],Table134[[#This Row],[src]]&amp;"*"&amp;Table134[[#This Row],[trgt]],Table134[[#This Row],[trgt]]&amp;"*"&amp;Table134[[#This Row],[src]])</f>
        <v>7c0fc06b-4f02-4bf8-8aea-f0125f397555*eeeeeeee-eeee-eeee-eeee-eeeeeeeeeeee</v>
      </c>
      <c r="G15" s="6">
        <f>COUNTIF(Table134[Duplicate Check id],Table134[[#This Row],[Duplicate Check id]])</f>
        <v>1</v>
      </c>
      <c r="H15" s="6"/>
      <c r="I15" s="6" t="str">
        <f>IF(LEN(Table134[[#This Row],[Label]])&gt;0,"""label"" : { ""id"" : ""a7311ed0-9ba6-4a6e-8066-caa2a2247991"" , ""functor"" : ""tag list"" , ""components"" : [ { value"" : """ &amp; Table134[[#This Row],[Label]] &amp; """, ""type"" : ""string"" } ] },","")</f>
        <v/>
      </c>
      <c r="J15" s="48" t="str">
        <f ca="1">"{ ""src"" : ""agent://" &amp; Table134[[#This Row],[src]] &amp; """,  ""trgt"" : ""agent://" &amp; Table134[[#This Row],[trgt]] &amp; """ } " &amp; IF(LEN(OFFSET(Table134[[#This Row],[src]],1,0))&gt;0,", ","")</f>
        <v xml:space="preserve">{ "src" : "agent://7c0fc06b-4f02-4bf8-8aea-f0125f397555",  "trgt" : "agent://eeeeeeee-eeee-eeee-eeee-eeeeeeeeeeee" } , </v>
      </c>
    </row>
    <row r="16" spans="1:10" x14ac:dyDescent="0.25">
      <c r="A16" s="1" t="s">
        <v>176</v>
      </c>
      <c r="B16" s="1" t="str">
        <f>VLOOKUP(Table134[[#This Row],[src]],Table1[[UUID]:[email]],2,FALSE)</f>
        <v>dbhardwaj@livelygig.com</v>
      </c>
      <c r="C16" s="3" t="s">
        <v>2069</v>
      </c>
      <c r="D16" s="3" t="s">
        <v>2237</v>
      </c>
      <c r="E16" s="6" t="str">
        <f>VLOOKUP(Table134[[#This Row],[trgt]],Table1[[UUID]:[email]],2,FALSE)</f>
        <v>livelygig@livelygig.com</v>
      </c>
      <c r="F16" s="6" t="str">
        <f>IF(Table134[[#This Row],[src]]&lt;Table134[[#This Row],[trgt]],Table134[[#This Row],[src]]&amp;"*"&amp;Table134[[#This Row],[trgt]],Table134[[#This Row],[trgt]]&amp;"*"&amp;Table134[[#This Row],[src]])</f>
        <v>eeeeeeee-eeee-eeee-eeee-eeeeeeeeeeee*fd2a800d-5bc8-4083-a2c9-4618900d5045</v>
      </c>
      <c r="G16" s="6">
        <f>COUNTIF(Table134[Duplicate Check id],Table134[[#This Row],[Duplicate Check id]])</f>
        <v>1</v>
      </c>
      <c r="H16" s="6"/>
      <c r="I16" s="6" t="str">
        <f>IF(LEN(Table134[[#This Row],[Label]])&gt;0,"""label"" : { ""id"" : ""a7311ed0-9ba6-4a6e-8066-caa2a2247991"" , ""functor"" : ""tag list"" , ""components"" : [ { value"" : """ &amp; Table134[[#This Row],[Label]] &amp; """, ""type"" : ""string"" } ] },","")</f>
        <v/>
      </c>
      <c r="J16" s="48" t="str">
        <f ca="1">"{ ""src"" : ""agent://" &amp; Table134[[#This Row],[src]] &amp; """,  ""trgt"" : ""agent://" &amp; Table134[[#This Row],[trgt]] &amp; """ } " &amp; IF(LEN(OFFSET(Table134[[#This Row],[src]],1,0))&gt;0,", ","")</f>
        <v xml:space="preserve">{ "src" : "agent://fd2a800d-5bc8-4083-a2c9-4618900d5045",  "trgt" : "agent://eeeeeeee-eeee-eeee-eeee-eeeeeeeeeeee" } , </v>
      </c>
    </row>
    <row r="17" spans="1:10" x14ac:dyDescent="0.25">
      <c r="A17" s="1" t="s">
        <v>177</v>
      </c>
      <c r="B17" s="1" t="str">
        <f>VLOOKUP(Table134[[#This Row],[src]],Table1[[UUID]:[email]],2,FALSE)</f>
        <v>mnarula@livelygig.com</v>
      </c>
      <c r="C17" s="3" t="s">
        <v>2069</v>
      </c>
      <c r="D17" s="3" t="s">
        <v>2237</v>
      </c>
      <c r="E17" s="6" t="str">
        <f>VLOOKUP(Table134[[#This Row],[trgt]],Table1[[UUID]:[email]],2,FALSE)</f>
        <v>livelygig@livelygig.com</v>
      </c>
      <c r="F17" s="6" t="str">
        <f>IF(Table134[[#This Row],[src]]&lt;Table134[[#This Row],[trgt]],Table134[[#This Row],[src]]&amp;"*"&amp;Table134[[#This Row],[trgt]],Table134[[#This Row],[trgt]]&amp;"*"&amp;Table134[[#This Row],[src]])</f>
        <v>3ccea8b2-c856-40ee-aff5-c19817be4ea6*eeeeeeee-eeee-eeee-eeee-eeeeeeeeeeee</v>
      </c>
      <c r="G17" s="6">
        <f>COUNTIF(Table134[Duplicate Check id],Table134[[#This Row],[Duplicate Check id]])</f>
        <v>1</v>
      </c>
      <c r="H17" s="6"/>
      <c r="I17" s="6" t="str">
        <f>IF(LEN(Table134[[#This Row],[Label]])&gt;0,"""label"" : { ""id"" : ""a7311ed0-9ba6-4a6e-8066-caa2a2247991"" , ""functor"" : ""tag list"" , ""components"" : [ { value"" : """ &amp; Table134[[#This Row],[Label]] &amp; """, ""type"" : ""string"" } ] },","")</f>
        <v/>
      </c>
      <c r="J17" s="48" t="str">
        <f ca="1">"{ ""src"" : ""agent://" &amp; Table134[[#This Row],[src]] &amp; """,  ""trgt"" : ""agent://" &amp; Table134[[#This Row],[trgt]] &amp; """ } " &amp; IF(LEN(OFFSET(Table134[[#This Row],[src]],1,0))&gt;0,", ","")</f>
        <v xml:space="preserve">{ "src" : "agent://3ccea8b2-c856-40ee-aff5-c19817be4ea6",  "trgt" : "agent://eeeeeeee-eeee-eeee-eeee-eeeeeeeeeeee" } , </v>
      </c>
    </row>
    <row r="18" spans="1:10" x14ac:dyDescent="0.25">
      <c r="A18" s="1" t="s">
        <v>178</v>
      </c>
      <c r="B18" s="1" t="str">
        <f>VLOOKUP(Table134[[#This Row],[src]],Table1[[UUID]:[email]],2,FALSE)</f>
        <v>aviswanathan@livelygig.com</v>
      </c>
      <c r="C18" s="3" t="s">
        <v>2069</v>
      </c>
      <c r="D18" s="3" t="s">
        <v>2237</v>
      </c>
      <c r="E18" s="6" t="str">
        <f>VLOOKUP(Table134[[#This Row],[trgt]],Table1[[UUID]:[email]],2,FALSE)</f>
        <v>livelygig@livelygig.com</v>
      </c>
      <c r="F18" s="6" t="str">
        <f>IF(Table134[[#This Row],[src]]&lt;Table134[[#This Row],[trgt]],Table134[[#This Row],[src]]&amp;"*"&amp;Table134[[#This Row],[trgt]],Table134[[#This Row],[trgt]]&amp;"*"&amp;Table134[[#This Row],[src]])</f>
        <v>eeeeeeee-eeee-eeee-eeee-eeeeeeeeeeee*f4b080c7-75ee-40b7-848c-a1824bfaa483</v>
      </c>
      <c r="G18" s="6">
        <f>COUNTIF(Table134[Duplicate Check id],Table134[[#This Row],[Duplicate Check id]])</f>
        <v>1</v>
      </c>
      <c r="H18" s="6"/>
      <c r="I18" s="6" t="str">
        <f>IF(LEN(Table134[[#This Row],[Label]])&gt;0,"""label"" : { ""id"" : ""a7311ed0-9ba6-4a6e-8066-caa2a2247991"" , ""functor"" : ""tag list"" , ""components"" : [ { value"" : """ &amp; Table134[[#This Row],[Label]] &amp; """, ""type"" : ""string"" } ] },","")</f>
        <v/>
      </c>
      <c r="J18" s="48" t="str">
        <f ca="1">"{ ""src"" : ""agent://" &amp; Table134[[#This Row],[src]] &amp; """,  ""trgt"" : ""agent://" &amp; Table134[[#This Row],[trgt]] &amp; """ } " &amp; IF(LEN(OFFSET(Table134[[#This Row],[src]],1,0))&gt;0,", ","")</f>
        <v xml:space="preserve">{ "src" : "agent://f4b080c7-75ee-40b7-848c-a1824bfaa483",  "trgt" : "agent://eeeeeeee-eeee-eeee-eeee-eeeeeeeeeeee" } , </v>
      </c>
    </row>
    <row r="19" spans="1:10" x14ac:dyDescent="0.25">
      <c r="A19" s="5" t="s">
        <v>179</v>
      </c>
      <c r="B19" s="5" t="str">
        <f>VLOOKUP(Table134[[#This Row],[src]],Table1[[UUID]:[email]],2,FALSE)</f>
        <v>ybadal@livelygig.com</v>
      </c>
      <c r="C19" s="3" t="s">
        <v>2069</v>
      </c>
      <c r="D19" s="3" t="s">
        <v>2237</v>
      </c>
      <c r="E19" s="6" t="str">
        <f>VLOOKUP(Table134[[#This Row],[trgt]],Table1[[UUID]:[email]],2,FALSE)</f>
        <v>livelygig@livelygig.com</v>
      </c>
      <c r="F19" s="6" t="str">
        <f>IF(Table134[[#This Row],[src]]&lt;Table134[[#This Row],[trgt]],Table134[[#This Row],[src]]&amp;"*"&amp;Table134[[#This Row],[trgt]],Table134[[#This Row],[trgt]]&amp;"*"&amp;Table134[[#This Row],[src]])</f>
        <v>502a7e29-40bb-4ebd-9666-a0651a920b9a*eeeeeeee-eeee-eeee-eeee-eeeeeeeeeeee</v>
      </c>
      <c r="G19" s="6">
        <f>COUNTIF(Table134[Duplicate Check id],Table134[[#This Row],[Duplicate Check id]])</f>
        <v>1</v>
      </c>
      <c r="H19" s="6"/>
      <c r="I19" s="6" t="str">
        <f>IF(LEN(Table134[[#This Row],[Label]])&gt;0,"""label"" : { ""id"" : ""a7311ed0-9ba6-4a6e-8066-caa2a2247991"" , ""functor"" : ""tag list"" , ""components"" : [ { value"" : """ &amp; Table134[[#This Row],[Label]] &amp; """, ""type"" : ""string"" } ] },","")</f>
        <v/>
      </c>
      <c r="J19" s="48" t="str">
        <f ca="1">"{ ""src"" : ""agent://" &amp; Table134[[#This Row],[src]] &amp; """,  ""trgt"" : ""agent://" &amp; Table134[[#This Row],[trgt]] &amp; """ } " &amp; IF(LEN(OFFSET(Table134[[#This Row],[src]],1,0))&gt;0,", ","")</f>
        <v xml:space="preserve">{ "src" : "agent://502a7e29-40bb-4ebd-9666-a0651a920b9a",  "trgt" : "agent://eeeeeeee-eeee-eeee-eeee-eeeeeeeeeeee" } , </v>
      </c>
    </row>
    <row r="20" spans="1:10" x14ac:dyDescent="0.25">
      <c r="A20" s="1" t="s">
        <v>180</v>
      </c>
      <c r="B20" s="1" t="str">
        <f>VLOOKUP(Table134[[#This Row],[src]],Table1[[UUID]:[email]],2,FALSE)</f>
        <v>mthakur@livelygig.com</v>
      </c>
      <c r="C20" s="3" t="s">
        <v>2069</v>
      </c>
      <c r="D20" s="3" t="s">
        <v>2237</v>
      </c>
      <c r="E20" s="6" t="str">
        <f>VLOOKUP(Table134[[#This Row],[trgt]],Table1[[UUID]:[email]],2,FALSE)</f>
        <v>livelygig@livelygig.com</v>
      </c>
      <c r="F20" s="6" t="str">
        <f>IF(Table134[[#This Row],[src]]&lt;Table134[[#This Row],[trgt]],Table134[[#This Row],[src]]&amp;"*"&amp;Table134[[#This Row],[trgt]],Table134[[#This Row],[trgt]]&amp;"*"&amp;Table134[[#This Row],[src]])</f>
        <v>192a8f61-aac0-4261-918c-b1a31f8f26f6*eeeeeeee-eeee-eeee-eeee-eeeeeeeeeeee</v>
      </c>
      <c r="G20" s="6">
        <f>COUNTIF(Table134[Duplicate Check id],Table134[[#This Row],[Duplicate Check id]])</f>
        <v>1</v>
      </c>
      <c r="H20" s="6"/>
      <c r="I20" s="6" t="str">
        <f>IF(LEN(Table134[[#This Row],[Label]])&gt;0,"""label"" : { ""id"" : ""a7311ed0-9ba6-4a6e-8066-caa2a2247991"" , ""functor"" : ""tag list"" , ""components"" : [ { value"" : """ &amp; Table134[[#This Row],[Label]] &amp; """, ""type"" : ""string"" } ] },","")</f>
        <v/>
      </c>
      <c r="J20" s="48" t="str">
        <f ca="1">"{ ""src"" : ""agent://" &amp; Table134[[#This Row],[src]] &amp; """,  ""trgt"" : ""agent://" &amp; Table134[[#This Row],[trgt]] &amp; """ } " &amp; IF(LEN(OFFSET(Table134[[#This Row],[src]],1,0))&gt;0,", ","")</f>
        <v xml:space="preserve">{ "src" : "agent://192a8f61-aac0-4261-918c-b1a31f8f26f6",  "trgt" : "agent://eeeeeeee-eeee-eeee-eeee-eeeeeeeeeeee" } , </v>
      </c>
    </row>
    <row r="21" spans="1:10" x14ac:dyDescent="0.25">
      <c r="A21" s="1" t="s">
        <v>181</v>
      </c>
      <c r="B21" s="1" t="str">
        <f>VLOOKUP(Table134[[#This Row],[src]],Table1[[UUID]:[email]],2,FALSE)</f>
        <v>vdey@livelygig.com</v>
      </c>
      <c r="C21" s="3" t="s">
        <v>2069</v>
      </c>
      <c r="D21" s="3" t="s">
        <v>2237</v>
      </c>
      <c r="E21" s="6" t="str">
        <f>VLOOKUP(Table134[[#This Row],[trgt]],Table1[[UUID]:[email]],2,FALSE)</f>
        <v>livelygig@livelygig.com</v>
      </c>
      <c r="F21" s="6" t="str">
        <f>IF(Table134[[#This Row],[src]]&lt;Table134[[#This Row],[trgt]],Table134[[#This Row],[src]]&amp;"*"&amp;Table134[[#This Row],[trgt]],Table134[[#This Row],[trgt]]&amp;"*"&amp;Table134[[#This Row],[src]])</f>
        <v>e4b86eaf-25ba-4ad5-a52e-35b5c9c17b70*eeeeeeee-eeee-eeee-eeee-eeeeeeeeeeee</v>
      </c>
      <c r="G21" s="6">
        <f>COUNTIF(Table134[Duplicate Check id],Table134[[#This Row],[Duplicate Check id]])</f>
        <v>1</v>
      </c>
      <c r="H21" s="6"/>
      <c r="I21" s="6" t="str">
        <f>IF(LEN(Table134[[#This Row],[Label]])&gt;0,"""label"" : { ""id"" : ""a7311ed0-9ba6-4a6e-8066-caa2a2247991"" , ""functor"" : ""tag list"" , ""components"" : [ { value"" : """ &amp; Table134[[#This Row],[Label]] &amp; """, ""type"" : ""string"" } ] },","")</f>
        <v/>
      </c>
      <c r="J21" s="48" t="str">
        <f ca="1">"{ ""src"" : ""agent://" &amp; Table134[[#This Row],[src]] &amp; """,  ""trgt"" : ""agent://" &amp; Table134[[#This Row],[trgt]] &amp; """ } " &amp; IF(LEN(OFFSET(Table134[[#This Row],[src]],1,0))&gt;0,", ","")</f>
        <v xml:space="preserve">{ "src" : "agent://e4b86eaf-25ba-4ad5-a52e-35b5c9c17b70",  "trgt" : "agent://eeeeeeee-eeee-eeee-eeee-eeeeeeeeeeee" } , </v>
      </c>
    </row>
    <row r="22" spans="1:10" x14ac:dyDescent="0.25">
      <c r="A22" s="1" t="s">
        <v>182</v>
      </c>
      <c r="B22" s="1" t="str">
        <f>VLOOKUP(Table134[[#This Row],[src]],Table1[[UUID]:[email]],2,FALSE)</f>
        <v>mharrison@livelygig.com</v>
      </c>
      <c r="C22" s="3" t="s">
        <v>2069</v>
      </c>
      <c r="D22" s="3" t="s">
        <v>2237</v>
      </c>
      <c r="E22" s="6" t="str">
        <f>VLOOKUP(Table134[[#This Row],[trgt]],Table1[[UUID]:[email]],2,FALSE)</f>
        <v>livelygig@livelygig.com</v>
      </c>
      <c r="F22" s="6" t="str">
        <f>IF(Table134[[#This Row],[src]]&lt;Table134[[#This Row],[trgt]],Table134[[#This Row],[src]]&amp;"*"&amp;Table134[[#This Row],[trgt]],Table134[[#This Row],[trgt]]&amp;"*"&amp;Table134[[#This Row],[src]])</f>
        <v>aa1a1b4b-c9b4-4d72-96ac-f45f38802f70*eeeeeeee-eeee-eeee-eeee-eeeeeeeeeeee</v>
      </c>
      <c r="G22" s="6">
        <f>COUNTIF(Table134[Duplicate Check id],Table134[[#This Row],[Duplicate Check id]])</f>
        <v>1</v>
      </c>
      <c r="H22" s="6"/>
      <c r="I22" s="6" t="str">
        <f>IF(LEN(Table134[[#This Row],[Label]])&gt;0,"""label"" : { ""id"" : ""a7311ed0-9ba6-4a6e-8066-caa2a2247991"" , ""functor"" : ""tag list"" , ""components"" : [ { value"" : """ &amp; Table134[[#This Row],[Label]] &amp; """, ""type"" : ""string"" } ] },","")</f>
        <v/>
      </c>
      <c r="J22" s="48" t="str">
        <f ca="1">"{ ""src"" : ""agent://" &amp; Table134[[#This Row],[src]] &amp; """,  ""trgt"" : ""agent://" &amp; Table134[[#This Row],[trgt]] &amp; """ } " &amp; IF(LEN(OFFSET(Table134[[#This Row],[src]],1,0))&gt;0,", ","")</f>
        <v xml:space="preserve">{ "src" : "agent://aa1a1b4b-c9b4-4d72-96ac-f45f38802f70",  "trgt" : "agent://eeeeeeee-eeee-eeee-eeee-eeeeeeeeeeee" } , </v>
      </c>
    </row>
    <row r="23" spans="1:10" x14ac:dyDescent="0.25">
      <c r="A23" s="5" t="s">
        <v>183</v>
      </c>
      <c r="B23" s="5" t="str">
        <f>VLOOKUP(Table134[[#This Row],[src]],Table1[[UUID]:[email]],2,FALSE)</f>
        <v>erice@livelygig.com</v>
      </c>
      <c r="C23" s="3" t="s">
        <v>2069</v>
      </c>
      <c r="D23" s="3" t="s">
        <v>2237</v>
      </c>
      <c r="E23" s="6" t="str">
        <f>VLOOKUP(Table134[[#This Row],[trgt]],Table1[[UUID]:[email]],2,FALSE)</f>
        <v>livelygig@livelygig.com</v>
      </c>
      <c r="F23" s="6" t="str">
        <f>IF(Table134[[#This Row],[src]]&lt;Table134[[#This Row],[trgt]],Table134[[#This Row],[src]]&amp;"*"&amp;Table134[[#This Row],[trgt]],Table134[[#This Row],[trgt]]&amp;"*"&amp;Table134[[#This Row],[src]])</f>
        <v>90139a7b-12bc-4ca1-b8c1-05f15f8baeb3*eeeeeeee-eeee-eeee-eeee-eeeeeeeeeeee</v>
      </c>
      <c r="G23" s="6">
        <f>COUNTIF(Table134[Duplicate Check id],Table134[[#This Row],[Duplicate Check id]])</f>
        <v>1</v>
      </c>
      <c r="H23" s="6"/>
      <c r="I23" s="6" t="str">
        <f>IF(LEN(Table134[[#This Row],[Label]])&gt;0,"""label"" : { ""id"" : ""a7311ed0-9ba6-4a6e-8066-caa2a2247991"" , ""functor"" : ""tag list"" , ""components"" : [ { value"" : """ &amp; Table134[[#This Row],[Label]] &amp; """, ""type"" : ""string"" } ] },","")</f>
        <v/>
      </c>
      <c r="J23" s="48" t="str">
        <f ca="1">"{ ""src"" : ""agent://" &amp; Table134[[#This Row],[src]] &amp; """,  ""trgt"" : ""agent://" &amp; Table134[[#This Row],[trgt]] &amp; """ } " &amp; IF(LEN(OFFSET(Table134[[#This Row],[src]],1,0))&gt;0,", ","")</f>
        <v xml:space="preserve">{ "src" : "agent://90139a7b-12bc-4ca1-b8c1-05f15f8baeb3",  "trgt" : "agent://eeeeeeee-eeee-eeee-eeee-eeeeeeeeeeee" } , </v>
      </c>
    </row>
    <row r="24" spans="1:10" x14ac:dyDescent="0.25">
      <c r="A24" s="1" t="s">
        <v>184</v>
      </c>
      <c r="B24" s="1" t="str">
        <f>VLOOKUP(Table134[[#This Row],[src]],Table1[[UUID]:[email]],2,FALSE)</f>
        <v>jhart@livelygig.com</v>
      </c>
      <c r="C24" s="3" t="s">
        <v>2069</v>
      </c>
      <c r="D24" s="3" t="s">
        <v>2237</v>
      </c>
      <c r="E24" s="6" t="str">
        <f>VLOOKUP(Table134[[#This Row],[trgt]],Table1[[UUID]:[email]],2,FALSE)</f>
        <v>livelygig@livelygig.com</v>
      </c>
      <c r="F24" s="6" t="str">
        <f>IF(Table134[[#This Row],[src]]&lt;Table134[[#This Row],[trgt]],Table134[[#This Row],[src]]&amp;"*"&amp;Table134[[#This Row],[trgt]],Table134[[#This Row],[trgt]]&amp;"*"&amp;Table134[[#This Row],[src]])</f>
        <v>af4ffdd5-8e19-425f-9ff0-2be6fe96c244*eeeeeeee-eeee-eeee-eeee-eeeeeeeeeeee</v>
      </c>
      <c r="G24" s="6">
        <f>COUNTIF(Table134[Duplicate Check id],Table134[[#This Row],[Duplicate Check id]])</f>
        <v>1</v>
      </c>
      <c r="H24" s="6"/>
      <c r="I24" s="6" t="str">
        <f>IF(LEN(Table134[[#This Row],[Label]])&gt;0,"""label"" : { ""id"" : ""a7311ed0-9ba6-4a6e-8066-caa2a2247991"" , ""functor"" : ""tag list"" , ""components"" : [ { value"" : """ &amp; Table134[[#This Row],[Label]] &amp; """, ""type"" : ""string"" } ] },","")</f>
        <v/>
      </c>
      <c r="J24" s="48" t="str">
        <f ca="1">"{ ""src"" : ""agent://" &amp; Table134[[#This Row],[src]] &amp; """,  ""trgt"" : ""agent://" &amp; Table134[[#This Row],[trgt]] &amp; """ } " &amp; IF(LEN(OFFSET(Table134[[#This Row],[src]],1,0))&gt;0,", ","")</f>
        <v xml:space="preserve">{ "src" : "agent://af4ffdd5-8e19-425f-9ff0-2be6fe96c244",  "trgt" : "agent://eeeeeeee-eeee-eeee-eeee-eeeeeeeeeeee" } , </v>
      </c>
    </row>
    <row r="25" spans="1:10" x14ac:dyDescent="0.25">
      <c r="A25" s="1" t="s">
        <v>185</v>
      </c>
      <c r="B25" s="1" t="str">
        <f>VLOOKUP(Table134[[#This Row],[src]],Table1[[UUID]:[email]],2,FALSE)</f>
        <v>jlawson@livelygig.com</v>
      </c>
      <c r="C25" s="3" t="s">
        <v>2069</v>
      </c>
      <c r="D25" s="3" t="s">
        <v>2237</v>
      </c>
      <c r="E25" s="6" t="str">
        <f>VLOOKUP(Table134[[#This Row],[trgt]],Table1[[UUID]:[email]],2,FALSE)</f>
        <v>livelygig@livelygig.com</v>
      </c>
      <c r="F25" s="6" t="str">
        <f>IF(Table134[[#This Row],[src]]&lt;Table134[[#This Row],[trgt]],Table134[[#This Row],[src]]&amp;"*"&amp;Table134[[#This Row],[trgt]],Table134[[#This Row],[trgt]]&amp;"*"&amp;Table134[[#This Row],[src]])</f>
        <v>2317c0f4-c75a-4130-9965-c039bc39db62*eeeeeeee-eeee-eeee-eeee-eeeeeeeeeeee</v>
      </c>
      <c r="G25" s="6">
        <f>COUNTIF(Table134[Duplicate Check id],Table134[[#This Row],[Duplicate Check id]])</f>
        <v>1</v>
      </c>
      <c r="H25" s="6"/>
      <c r="I25" s="6" t="str">
        <f>IF(LEN(Table134[[#This Row],[Label]])&gt;0,"""label"" : { ""id"" : ""a7311ed0-9ba6-4a6e-8066-caa2a2247991"" , ""functor"" : ""tag list"" , ""components"" : [ { value"" : """ &amp; Table134[[#This Row],[Label]] &amp; """, ""type"" : ""string"" } ] },","")</f>
        <v/>
      </c>
      <c r="J25" s="48" t="str">
        <f ca="1">"{ ""src"" : ""agent://" &amp; Table134[[#This Row],[src]] &amp; """,  ""trgt"" : ""agent://" &amp; Table134[[#This Row],[trgt]] &amp; """ } " &amp; IF(LEN(OFFSET(Table134[[#This Row],[src]],1,0))&gt;0,", ","")</f>
        <v xml:space="preserve">{ "src" : "agent://2317c0f4-c75a-4130-9965-c039bc39db62",  "trgt" : "agent://eeeeeeee-eeee-eeee-eeee-eeeeeeeeeeee" } , </v>
      </c>
    </row>
    <row r="26" spans="1:10" x14ac:dyDescent="0.25">
      <c r="A26" s="1" t="s">
        <v>186</v>
      </c>
      <c r="B26" s="1" t="str">
        <f>VLOOKUP(Table134[[#This Row],[src]],Table1[[UUID]:[email]],2,FALSE)</f>
        <v>jdean@livelygig.com</v>
      </c>
      <c r="C26" s="3" t="s">
        <v>2069</v>
      </c>
      <c r="D26" s="3" t="s">
        <v>2237</v>
      </c>
      <c r="E26" s="6" t="str">
        <f>VLOOKUP(Table134[[#This Row],[trgt]],Table1[[UUID]:[email]],2,FALSE)</f>
        <v>livelygig@livelygig.com</v>
      </c>
      <c r="F26" s="6" t="str">
        <f>IF(Table134[[#This Row],[src]]&lt;Table134[[#This Row],[trgt]],Table134[[#This Row],[src]]&amp;"*"&amp;Table134[[#This Row],[trgt]],Table134[[#This Row],[trgt]]&amp;"*"&amp;Table134[[#This Row],[src]])</f>
        <v>8ae601e0-32dd-49d0-8c34-76196ad59861*eeeeeeee-eeee-eeee-eeee-eeeeeeeeeeee</v>
      </c>
      <c r="G26" s="6">
        <f>COUNTIF(Table134[Duplicate Check id],Table134[[#This Row],[Duplicate Check id]])</f>
        <v>1</v>
      </c>
      <c r="H26" s="6"/>
      <c r="I26" s="6" t="str">
        <f>IF(LEN(Table134[[#This Row],[Label]])&gt;0,"""label"" : { ""id"" : ""a7311ed0-9ba6-4a6e-8066-caa2a2247991"" , ""functor"" : ""tag list"" , ""components"" : [ { value"" : """ &amp; Table134[[#This Row],[Label]] &amp; """, ""type"" : ""string"" } ] },","")</f>
        <v/>
      </c>
      <c r="J26" s="48" t="str">
        <f ca="1">"{ ""src"" : ""agent://" &amp; Table134[[#This Row],[src]] &amp; """,  ""trgt"" : ""agent://" &amp; Table134[[#This Row],[trgt]] &amp; """ } " &amp; IF(LEN(OFFSET(Table134[[#This Row],[src]],1,0))&gt;0,", ","")</f>
        <v xml:space="preserve">{ "src" : "agent://8ae601e0-32dd-49d0-8c34-76196ad59861",  "trgt" : "agent://eeeeeeee-eeee-eeee-eeee-eeeeeeeeeeee" } , </v>
      </c>
    </row>
    <row r="27" spans="1:10" x14ac:dyDescent="0.25">
      <c r="A27" s="5" t="s">
        <v>187</v>
      </c>
      <c r="B27" s="5" t="str">
        <f>VLOOKUP(Table134[[#This Row],[src]],Table1[[UUID]:[email]],2,FALSE)</f>
        <v>hhorton@livelygig.com</v>
      </c>
      <c r="C27" s="3" t="s">
        <v>2069</v>
      </c>
      <c r="D27" s="3" t="s">
        <v>2237</v>
      </c>
      <c r="E27" s="6" t="str">
        <f>VLOOKUP(Table134[[#This Row],[trgt]],Table1[[UUID]:[email]],2,FALSE)</f>
        <v>livelygig@livelygig.com</v>
      </c>
      <c r="F27" s="6" t="str">
        <f>IF(Table134[[#This Row],[src]]&lt;Table134[[#This Row],[trgt]],Table134[[#This Row],[src]]&amp;"*"&amp;Table134[[#This Row],[trgt]],Table134[[#This Row],[trgt]]&amp;"*"&amp;Table134[[#This Row],[src]])</f>
        <v>eeeeeeee-eeee-eeee-eeee-eeeeeeeeeeee*f5cd3cf1-f5d3-4f50-a951-e898b9272eb1</v>
      </c>
      <c r="G27" s="6">
        <f>COUNTIF(Table134[Duplicate Check id],Table134[[#This Row],[Duplicate Check id]])</f>
        <v>1</v>
      </c>
      <c r="H27" s="6"/>
      <c r="I27" s="6" t="str">
        <f>IF(LEN(Table134[[#This Row],[Label]])&gt;0,"""label"" : { ""id"" : ""a7311ed0-9ba6-4a6e-8066-caa2a2247991"" , ""functor"" : ""tag list"" , ""components"" : [ { value"" : """ &amp; Table134[[#This Row],[Label]] &amp; """, ""type"" : ""string"" } ] },","")</f>
        <v/>
      </c>
      <c r="J27" s="48" t="str">
        <f ca="1">"{ ""src"" : ""agent://" &amp; Table134[[#This Row],[src]] &amp; """,  ""trgt"" : ""agent://" &amp; Table134[[#This Row],[trgt]] &amp; """ } " &amp; IF(LEN(OFFSET(Table134[[#This Row],[src]],1,0))&gt;0,", ","")</f>
        <v xml:space="preserve">{ "src" : "agent://f5cd3cf1-f5d3-4f50-a951-e898b9272eb1",  "trgt" : "agent://eeeeeeee-eeee-eeee-eeee-eeeeeeeeeeee" } , </v>
      </c>
    </row>
    <row r="28" spans="1:10" x14ac:dyDescent="0.25">
      <c r="A28" s="1" t="s">
        <v>188</v>
      </c>
      <c r="B28" s="1" t="str">
        <f>VLOOKUP(Table134[[#This Row],[src]],Table1[[UUID]:[email]],2,FALSE)</f>
        <v>lfrank@livelygig.com</v>
      </c>
      <c r="C28" s="3" t="s">
        <v>2069</v>
      </c>
      <c r="D28" s="3" t="s">
        <v>2237</v>
      </c>
      <c r="E28" s="6" t="str">
        <f>VLOOKUP(Table134[[#This Row],[trgt]],Table1[[UUID]:[email]],2,FALSE)</f>
        <v>livelygig@livelygig.com</v>
      </c>
      <c r="F28" s="6" t="str">
        <f>IF(Table134[[#This Row],[src]]&lt;Table134[[#This Row],[trgt]],Table134[[#This Row],[src]]&amp;"*"&amp;Table134[[#This Row],[trgt]],Table134[[#This Row],[trgt]]&amp;"*"&amp;Table134[[#This Row],[src]])</f>
        <v>ed51310a-b84e-4864-9ada-583139871511*eeeeeeee-eeee-eeee-eeee-eeeeeeeeeeee</v>
      </c>
      <c r="G28" s="6">
        <f>COUNTIF(Table134[Duplicate Check id],Table134[[#This Row],[Duplicate Check id]])</f>
        <v>1</v>
      </c>
      <c r="H28" s="6"/>
      <c r="I28" s="6" t="str">
        <f>IF(LEN(Table134[[#This Row],[Label]])&gt;0,"""label"" : { ""id"" : ""a7311ed0-9ba6-4a6e-8066-caa2a2247991"" , ""functor"" : ""tag list"" , ""components"" : [ { value"" : """ &amp; Table134[[#This Row],[Label]] &amp; """, ""type"" : ""string"" } ] },","")</f>
        <v/>
      </c>
      <c r="J28" s="48" t="str">
        <f ca="1">"{ ""src"" : ""agent://" &amp; Table134[[#This Row],[src]] &amp; """,  ""trgt"" : ""agent://" &amp; Table134[[#This Row],[trgt]] &amp; """ } " &amp; IF(LEN(OFFSET(Table134[[#This Row],[src]],1,0))&gt;0,", ","")</f>
        <v xml:space="preserve">{ "src" : "agent://ed51310a-b84e-4864-9ada-583139871511",  "trgt" : "agent://eeeeeeee-eeee-eeee-eeee-eeeeeeeeeeee" } , </v>
      </c>
    </row>
    <row r="29" spans="1:10" x14ac:dyDescent="0.25">
      <c r="A29" s="1" t="s">
        <v>189</v>
      </c>
      <c r="B29" s="1" t="str">
        <f>VLOOKUP(Table134[[#This Row],[src]],Table1[[UUID]:[email]],2,FALSE)</f>
        <v>mhill@livelygig.com</v>
      </c>
      <c r="C29" s="3" t="s">
        <v>2069</v>
      </c>
      <c r="D29" s="3" t="s">
        <v>2237</v>
      </c>
      <c r="E29" s="6" t="str">
        <f>VLOOKUP(Table134[[#This Row],[trgt]],Table1[[UUID]:[email]],2,FALSE)</f>
        <v>livelygig@livelygig.com</v>
      </c>
      <c r="F29" s="6" t="str">
        <f>IF(Table134[[#This Row],[src]]&lt;Table134[[#This Row],[trgt]],Table134[[#This Row],[src]]&amp;"*"&amp;Table134[[#This Row],[trgt]],Table134[[#This Row],[trgt]]&amp;"*"&amp;Table134[[#This Row],[src]])</f>
        <v>9202217f-e525-46e8-b539-8d2206a526d0*eeeeeeee-eeee-eeee-eeee-eeeeeeeeeeee</v>
      </c>
      <c r="G29" s="6">
        <f>COUNTIF(Table134[Duplicate Check id],Table134[[#This Row],[Duplicate Check id]])</f>
        <v>1</v>
      </c>
      <c r="H29" s="6"/>
      <c r="I29" s="6" t="str">
        <f>IF(LEN(Table134[[#This Row],[Label]])&gt;0,"""label"" : { ""id"" : ""a7311ed0-9ba6-4a6e-8066-caa2a2247991"" , ""functor"" : ""tag list"" , ""components"" : [ { value"" : """ &amp; Table134[[#This Row],[Label]] &amp; """, ""type"" : ""string"" } ] },","")</f>
        <v/>
      </c>
      <c r="J29" s="48" t="str">
        <f ca="1">"{ ""src"" : ""agent://" &amp; Table134[[#This Row],[src]] &amp; """,  ""trgt"" : ""agent://" &amp; Table134[[#This Row],[trgt]] &amp; """ } " &amp; IF(LEN(OFFSET(Table134[[#This Row],[src]],1,0))&gt;0,", ","")</f>
        <v xml:space="preserve">{ "src" : "agent://9202217f-e525-46e8-b539-8d2206a526d0",  "trgt" : "agent://eeeeeeee-eeee-eeee-eeee-eeeeeeeeeeee" } , </v>
      </c>
    </row>
    <row r="30" spans="1:10" x14ac:dyDescent="0.25">
      <c r="A30" s="1" t="s">
        <v>190</v>
      </c>
      <c r="B30" s="1" t="str">
        <f>VLOOKUP(Table134[[#This Row],[src]],Table1[[UUID]:[email]],2,FALSE)</f>
        <v>nmendez@livelygig.com</v>
      </c>
      <c r="C30" s="3" t="s">
        <v>2069</v>
      </c>
      <c r="D30" s="3" t="s">
        <v>2237</v>
      </c>
      <c r="E30" s="6" t="str">
        <f>VLOOKUP(Table134[[#This Row],[trgt]],Table1[[UUID]:[email]],2,FALSE)</f>
        <v>livelygig@livelygig.com</v>
      </c>
      <c r="F30" s="6" t="str">
        <f>IF(Table134[[#This Row],[src]]&lt;Table134[[#This Row],[trgt]],Table134[[#This Row],[src]]&amp;"*"&amp;Table134[[#This Row],[trgt]],Table134[[#This Row],[trgt]]&amp;"*"&amp;Table134[[#This Row],[src]])</f>
        <v>2e7de2ea-9a33-4fd1-aeff-3ab2abf40adc*eeeeeeee-eeee-eeee-eeee-eeeeeeeeeeee</v>
      </c>
      <c r="G30" s="6">
        <f>COUNTIF(Table134[Duplicate Check id],Table134[[#This Row],[Duplicate Check id]])</f>
        <v>1</v>
      </c>
      <c r="H30" s="6"/>
      <c r="I30" s="6" t="str">
        <f>IF(LEN(Table134[[#This Row],[Label]])&gt;0,"""label"" : { ""id"" : ""a7311ed0-9ba6-4a6e-8066-caa2a2247991"" , ""functor"" : ""tag list"" , ""components"" : [ { value"" : """ &amp; Table134[[#This Row],[Label]] &amp; """, ""type"" : ""string"" } ] },","")</f>
        <v/>
      </c>
      <c r="J30" s="48" t="str">
        <f ca="1">"{ ""src"" : ""agent://" &amp; Table134[[#This Row],[src]] &amp; """,  ""trgt"" : ""agent://" &amp; Table134[[#This Row],[trgt]] &amp; """ } " &amp; IF(LEN(OFFSET(Table134[[#This Row],[src]],1,0))&gt;0,", ","")</f>
        <v xml:space="preserve">{ "src" : "agent://2e7de2ea-9a33-4fd1-aeff-3ab2abf40adc",  "trgt" : "agent://eeeeeeee-eeee-eeee-eeee-eeeeeeeeeeee" } , </v>
      </c>
    </row>
    <row r="31" spans="1:10" x14ac:dyDescent="0.25">
      <c r="A31" s="5" t="s">
        <v>191</v>
      </c>
      <c r="B31" s="5" t="str">
        <f>VLOOKUP(Table134[[#This Row],[src]],Table1[[UUID]:[email]],2,FALSE)</f>
        <v>gmiller@livelygig.com</v>
      </c>
      <c r="C31" s="3" t="s">
        <v>2069</v>
      </c>
      <c r="D31" s="3" t="s">
        <v>2237</v>
      </c>
      <c r="E31" s="6" t="str">
        <f>VLOOKUP(Table134[[#This Row],[trgt]],Table1[[UUID]:[email]],2,FALSE)</f>
        <v>livelygig@livelygig.com</v>
      </c>
      <c r="F31" s="6" t="str">
        <f>IF(Table134[[#This Row],[src]]&lt;Table134[[#This Row],[trgt]],Table134[[#This Row],[src]]&amp;"*"&amp;Table134[[#This Row],[trgt]],Table134[[#This Row],[trgt]]&amp;"*"&amp;Table134[[#This Row],[src]])</f>
        <v>a0182840-d318-48dc-a2f9-550d9a39b9b5*eeeeeeee-eeee-eeee-eeee-eeeeeeeeeeee</v>
      </c>
      <c r="G31" s="6">
        <f>COUNTIF(Table134[Duplicate Check id],Table134[[#This Row],[Duplicate Check id]])</f>
        <v>1</v>
      </c>
      <c r="H31" s="6"/>
      <c r="I31" s="6" t="str">
        <f>IF(LEN(Table134[[#This Row],[Label]])&gt;0,"""label"" : { ""id"" : ""a7311ed0-9ba6-4a6e-8066-caa2a2247991"" , ""functor"" : ""tag list"" , ""components"" : [ { value"" : """ &amp; Table134[[#This Row],[Label]] &amp; """, ""type"" : ""string"" } ] },","")</f>
        <v/>
      </c>
      <c r="J31" s="48" t="str">
        <f ca="1">"{ ""src"" : ""agent://" &amp; Table134[[#This Row],[src]] &amp; """,  ""trgt"" : ""agent://" &amp; Table134[[#This Row],[trgt]] &amp; """ } " &amp; IF(LEN(OFFSET(Table134[[#This Row],[src]],1,0))&gt;0,", ","")</f>
        <v xml:space="preserve">{ "src" : "agent://a0182840-d318-48dc-a2f9-550d9a39b9b5",  "trgt" : "agent://eeeeeeee-eeee-eeee-eeee-eeeeeeeeeeee" } , </v>
      </c>
    </row>
    <row r="32" spans="1:10" x14ac:dyDescent="0.25">
      <c r="A32" s="1" t="s">
        <v>192</v>
      </c>
      <c r="B32" s="1" t="str">
        <f>VLOOKUP(Table134[[#This Row],[src]],Table1[[UUID]:[email]],2,FALSE)</f>
        <v>jreed@livelygig.com</v>
      </c>
      <c r="C32" s="3" t="s">
        <v>2069</v>
      </c>
      <c r="D32" s="3" t="s">
        <v>2237</v>
      </c>
      <c r="E32" s="6" t="str">
        <f>VLOOKUP(Table134[[#This Row],[trgt]],Table1[[UUID]:[email]],2,FALSE)</f>
        <v>livelygig@livelygig.com</v>
      </c>
      <c r="F32" s="6" t="str">
        <f>IF(Table134[[#This Row],[src]]&lt;Table134[[#This Row],[trgt]],Table134[[#This Row],[src]]&amp;"*"&amp;Table134[[#This Row],[trgt]],Table134[[#This Row],[trgt]]&amp;"*"&amp;Table134[[#This Row],[src]])</f>
        <v>5c06cf2d-4b1d-4ee7-b0ce-64bc5f1fd429*eeeeeeee-eeee-eeee-eeee-eeeeeeeeeeee</v>
      </c>
      <c r="G32" s="6">
        <f>COUNTIF(Table134[Duplicate Check id],Table134[[#This Row],[Duplicate Check id]])</f>
        <v>1</v>
      </c>
      <c r="H32" s="6"/>
      <c r="I32" s="6" t="str">
        <f>IF(LEN(Table134[[#This Row],[Label]])&gt;0,"""label"" : { ""id"" : ""a7311ed0-9ba6-4a6e-8066-caa2a2247991"" , ""functor"" : ""tag list"" , ""components"" : [ { value"" : """ &amp; Table134[[#This Row],[Label]] &amp; """, ""type"" : ""string"" } ] },","")</f>
        <v/>
      </c>
      <c r="J32" s="48" t="str">
        <f ca="1">"{ ""src"" : ""agent://" &amp; Table134[[#This Row],[src]] &amp; """,  ""trgt"" : ""agent://" &amp; Table134[[#This Row],[trgt]] &amp; """ } " &amp; IF(LEN(OFFSET(Table134[[#This Row],[src]],1,0))&gt;0,", ","")</f>
        <v xml:space="preserve">{ "src" : "agent://5c06cf2d-4b1d-4ee7-b0ce-64bc5f1fd429",  "trgt" : "agent://eeeeeeee-eeee-eeee-eeee-eeeeeeeeeeee" } , </v>
      </c>
    </row>
    <row r="33" spans="1:10" x14ac:dyDescent="0.25">
      <c r="A33" s="1" t="s">
        <v>193</v>
      </c>
      <c r="B33" s="1" t="str">
        <f>VLOOKUP(Table134[[#This Row],[src]],Table1[[UUID]:[email]],2,FALSE)</f>
        <v>danderson@livelygig.com</v>
      </c>
      <c r="C33" s="3" t="s">
        <v>2069</v>
      </c>
      <c r="D33" s="3" t="s">
        <v>2237</v>
      </c>
      <c r="E33" s="6" t="str">
        <f>VLOOKUP(Table134[[#This Row],[trgt]],Table1[[UUID]:[email]],2,FALSE)</f>
        <v>livelygig@livelygig.com</v>
      </c>
      <c r="F33" s="6" t="str">
        <f>IF(Table134[[#This Row],[src]]&lt;Table134[[#This Row],[trgt]],Table134[[#This Row],[src]]&amp;"*"&amp;Table134[[#This Row],[trgt]],Table134[[#This Row],[trgt]]&amp;"*"&amp;Table134[[#This Row],[src]])</f>
        <v>622eae32-5c48-4c2f-8b93-dc655380e0e5*eeeeeeee-eeee-eeee-eeee-eeeeeeeeeeee</v>
      </c>
      <c r="G33" s="6">
        <f>COUNTIF(Table134[Duplicate Check id],Table134[[#This Row],[Duplicate Check id]])</f>
        <v>1</v>
      </c>
      <c r="H33" s="6"/>
      <c r="I33" s="6" t="str">
        <f>IF(LEN(Table134[[#This Row],[Label]])&gt;0,"""label"" : { ""id"" : ""a7311ed0-9ba6-4a6e-8066-caa2a2247991"" , ""functor"" : ""tag list"" , ""components"" : [ { value"" : """ &amp; Table134[[#This Row],[Label]] &amp; """, ""type"" : ""string"" } ] },","")</f>
        <v/>
      </c>
      <c r="J33" s="48" t="str">
        <f ca="1">"{ ""src"" : ""agent://" &amp; Table134[[#This Row],[src]] &amp; """,  ""trgt"" : ""agent://" &amp; Table134[[#This Row],[trgt]] &amp; """ } " &amp; IF(LEN(OFFSET(Table134[[#This Row],[src]],1,0))&gt;0,", ","")</f>
        <v xml:space="preserve">{ "src" : "agent://622eae32-5c48-4c2f-8b93-dc655380e0e5",  "trgt" : "agent://eeeeeeee-eeee-eeee-eeee-eeeeeeeeeeee" } , </v>
      </c>
    </row>
    <row r="34" spans="1:10" x14ac:dyDescent="0.25">
      <c r="A34" s="1" t="s">
        <v>194</v>
      </c>
      <c r="B34" s="1" t="str">
        <f>VLOOKUP(Table134[[#This Row],[src]],Table1[[UUID]:[email]],2,FALSE)</f>
        <v>wcoleman@livelygig.com</v>
      </c>
      <c r="C34" s="3" t="s">
        <v>2069</v>
      </c>
      <c r="D34" s="3" t="s">
        <v>2237</v>
      </c>
      <c r="E34" s="6" t="str">
        <f>VLOOKUP(Table134[[#This Row],[trgt]],Table1[[UUID]:[email]],2,FALSE)</f>
        <v>livelygig@livelygig.com</v>
      </c>
      <c r="F34" s="6" t="str">
        <f>IF(Table134[[#This Row],[src]]&lt;Table134[[#This Row],[trgt]],Table134[[#This Row],[src]]&amp;"*"&amp;Table134[[#This Row],[trgt]],Table134[[#This Row],[trgt]]&amp;"*"&amp;Table134[[#This Row],[src]])</f>
        <v>23843ee2-0209-4809-9929-f33cc315fcc0*eeeeeeee-eeee-eeee-eeee-eeeeeeeeeeee</v>
      </c>
      <c r="G34" s="6">
        <f>COUNTIF(Table134[Duplicate Check id],Table134[[#This Row],[Duplicate Check id]])</f>
        <v>1</v>
      </c>
      <c r="H34" s="6"/>
      <c r="I34" s="6" t="str">
        <f>IF(LEN(Table134[[#This Row],[Label]])&gt;0,"""label"" : { ""id"" : ""a7311ed0-9ba6-4a6e-8066-caa2a2247991"" , ""functor"" : ""tag list"" , ""components"" : [ { value"" : """ &amp; Table134[[#This Row],[Label]] &amp; """, ""type"" : ""string"" } ] },","")</f>
        <v/>
      </c>
      <c r="J34" s="48" t="str">
        <f ca="1">"{ ""src"" : ""agent://" &amp; Table134[[#This Row],[src]] &amp; """,  ""trgt"" : ""agent://" &amp; Table134[[#This Row],[trgt]] &amp; """ } " &amp; IF(LEN(OFFSET(Table134[[#This Row],[src]],1,0))&gt;0,", ","")</f>
        <v xml:space="preserve">{ "src" : "agent://23843ee2-0209-4809-9929-f33cc315fcc0",  "trgt" : "agent://eeeeeeee-eeee-eeee-eeee-eeeeeeeeeeee" } , </v>
      </c>
    </row>
    <row r="35" spans="1:10" x14ac:dyDescent="0.25">
      <c r="A35" s="5" t="s">
        <v>195</v>
      </c>
      <c r="B35" s="5" t="str">
        <f>VLOOKUP(Table134[[#This Row],[src]],Table1[[UUID]:[email]],2,FALSE)</f>
        <v>mmartin@livelygig.com</v>
      </c>
      <c r="C35" s="3" t="s">
        <v>2069</v>
      </c>
      <c r="D35" s="3" t="s">
        <v>2237</v>
      </c>
      <c r="E35" s="6" t="str">
        <f>VLOOKUP(Table134[[#This Row],[trgt]],Table1[[UUID]:[email]],2,FALSE)</f>
        <v>livelygig@livelygig.com</v>
      </c>
      <c r="F35" s="6" t="str">
        <f>IF(Table134[[#This Row],[src]]&lt;Table134[[#This Row],[trgt]],Table134[[#This Row],[src]]&amp;"*"&amp;Table134[[#This Row],[trgt]],Table134[[#This Row],[trgt]]&amp;"*"&amp;Table134[[#This Row],[src]])</f>
        <v>6300a1bb-906c-4013-82cc-4d30f62dfac5*eeeeeeee-eeee-eeee-eeee-eeeeeeeeeeee</v>
      </c>
      <c r="G35" s="6">
        <f>COUNTIF(Table134[Duplicate Check id],Table134[[#This Row],[Duplicate Check id]])</f>
        <v>1</v>
      </c>
      <c r="H35" s="6"/>
      <c r="I35" s="6" t="str">
        <f>IF(LEN(Table134[[#This Row],[Label]])&gt;0,"""label"" : { ""id"" : ""a7311ed0-9ba6-4a6e-8066-caa2a2247991"" , ""functor"" : ""tag list"" , ""components"" : [ { value"" : """ &amp; Table134[[#This Row],[Label]] &amp; """, ""type"" : ""string"" } ] },","")</f>
        <v/>
      </c>
      <c r="J35" s="48" t="str">
        <f ca="1">"{ ""src"" : ""agent://" &amp; Table134[[#This Row],[src]] &amp; """,  ""trgt"" : ""agent://" &amp; Table134[[#This Row],[trgt]] &amp; """ } " &amp; IF(LEN(OFFSET(Table134[[#This Row],[src]],1,0))&gt;0,", ","")</f>
        <v xml:space="preserve">{ "src" : "agent://6300a1bb-906c-4013-82cc-4d30f62dfac5",  "trgt" : "agent://eeeeeeee-eeee-eeee-eeee-eeeeeeeeeeee" } , </v>
      </c>
    </row>
    <row r="36" spans="1:10" x14ac:dyDescent="0.25">
      <c r="A36" s="1" t="s">
        <v>196</v>
      </c>
      <c r="B36" s="1" t="str">
        <f>VLOOKUP(Table134[[#This Row],[src]],Table1[[UUID]:[email]],2,FALSE)</f>
        <v>iperry@livelygig.com</v>
      </c>
      <c r="C36" s="3" t="s">
        <v>2069</v>
      </c>
      <c r="D36" s="3" t="s">
        <v>2237</v>
      </c>
      <c r="E36" s="6" t="str">
        <f>VLOOKUP(Table134[[#This Row],[trgt]],Table1[[UUID]:[email]],2,FALSE)</f>
        <v>livelygig@livelygig.com</v>
      </c>
      <c r="F36" s="6" t="str">
        <f>IF(Table134[[#This Row],[src]]&lt;Table134[[#This Row],[trgt]],Table134[[#This Row],[src]]&amp;"*"&amp;Table134[[#This Row],[trgt]],Table134[[#This Row],[trgt]]&amp;"*"&amp;Table134[[#This Row],[src]])</f>
        <v>13421f9e-1bff-4575-820d-1806c8d31190*eeeeeeee-eeee-eeee-eeee-eeeeeeeeeeee</v>
      </c>
      <c r="G36" s="6">
        <f>COUNTIF(Table134[Duplicate Check id],Table134[[#This Row],[Duplicate Check id]])</f>
        <v>1</v>
      </c>
      <c r="H36" s="6"/>
      <c r="I36" s="6" t="str">
        <f>IF(LEN(Table134[[#This Row],[Label]])&gt;0,"""label"" : { ""id"" : ""a7311ed0-9ba6-4a6e-8066-caa2a2247991"" , ""functor"" : ""tag list"" , ""components"" : [ { value"" : """ &amp; Table134[[#This Row],[Label]] &amp; """, ""type"" : ""string"" } ] },","")</f>
        <v/>
      </c>
      <c r="J36" s="48" t="str">
        <f ca="1">"{ ""src"" : ""agent://" &amp; Table134[[#This Row],[src]] &amp; """,  ""trgt"" : ""agent://" &amp; Table134[[#This Row],[trgt]] &amp; """ } " &amp; IF(LEN(OFFSET(Table134[[#This Row],[src]],1,0))&gt;0,", ","")</f>
        <v xml:space="preserve">{ "src" : "agent://13421f9e-1bff-4575-820d-1806c8d31190",  "trgt" : "agent://eeeeeeee-eeee-eeee-eeee-eeeeeeeeeeee" } , </v>
      </c>
    </row>
    <row r="37" spans="1:10" x14ac:dyDescent="0.25">
      <c r="A37" s="1" t="s">
        <v>197</v>
      </c>
      <c r="B37" s="1" t="str">
        <f>VLOOKUP(Table134[[#This Row],[src]],Table1[[UUID]:[email]],2,FALSE)</f>
        <v>rperez@livelygig.com</v>
      </c>
      <c r="C37" s="3" t="s">
        <v>2069</v>
      </c>
      <c r="D37" s="3" t="s">
        <v>2237</v>
      </c>
      <c r="E37" s="6" t="str">
        <f>VLOOKUP(Table134[[#This Row],[trgt]],Table1[[UUID]:[email]],2,FALSE)</f>
        <v>livelygig@livelygig.com</v>
      </c>
      <c r="F37" s="6" t="str">
        <f>IF(Table134[[#This Row],[src]]&lt;Table134[[#This Row],[trgt]],Table134[[#This Row],[src]]&amp;"*"&amp;Table134[[#This Row],[trgt]],Table134[[#This Row],[trgt]]&amp;"*"&amp;Table134[[#This Row],[src]])</f>
        <v>a2ecef3f-df23-467a-bfe1-1fa2d331442d*eeeeeeee-eeee-eeee-eeee-eeeeeeeeeeee</v>
      </c>
      <c r="G37" s="6">
        <f>COUNTIF(Table134[Duplicate Check id],Table134[[#This Row],[Duplicate Check id]])</f>
        <v>1</v>
      </c>
      <c r="H37" s="6"/>
      <c r="I37" s="6" t="str">
        <f>IF(LEN(Table134[[#This Row],[Label]])&gt;0,"""label"" : { ""id"" : ""a7311ed0-9ba6-4a6e-8066-caa2a2247991"" , ""functor"" : ""tag list"" , ""components"" : [ { value"" : """ &amp; Table134[[#This Row],[Label]] &amp; """, ""type"" : ""string"" } ] },","")</f>
        <v/>
      </c>
      <c r="J37" s="48" t="str">
        <f ca="1">"{ ""src"" : ""agent://" &amp; Table134[[#This Row],[src]] &amp; """,  ""trgt"" : ""agent://" &amp; Table134[[#This Row],[trgt]] &amp; """ } " &amp; IF(LEN(OFFSET(Table134[[#This Row],[src]],1,0))&gt;0,", ","")</f>
        <v xml:space="preserve">{ "src" : "agent://a2ecef3f-df23-467a-bfe1-1fa2d331442d",  "trgt" : "agent://eeeeeeee-eeee-eeee-eeee-eeeeeeeeeeee" } , </v>
      </c>
    </row>
    <row r="38" spans="1:10" x14ac:dyDescent="0.25">
      <c r="A38" s="1" t="s">
        <v>198</v>
      </c>
      <c r="B38" s="1" t="str">
        <f>VLOOKUP(Table134[[#This Row],[src]],Table1[[UUID]:[email]],2,FALSE)</f>
        <v>mmorris@livelygig.com</v>
      </c>
      <c r="C38" s="3" t="s">
        <v>2069</v>
      </c>
      <c r="D38" s="3" t="s">
        <v>2237</v>
      </c>
      <c r="E38" s="6" t="str">
        <f>VLOOKUP(Table134[[#This Row],[trgt]],Table1[[UUID]:[email]],2,FALSE)</f>
        <v>livelygig@livelygig.com</v>
      </c>
      <c r="F38" s="6" t="str">
        <f>IF(Table134[[#This Row],[src]]&lt;Table134[[#This Row],[trgt]],Table134[[#This Row],[src]]&amp;"*"&amp;Table134[[#This Row],[trgt]],Table134[[#This Row],[trgt]]&amp;"*"&amp;Table134[[#This Row],[src]])</f>
        <v>ee988673-4459-4630-91c3-6f6d9084641e*eeeeeeee-eeee-eeee-eeee-eeeeeeeeeeee</v>
      </c>
      <c r="G38" s="6">
        <f>COUNTIF(Table134[Duplicate Check id],Table134[[#This Row],[Duplicate Check id]])</f>
        <v>1</v>
      </c>
      <c r="H38" s="6"/>
      <c r="I38" s="6" t="str">
        <f>IF(LEN(Table134[[#This Row],[Label]])&gt;0,"""label"" : { ""id"" : ""a7311ed0-9ba6-4a6e-8066-caa2a2247991"" , ""functor"" : ""tag list"" , ""components"" : [ { value"" : """ &amp; Table134[[#This Row],[Label]] &amp; """, ""type"" : ""string"" } ] },","")</f>
        <v/>
      </c>
      <c r="J38" s="48" t="str">
        <f ca="1">"{ ""src"" : ""agent://" &amp; Table134[[#This Row],[src]] &amp; """,  ""trgt"" : ""agent://" &amp; Table134[[#This Row],[trgt]] &amp; """ } " &amp; IF(LEN(OFFSET(Table134[[#This Row],[src]],1,0))&gt;0,", ","")</f>
        <v xml:space="preserve">{ "src" : "agent://ee988673-4459-4630-91c3-6f6d9084641e",  "trgt" : "agent://eeeeeeee-eeee-eeee-eeee-eeeeeeeeeeee" } , </v>
      </c>
    </row>
    <row r="39" spans="1:10" x14ac:dyDescent="0.25">
      <c r="A39" s="5" t="s">
        <v>199</v>
      </c>
      <c r="B39" s="5" t="str">
        <f>VLOOKUP(Table134[[#This Row],[src]],Table1[[UUID]:[email]],2,FALSE)</f>
        <v>rmurphy@livelygig.com</v>
      </c>
      <c r="C39" s="3" t="s">
        <v>2069</v>
      </c>
      <c r="D39" s="3" t="s">
        <v>2237</v>
      </c>
      <c r="E39" s="6" t="str">
        <f>VLOOKUP(Table134[[#This Row],[trgt]],Table1[[UUID]:[email]],2,FALSE)</f>
        <v>livelygig@livelygig.com</v>
      </c>
      <c r="F39" s="6" t="str">
        <f>IF(Table134[[#This Row],[src]]&lt;Table134[[#This Row],[trgt]],Table134[[#This Row],[src]]&amp;"*"&amp;Table134[[#This Row],[trgt]],Table134[[#This Row],[trgt]]&amp;"*"&amp;Table134[[#This Row],[src]])</f>
        <v>93a381ad-c00d-4ee3-9a5a-fa47308efe64*eeeeeeee-eeee-eeee-eeee-eeeeeeeeeeee</v>
      </c>
      <c r="G39" s="6">
        <f>COUNTIF(Table134[Duplicate Check id],Table134[[#This Row],[Duplicate Check id]])</f>
        <v>1</v>
      </c>
      <c r="H39" s="6"/>
      <c r="I39" s="6" t="str">
        <f>IF(LEN(Table134[[#This Row],[Label]])&gt;0,"""label"" : { ""id"" : ""a7311ed0-9ba6-4a6e-8066-caa2a2247991"" , ""functor"" : ""tag list"" , ""components"" : [ { value"" : """ &amp; Table134[[#This Row],[Label]] &amp; """, ""type"" : ""string"" } ] },","")</f>
        <v/>
      </c>
      <c r="J39" s="48" t="str">
        <f ca="1">"{ ""src"" : ""agent://" &amp; Table134[[#This Row],[src]] &amp; """,  ""trgt"" : ""agent://" &amp; Table134[[#This Row],[trgt]] &amp; """ } " &amp; IF(LEN(OFFSET(Table134[[#This Row],[src]],1,0))&gt;0,", ","")</f>
        <v xml:space="preserve">{ "src" : "agent://93a381ad-c00d-4ee3-9a5a-fa47308efe64",  "trgt" : "agent://eeeeeeee-eeee-eeee-eeee-eeeeeeeeeeee" } , </v>
      </c>
    </row>
    <row r="40" spans="1:10" x14ac:dyDescent="0.25">
      <c r="A40" s="1" t="s">
        <v>200</v>
      </c>
      <c r="B40" s="1" t="str">
        <f>VLOOKUP(Table134[[#This Row],[src]],Table1[[UUID]:[email]],2,FALSE)</f>
        <v>ethomas@livelygig.com</v>
      </c>
      <c r="C40" s="3" t="s">
        <v>2069</v>
      </c>
      <c r="D40" s="3" t="s">
        <v>2237</v>
      </c>
      <c r="E40" s="6" t="str">
        <f>VLOOKUP(Table134[[#This Row],[trgt]],Table1[[UUID]:[email]],2,FALSE)</f>
        <v>livelygig@livelygig.com</v>
      </c>
      <c r="F40" s="6" t="str">
        <f>IF(Table134[[#This Row],[src]]&lt;Table134[[#This Row],[trgt]],Table134[[#This Row],[src]]&amp;"*"&amp;Table134[[#This Row],[trgt]],Table134[[#This Row],[trgt]]&amp;"*"&amp;Table134[[#This Row],[src]])</f>
        <v>b8616225-0496-417d-bcb9-be4a8bc54c7d*eeeeeeee-eeee-eeee-eeee-eeeeeeeeeeee</v>
      </c>
      <c r="G40" s="6">
        <f>COUNTIF(Table134[Duplicate Check id],Table134[[#This Row],[Duplicate Check id]])</f>
        <v>1</v>
      </c>
      <c r="H40" s="6"/>
      <c r="I40" s="6" t="str">
        <f>IF(LEN(Table134[[#This Row],[Label]])&gt;0,"""label"" : { ""id"" : ""a7311ed0-9ba6-4a6e-8066-caa2a2247991"" , ""functor"" : ""tag list"" , ""components"" : [ { value"" : """ &amp; Table134[[#This Row],[Label]] &amp; """, ""type"" : ""string"" } ] },","")</f>
        <v/>
      </c>
      <c r="J40" s="48" t="str">
        <f ca="1">"{ ""src"" : ""agent://" &amp; Table134[[#This Row],[src]] &amp; """,  ""trgt"" : ""agent://" &amp; Table134[[#This Row],[trgt]] &amp; """ } " &amp; IF(LEN(OFFSET(Table134[[#This Row],[src]],1,0))&gt;0,", ","")</f>
        <v xml:space="preserve">{ "src" : "agent://b8616225-0496-417d-bcb9-be4a8bc54c7d",  "trgt" : "agent://eeeeeeee-eeee-eeee-eeee-eeeeeeeeeeee" } , </v>
      </c>
    </row>
    <row r="41" spans="1:10" x14ac:dyDescent="0.25">
      <c r="A41" s="1" t="s">
        <v>201</v>
      </c>
      <c r="B41" s="1" t="str">
        <f>VLOOKUP(Table134[[#This Row],[src]],Table1[[UUID]:[email]],2,FALSE)</f>
        <v>kmoore@livelygig.com</v>
      </c>
      <c r="C41" s="3" t="s">
        <v>2069</v>
      </c>
      <c r="D41" s="3" t="s">
        <v>2237</v>
      </c>
      <c r="E41" s="6" t="str">
        <f>VLOOKUP(Table134[[#This Row],[trgt]],Table1[[UUID]:[email]],2,FALSE)</f>
        <v>livelygig@livelygig.com</v>
      </c>
      <c r="F41" s="6" t="str">
        <f>IF(Table134[[#This Row],[src]]&lt;Table134[[#This Row],[trgt]],Table134[[#This Row],[src]]&amp;"*"&amp;Table134[[#This Row],[trgt]],Table134[[#This Row],[trgt]]&amp;"*"&amp;Table134[[#This Row],[src]])</f>
        <v>bc9721c0-6db1-4dd3-a5e2-4e3823ac112b*eeeeeeee-eeee-eeee-eeee-eeeeeeeeeeee</v>
      </c>
      <c r="G41" s="6">
        <f>COUNTIF(Table134[Duplicate Check id],Table134[[#This Row],[Duplicate Check id]])</f>
        <v>1</v>
      </c>
      <c r="H41" s="6"/>
      <c r="I41" s="6" t="str">
        <f>IF(LEN(Table134[[#This Row],[Label]])&gt;0,"""label"" : { ""id"" : ""a7311ed0-9ba6-4a6e-8066-caa2a2247991"" , ""functor"" : ""tag list"" , ""components"" : [ { value"" : """ &amp; Table134[[#This Row],[Label]] &amp; """, ""type"" : ""string"" } ] },","")</f>
        <v/>
      </c>
      <c r="J41" s="48" t="str">
        <f ca="1">"{ ""src"" : ""agent://" &amp; Table134[[#This Row],[src]] &amp; """,  ""trgt"" : ""agent://" &amp; Table134[[#This Row],[trgt]] &amp; """ } " &amp; IF(LEN(OFFSET(Table134[[#This Row],[src]],1,0))&gt;0,", ","")</f>
        <v xml:space="preserve">{ "src" : "agent://bc9721c0-6db1-4dd3-a5e2-4e3823ac112b",  "trgt" : "agent://eeeeeeee-eeee-eeee-eeee-eeeeeeeeeeee" } , </v>
      </c>
    </row>
    <row r="42" spans="1:10" x14ac:dyDescent="0.25">
      <c r="A42" s="1" t="s">
        <v>202</v>
      </c>
      <c r="B42" s="1" t="str">
        <f>VLOOKUP(Table134[[#This Row],[src]],Table1[[UUID]:[email]],2,FALSE)</f>
        <v>dmoore@livelygig.com</v>
      </c>
      <c r="C42" s="3" t="s">
        <v>2069</v>
      </c>
      <c r="D42" s="3" t="s">
        <v>2237</v>
      </c>
      <c r="E42" s="6" t="str">
        <f>VLOOKUP(Table134[[#This Row],[trgt]],Table1[[UUID]:[email]],2,FALSE)</f>
        <v>livelygig@livelygig.com</v>
      </c>
      <c r="F42" s="6" t="str">
        <f>IF(Table134[[#This Row],[src]]&lt;Table134[[#This Row],[trgt]],Table134[[#This Row],[src]]&amp;"*"&amp;Table134[[#This Row],[trgt]],Table134[[#This Row],[trgt]]&amp;"*"&amp;Table134[[#This Row],[src]])</f>
        <v>11252d6b-4da4-4fbd-8fe8-d7f36ffbd4c7*eeeeeeee-eeee-eeee-eeee-eeeeeeeeeeee</v>
      </c>
      <c r="G42" s="6">
        <f>COUNTIF(Table134[Duplicate Check id],Table134[[#This Row],[Duplicate Check id]])</f>
        <v>1</v>
      </c>
      <c r="H42" s="6"/>
      <c r="I42" s="6" t="str">
        <f>IF(LEN(Table134[[#This Row],[Label]])&gt;0,"""label"" : { ""id"" : ""a7311ed0-9ba6-4a6e-8066-caa2a2247991"" , ""functor"" : ""tag list"" , ""components"" : [ { value"" : """ &amp; Table134[[#This Row],[Label]] &amp; """, ""type"" : ""string"" } ] },","")</f>
        <v/>
      </c>
      <c r="J42" s="48" t="str">
        <f ca="1">"{ ""src"" : ""agent://" &amp; Table134[[#This Row],[src]] &amp; """,  ""trgt"" : ""agent://" &amp; Table134[[#This Row],[trgt]] &amp; """ } " &amp; IF(LEN(OFFSET(Table134[[#This Row],[src]],1,0))&gt;0,", ","")</f>
        <v xml:space="preserve">{ "src" : "agent://11252d6b-4da4-4fbd-8fe8-d7f36ffbd4c7",  "trgt" : "agent://eeeeeeee-eeee-eeee-eeee-eeeeeeeeeeee" } , </v>
      </c>
    </row>
    <row r="43" spans="1:10" x14ac:dyDescent="0.25">
      <c r="A43" s="1" t="s">
        <v>204</v>
      </c>
      <c r="B43" s="1" t="str">
        <f>VLOOKUP(Table134[[#This Row],[src]],Table1[[UUID]:[email]],2,FALSE)</f>
        <v>lborde@livelygig.com</v>
      </c>
      <c r="C43" s="3" t="s">
        <v>2069</v>
      </c>
      <c r="D43" s="3" t="s">
        <v>2237</v>
      </c>
      <c r="E43" s="6" t="str">
        <f>VLOOKUP(Table134[[#This Row],[trgt]],Table1[[UUID]:[email]],2,FALSE)</f>
        <v>livelygig@livelygig.com</v>
      </c>
      <c r="F43" s="6" t="str">
        <f>IF(Table134[[#This Row],[src]]&lt;Table134[[#This Row],[trgt]],Table134[[#This Row],[src]]&amp;"*"&amp;Table134[[#This Row],[trgt]],Table134[[#This Row],[trgt]]&amp;"*"&amp;Table134[[#This Row],[src]])</f>
        <v>cb979e8b-8c81-42fe-a093-455a823f067d*eeeeeeee-eeee-eeee-eeee-eeeeeeeeeeee</v>
      </c>
      <c r="G43" s="6">
        <f>COUNTIF(Table134[Duplicate Check id],Table134[[#This Row],[Duplicate Check id]])</f>
        <v>1</v>
      </c>
      <c r="H43" s="6"/>
      <c r="I43" s="6" t="str">
        <f>IF(LEN(Table134[[#This Row],[Label]])&gt;0,"""label"" : { ""id"" : ""a7311ed0-9ba6-4a6e-8066-caa2a2247991"" , ""functor"" : ""tag list"" , ""components"" : [ { value"" : """ &amp; Table134[[#This Row],[Label]] &amp; """, ""type"" : ""string"" } ] },","")</f>
        <v/>
      </c>
      <c r="J43" s="48" t="str">
        <f ca="1">"{ ""src"" : ""agent://" &amp; Table134[[#This Row],[src]] &amp; """,  ""trgt"" : ""agent://" &amp; Table134[[#This Row],[trgt]] &amp; """ } " &amp; IF(LEN(OFFSET(Table134[[#This Row],[src]],1,0))&gt;0,", ","")</f>
        <v xml:space="preserve">{ "src" : "agent://cb979e8b-8c81-42fe-a093-455a823f067d",  "trgt" : "agent://eeeeeeee-eeee-eeee-eeee-eeeeeeeeeeee" } , </v>
      </c>
    </row>
    <row r="44" spans="1:10" x14ac:dyDescent="0.25">
      <c r="A44" s="1" t="s">
        <v>205</v>
      </c>
      <c r="B44" s="1" t="str">
        <f>VLOOKUP(Table134[[#This Row],[src]],Table1[[UUID]:[email]],2,FALSE)</f>
        <v>mdragomirov@livelygig.com</v>
      </c>
      <c r="C44" s="3" t="s">
        <v>2069</v>
      </c>
      <c r="D44" s="3" t="s">
        <v>2237</v>
      </c>
      <c r="E44" s="6" t="str">
        <f>VLOOKUP(Table134[[#This Row],[trgt]],Table1[[UUID]:[email]],2,FALSE)</f>
        <v>livelygig@livelygig.com</v>
      </c>
      <c r="F44" s="6" t="str">
        <f>IF(Table134[[#This Row],[src]]&lt;Table134[[#This Row],[trgt]],Table134[[#This Row],[src]]&amp;"*"&amp;Table134[[#This Row],[trgt]],Table134[[#This Row],[trgt]]&amp;"*"&amp;Table134[[#This Row],[src]])</f>
        <v>770495fe-e2b3-43aa-925a-dc4223a99c92*eeeeeeee-eeee-eeee-eeee-eeeeeeeeeeee</v>
      </c>
      <c r="G44" s="6">
        <f>COUNTIF(Table134[Duplicate Check id],Table134[[#This Row],[Duplicate Check id]])</f>
        <v>1</v>
      </c>
      <c r="H44" s="6"/>
      <c r="I44" s="6" t="str">
        <f>IF(LEN(Table134[[#This Row],[Label]])&gt;0,"""label"" : { ""id"" : ""a7311ed0-9ba6-4a6e-8066-caa2a2247991"" , ""functor"" : ""tag list"" , ""components"" : [ { value"" : """ &amp; Table134[[#This Row],[Label]] &amp; """, ""type"" : ""string"" } ] },","")</f>
        <v/>
      </c>
      <c r="J44" s="48" t="str">
        <f ca="1">"{ ""src"" : ""agent://" &amp; Table134[[#This Row],[src]] &amp; """,  ""trgt"" : ""agent://" &amp; Table134[[#This Row],[trgt]] &amp; """ } " &amp; IF(LEN(OFFSET(Table134[[#This Row],[src]],1,0))&gt;0,", ","")</f>
        <v xml:space="preserve">{ "src" : "agent://770495fe-e2b3-43aa-925a-dc4223a99c92",  "trgt" : "agent://eeeeeeee-eeee-eeee-eeee-eeeeeeeeeeee" } , </v>
      </c>
    </row>
    <row r="45" spans="1:10" x14ac:dyDescent="0.25">
      <c r="A45" s="1" t="s">
        <v>206</v>
      </c>
      <c r="B45" s="1" t="str">
        <f>VLOOKUP(Table134[[#This Row],[src]],Table1[[UUID]:[email]],2,FALSE)</f>
        <v>dcastro@livelygig.com</v>
      </c>
      <c r="C45" s="3" t="s">
        <v>2069</v>
      </c>
      <c r="D45" s="3" t="s">
        <v>2237</v>
      </c>
      <c r="E45" s="6" t="str">
        <f>VLOOKUP(Table134[[#This Row],[trgt]],Table1[[UUID]:[email]],2,FALSE)</f>
        <v>livelygig@livelygig.com</v>
      </c>
      <c r="F45" s="6" t="str">
        <f>IF(Table134[[#This Row],[src]]&lt;Table134[[#This Row],[trgt]],Table134[[#This Row],[src]]&amp;"*"&amp;Table134[[#This Row],[trgt]],Table134[[#This Row],[trgt]]&amp;"*"&amp;Table134[[#This Row],[src]])</f>
        <v>4c6642bc-dfe4-45d6-8077-52210d6dff15*eeeeeeee-eeee-eeee-eeee-eeeeeeeeeeee</v>
      </c>
      <c r="G45" s="6">
        <f>COUNTIF(Table134[Duplicate Check id],Table134[[#This Row],[Duplicate Check id]])</f>
        <v>1</v>
      </c>
      <c r="H45" s="6"/>
      <c r="I45" s="6" t="str">
        <f>IF(LEN(Table134[[#This Row],[Label]])&gt;0,"""label"" : { ""id"" : ""a7311ed0-9ba6-4a6e-8066-caa2a2247991"" , ""functor"" : ""tag list"" , ""components"" : [ { value"" : """ &amp; Table134[[#This Row],[Label]] &amp; """, ""type"" : ""string"" } ] },","")</f>
        <v/>
      </c>
      <c r="J45" s="48" t="str">
        <f ca="1">"{ ""src"" : ""agent://" &amp; Table134[[#This Row],[src]] &amp; """,  ""trgt"" : ""agent://" &amp; Table134[[#This Row],[trgt]] &amp; """ } " &amp; IF(LEN(OFFSET(Table134[[#This Row],[src]],1,0))&gt;0,", ","")</f>
        <v xml:space="preserve">{ "src" : "agent://4c6642bc-dfe4-45d6-8077-52210d6dff15",  "trgt" : "agent://eeeeeeee-eeee-eeee-eeee-eeeeeeeeeeee" } , </v>
      </c>
    </row>
    <row r="46" spans="1:10" x14ac:dyDescent="0.25">
      <c r="A46" s="5" t="s">
        <v>207</v>
      </c>
      <c r="B46" s="5" t="str">
        <f>VLOOKUP(Table134[[#This Row],[src]],Table1[[UUID]:[email]],2,FALSE)</f>
        <v>rvogts@livelygig.com</v>
      </c>
      <c r="C46" s="3" t="s">
        <v>2069</v>
      </c>
      <c r="D46" s="3" t="s">
        <v>2237</v>
      </c>
      <c r="E46" s="6" t="str">
        <f>VLOOKUP(Table134[[#This Row],[trgt]],Table1[[UUID]:[email]],2,FALSE)</f>
        <v>livelygig@livelygig.com</v>
      </c>
      <c r="F46" s="6" t="str">
        <f>IF(Table134[[#This Row],[src]]&lt;Table134[[#This Row],[trgt]],Table134[[#This Row],[src]]&amp;"*"&amp;Table134[[#This Row],[trgt]],Table134[[#This Row],[trgt]]&amp;"*"&amp;Table134[[#This Row],[src]])</f>
        <v>b54e7190-040d-469d-8836-dd7afa6aed91*eeeeeeee-eeee-eeee-eeee-eeeeeeeeeeee</v>
      </c>
      <c r="G46" s="6">
        <f>COUNTIF(Table134[Duplicate Check id],Table134[[#This Row],[Duplicate Check id]])</f>
        <v>1</v>
      </c>
      <c r="H46" s="6"/>
      <c r="I46" s="6" t="str">
        <f>IF(LEN(Table134[[#This Row],[Label]])&gt;0,"""label"" : { ""id"" : ""a7311ed0-9ba6-4a6e-8066-caa2a2247991"" , ""functor"" : ""tag list"" , ""components"" : [ { value"" : """ &amp; Table134[[#This Row],[Label]] &amp; """, ""type"" : ""string"" } ] },","")</f>
        <v/>
      </c>
      <c r="J46" s="48" t="str">
        <f ca="1">"{ ""src"" : ""agent://" &amp; Table134[[#This Row],[src]] &amp; """,  ""trgt"" : ""agent://" &amp; Table134[[#This Row],[trgt]] &amp; """ } " &amp; IF(LEN(OFFSET(Table134[[#This Row],[src]],1,0))&gt;0,", ","")</f>
        <v xml:space="preserve">{ "src" : "agent://b54e7190-040d-469d-8836-dd7afa6aed91",  "trgt" : "agent://eeeeeeee-eeee-eeee-eeee-eeeeeeeeeeee" } , </v>
      </c>
    </row>
    <row r="47" spans="1:10" x14ac:dyDescent="0.25">
      <c r="A47" s="1" t="s">
        <v>208</v>
      </c>
      <c r="B47" s="1" t="str">
        <f>VLOOKUP(Table134[[#This Row],[src]],Table1[[UUID]:[email]],2,FALSE)</f>
        <v>sseward@livelygig.com</v>
      </c>
      <c r="C47" s="3" t="s">
        <v>2069</v>
      </c>
      <c r="D47" s="3" t="s">
        <v>2237</v>
      </c>
      <c r="E47" s="6" t="str">
        <f>VLOOKUP(Table134[[#This Row],[trgt]],Table1[[UUID]:[email]],2,FALSE)</f>
        <v>livelygig@livelygig.com</v>
      </c>
      <c r="F47" s="6" t="str">
        <f>IF(Table134[[#This Row],[src]]&lt;Table134[[#This Row],[trgt]],Table134[[#This Row],[src]]&amp;"*"&amp;Table134[[#This Row],[trgt]],Table134[[#This Row],[trgt]]&amp;"*"&amp;Table134[[#This Row],[src]])</f>
        <v>2af95444-262e-4d3d-93e4-3e9b09d8cc2f*eeeeeeee-eeee-eeee-eeee-eeeeeeeeeeee</v>
      </c>
      <c r="G47" s="6">
        <f>COUNTIF(Table134[Duplicate Check id],Table134[[#This Row],[Duplicate Check id]])</f>
        <v>1</v>
      </c>
      <c r="H47" s="6"/>
      <c r="I47" s="6" t="str">
        <f>IF(LEN(Table134[[#This Row],[Label]])&gt;0,"""label"" : { ""id"" : ""a7311ed0-9ba6-4a6e-8066-caa2a2247991"" , ""functor"" : ""tag list"" , ""components"" : [ { value"" : """ &amp; Table134[[#This Row],[Label]] &amp; """, ""type"" : ""string"" } ] },","")</f>
        <v/>
      </c>
      <c r="J47" s="48" t="str">
        <f ca="1">"{ ""src"" : ""agent://" &amp; Table134[[#This Row],[src]] &amp; """,  ""trgt"" : ""agent://" &amp; Table134[[#This Row],[trgt]] &amp; """ } " &amp; IF(LEN(OFFSET(Table134[[#This Row],[src]],1,0))&gt;0,", ","")</f>
        <v xml:space="preserve">{ "src" : "agent://2af95444-262e-4d3d-93e4-3e9b09d8cc2f",  "trgt" : "agent://eeeeeeee-eeee-eeee-eeee-eeeeeeeeeeee" } , </v>
      </c>
    </row>
    <row r="48" spans="1:10" x14ac:dyDescent="0.25">
      <c r="A48" s="1" t="s">
        <v>209</v>
      </c>
      <c r="B48" s="1" t="str">
        <f>VLOOKUP(Table134[[#This Row],[src]],Table1[[UUID]:[email]],2,FALSE)</f>
        <v>mstilo@livelygig.com</v>
      </c>
      <c r="C48" s="3" t="s">
        <v>2069</v>
      </c>
      <c r="D48" s="3" t="s">
        <v>2237</v>
      </c>
      <c r="E48" s="6" t="str">
        <f>VLOOKUP(Table134[[#This Row],[trgt]],Table1[[UUID]:[email]],2,FALSE)</f>
        <v>livelygig@livelygig.com</v>
      </c>
      <c r="F48" s="6" t="str">
        <f>IF(Table134[[#This Row],[src]]&lt;Table134[[#This Row],[trgt]],Table134[[#This Row],[src]]&amp;"*"&amp;Table134[[#This Row],[trgt]],Table134[[#This Row],[trgt]]&amp;"*"&amp;Table134[[#This Row],[src]])</f>
        <v>1a1bb32e-3a44-4ce1-be6f-6095ff8306dc*eeeeeeee-eeee-eeee-eeee-eeeeeeeeeeee</v>
      </c>
      <c r="G48" s="6">
        <f>COUNTIF(Table134[Duplicate Check id],Table134[[#This Row],[Duplicate Check id]])</f>
        <v>1</v>
      </c>
      <c r="H48" s="6"/>
      <c r="I48" s="6" t="str">
        <f>IF(LEN(Table134[[#This Row],[Label]])&gt;0,"""label"" : { ""id"" : ""a7311ed0-9ba6-4a6e-8066-caa2a2247991"" , ""functor"" : ""tag list"" , ""components"" : [ { value"" : """ &amp; Table134[[#This Row],[Label]] &amp; """, ""type"" : ""string"" } ] },","")</f>
        <v/>
      </c>
      <c r="J48" s="48" t="str">
        <f ca="1">"{ ""src"" : ""agent://" &amp; Table134[[#This Row],[src]] &amp; """,  ""trgt"" : ""agent://" &amp; Table134[[#This Row],[trgt]] &amp; """ } " &amp; IF(LEN(OFFSET(Table134[[#This Row],[src]],1,0))&gt;0,", ","")</f>
        <v xml:space="preserve">{ "src" : "agent://1a1bb32e-3a44-4ce1-be6f-6095ff8306dc",  "trgt" : "agent://eeeeeeee-eeee-eeee-eeee-eeeeeeeeeeee" } , </v>
      </c>
    </row>
    <row r="49" spans="1:10" x14ac:dyDescent="0.25">
      <c r="A49" s="1" t="s">
        <v>210</v>
      </c>
      <c r="B49" s="1" t="str">
        <f>VLOOKUP(Table134[[#This Row],[src]],Table1[[UUID]:[email]],2,FALSE)</f>
        <v>iungaro@livelygig.com</v>
      </c>
      <c r="C49" s="3" t="s">
        <v>2069</v>
      </c>
      <c r="D49" s="3" t="s">
        <v>2237</v>
      </c>
      <c r="E49" s="6" t="str">
        <f>VLOOKUP(Table134[[#This Row],[trgt]],Table1[[UUID]:[email]],2,FALSE)</f>
        <v>livelygig@livelygig.com</v>
      </c>
      <c r="F49" s="6" t="str">
        <f>IF(Table134[[#This Row],[src]]&lt;Table134[[#This Row],[trgt]],Table134[[#This Row],[src]]&amp;"*"&amp;Table134[[#This Row],[trgt]],Table134[[#This Row],[trgt]]&amp;"*"&amp;Table134[[#This Row],[src]])</f>
        <v>4c97d00a-f9b7-4073-93bc-968c29f4e86a*eeeeeeee-eeee-eeee-eeee-eeeeeeeeeeee</v>
      </c>
      <c r="G49" s="6">
        <f>COUNTIF(Table134[Duplicate Check id],Table134[[#This Row],[Duplicate Check id]])</f>
        <v>1</v>
      </c>
      <c r="H49" s="6"/>
      <c r="I49" s="6" t="str">
        <f>IF(LEN(Table134[[#This Row],[Label]])&gt;0,"""label"" : { ""id"" : ""a7311ed0-9ba6-4a6e-8066-caa2a2247991"" , ""functor"" : ""tag list"" , ""components"" : [ { value"" : """ &amp; Table134[[#This Row],[Label]] &amp; """, ""type"" : ""string"" } ] },","")</f>
        <v/>
      </c>
      <c r="J49" s="48" t="str">
        <f ca="1">"{ ""src"" : ""agent://" &amp; Table134[[#This Row],[src]] &amp; """,  ""trgt"" : ""agent://" &amp; Table134[[#This Row],[trgt]] &amp; """ } " &amp; IF(LEN(OFFSET(Table134[[#This Row],[src]],1,0))&gt;0,", ","")</f>
        <v xml:space="preserve">{ "src" : "agent://4c97d00a-f9b7-4073-93bc-968c29f4e86a",  "trgt" : "agent://eeeeeeee-eeee-eeee-eeee-eeeeeeeeeeee" } , </v>
      </c>
    </row>
    <row r="50" spans="1:10" x14ac:dyDescent="0.25">
      <c r="A50" s="5" t="s">
        <v>211</v>
      </c>
      <c r="B50" s="5" t="str">
        <f>VLOOKUP(Table134[[#This Row],[src]],Table1[[UUID]:[email]],2,FALSE)</f>
        <v>famador@livelygig.com</v>
      </c>
      <c r="C50" s="3" t="s">
        <v>2069</v>
      </c>
      <c r="D50" s="3" t="s">
        <v>2237</v>
      </c>
      <c r="E50" s="6" t="str">
        <f>VLOOKUP(Table134[[#This Row],[trgt]],Table1[[UUID]:[email]],2,FALSE)</f>
        <v>livelygig@livelygig.com</v>
      </c>
      <c r="F50" s="6" t="str">
        <f>IF(Table134[[#This Row],[src]]&lt;Table134[[#This Row],[trgt]],Table134[[#This Row],[src]]&amp;"*"&amp;Table134[[#This Row],[trgt]],Table134[[#This Row],[trgt]]&amp;"*"&amp;Table134[[#This Row],[src]])</f>
        <v>7766a637-23b8-44aa-a043-3ccba9693d98*eeeeeeee-eeee-eeee-eeee-eeeeeeeeeeee</v>
      </c>
      <c r="G50" s="6">
        <f>COUNTIF(Table134[Duplicate Check id],Table134[[#This Row],[Duplicate Check id]])</f>
        <v>1</v>
      </c>
      <c r="H50" s="6"/>
      <c r="I50" s="6" t="str">
        <f>IF(LEN(Table134[[#This Row],[Label]])&gt;0,"""label"" : { ""id"" : ""a7311ed0-9ba6-4a6e-8066-caa2a2247991"" , ""functor"" : ""tag list"" , ""components"" : [ { value"" : """ &amp; Table134[[#This Row],[Label]] &amp; """, ""type"" : ""string"" } ] },","")</f>
        <v/>
      </c>
      <c r="J50" s="48" t="str">
        <f ca="1">"{ ""src"" : ""agent://" &amp; Table134[[#This Row],[src]] &amp; """,  ""trgt"" : ""agent://" &amp; Table134[[#This Row],[trgt]] &amp; """ } " &amp; IF(LEN(OFFSET(Table134[[#This Row],[src]],1,0))&gt;0,", ","")</f>
        <v xml:space="preserve">{ "src" : "agent://7766a637-23b8-44aa-a043-3ccba9693d98",  "trgt" : "agent://eeeeeeee-eeee-eeee-eeee-eeeeeeeeeeee" } , </v>
      </c>
    </row>
    <row r="51" spans="1:10" x14ac:dyDescent="0.25">
      <c r="A51" s="1" t="s">
        <v>212</v>
      </c>
      <c r="B51" s="1" t="str">
        <f>VLOOKUP(Table134[[#This Row],[src]],Table1[[UUID]:[email]],2,FALSE)</f>
        <v>mlamberti@livelygig.com</v>
      </c>
      <c r="C51" s="3" t="s">
        <v>2069</v>
      </c>
      <c r="D51" s="3" t="s">
        <v>2237</v>
      </c>
      <c r="E51" s="6" t="str">
        <f>VLOOKUP(Table134[[#This Row],[trgt]],Table1[[UUID]:[email]],2,FALSE)</f>
        <v>livelygig@livelygig.com</v>
      </c>
      <c r="F51" s="6" t="str">
        <f>IF(Table134[[#This Row],[src]]&lt;Table134[[#This Row],[trgt]],Table134[[#This Row],[src]]&amp;"*"&amp;Table134[[#This Row],[trgt]],Table134[[#This Row],[trgt]]&amp;"*"&amp;Table134[[#This Row],[src]])</f>
        <v>0689abfa-06cc-49a5-adb6-0e53134b0958*eeeeeeee-eeee-eeee-eeee-eeeeeeeeeeee</v>
      </c>
      <c r="G51" s="6">
        <f>COUNTIF(Table134[Duplicate Check id],Table134[[#This Row],[Duplicate Check id]])</f>
        <v>1</v>
      </c>
      <c r="H51" s="6"/>
      <c r="I51" s="6" t="str">
        <f>IF(LEN(Table134[[#This Row],[Label]])&gt;0,"""label"" : { ""id"" : ""a7311ed0-9ba6-4a6e-8066-caa2a2247991"" , ""functor"" : ""tag list"" , ""components"" : [ { value"" : """ &amp; Table134[[#This Row],[Label]] &amp; """, ""type"" : ""string"" } ] },","")</f>
        <v/>
      </c>
      <c r="J51" s="48" t="str">
        <f ca="1">"{ ""src"" : ""agent://" &amp; Table134[[#This Row],[src]] &amp; """,  ""trgt"" : ""agent://" &amp; Table134[[#This Row],[trgt]] &amp; """ } " &amp; IF(LEN(OFFSET(Table134[[#This Row],[src]],1,0))&gt;0,", ","")</f>
        <v xml:space="preserve">{ "src" : "agent://0689abfa-06cc-49a5-adb6-0e53134b0958",  "trgt" : "agent://eeeeeeee-eeee-eeee-eeee-eeeeeeeeeeee" } , </v>
      </c>
    </row>
    <row r="52" spans="1:10" x14ac:dyDescent="0.25">
      <c r="A52" s="1" t="s">
        <v>213</v>
      </c>
      <c r="B52" s="1" t="str">
        <f>VLOOKUP(Table134[[#This Row],[src]],Table1[[UUID]:[email]],2,FALSE)</f>
        <v>tantall@livelygig.com</v>
      </c>
      <c r="C52" s="3" t="s">
        <v>2069</v>
      </c>
      <c r="D52" s="3" t="s">
        <v>2237</v>
      </c>
      <c r="E52" s="6" t="str">
        <f>VLOOKUP(Table134[[#This Row],[trgt]],Table1[[UUID]:[email]],2,FALSE)</f>
        <v>livelygig@livelygig.com</v>
      </c>
      <c r="F52" s="6" t="str">
        <f>IF(Table134[[#This Row],[src]]&lt;Table134[[#This Row],[trgt]],Table134[[#This Row],[src]]&amp;"*"&amp;Table134[[#This Row],[trgt]],Table134[[#This Row],[trgt]]&amp;"*"&amp;Table134[[#This Row],[src]])</f>
        <v>476aab86-01a7-4cc8-a80e-b2f36ad6ed0e*eeeeeeee-eeee-eeee-eeee-eeeeeeeeeeee</v>
      </c>
      <c r="G52" s="6">
        <f>COUNTIF(Table134[Duplicate Check id],Table134[[#This Row],[Duplicate Check id]])</f>
        <v>1</v>
      </c>
      <c r="H52" s="6"/>
      <c r="I52" s="6" t="str">
        <f>IF(LEN(Table134[[#This Row],[Label]])&gt;0,"""label"" : { ""id"" : ""a7311ed0-9ba6-4a6e-8066-caa2a2247991"" , ""functor"" : ""tag list"" , ""components"" : [ { value"" : """ &amp; Table134[[#This Row],[Label]] &amp; """, ""type"" : ""string"" } ] },","")</f>
        <v/>
      </c>
      <c r="J52" s="48" t="str">
        <f ca="1">"{ ""src"" : ""agent://" &amp; Table134[[#This Row],[src]] &amp; """,  ""trgt"" : ""agent://" &amp; Table134[[#This Row],[trgt]] &amp; """ } " &amp; IF(LEN(OFFSET(Table134[[#This Row],[src]],1,0))&gt;0,", ","")</f>
        <v xml:space="preserve">{ "src" : "agent://476aab86-01a7-4cc8-a80e-b2f36ad6ed0e",  "trgt" : "agent://eeeeeeee-eeee-eeee-eeee-eeeeeeeeeeee" } , </v>
      </c>
    </row>
    <row r="53" spans="1:10" x14ac:dyDescent="0.25">
      <c r="A53" s="1" t="s">
        <v>214</v>
      </c>
      <c r="B53" s="1" t="str">
        <f>VLOOKUP(Table134[[#This Row],[src]],Table1[[UUID]:[email]],2,FALSE)</f>
        <v>mdonalds@livelygig.com</v>
      </c>
      <c r="C53" s="3" t="s">
        <v>2069</v>
      </c>
      <c r="D53" s="3" t="s">
        <v>2237</v>
      </c>
      <c r="E53" s="6" t="str">
        <f>VLOOKUP(Table134[[#This Row],[trgt]],Table1[[UUID]:[email]],2,FALSE)</f>
        <v>livelygig@livelygig.com</v>
      </c>
      <c r="F53" s="6" t="str">
        <f>IF(Table134[[#This Row],[src]]&lt;Table134[[#This Row],[trgt]],Table134[[#This Row],[src]]&amp;"*"&amp;Table134[[#This Row],[trgt]],Table134[[#This Row],[trgt]]&amp;"*"&amp;Table134[[#This Row],[src]])</f>
        <v>9c51c8d1-1948-4d63-9dc1-31e7ffe40865*eeeeeeee-eeee-eeee-eeee-eeeeeeeeeeee</v>
      </c>
      <c r="G53" s="6">
        <f>COUNTIF(Table134[Duplicate Check id],Table134[[#This Row],[Duplicate Check id]])</f>
        <v>1</v>
      </c>
      <c r="H53" s="6"/>
      <c r="I53" s="6" t="str">
        <f>IF(LEN(Table134[[#This Row],[Label]])&gt;0,"""label"" : { ""id"" : ""a7311ed0-9ba6-4a6e-8066-caa2a2247991"" , ""functor"" : ""tag list"" , ""components"" : [ { value"" : """ &amp; Table134[[#This Row],[Label]] &amp; """, ""type"" : ""string"" } ] },","")</f>
        <v/>
      </c>
      <c r="J53" s="48" t="str">
        <f ca="1">"{ ""src"" : ""agent://" &amp; Table134[[#This Row],[src]] &amp; """,  ""trgt"" : ""agent://" &amp; Table134[[#This Row],[trgt]] &amp; """ } " &amp; IF(LEN(OFFSET(Table134[[#This Row],[src]],1,0))&gt;0,", ","")</f>
        <v xml:space="preserve">{ "src" : "agent://9c51c8d1-1948-4d63-9dc1-31e7ffe40865",  "trgt" : "agent://eeeeeeee-eeee-eeee-eeee-eeeeeeeeeeee" } , </v>
      </c>
    </row>
    <row r="54" spans="1:10" x14ac:dyDescent="0.25">
      <c r="A54" s="5" t="s">
        <v>215</v>
      </c>
      <c r="B54" s="5" t="str">
        <f>VLOOKUP(Table134[[#This Row],[src]],Table1[[UUID]:[email]],2,FALSE)</f>
        <v>svincent@livelygig.com</v>
      </c>
      <c r="C54" s="3" t="s">
        <v>2069</v>
      </c>
      <c r="D54" s="3" t="s">
        <v>2237</v>
      </c>
      <c r="E54" s="6" t="str">
        <f>VLOOKUP(Table134[[#This Row],[trgt]],Table1[[UUID]:[email]],2,FALSE)</f>
        <v>livelygig@livelygig.com</v>
      </c>
      <c r="F54" s="6" t="str">
        <f>IF(Table134[[#This Row],[src]]&lt;Table134[[#This Row],[trgt]],Table134[[#This Row],[src]]&amp;"*"&amp;Table134[[#This Row],[trgt]],Table134[[#This Row],[trgt]]&amp;"*"&amp;Table134[[#This Row],[src]])</f>
        <v>4f773a4e-d1f7-4eb4-9a6f-5f81919bd4c5*eeeeeeee-eeee-eeee-eeee-eeeeeeeeeeee</v>
      </c>
      <c r="G54" s="6">
        <f>COUNTIF(Table134[Duplicate Check id],Table134[[#This Row],[Duplicate Check id]])</f>
        <v>1</v>
      </c>
      <c r="H54" s="6"/>
      <c r="I54" s="6" t="str">
        <f>IF(LEN(Table134[[#This Row],[Label]])&gt;0,"""label"" : { ""id"" : ""a7311ed0-9ba6-4a6e-8066-caa2a2247991"" , ""functor"" : ""tag list"" , ""components"" : [ { value"" : """ &amp; Table134[[#This Row],[Label]] &amp; """, ""type"" : ""string"" } ] },","")</f>
        <v/>
      </c>
      <c r="J54" s="48" t="str">
        <f ca="1">"{ ""src"" : ""agent://" &amp; Table134[[#This Row],[src]] &amp; """,  ""trgt"" : ""agent://" &amp; Table134[[#This Row],[trgt]] &amp; """ } " &amp; IF(LEN(OFFSET(Table134[[#This Row],[src]],1,0))&gt;0,", ","")</f>
        <v xml:space="preserve">{ "src" : "agent://4f773a4e-d1f7-4eb4-9a6f-5f81919bd4c5",  "trgt" : "agent://eeeeeeee-eeee-eeee-eeee-eeeeeeeeeeee" } , </v>
      </c>
    </row>
    <row r="55" spans="1:10" x14ac:dyDescent="0.25">
      <c r="A55" s="1" t="s">
        <v>216</v>
      </c>
      <c r="B55" s="1" t="str">
        <f>VLOOKUP(Table134[[#This Row],[src]],Table1[[UUID]:[email]],2,FALSE)</f>
        <v>kdragic@livelygig.com</v>
      </c>
      <c r="C55" s="3" t="s">
        <v>2069</v>
      </c>
      <c r="D55" s="3" t="s">
        <v>2237</v>
      </c>
      <c r="E55" s="6" t="str">
        <f>VLOOKUP(Table134[[#This Row],[trgt]],Table1[[UUID]:[email]],2,FALSE)</f>
        <v>livelygig@livelygig.com</v>
      </c>
      <c r="F55" s="6" t="str">
        <f>IF(Table134[[#This Row],[src]]&lt;Table134[[#This Row],[trgt]],Table134[[#This Row],[src]]&amp;"*"&amp;Table134[[#This Row],[trgt]],Table134[[#This Row],[trgt]]&amp;"*"&amp;Table134[[#This Row],[src]])</f>
        <v>94a8c78e-a71b-449d-aee7-38590853c242*eeeeeeee-eeee-eeee-eeee-eeeeeeeeeeee</v>
      </c>
      <c r="G55" s="6">
        <f>COUNTIF(Table134[Duplicate Check id],Table134[[#This Row],[Duplicate Check id]])</f>
        <v>1</v>
      </c>
      <c r="H55" s="6"/>
      <c r="I55" s="6" t="str">
        <f>IF(LEN(Table134[[#This Row],[Label]])&gt;0,"""label"" : { ""id"" : ""a7311ed0-9ba6-4a6e-8066-caa2a2247991"" , ""functor"" : ""tag list"" , ""components"" : [ { value"" : """ &amp; Table134[[#This Row],[Label]] &amp; """, ""type"" : ""string"" } ] },","")</f>
        <v/>
      </c>
      <c r="J55" s="48" t="str">
        <f ca="1">"{ ""src"" : ""agent://" &amp; Table134[[#This Row],[src]] &amp; """,  ""trgt"" : ""agent://" &amp; Table134[[#This Row],[trgt]] &amp; """ } " &amp; IF(LEN(OFFSET(Table134[[#This Row],[src]],1,0))&gt;0,", ","")</f>
        <v xml:space="preserve">{ "src" : "agent://94a8c78e-a71b-449d-aee7-38590853c242",  "trgt" : "agent://eeeeeeee-eeee-eeee-eeee-eeeeeeeeeeee" } , </v>
      </c>
    </row>
    <row r="56" spans="1:10" x14ac:dyDescent="0.25">
      <c r="A56" s="1" t="s">
        <v>217</v>
      </c>
      <c r="B56" s="1" t="str">
        <f>VLOOKUP(Table134[[#This Row],[src]],Table1[[UUID]:[email]],2,FALSE)</f>
        <v>rsarkozi@livelygig.com</v>
      </c>
      <c r="C56" s="3" t="s">
        <v>2069</v>
      </c>
      <c r="D56" s="3" t="s">
        <v>2237</v>
      </c>
      <c r="E56" s="6" t="str">
        <f>VLOOKUP(Table134[[#This Row],[trgt]],Table1[[UUID]:[email]],2,FALSE)</f>
        <v>livelygig@livelygig.com</v>
      </c>
      <c r="F56" s="6" t="str">
        <f>IF(Table134[[#This Row],[src]]&lt;Table134[[#This Row],[trgt]],Table134[[#This Row],[src]]&amp;"*"&amp;Table134[[#This Row],[trgt]],Table134[[#This Row],[trgt]]&amp;"*"&amp;Table134[[#This Row],[src]])</f>
        <v>23e9ff8a-c0fd-40a3-8849-a1f1579f1179*eeeeeeee-eeee-eeee-eeee-eeeeeeeeeeee</v>
      </c>
      <c r="G56" s="6">
        <f>COUNTIF(Table134[Duplicate Check id],Table134[[#This Row],[Duplicate Check id]])</f>
        <v>1</v>
      </c>
      <c r="H56" s="6"/>
      <c r="I56" s="6" t="str">
        <f>IF(LEN(Table134[[#This Row],[Label]])&gt;0,"""label"" : { ""id"" : ""a7311ed0-9ba6-4a6e-8066-caa2a2247991"" , ""functor"" : ""tag list"" , ""components"" : [ { value"" : """ &amp; Table134[[#This Row],[Label]] &amp; """, ""type"" : ""string"" } ] },","")</f>
        <v/>
      </c>
      <c r="J56" s="48" t="str">
        <f ca="1">"{ ""src"" : ""agent://" &amp; Table134[[#This Row],[src]] &amp; """,  ""trgt"" : ""agent://" &amp; Table134[[#This Row],[trgt]] &amp; """ } " &amp; IF(LEN(OFFSET(Table134[[#This Row],[src]],1,0))&gt;0,", ","")</f>
        <v xml:space="preserve">{ "src" : "agent://23e9ff8a-c0fd-40a3-8849-a1f1579f1179",  "trgt" : "agent://eeeeeeee-eeee-eeee-eeee-eeeeeeeeeeee" } , </v>
      </c>
    </row>
    <row r="57" spans="1:10" x14ac:dyDescent="0.25">
      <c r="A57" s="1" t="s">
        <v>218</v>
      </c>
      <c r="B57" s="1" t="str">
        <f>VLOOKUP(Table134[[#This Row],[src]],Table1[[UUID]:[email]],2,FALSE)</f>
        <v>ghall@livelygig.com</v>
      </c>
      <c r="C57" s="3" t="s">
        <v>2069</v>
      </c>
      <c r="D57" s="3" t="s">
        <v>2237</v>
      </c>
      <c r="E57" s="6" t="str">
        <f>VLOOKUP(Table134[[#This Row],[trgt]],Table1[[UUID]:[email]],2,FALSE)</f>
        <v>livelygig@livelygig.com</v>
      </c>
      <c r="F57" s="6" t="str">
        <f>IF(Table134[[#This Row],[src]]&lt;Table134[[#This Row],[trgt]],Table134[[#This Row],[src]]&amp;"*"&amp;Table134[[#This Row],[trgt]],Table134[[#This Row],[trgt]]&amp;"*"&amp;Table134[[#This Row],[src]])</f>
        <v>43a9f1ee-41d1-4181-9360-4415f9624ce2*eeeeeeee-eeee-eeee-eeee-eeeeeeeeeeee</v>
      </c>
      <c r="G57" s="6">
        <f>COUNTIF(Table134[Duplicate Check id],Table134[[#This Row],[Duplicate Check id]])</f>
        <v>1</v>
      </c>
      <c r="H57" s="6"/>
      <c r="I57" s="6" t="str">
        <f>IF(LEN(Table134[[#This Row],[Label]])&gt;0,"""label"" : { ""id"" : ""a7311ed0-9ba6-4a6e-8066-caa2a2247991"" , ""functor"" : ""tag list"" , ""components"" : [ { value"" : """ &amp; Table134[[#This Row],[Label]] &amp; """, ""type"" : ""string"" } ] },","")</f>
        <v/>
      </c>
      <c r="J57" s="48" t="str">
        <f ca="1">"{ ""src"" : ""agent://" &amp; Table134[[#This Row],[src]] &amp; """,  ""trgt"" : ""agent://" &amp; Table134[[#This Row],[trgt]] &amp; """ } " &amp; IF(LEN(OFFSET(Table134[[#This Row],[src]],1,0))&gt;0,", ","")</f>
        <v xml:space="preserve">{ "src" : "agent://43a9f1ee-41d1-4181-9360-4415f9624ce2",  "trgt" : "agent://eeeeeeee-eeee-eeee-eeee-eeeeeeeeeeee" } , </v>
      </c>
    </row>
    <row r="58" spans="1:10" x14ac:dyDescent="0.25">
      <c r="A58" s="139" t="s">
        <v>219</v>
      </c>
      <c r="B58" s="139" t="str">
        <f>VLOOKUP(Table134[[#This Row],[src]],Table1[[UUID]:[email]],2,FALSE)</f>
        <v>myap@livelygig.com</v>
      </c>
      <c r="C58" s="3" t="s">
        <v>2069</v>
      </c>
      <c r="D58" s="6" t="s">
        <v>2237</v>
      </c>
      <c r="E58" s="6" t="str">
        <f>VLOOKUP(Table134[[#This Row],[trgt]],Table1[[UUID]:[email]],2,FALSE)</f>
        <v>livelygig@livelygig.com</v>
      </c>
      <c r="F58" s="3" t="str">
        <f>IF(Table134[[#This Row],[src]]&lt;Table134[[#This Row],[trgt]],Table134[[#This Row],[src]]&amp;"*"&amp;Table134[[#This Row],[trgt]],Table134[[#This Row],[trgt]]&amp;"*"&amp;Table134[[#This Row],[src]])</f>
        <v>cb4ac0f8-8d6e-4458-a018-66484ce4dff9*eeeeeeee-eeee-eeee-eeee-eeeeeeeeeeee</v>
      </c>
      <c r="G58" s="3">
        <f>COUNTIF(Table134[Duplicate Check id],Table134[[#This Row],[Duplicate Check id]])</f>
        <v>1</v>
      </c>
      <c r="H58" s="3"/>
      <c r="I58" s="6" t="str">
        <f>IF(LEN(Table134[[#This Row],[Label]])&gt;0,"""label"" : { ""id"" : ""a7311ed0-9ba6-4a6e-8066-caa2a2247991"" , ""functor"" : ""tag list"" , ""components"" : [ { value"" : """ &amp; Table134[[#This Row],[Label]] &amp; """, ""type"" : ""string"" } ] },","")</f>
        <v/>
      </c>
      <c r="J58" s="48" t="str">
        <f ca="1">"{ ""src"" : ""agent://" &amp; Table134[[#This Row],[src]] &amp; """,  ""trgt"" : ""agent://" &amp; Table134[[#This Row],[trgt]] &amp; """ } " &amp; IF(LEN(OFFSET(Table134[[#This Row],[src]],1,0))&gt;0,", ","")</f>
        <v xml:space="preserve">{ "src" : "agent://cb4ac0f8-8d6e-4458-a018-66484ce4dff9",  "trgt" : "agent://eeeeeeee-eeee-eeee-eeee-eeeeeeeeeeee" } , </v>
      </c>
    </row>
    <row r="59" spans="1:10" x14ac:dyDescent="0.25">
      <c r="A59" s="1" t="s">
        <v>222</v>
      </c>
      <c r="B59" s="1" t="str">
        <f>VLOOKUP(Table134[[#This Row],[src]],Table1[[UUID]:[email]],2,FALSE)</f>
        <v>kestevez@livelygig.com</v>
      </c>
      <c r="C59" s="3" t="s">
        <v>2069</v>
      </c>
      <c r="D59" s="6" t="s">
        <v>2237</v>
      </c>
      <c r="E59" s="6" t="str">
        <f>VLOOKUP(Table134[[#This Row],[trgt]],Table1[[UUID]:[email]],2,FALSE)</f>
        <v>livelygig@livelygig.com</v>
      </c>
      <c r="F59" s="3" t="str">
        <f>IF(Table134[[#This Row],[src]]&lt;Table134[[#This Row],[trgt]],Table134[[#This Row],[src]]&amp;"*"&amp;Table134[[#This Row],[trgt]],Table134[[#This Row],[trgt]]&amp;"*"&amp;Table134[[#This Row],[src]])</f>
        <v>9497068c-5c42-48e2-8de9-14a2e44dc651*eeeeeeee-eeee-eeee-eeee-eeeeeeeeeeee</v>
      </c>
      <c r="G59" s="3">
        <f>COUNTIF(Table134[Duplicate Check id],Table134[[#This Row],[Duplicate Check id]])</f>
        <v>1</v>
      </c>
      <c r="H59" s="3"/>
      <c r="I59" s="6" t="str">
        <f>IF(LEN(Table134[[#This Row],[Label]])&gt;0,"""label"" : { ""id"" : ""a7311ed0-9ba6-4a6e-8066-caa2a2247991"" , ""functor"" : ""tag list"" , ""components"" : [ { value"" : """ &amp; Table134[[#This Row],[Label]] &amp; """, ""type"" : ""string"" } ] },","")</f>
        <v/>
      </c>
      <c r="J59" s="48" t="str">
        <f ca="1">"{ ""src"" : ""agent://" &amp; Table134[[#This Row],[src]] &amp; """,  ""trgt"" : ""agent://" &amp; Table134[[#This Row],[trgt]] &amp; """ } " &amp; IF(LEN(OFFSET(Table134[[#This Row],[src]],1,0))&gt;0,", ","")</f>
        <v xml:space="preserve">{ "src" : "agent://9497068c-5c42-48e2-8de9-14a2e44dc651",  "trgt" : "agent://eeeeeeee-eeee-eeee-eeee-eeeeeeeeeeee" } , </v>
      </c>
    </row>
    <row r="60" spans="1:10" x14ac:dyDescent="0.25">
      <c r="A60" s="5" t="s">
        <v>223</v>
      </c>
      <c r="B60" s="5" t="str">
        <f>VLOOKUP(Table134[[#This Row],[src]],Table1[[UUID]:[email]],2,FALSE)</f>
        <v>mmachado@livelygig.com</v>
      </c>
      <c r="C60" s="3" t="s">
        <v>2069</v>
      </c>
      <c r="D60" s="6" t="s">
        <v>2237</v>
      </c>
      <c r="E60" s="6" t="str">
        <f>VLOOKUP(Table134[[#This Row],[trgt]],Table1[[UUID]:[email]],2,FALSE)</f>
        <v>livelygig@livelygig.com</v>
      </c>
      <c r="F60" s="3" t="str">
        <f>IF(Table134[[#This Row],[src]]&lt;Table134[[#This Row],[trgt]],Table134[[#This Row],[src]]&amp;"*"&amp;Table134[[#This Row],[trgt]],Table134[[#This Row],[trgt]]&amp;"*"&amp;Table134[[#This Row],[src]])</f>
        <v>dfe045e9-42ad-41e5-a2a0-9890b219e4f7*eeeeeeee-eeee-eeee-eeee-eeeeeeeeeeee</v>
      </c>
      <c r="G60" s="3">
        <f>COUNTIF(Table134[Duplicate Check id],Table134[[#This Row],[Duplicate Check id]])</f>
        <v>1</v>
      </c>
      <c r="H60" s="3"/>
      <c r="I60" s="6" t="str">
        <f>IF(LEN(Table134[[#This Row],[Label]])&gt;0,"""label"" : { ""id"" : ""a7311ed0-9ba6-4a6e-8066-caa2a2247991"" , ""functor"" : ""tag list"" , ""components"" : [ { value"" : """ &amp; Table134[[#This Row],[Label]] &amp; """, ""type"" : ""string"" } ] },","")</f>
        <v/>
      </c>
      <c r="J60" s="48" t="str">
        <f ca="1">"{ ""src"" : ""agent://" &amp; Table134[[#This Row],[src]] &amp; """,  ""trgt"" : ""agent://" &amp; Table134[[#This Row],[trgt]] &amp; """ } " &amp; IF(LEN(OFFSET(Table134[[#This Row],[src]],1,0))&gt;0,", ","")</f>
        <v xml:space="preserve">{ "src" : "agent://dfe045e9-42ad-41e5-a2a0-9890b219e4f7",  "trgt" : "agent://eeeeeeee-eeee-eeee-eeee-eeeeeeeeeeee" } , </v>
      </c>
    </row>
    <row r="61" spans="1:10" x14ac:dyDescent="0.25">
      <c r="A61" s="1" t="s">
        <v>224</v>
      </c>
      <c r="B61" s="1" t="str">
        <f>VLOOKUP(Table134[[#This Row],[src]],Table1[[UUID]:[email]],2,FALSE)</f>
        <v>dbenitez@livelygig.com</v>
      </c>
      <c r="C61" s="3" t="s">
        <v>2069</v>
      </c>
      <c r="D61" s="6" t="s">
        <v>2237</v>
      </c>
      <c r="E61" s="6" t="str">
        <f>VLOOKUP(Table134[[#This Row],[trgt]],Table1[[UUID]:[email]],2,FALSE)</f>
        <v>livelygig@livelygig.com</v>
      </c>
      <c r="F61" s="3" t="str">
        <f>IF(Table134[[#This Row],[src]]&lt;Table134[[#This Row],[trgt]],Table134[[#This Row],[src]]&amp;"*"&amp;Table134[[#This Row],[trgt]],Table134[[#This Row],[trgt]]&amp;"*"&amp;Table134[[#This Row],[src]])</f>
        <v>955f3107-fd5f-46bc-a28d-f18f82cc8cf6*eeeeeeee-eeee-eeee-eeee-eeeeeeeeeeee</v>
      </c>
      <c r="G61" s="3">
        <f>COUNTIF(Table134[Duplicate Check id],Table134[[#This Row],[Duplicate Check id]])</f>
        <v>1</v>
      </c>
      <c r="H61" s="3"/>
      <c r="I61" s="6" t="str">
        <f>IF(LEN(Table134[[#This Row],[Label]])&gt;0,"""label"" : { ""id"" : ""a7311ed0-9ba6-4a6e-8066-caa2a2247991"" , ""functor"" : ""tag list"" , ""components"" : [ { value"" : """ &amp; Table134[[#This Row],[Label]] &amp; """, ""type"" : ""string"" } ] },","")</f>
        <v/>
      </c>
      <c r="J61" s="48" t="str">
        <f ca="1">"{ ""src"" : ""agent://" &amp; Table134[[#This Row],[src]] &amp; """,  ""trgt"" : ""agent://" &amp; Table134[[#This Row],[trgt]] &amp; """ } " &amp; IF(LEN(OFFSET(Table134[[#This Row],[src]],1,0))&gt;0,", ","")</f>
        <v xml:space="preserve">{ "src" : "agent://955f3107-fd5f-46bc-a28d-f18f82cc8cf6",  "trgt" : "agent://eeeeeeee-eeee-eeee-eeee-eeeeeeeeeeee" } , </v>
      </c>
    </row>
    <row r="62" spans="1:10" x14ac:dyDescent="0.25">
      <c r="A62" s="1" t="s">
        <v>225</v>
      </c>
      <c r="B62" s="1" t="str">
        <f>VLOOKUP(Table134[[#This Row],[src]],Table1[[UUID]:[email]],2,FALSE)</f>
        <v>apage@livelygig.com</v>
      </c>
      <c r="C62" s="3" t="s">
        <v>2069</v>
      </c>
      <c r="D62" s="6" t="s">
        <v>2237</v>
      </c>
      <c r="E62" s="6" t="str">
        <f>VLOOKUP(Table134[[#This Row],[trgt]],Table1[[UUID]:[email]],2,FALSE)</f>
        <v>livelygig@livelygig.com</v>
      </c>
      <c r="F62" s="3" t="str">
        <f>IF(Table134[[#This Row],[src]]&lt;Table134[[#This Row],[trgt]],Table134[[#This Row],[src]]&amp;"*"&amp;Table134[[#This Row],[trgt]],Table134[[#This Row],[trgt]]&amp;"*"&amp;Table134[[#This Row],[src]])</f>
        <v>eeeeeeee-eeee-eeee-eeee-eeeeeeeeeeee*f7fe2ff1-5756-4ff9-a3fd-15961118746b</v>
      </c>
      <c r="G62" s="3">
        <f>COUNTIF(Table134[Duplicate Check id],Table134[[#This Row],[Duplicate Check id]])</f>
        <v>1</v>
      </c>
      <c r="H62" s="3"/>
      <c r="I62" s="6" t="str">
        <f>IF(LEN(Table134[[#This Row],[Label]])&gt;0,"""label"" : { ""id"" : ""a7311ed0-9ba6-4a6e-8066-caa2a2247991"" , ""functor"" : ""tag list"" , ""components"" : [ { value"" : """ &amp; Table134[[#This Row],[Label]] &amp; """, ""type"" : ""string"" } ] },","")</f>
        <v/>
      </c>
      <c r="J62" s="48" t="str">
        <f ca="1">"{ ""src"" : ""agent://" &amp; Table134[[#This Row],[src]] &amp; """,  ""trgt"" : ""agent://" &amp; Table134[[#This Row],[trgt]] &amp; """ } " &amp; IF(LEN(OFFSET(Table134[[#This Row],[src]],1,0))&gt;0,", ","")</f>
        <v xml:space="preserve">{ "src" : "agent://f7fe2ff1-5756-4ff9-a3fd-15961118746b",  "trgt" : "agent://eeeeeeee-eeee-eeee-eeee-eeeeeeeeeeee" } , </v>
      </c>
    </row>
    <row r="63" spans="1:10" x14ac:dyDescent="0.25">
      <c r="A63" s="1" t="s">
        <v>226</v>
      </c>
      <c r="B63" s="1" t="str">
        <f>VLOOKUP(Table134[[#This Row],[src]],Table1[[UUID]:[email]],2,FALSE)</f>
        <v>alim@livelygig.com</v>
      </c>
      <c r="C63" s="3" t="s">
        <v>2069</v>
      </c>
      <c r="D63" s="6" t="s">
        <v>2237</v>
      </c>
      <c r="E63" s="6" t="str">
        <f>VLOOKUP(Table134[[#This Row],[trgt]],Table1[[UUID]:[email]],2,FALSE)</f>
        <v>livelygig@livelygig.com</v>
      </c>
      <c r="F63" s="3" t="str">
        <f>IF(Table134[[#This Row],[src]]&lt;Table134[[#This Row],[trgt]],Table134[[#This Row],[src]]&amp;"*"&amp;Table134[[#This Row],[trgt]],Table134[[#This Row],[trgt]]&amp;"*"&amp;Table134[[#This Row],[src]])</f>
        <v>4588b052-b643-4add-ade9-803c3607ffbd*eeeeeeee-eeee-eeee-eeee-eeeeeeeeeeee</v>
      </c>
      <c r="G63" s="3">
        <f>COUNTIF(Table134[Duplicate Check id],Table134[[#This Row],[Duplicate Check id]])</f>
        <v>1</v>
      </c>
      <c r="H63" s="3"/>
      <c r="I63" s="6" t="str">
        <f>IF(LEN(Table134[[#This Row],[Label]])&gt;0,"""label"" : { ""id"" : ""a7311ed0-9ba6-4a6e-8066-caa2a2247991"" , ""functor"" : ""tag list"" , ""components"" : [ { value"" : """ &amp; Table134[[#This Row],[Label]] &amp; """, ""type"" : ""string"" } ] },","")</f>
        <v/>
      </c>
      <c r="J63" s="48" t="str">
        <f ca="1">"{ ""src"" : ""agent://" &amp; Table134[[#This Row],[src]] &amp; """,  ""trgt"" : ""agent://" &amp; Table134[[#This Row],[trgt]] &amp; """ } " &amp; IF(LEN(OFFSET(Table134[[#This Row],[src]],1,0))&gt;0,", ","")</f>
        <v xml:space="preserve">{ "src" : "agent://4588b052-b643-4add-ade9-803c3607ffbd",  "trgt" : "agent://eeeeeeee-eeee-eeee-eeee-eeeeeeeeeeee" } , </v>
      </c>
    </row>
    <row r="64" spans="1:10" x14ac:dyDescent="0.25">
      <c r="A64" s="5" t="s">
        <v>227</v>
      </c>
      <c r="B64" s="5" t="str">
        <f>VLOOKUP(Table134[[#This Row],[src]],Table1[[UUID]:[email]],2,FALSE)</f>
        <v>ymasson@livelygig.com</v>
      </c>
      <c r="C64" s="3" t="s">
        <v>2069</v>
      </c>
      <c r="D64" s="6" t="s">
        <v>2237</v>
      </c>
      <c r="E64" s="6" t="str">
        <f>VLOOKUP(Table134[[#This Row],[trgt]],Table1[[UUID]:[email]],2,FALSE)</f>
        <v>livelygig@livelygig.com</v>
      </c>
      <c r="F64" s="3" t="str">
        <f>IF(Table134[[#This Row],[src]]&lt;Table134[[#This Row],[trgt]],Table134[[#This Row],[src]]&amp;"*"&amp;Table134[[#This Row],[trgt]],Table134[[#This Row],[trgt]]&amp;"*"&amp;Table134[[#This Row],[src]])</f>
        <v>16b3ad7e-8e05-4f35-a81a-4e28b3456f73*eeeeeeee-eeee-eeee-eeee-eeeeeeeeeeee</v>
      </c>
      <c r="G64" s="3">
        <f>COUNTIF(Table134[Duplicate Check id],Table134[[#This Row],[Duplicate Check id]])</f>
        <v>1</v>
      </c>
      <c r="H64" s="3"/>
      <c r="I64" s="6" t="str">
        <f>IF(LEN(Table134[[#This Row],[Label]])&gt;0,"""label"" : { ""id"" : ""a7311ed0-9ba6-4a6e-8066-caa2a2247991"" , ""functor"" : ""tag list"" , ""components"" : [ { value"" : """ &amp; Table134[[#This Row],[Label]] &amp; """, ""type"" : ""string"" } ] },","")</f>
        <v/>
      </c>
      <c r="J64" s="48" t="str">
        <f ca="1">"{ ""src"" : ""agent://" &amp; Table134[[#This Row],[src]] &amp; """,  ""trgt"" : ""agent://" &amp; Table134[[#This Row],[trgt]] &amp; """ } " &amp; IF(LEN(OFFSET(Table134[[#This Row],[src]],1,0))&gt;0,", ","")</f>
        <v xml:space="preserve">{ "src" : "agent://16b3ad7e-8e05-4f35-a81a-4e28b3456f73",  "trgt" : "agent://eeeeeeee-eeee-eeee-eeee-eeeeeeeeeeee" } , </v>
      </c>
    </row>
    <row r="65" spans="1:10" x14ac:dyDescent="0.25">
      <c r="A65" s="1" t="s">
        <v>228</v>
      </c>
      <c r="B65" s="1" t="str">
        <f>VLOOKUP(Table134[[#This Row],[src]],Table1[[UUID]:[email]],2,FALSE)</f>
        <v>cmendel@livelygig.com</v>
      </c>
      <c r="C65" s="3" t="s">
        <v>2069</v>
      </c>
      <c r="D65" s="6" t="s">
        <v>2237</v>
      </c>
      <c r="E65" s="6" t="str">
        <f>VLOOKUP(Table134[[#This Row],[trgt]],Table1[[UUID]:[email]],2,FALSE)</f>
        <v>livelygig@livelygig.com</v>
      </c>
      <c r="F65" s="3" t="str">
        <f>IF(Table134[[#This Row],[src]]&lt;Table134[[#This Row],[trgt]],Table134[[#This Row],[src]]&amp;"*"&amp;Table134[[#This Row],[trgt]],Table134[[#This Row],[trgt]]&amp;"*"&amp;Table134[[#This Row],[src]])</f>
        <v>63653fbb-2f01-4952-a455-a637f46db7ee*eeeeeeee-eeee-eeee-eeee-eeeeeeeeeeee</v>
      </c>
      <c r="G65" s="3">
        <f>COUNTIF(Table134[Duplicate Check id],Table134[[#This Row],[Duplicate Check id]])</f>
        <v>1</v>
      </c>
      <c r="H65" s="3"/>
      <c r="I65" s="6" t="str">
        <f>IF(LEN(Table134[[#This Row],[Label]])&gt;0,"""label"" : { ""id"" : ""a7311ed0-9ba6-4a6e-8066-caa2a2247991"" , ""functor"" : ""tag list"" , ""components"" : [ { value"" : """ &amp; Table134[[#This Row],[Label]] &amp; """, ""type"" : ""string"" } ] },","")</f>
        <v/>
      </c>
      <c r="J65" s="48" t="str">
        <f ca="1">"{ ""src"" : ""agent://" &amp; Table134[[#This Row],[src]] &amp; """,  ""trgt"" : ""agent://" &amp; Table134[[#This Row],[trgt]] &amp; """ } " &amp; IF(LEN(OFFSET(Table134[[#This Row],[src]],1,0))&gt;0,", ","")</f>
        <v xml:space="preserve">{ "src" : "agent://63653fbb-2f01-4952-a455-a637f46db7ee",  "trgt" : "agent://eeeeeeee-eeee-eeee-eeee-eeeeeeeeeeee" } , </v>
      </c>
    </row>
    <row r="66" spans="1:10" x14ac:dyDescent="0.25">
      <c r="A66" s="1" t="s">
        <v>229</v>
      </c>
      <c r="B66" s="1" t="str">
        <f>VLOOKUP(Table134[[#This Row],[src]],Table1[[UUID]:[email]],2,FALSE)</f>
        <v>lchevrolet@livelygig.com</v>
      </c>
      <c r="C66" s="3" t="s">
        <v>2069</v>
      </c>
      <c r="D66" s="6" t="s">
        <v>2237</v>
      </c>
      <c r="E66" s="6" t="str">
        <f>VLOOKUP(Table134[[#This Row],[trgt]],Table1[[UUID]:[email]],2,FALSE)</f>
        <v>livelygig@livelygig.com</v>
      </c>
      <c r="F66" s="3" t="str">
        <f>IF(Table134[[#This Row],[src]]&lt;Table134[[#This Row],[trgt]],Table134[[#This Row],[src]]&amp;"*"&amp;Table134[[#This Row],[trgt]],Table134[[#This Row],[trgt]]&amp;"*"&amp;Table134[[#This Row],[src]])</f>
        <v>d1567958-1d4b-48eb-9613-fbfe7dc352b4*eeeeeeee-eeee-eeee-eeee-eeeeeeeeeeee</v>
      </c>
      <c r="G66" s="3">
        <f>COUNTIF(Table134[Duplicate Check id],Table134[[#This Row],[Duplicate Check id]])</f>
        <v>1</v>
      </c>
      <c r="H66" s="3"/>
      <c r="I66" s="6" t="str">
        <f>IF(LEN(Table134[[#This Row],[Label]])&gt;0,"""label"" : { ""id"" : ""a7311ed0-9ba6-4a6e-8066-caa2a2247991"" , ""functor"" : ""tag list"" , ""components"" : [ { value"" : """ &amp; Table134[[#This Row],[Label]] &amp; """, ""type"" : ""string"" } ] },","")</f>
        <v/>
      </c>
      <c r="J66" s="48" t="str">
        <f ca="1">"{ ""src"" : ""agent://" &amp; Table134[[#This Row],[src]] &amp; """,  ""trgt"" : ""agent://" &amp; Table134[[#This Row],[trgt]] &amp; """ } " &amp; IF(LEN(OFFSET(Table134[[#This Row],[src]],1,0))&gt;0,", ","")</f>
        <v xml:space="preserve">{ "src" : "agent://d1567958-1d4b-48eb-9613-fbfe7dc352b4",  "trgt" : "agent://eeeeeeee-eeee-eeee-eeee-eeeeeeeeeeee" } , </v>
      </c>
    </row>
    <row r="67" spans="1:10" x14ac:dyDescent="0.25">
      <c r="A67" s="1" t="s">
        <v>230</v>
      </c>
      <c r="B67" s="1" t="str">
        <f>VLOOKUP(Table134[[#This Row],[src]],Table1[[UUID]:[email]],2,FALSE)</f>
        <v>esheinfeld@livelygig.com</v>
      </c>
      <c r="C67" s="3" t="s">
        <v>2069</v>
      </c>
      <c r="D67" s="6" t="s">
        <v>2237</v>
      </c>
      <c r="E67" s="6" t="str">
        <f>VLOOKUP(Table134[[#This Row],[trgt]],Table1[[UUID]:[email]],2,FALSE)</f>
        <v>livelygig@livelygig.com</v>
      </c>
      <c r="F67" s="3" t="str">
        <f>IF(Table134[[#This Row],[src]]&lt;Table134[[#This Row],[trgt]],Table134[[#This Row],[src]]&amp;"*"&amp;Table134[[#This Row],[trgt]],Table134[[#This Row],[trgt]]&amp;"*"&amp;Table134[[#This Row],[src]])</f>
        <v>1e15d29f-3bfc-4c23-8be7-6f4bb0e19df9*eeeeeeee-eeee-eeee-eeee-eeeeeeeeeeee</v>
      </c>
      <c r="G67" s="3">
        <f>COUNTIF(Table134[Duplicate Check id],Table134[[#This Row],[Duplicate Check id]])</f>
        <v>1</v>
      </c>
      <c r="H67" s="3"/>
      <c r="I67" s="6" t="str">
        <f>IF(LEN(Table134[[#This Row],[Label]])&gt;0,"""label"" : { ""id"" : ""a7311ed0-9ba6-4a6e-8066-caa2a2247991"" , ""functor"" : ""tag list"" , ""components"" : [ { value"" : """ &amp; Table134[[#This Row],[Label]] &amp; """, ""type"" : ""string"" } ] },","")</f>
        <v/>
      </c>
      <c r="J67" s="48" t="str">
        <f ca="1">"{ ""src"" : ""agent://" &amp; Table134[[#This Row],[src]] &amp; """,  ""trgt"" : ""agent://" &amp; Table134[[#This Row],[trgt]] &amp; """ } " &amp; IF(LEN(OFFSET(Table134[[#This Row],[src]],1,0))&gt;0,", ","")</f>
        <v xml:space="preserve">{ "src" : "agent://1e15d29f-3bfc-4c23-8be7-6f4bb0e19df9",  "trgt" : "agent://eeeeeeee-eeee-eeee-eeee-eeeeeeeeeeee" } , </v>
      </c>
    </row>
    <row r="68" spans="1:10" x14ac:dyDescent="0.25">
      <c r="A68" s="5" t="s">
        <v>231</v>
      </c>
      <c r="B68" s="5" t="str">
        <f>VLOOKUP(Table134[[#This Row],[src]],Table1[[UUID]:[email]],2,FALSE)</f>
        <v>ddaniau@livelygig.com</v>
      </c>
      <c r="C68" s="3" t="s">
        <v>2069</v>
      </c>
      <c r="D68" s="6" t="s">
        <v>2237</v>
      </c>
      <c r="E68" s="6" t="str">
        <f>VLOOKUP(Table134[[#This Row],[trgt]],Table1[[UUID]:[email]],2,FALSE)</f>
        <v>livelygig@livelygig.com</v>
      </c>
      <c r="F68" s="3" t="str">
        <f>IF(Table134[[#This Row],[src]]&lt;Table134[[#This Row],[trgt]],Table134[[#This Row],[src]]&amp;"*"&amp;Table134[[#This Row],[trgt]],Table134[[#This Row],[trgt]]&amp;"*"&amp;Table134[[#This Row],[src]])</f>
        <v>dd8bdf36-fdd1-4046-9fb7-f36848840cdd*eeeeeeee-eeee-eeee-eeee-eeeeeeeeeeee</v>
      </c>
      <c r="G68" s="3">
        <f>COUNTIF(Table134[Duplicate Check id],Table134[[#This Row],[Duplicate Check id]])</f>
        <v>1</v>
      </c>
      <c r="H68" s="3"/>
      <c r="I68" s="6" t="str">
        <f>IF(LEN(Table134[[#This Row],[Label]])&gt;0,"""label"" : { ""id"" : ""a7311ed0-9ba6-4a6e-8066-caa2a2247991"" , ""functor"" : ""tag list"" , ""components"" : [ { value"" : """ &amp; Table134[[#This Row],[Label]] &amp; """, ""type"" : ""string"" } ] },","")</f>
        <v/>
      </c>
      <c r="J68" s="48" t="str">
        <f ca="1">"{ ""src"" : ""agent://" &amp; Table134[[#This Row],[src]] &amp; """,  ""trgt"" : ""agent://" &amp; Table134[[#This Row],[trgt]] &amp; """ } " &amp; IF(LEN(OFFSET(Table134[[#This Row],[src]],1,0))&gt;0,", ","")</f>
        <v xml:space="preserve">{ "src" : "agent://dd8bdf36-fdd1-4046-9fb7-f36848840cdd",  "trgt" : "agent://eeeeeeee-eeee-eeee-eeee-eeeeeeeeeeee" } , </v>
      </c>
    </row>
    <row r="69" spans="1:10" x14ac:dyDescent="0.25">
      <c r="A69" s="1" t="s">
        <v>232</v>
      </c>
      <c r="B69" s="1" t="str">
        <f>VLOOKUP(Table134[[#This Row],[src]],Table1[[UUID]:[email]],2,FALSE)</f>
        <v>tzhu@livelygig.com</v>
      </c>
      <c r="C69" s="3" t="s">
        <v>2069</v>
      </c>
      <c r="D69" s="6" t="s">
        <v>2237</v>
      </c>
      <c r="E69" s="6" t="str">
        <f>VLOOKUP(Table134[[#This Row],[trgt]],Table1[[UUID]:[email]],2,FALSE)</f>
        <v>livelygig@livelygig.com</v>
      </c>
      <c r="F69" s="6" t="str">
        <f>IF(Table134[[#This Row],[src]]&lt;Table134[[#This Row],[trgt]],Table134[[#This Row],[src]]&amp;"*"&amp;Table134[[#This Row],[trgt]],Table134[[#This Row],[trgt]]&amp;"*"&amp;Table134[[#This Row],[src]])</f>
        <v>b320523a-00e1-4700-bdac-8ff06aad24fc*eeeeeeee-eeee-eeee-eeee-eeeeeeeeeeee</v>
      </c>
      <c r="G69" s="6">
        <f>COUNTIF(Table134[Duplicate Check id],Table134[[#This Row],[Duplicate Check id]])</f>
        <v>1</v>
      </c>
      <c r="H69" s="6"/>
      <c r="I69" s="6" t="str">
        <f>IF(LEN(Table134[[#This Row],[Label]])&gt;0,"""label"" : { ""id"" : ""a7311ed0-9ba6-4a6e-8066-caa2a2247991"" , ""functor"" : ""tag list"" , ""components"" : [ { value"" : """ &amp; Table134[[#This Row],[Label]] &amp; """, ""type"" : ""string"" } ] },","")</f>
        <v/>
      </c>
      <c r="J69" s="48" t="str">
        <f ca="1">"{ ""src"" : ""agent://" &amp; Table134[[#This Row],[src]] &amp; """,  ""trgt"" : ""agent://" &amp; Table134[[#This Row],[trgt]] &amp; """ } " &amp; IF(LEN(OFFSET(Table134[[#This Row],[src]],1,0))&gt;0,", ","")</f>
        <v xml:space="preserve">{ "src" : "agent://b320523a-00e1-4700-bdac-8ff06aad24fc",  "trgt" : "agent://eeeeeeee-eeee-eeee-eeee-eeeeeeeeeeee" } , </v>
      </c>
    </row>
    <row r="70" spans="1:10" x14ac:dyDescent="0.25">
      <c r="A70" s="1" t="s">
        <v>233</v>
      </c>
      <c r="B70" s="1" t="str">
        <f>VLOOKUP(Table134[[#This Row],[src]],Table1[[UUID]:[email]],2,FALSE)</f>
        <v>mhakim@livelygig.com</v>
      </c>
      <c r="C70" s="3" t="s">
        <v>2069</v>
      </c>
      <c r="D70" s="6" t="s">
        <v>2237</v>
      </c>
      <c r="E70" s="6" t="str">
        <f>VLOOKUP(Table134[[#This Row],[trgt]],Table1[[UUID]:[email]],2,FALSE)</f>
        <v>livelygig@livelygig.com</v>
      </c>
      <c r="F70" s="6" t="str">
        <f>IF(Table134[[#This Row],[src]]&lt;Table134[[#This Row],[trgt]],Table134[[#This Row],[src]]&amp;"*"&amp;Table134[[#This Row],[trgt]],Table134[[#This Row],[trgt]]&amp;"*"&amp;Table134[[#This Row],[src]])</f>
        <v>af258f6f-4dea-4f5a-936d-be49c638b262*eeeeeeee-eeee-eeee-eeee-eeeeeeeeeeee</v>
      </c>
      <c r="G70" s="6">
        <f>COUNTIF(Table134[Duplicate Check id],Table134[[#This Row],[Duplicate Check id]])</f>
        <v>1</v>
      </c>
      <c r="H70" s="6"/>
      <c r="I70" s="6" t="str">
        <f>IF(LEN(Table134[[#This Row],[Label]])&gt;0,"""label"" : { ""id"" : ""a7311ed0-9ba6-4a6e-8066-caa2a2247991"" , ""functor"" : ""tag list"" , ""components"" : [ { value"" : """ &amp; Table134[[#This Row],[Label]] &amp; """, ""type"" : ""string"" } ] },","")</f>
        <v/>
      </c>
      <c r="J70" s="48" t="str">
        <f ca="1">"{ ""src"" : ""agent://" &amp; Table134[[#This Row],[src]] &amp; """,  ""trgt"" : ""agent://" &amp; Table134[[#This Row],[trgt]] &amp; """ } " &amp; IF(LEN(OFFSET(Table134[[#This Row],[src]],1,0))&gt;0,", ","")</f>
        <v xml:space="preserve">{ "src" : "agent://af258f6f-4dea-4f5a-936d-be49c638b262",  "trgt" : "agent://eeeeeeee-eeee-eeee-eeee-eeeeeeeeeeee" } , </v>
      </c>
    </row>
    <row r="71" spans="1:10" x14ac:dyDescent="0.25">
      <c r="A71" s="1" t="s">
        <v>234</v>
      </c>
      <c r="B71" s="1" t="str">
        <f>VLOOKUP(Table134[[#This Row],[src]],Table1[[UUID]:[email]],2,FALSE)</f>
        <v>aamirmoez@livelygig.com</v>
      </c>
      <c r="C71" s="3" t="s">
        <v>2069</v>
      </c>
      <c r="D71" s="6" t="s">
        <v>2237</v>
      </c>
      <c r="E71" s="6" t="str">
        <f>VLOOKUP(Table134[[#This Row],[trgt]],Table1[[UUID]:[email]],2,FALSE)</f>
        <v>livelygig@livelygig.com</v>
      </c>
      <c r="F71" s="6" t="str">
        <f>IF(Table134[[#This Row],[src]]&lt;Table134[[#This Row],[trgt]],Table134[[#This Row],[src]]&amp;"*"&amp;Table134[[#This Row],[trgt]],Table134[[#This Row],[trgt]]&amp;"*"&amp;Table134[[#This Row],[src]])</f>
        <v>04171b5e-c892-4647-aba2-9eed98b15214*eeeeeeee-eeee-eeee-eeee-eeeeeeeeeeee</v>
      </c>
      <c r="G71" s="6">
        <f>COUNTIF(Table134[Duplicate Check id],Table134[[#This Row],[Duplicate Check id]])</f>
        <v>1</v>
      </c>
      <c r="H71" s="6"/>
      <c r="I71" s="6" t="str">
        <f>IF(LEN(Table134[[#This Row],[Label]])&gt;0,"""label"" : { ""id"" : ""a7311ed0-9ba6-4a6e-8066-caa2a2247991"" , ""functor"" : ""tag list"" , ""components"" : [ { value"" : """ &amp; Table134[[#This Row],[Label]] &amp; """, ""type"" : ""string"" } ] },","")</f>
        <v/>
      </c>
      <c r="J71" s="48" t="str">
        <f ca="1">"{ ""src"" : ""agent://" &amp; Table134[[#This Row],[src]] &amp; """,  ""trgt"" : ""agent://" &amp; Table134[[#This Row],[trgt]] &amp; """ } " &amp; IF(LEN(OFFSET(Table134[[#This Row],[src]],1,0))&gt;0,", ","")</f>
        <v xml:space="preserve">{ "src" : "agent://04171b5e-c892-4647-aba2-9eed98b15214",  "trgt" : "agent://eeeeeeee-eeee-eeee-eeee-eeeeeeeeeeee" } , </v>
      </c>
    </row>
    <row r="72" spans="1:10" x14ac:dyDescent="0.25">
      <c r="A72" s="5" t="s">
        <v>235</v>
      </c>
      <c r="B72" s="5" t="str">
        <f>VLOOKUP(Table134[[#This Row],[src]],Table1[[UUID]:[email]],2,FALSE)</f>
        <v>tel-mofty@livelygig.com</v>
      </c>
      <c r="C72" s="3" t="s">
        <v>2069</v>
      </c>
      <c r="D72" s="6" t="s">
        <v>2237</v>
      </c>
      <c r="E72" s="6" t="str">
        <f>VLOOKUP(Table134[[#This Row],[trgt]],Table1[[UUID]:[email]],2,FALSE)</f>
        <v>livelygig@livelygig.com</v>
      </c>
      <c r="F72" s="6" t="str">
        <f>IF(Table134[[#This Row],[src]]&lt;Table134[[#This Row],[trgt]],Table134[[#This Row],[src]]&amp;"*"&amp;Table134[[#This Row],[trgt]],Table134[[#This Row],[trgt]]&amp;"*"&amp;Table134[[#This Row],[src]])</f>
        <v>0063a81d-a4ec-4588-bc34-d261c64a76d9*eeeeeeee-eeee-eeee-eeee-eeeeeeeeeeee</v>
      </c>
      <c r="G72" s="6">
        <f>COUNTIF(Table134[Duplicate Check id],Table134[[#This Row],[Duplicate Check id]])</f>
        <v>1</v>
      </c>
      <c r="H72" s="6"/>
      <c r="I72" s="6" t="str">
        <f>IF(LEN(Table134[[#This Row],[Label]])&gt;0,"""label"" : { ""id"" : ""a7311ed0-9ba6-4a6e-8066-caa2a2247991"" , ""functor"" : ""tag list"" , ""components"" : [ { value"" : """ &amp; Table134[[#This Row],[Label]] &amp; """, ""type"" : ""string"" } ] },","")</f>
        <v/>
      </c>
      <c r="J72" s="48" t="str">
        <f ca="1">"{ ""src"" : ""agent://" &amp; Table134[[#This Row],[src]] &amp; """,  ""trgt"" : ""agent://" &amp; Table134[[#This Row],[trgt]] &amp; """ } " &amp; IF(LEN(OFFSET(Table134[[#This Row],[src]],1,0))&gt;0,", ","")</f>
        <v xml:space="preserve">{ "src" : "agent://0063a81d-a4ec-4588-bc34-d261c64a76d9",  "trgt" : "agent://eeeeeeee-eeee-eeee-eeee-eeeeeeeeeeee" } , </v>
      </c>
    </row>
    <row r="73" spans="1:10" x14ac:dyDescent="0.25">
      <c r="A73" s="1" t="s">
        <v>236</v>
      </c>
      <c r="B73" s="1" t="str">
        <f>VLOOKUP(Table134[[#This Row],[src]],Table1[[UUID]:[email]],2,FALSE)</f>
        <v>zhakim@livelygig.com</v>
      </c>
      <c r="C73" s="3" t="s">
        <v>2069</v>
      </c>
      <c r="D73" s="6" t="s">
        <v>2237</v>
      </c>
      <c r="E73" s="6" t="str">
        <f>VLOOKUP(Table134[[#This Row],[trgt]],Table1[[UUID]:[email]],2,FALSE)</f>
        <v>livelygig@livelygig.com</v>
      </c>
      <c r="F73" s="6" t="str">
        <f>IF(Table134[[#This Row],[src]]&lt;Table134[[#This Row],[trgt]],Table134[[#This Row],[src]]&amp;"*"&amp;Table134[[#This Row],[trgt]],Table134[[#This Row],[trgt]]&amp;"*"&amp;Table134[[#This Row],[src]])</f>
        <v>c1835ecc-f9ea-4449-af7b-2fcea845763c*eeeeeeee-eeee-eeee-eeee-eeeeeeeeeeee</v>
      </c>
      <c r="G73" s="6">
        <f>COUNTIF(Table134[Duplicate Check id],Table134[[#This Row],[Duplicate Check id]])</f>
        <v>1</v>
      </c>
      <c r="H73" s="6"/>
      <c r="I73" s="6" t="str">
        <f>IF(LEN(Table134[[#This Row],[Label]])&gt;0,"""label"" : { ""id"" : ""a7311ed0-9ba6-4a6e-8066-caa2a2247991"" , ""functor"" : ""tag list"" , ""components"" : [ { value"" : """ &amp; Table134[[#This Row],[Label]] &amp; """, ""type"" : ""string"" } ] },","")</f>
        <v/>
      </c>
      <c r="J73" s="48" t="str">
        <f ca="1">"{ ""src"" : ""agent://" &amp; Table134[[#This Row],[src]] &amp; """,  ""trgt"" : ""agent://" &amp; Table134[[#This Row],[trgt]] &amp; """ } " &amp; IF(LEN(OFFSET(Table134[[#This Row],[src]],1,0))&gt;0,", ","")</f>
        <v xml:space="preserve">{ "src" : "agent://c1835ecc-f9ea-4449-af7b-2fcea845763c",  "trgt" : "agent://eeeeeeee-eeee-eeee-eeee-eeeeeeeeeeee" } , </v>
      </c>
    </row>
    <row r="74" spans="1:10" x14ac:dyDescent="0.25">
      <c r="A74" s="1" t="s">
        <v>237</v>
      </c>
      <c r="B74" s="1" t="str">
        <f>VLOOKUP(Table134[[#This Row],[src]],Table1[[UUID]:[email]],2,FALSE)</f>
        <v>sxun@livelygig.com</v>
      </c>
      <c r="C74" s="3" t="s">
        <v>2069</v>
      </c>
      <c r="D74" s="6" t="s">
        <v>2237</v>
      </c>
      <c r="E74" s="6" t="str">
        <f>VLOOKUP(Table134[[#This Row],[trgt]],Table1[[UUID]:[email]],2,FALSE)</f>
        <v>livelygig@livelygig.com</v>
      </c>
      <c r="F74" s="6" t="str">
        <f>IF(Table134[[#This Row],[src]]&lt;Table134[[#This Row],[trgt]],Table134[[#This Row],[src]]&amp;"*"&amp;Table134[[#This Row],[trgt]],Table134[[#This Row],[trgt]]&amp;"*"&amp;Table134[[#This Row],[src]])</f>
        <v>7107881c-c5c3-4939-8886-5c7fd5a87b8c*eeeeeeee-eeee-eeee-eeee-eeeeeeeeeeee</v>
      </c>
      <c r="G74" s="6">
        <f>COUNTIF(Table134[Duplicate Check id],Table134[[#This Row],[Duplicate Check id]])</f>
        <v>1</v>
      </c>
      <c r="H74" s="6"/>
      <c r="I74" s="6" t="str">
        <f>IF(LEN(Table134[[#This Row],[Label]])&gt;0,"""label"" : { ""id"" : ""a7311ed0-9ba6-4a6e-8066-caa2a2247991"" , ""functor"" : ""tag list"" , ""components"" : [ { value"" : """ &amp; Table134[[#This Row],[Label]] &amp; """, ""type"" : ""string"" } ] },","")</f>
        <v/>
      </c>
      <c r="J74" s="48" t="str">
        <f ca="1">"{ ""src"" : ""agent://" &amp; Table134[[#This Row],[src]] &amp; """,  ""trgt"" : ""agent://" &amp; Table134[[#This Row],[trgt]] &amp; """ } " &amp; IF(LEN(OFFSET(Table134[[#This Row],[src]],1,0))&gt;0,", ","")</f>
        <v xml:space="preserve">{ "src" : "agent://7107881c-c5c3-4939-8886-5c7fd5a87b8c",  "trgt" : "agent://eeeeeeee-eeee-eeee-eeee-eeeeeeeeeeee" } , </v>
      </c>
    </row>
    <row r="75" spans="1:10" x14ac:dyDescent="0.25">
      <c r="A75" s="1" t="s">
        <v>238</v>
      </c>
      <c r="B75" s="1" t="str">
        <f>VLOOKUP(Table134[[#This Row],[src]],Table1[[UUID]:[email]],2,FALSE)</f>
        <v>kabdulrashid@livelygig.com</v>
      </c>
      <c r="C75" s="3" t="s">
        <v>2069</v>
      </c>
      <c r="D75" s="6" t="s">
        <v>2237</v>
      </c>
      <c r="E75" s="6" t="str">
        <f>VLOOKUP(Table134[[#This Row],[trgt]],Table1[[UUID]:[email]],2,FALSE)</f>
        <v>livelygig@livelygig.com</v>
      </c>
      <c r="F75" s="6" t="str">
        <f>IF(Table134[[#This Row],[src]]&lt;Table134[[#This Row],[trgt]],Table134[[#This Row],[src]]&amp;"*"&amp;Table134[[#This Row],[trgt]],Table134[[#This Row],[trgt]]&amp;"*"&amp;Table134[[#This Row],[src]])</f>
        <v>5a452f49-bb74-4f96-8656-65f6df9856be*eeeeeeee-eeee-eeee-eeee-eeeeeeeeeeee</v>
      </c>
      <c r="G75" s="6">
        <f>COUNTIF(Table134[Duplicate Check id],Table134[[#This Row],[Duplicate Check id]])</f>
        <v>1</v>
      </c>
      <c r="H75" s="6"/>
      <c r="I75" s="6" t="str">
        <f>IF(LEN(Table134[[#This Row],[Label]])&gt;0,"""label"" : { ""id"" : ""a7311ed0-9ba6-4a6e-8066-caa2a2247991"" , ""functor"" : ""tag list"" , ""components"" : [ { value"" : """ &amp; Table134[[#This Row],[Label]] &amp; """, ""type"" : ""string"" } ] },","")</f>
        <v/>
      </c>
      <c r="J75" s="48" t="str">
        <f ca="1">"{ ""src"" : ""agent://" &amp; Table134[[#This Row],[src]] &amp; """,  ""trgt"" : ""agent://" &amp; Table134[[#This Row],[trgt]] &amp; """ } " &amp; IF(LEN(OFFSET(Table134[[#This Row],[src]],1,0))&gt;0,", ","")</f>
        <v xml:space="preserve">{ "src" : "agent://5a452f49-bb74-4f96-8656-65f6df9856be",  "trgt" : "agent://eeeeeeee-eeee-eeee-eeee-eeeeeeeeeeee" } , </v>
      </c>
    </row>
    <row r="76" spans="1:10" x14ac:dyDescent="0.25">
      <c r="A76" s="5" t="s">
        <v>239</v>
      </c>
      <c r="B76" s="5" t="str">
        <f>VLOOKUP(Table134[[#This Row],[src]],Table1[[UUID]:[email]],2,FALSE)</f>
        <v>iliao@livelygig.com</v>
      </c>
      <c r="C76" s="3" t="s">
        <v>2069</v>
      </c>
      <c r="D76" s="6" t="s">
        <v>2237</v>
      </c>
      <c r="E76" s="6" t="str">
        <f>VLOOKUP(Table134[[#This Row],[trgt]],Table1[[UUID]:[email]],2,FALSE)</f>
        <v>livelygig@livelygig.com</v>
      </c>
      <c r="F76" s="6" t="str">
        <f>IF(Table134[[#This Row],[src]]&lt;Table134[[#This Row],[trgt]],Table134[[#This Row],[src]]&amp;"*"&amp;Table134[[#This Row],[trgt]],Table134[[#This Row],[trgt]]&amp;"*"&amp;Table134[[#This Row],[src]])</f>
        <v>a4ebdfba-9bc3-4d91-98cc-7f652d849c3a*eeeeeeee-eeee-eeee-eeee-eeeeeeeeeeee</v>
      </c>
      <c r="G76" s="6">
        <f>COUNTIF(Table134[Duplicate Check id],Table134[[#This Row],[Duplicate Check id]])</f>
        <v>1</v>
      </c>
      <c r="H76" s="6"/>
      <c r="I76" s="6" t="str">
        <f>IF(LEN(Table134[[#This Row],[Label]])&gt;0,"""label"" : { ""id"" : ""a7311ed0-9ba6-4a6e-8066-caa2a2247991"" , ""functor"" : ""tag list"" , ""components"" : [ { value"" : """ &amp; Table134[[#This Row],[Label]] &amp; """, ""type"" : ""string"" } ] },","")</f>
        <v/>
      </c>
      <c r="J76" s="48" t="str">
        <f ca="1">"{ ""src"" : ""agent://" &amp; Table134[[#This Row],[src]] &amp; """,  ""trgt"" : ""agent://" &amp; Table134[[#This Row],[trgt]] &amp; """ } " &amp; IF(LEN(OFFSET(Table134[[#This Row],[src]],1,0))&gt;0,", ","")</f>
        <v xml:space="preserve">{ "src" : "agent://a4ebdfba-9bc3-4d91-98cc-7f652d849c3a",  "trgt" : "agent://eeeeeeee-eeee-eeee-eeee-eeeeeeeeeeee" } , </v>
      </c>
    </row>
    <row r="77" spans="1:10" x14ac:dyDescent="0.25">
      <c r="A77" s="1" t="s">
        <v>240</v>
      </c>
      <c r="B77" s="1" t="str">
        <f>VLOOKUP(Table134[[#This Row],[src]],Table1[[UUID]:[email]],2,FALSE)</f>
        <v>bsaqqaf@livelygig.com</v>
      </c>
      <c r="C77" s="3" t="s">
        <v>2069</v>
      </c>
      <c r="D77" s="6" t="s">
        <v>2237</v>
      </c>
      <c r="E77" s="6" t="str">
        <f>VLOOKUP(Table134[[#This Row],[trgt]],Table1[[UUID]:[email]],2,FALSE)</f>
        <v>livelygig@livelygig.com</v>
      </c>
      <c r="F77" s="6" t="str">
        <f>IF(Table134[[#This Row],[src]]&lt;Table134[[#This Row],[trgt]],Table134[[#This Row],[src]]&amp;"*"&amp;Table134[[#This Row],[trgt]],Table134[[#This Row],[trgt]]&amp;"*"&amp;Table134[[#This Row],[src]])</f>
        <v>5da946b7-7b4e-4e7b-8cfd-4eb5c020b0c0*eeeeeeee-eeee-eeee-eeee-eeeeeeeeeeee</v>
      </c>
      <c r="G77" s="6">
        <f>COUNTIF(Table134[Duplicate Check id],Table134[[#This Row],[Duplicate Check id]])</f>
        <v>1</v>
      </c>
      <c r="H77" s="6"/>
      <c r="I77" s="6" t="str">
        <f>IF(LEN(Table134[[#This Row],[Label]])&gt;0,"""label"" : { ""id"" : ""a7311ed0-9ba6-4a6e-8066-caa2a2247991"" , ""functor"" : ""tag list"" , ""components"" : [ { value"" : """ &amp; Table134[[#This Row],[Label]] &amp; """, ""type"" : ""string"" } ] },","")</f>
        <v/>
      </c>
      <c r="J77" s="48" t="str">
        <f ca="1">"{ ""src"" : ""agent://" &amp; Table134[[#This Row],[src]] &amp; """,  ""trgt"" : ""agent://" &amp; Table134[[#This Row],[trgt]] &amp; """ } " &amp; IF(LEN(OFFSET(Table134[[#This Row],[src]],1,0))&gt;0,", ","")</f>
        <v xml:space="preserve">{ "src" : "agent://5da946b7-7b4e-4e7b-8cfd-4eb5c020b0c0",  "trgt" : "agent://eeeeeeee-eeee-eeee-eeee-eeeeeeeeeeee" } , </v>
      </c>
    </row>
    <row r="78" spans="1:10" x14ac:dyDescent="0.25">
      <c r="A78" s="1" t="s">
        <v>241</v>
      </c>
      <c r="B78" s="1" t="str">
        <f>VLOOKUP(Table134[[#This Row],[src]],Table1[[UUID]:[email]],2,FALSE)</f>
        <v>ralfarsi@livelygig.com</v>
      </c>
      <c r="C78" s="3" t="s">
        <v>2069</v>
      </c>
      <c r="D78" s="6" t="s">
        <v>2237</v>
      </c>
      <c r="E78" s="6" t="str">
        <f>VLOOKUP(Table134[[#This Row],[trgt]],Table1[[UUID]:[email]],2,FALSE)</f>
        <v>livelygig@livelygig.com</v>
      </c>
      <c r="F78" s="6" t="str">
        <f>IF(Table134[[#This Row],[src]]&lt;Table134[[#This Row],[trgt]],Table134[[#This Row],[src]]&amp;"*"&amp;Table134[[#This Row],[trgt]],Table134[[#This Row],[trgt]]&amp;"*"&amp;Table134[[#This Row],[src]])</f>
        <v>95580059-5628-403f-81c8-a3c5aa4d91ec*eeeeeeee-eeee-eeee-eeee-eeeeeeeeeeee</v>
      </c>
      <c r="G78" s="6">
        <f>COUNTIF(Table134[Duplicate Check id],Table134[[#This Row],[Duplicate Check id]])</f>
        <v>1</v>
      </c>
      <c r="H78" s="6"/>
      <c r="I78" s="6" t="str">
        <f>IF(LEN(Table134[[#This Row],[Label]])&gt;0,"""label"" : { ""id"" : ""a7311ed0-9ba6-4a6e-8066-caa2a2247991"" , ""functor"" : ""tag list"" , ""components"" : [ { value"" : """ &amp; Table134[[#This Row],[Label]] &amp; """, ""type"" : ""string"" } ] },","")</f>
        <v/>
      </c>
      <c r="J78" s="48" t="str">
        <f ca="1">"{ ""src"" : ""agent://" &amp; Table134[[#This Row],[src]] &amp; """,  ""trgt"" : ""agent://" &amp; Table134[[#This Row],[trgt]] &amp; """ } " &amp; IF(LEN(OFFSET(Table134[[#This Row],[src]],1,0))&gt;0,", ","")</f>
        <v xml:space="preserve">{ "src" : "agent://95580059-5628-403f-81c8-a3c5aa4d91ec",  "trgt" : "agent://eeeeeeee-eeee-eeee-eeee-eeeeeeeeeeee" } , </v>
      </c>
    </row>
    <row r="79" spans="1:10" x14ac:dyDescent="0.25">
      <c r="A79" s="36" t="s">
        <v>161</v>
      </c>
      <c r="B79" s="37" t="str">
        <f>VLOOKUP(Table134[[#This Row],[src]],Table1[[UUID]:[email]],2,FALSE)</f>
        <v>pbennett@livelygig.com</v>
      </c>
      <c r="C79" s="32" t="s">
        <v>2069</v>
      </c>
      <c r="D79" s="34" t="s">
        <v>162</v>
      </c>
      <c r="E79" s="35" t="str">
        <f>VLOOKUP(Table134[[#This Row],[trgt]],Table1[[UUID]:[email]],2,FALSE)</f>
        <v>mnori@livelygig.com</v>
      </c>
      <c r="F79" s="35" t="str">
        <f>IF(Table134[[#This Row],[src]]&lt;Table134[[#This Row],[trgt]],Table134[[#This Row],[src]]&amp;"*"&amp;Table134[[#This Row],[trgt]],Table134[[#This Row],[trgt]]&amp;"*"&amp;Table134[[#This Row],[src]])</f>
        <v>40c96981-ca91-4083-9dfc-76826df0f432*89cbeaaf-bb58-48a4-8bdf-2917d6ae110d</v>
      </c>
      <c r="G79" s="35">
        <f>COUNTIF(Table134[Duplicate Check id],Table134[[#This Row],[Duplicate Check id]])</f>
        <v>1</v>
      </c>
      <c r="H79" s="6" t="s">
        <v>2083</v>
      </c>
      <c r="I7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79" s="48" t="str">
        <f ca="1">"{ ""src"" : ""agent://" &amp; Table134[[#This Row],[src]] &amp; """,  ""trgt"" : ""agent://" &amp; Table134[[#This Row],[trgt]] &amp; """ } " &amp; IF(LEN(OFFSET(Table134[[#This Row],[src]],1,0))&gt;0,", ","")</f>
        <v xml:space="preserve">{ "src" : "agent://89cbeaaf-bb58-48a4-8bdf-2917d6ae110d",  "trgt" : "agent://40c96981-ca91-4083-9dfc-76826df0f432" } , </v>
      </c>
    </row>
    <row r="80" spans="1:10" x14ac:dyDescent="0.25">
      <c r="A80" s="36" t="s">
        <v>162</v>
      </c>
      <c r="B80" s="37" t="str">
        <f>VLOOKUP(Table134[[#This Row],[src]],Table1[[UUID]:[email]],2,FALSE)</f>
        <v>mnori@livelygig.com</v>
      </c>
      <c r="C80" s="32" t="s">
        <v>2069</v>
      </c>
      <c r="D80" s="34" t="s">
        <v>183</v>
      </c>
      <c r="E80" s="35" t="str">
        <f>VLOOKUP(Table134[[#This Row],[trgt]],Table1[[UUID]:[email]],2,FALSE)</f>
        <v>erice@livelygig.com</v>
      </c>
      <c r="F80" s="35" t="str">
        <f>IF(Table134[[#This Row],[src]]&lt;Table134[[#This Row],[trgt]],Table134[[#This Row],[src]]&amp;"*"&amp;Table134[[#This Row],[trgt]],Table134[[#This Row],[trgt]]&amp;"*"&amp;Table134[[#This Row],[src]])</f>
        <v>40c96981-ca91-4083-9dfc-76826df0f432*90139a7b-12bc-4ca1-b8c1-05f15f8baeb3</v>
      </c>
      <c r="G80" s="35">
        <f>COUNTIF(Table134[Duplicate Check id],Table134[[#This Row],[Duplicate Check id]])</f>
        <v>1</v>
      </c>
      <c r="H80" s="6" t="s">
        <v>2083</v>
      </c>
      <c r="I80"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0" s="48" t="str">
        <f ca="1">"{ ""src"" : ""agent://" &amp; Table134[[#This Row],[src]] &amp; """,  ""trgt"" : ""agent://" &amp; Table134[[#This Row],[trgt]] &amp; """ } " &amp; IF(LEN(OFFSET(Table134[[#This Row],[src]],1,0))&gt;0,", ","")</f>
        <v xml:space="preserve">{ "src" : "agent://40c96981-ca91-4083-9dfc-76826df0f432",  "trgt" : "agent://90139a7b-12bc-4ca1-b8c1-05f15f8baeb3" } , </v>
      </c>
    </row>
    <row r="81" spans="1:10" x14ac:dyDescent="0.25">
      <c r="A81" s="36" t="s">
        <v>163</v>
      </c>
      <c r="B81" s="37" t="str">
        <f>VLOOKUP(Table134[[#This Row],[src]],Table1[[UUID]:[email]],2,FALSE)</f>
        <v>anarayan@livelygig.com</v>
      </c>
      <c r="C81" s="32" t="s">
        <v>2069</v>
      </c>
      <c r="D81" s="34" t="s">
        <v>176</v>
      </c>
      <c r="E81" s="35" t="str">
        <f>VLOOKUP(Table134[[#This Row],[trgt]],Table1[[UUID]:[email]],2,FALSE)</f>
        <v>dbhardwaj@livelygig.com</v>
      </c>
      <c r="F81" s="35" t="str">
        <f>IF(Table134[[#This Row],[src]]&lt;Table134[[#This Row],[trgt]],Table134[[#This Row],[src]]&amp;"*"&amp;Table134[[#This Row],[trgt]],Table134[[#This Row],[trgt]]&amp;"*"&amp;Table134[[#This Row],[src]])</f>
        <v>c6a3c02e-5724-4a35-adc7-ddc37d3c721b*fd2a800d-5bc8-4083-a2c9-4618900d5045</v>
      </c>
      <c r="G81" s="35">
        <f>COUNTIF(Table134[Duplicate Check id],Table134[[#This Row],[Duplicate Check id]])</f>
        <v>1</v>
      </c>
      <c r="H81" s="6" t="s">
        <v>2083</v>
      </c>
      <c r="I81"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1" s="48" t="str">
        <f ca="1">"{ ""src"" : ""agent://" &amp; Table134[[#This Row],[src]] &amp; """,  ""trgt"" : ""agent://" &amp; Table134[[#This Row],[trgt]] &amp; """ } " &amp; IF(LEN(OFFSET(Table134[[#This Row],[src]],1,0))&gt;0,", ","")</f>
        <v xml:space="preserve">{ "src" : "agent://c6a3c02e-5724-4a35-adc7-ddc37d3c721b",  "trgt" : "agent://fd2a800d-5bc8-4083-a2c9-4618900d5045" } , </v>
      </c>
    </row>
    <row r="82" spans="1:10" x14ac:dyDescent="0.25">
      <c r="A82" s="36" t="s">
        <v>164</v>
      </c>
      <c r="B82" s="37" t="str">
        <f>VLOOKUP(Table134[[#This Row],[src]],Table1[[UUID]:[email]],2,FALSE)</f>
        <v>ibabu@livelygig.com</v>
      </c>
      <c r="C82" s="32" t="s">
        <v>2069</v>
      </c>
      <c r="D82" s="34" t="s">
        <v>194</v>
      </c>
      <c r="E82" s="35" t="str">
        <f>VLOOKUP(Table134[[#This Row],[trgt]],Table1[[UUID]:[email]],2,FALSE)</f>
        <v>wcoleman@livelygig.com</v>
      </c>
      <c r="F82" s="35" t="str">
        <f>IF(Table134[[#This Row],[src]]&lt;Table134[[#This Row],[trgt]],Table134[[#This Row],[src]]&amp;"*"&amp;Table134[[#This Row],[trgt]],Table134[[#This Row],[trgt]]&amp;"*"&amp;Table134[[#This Row],[src]])</f>
        <v>23843ee2-0209-4809-9929-f33cc315fcc0*23c3669c-de78-4a5d-8c15-4a3792a96f10</v>
      </c>
      <c r="G82" s="35">
        <f>COUNTIF(Table134[Duplicate Check id],Table134[[#This Row],[Duplicate Check id]])</f>
        <v>1</v>
      </c>
      <c r="H82" s="6" t="s">
        <v>2083</v>
      </c>
      <c r="I8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2" s="48" t="str">
        <f ca="1">"{ ""src"" : ""agent://" &amp; Table134[[#This Row],[src]] &amp; """,  ""trgt"" : ""agent://" &amp; Table134[[#This Row],[trgt]] &amp; """ } " &amp; IF(LEN(OFFSET(Table134[[#This Row],[src]],1,0))&gt;0,", ","")</f>
        <v xml:space="preserve">{ "src" : "agent://23c3669c-de78-4a5d-8c15-4a3792a96f10",  "trgt" : "agent://23843ee2-0209-4809-9929-f33cc315fcc0" } , </v>
      </c>
    </row>
    <row r="83" spans="1:10" x14ac:dyDescent="0.25">
      <c r="A83" s="36" t="s">
        <v>165</v>
      </c>
      <c r="B83" s="37" t="str">
        <f>VLOOKUP(Table134[[#This Row],[src]],Table1[[UUID]:[email]],2,FALSE)</f>
        <v>mrao@livelygig.com</v>
      </c>
      <c r="C83" s="32" t="s">
        <v>2069</v>
      </c>
      <c r="D83" s="34" t="s">
        <v>220</v>
      </c>
      <c r="E83" s="35" t="str">
        <f>VLOOKUP(Table134[[#This Row],[trgt]],Table1[[UUID]:[email]],2,FALSE)</f>
        <v>csalvage@livelygig.com</v>
      </c>
      <c r="F83" s="35" t="str">
        <f>IF(Table134[[#This Row],[src]]&lt;Table134[[#This Row],[trgt]],Table134[[#This Row],[src]]&amp;"*"&amp;Table134[[#This Row],[trgt]],Table134[[#This Row],[trgt]]&amp;"*"&amp;Table134[[#This Row],[src]])</f>
        <v>904e5b1e-1314-41da-bdac-f79ff7722e77*d57e47d9-3ad4-45d3-9dd9-c7898dcfbfbc</v>
      </c>
      <c r="G83" s="35">
        <f>COUNTIF(Table134[Duplicate Check id],Table134[[#This Row],[Duplicate Check id]])</f>
        <v>1</v>
      </c>
      <c r="H83" s="6" t="s">
        <v>2083</v>
      </c>
      <c r="I83"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3" s="48" t="str">
        <f ca="1">"{ ""src"" : ""agent://" &amp; Table134[[#This Row],[src]] &amp; """,  ""trgt"" : ""agent://" &amp; Table134[[#This Row],[trgt]] &amp; """ } " &amp; IF(LEN(OFFSET(Table134[[#This Row],[src]],1,0))&gt;0,", ","")</f>
        <v xml:space="preserve">{ "src" : "agent://904e5b1e-1314-41da-bdac-f79ff7722e77",  "trgt" : "agent://d57e47d9-3ad4-45d3-9dd9-c7898dcfbfbc" } , </v>
      </c>
    </row>
    <row r="84" spans="1:10" x14ac:dyDescent="0.25">
      <c r="A84" s="36" t="s">
        <v>166</v>
      </c>
      <c r="B84" s="37" t="str">
        <f>VLOOKUP(Table134[[#This Row],[src]],Table1[[UUID]:[email]],2,FALSE)</f>
        <v>nuppal@livelygig.com</v>
      </c>
      <c r="C84" s="32" t="s">
        <v>2069</v>
      </c>
      <c r="D84" s="34" t="s">
        <v>210</v>
      </c>
      <c r="E84" s="35" t="str">
        <f>VLOOKUP(Table134[[#This Row],[trgt]],Table1[[UUID]:[email]],2,FALSE)</f>
        <v>iungaro@livelygig.com</v>
      </c>
      <c r="F84" s="35" t="str">
        <f>IF(Table134[[#This Row],[src]]&lt;Table134[[#This Row],[trgt]],Table134[[#This Row],[src]]&amp;"*"&amp;Table134[[#This Row],[trgt]],Table134[[#This Row],[trgt]]&amp;"*"&amp;Table134[[#This Row],[src]])</f>
        <v>4c97d00a-f9b7-4073-93bc-968c29f4e86a*f9ad7bb7-1524-4e1a-bf8e-3611859f1875</v>
      </c>
      <c r="G84" s="35">
        <f>COUNTIF(Table134[Duplicate Check id],Table134[[#This Row],[Duplicate Check id]])</f>
        <v>1</v>
      </c>
      <c r="H84" s="6" t="s">
        <v>2083</v>
      </c>
      <c r="I84"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4" s="48" t="str">
        <f ca="1">"{ ""src"" : ""agent://" &amp; Table134[[#This Row],[src]] &amp; """,  ""trgt"" : ""agent://" &amp; Table134[[#This Row],[trgt]] &amp; """ } " &amp; IF(LEN(OFFSET(Table134[[#This Row],[src]],1,0))&gt;0,", ","")</f>
        <v xml:space="preserve">{ "src" : "agent://f9ad7bb7-1524-4e1a-bf8e-3611859f1875",  "trgt" : "agent://4c97d00a-f9b7-4073-93bc-968c29f4e86a" } , </v>
      </c>
    </row>
    <row r="85" spans="1:10" x14ac:dyDescent="0.25">
      <c r="A85" s="36" t="s">
        <v>167</v>
      </c>
      <c r="B85" s="37" t="str">
        <f>VLOOKUP(Table134[[#This Row],[src]],Table1[[UUID]:[email]],2,FALSE)</f>
        <v>ateja@livelygig.com</v>
      </c>
      <c r="C85" s="32" t="s">
        <v>2069</v>
      </c>
      <c r="D85" s="34" t="s">
        <v>200</v>
      </c>
      <c r="E85" s="35" t="str">
        <f>VLOOKUP(Table134[[#This Row],[trgt]],Table1[[UUID]:[email]],2,FALSE)</f>
        <v>ethomas@livelygig.com</v>
      </c>
      <c r="F85" s="35" t="str">
        <f>IF(Table134[[#This Row],[src]]&lt;Table134[[#This Row],[trgt]],Table134[[#This Row],[src]]&amp;"*"&amp;Table134[[#This Row],[trgt]],Table134[[#This Row],[trgt]]&amp;"*"&amp;Table134[[#This Row],[src]])</f>
        <v>b8616225-0496-417d-bcb9-be4a8bc54c7d*f5f1785b-48a4-4078-b9f8-f2b99f74e608</v>
      </c>
      <c r="G85" s="35">
        <f>COUNTIF(Table134[Duplicate Check id],Table134[[#This Row],[Duplicate Check id]])</f>
        <v>1</v>
      </c>
      <c r="H85" s="6" t="s">
        <v>2083</v>
      </c>
      <c r="I85"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5" s="48" t="str">
        <f ca="1">"{ ""src"" : ""agent://" &amp; Table134[[#This Row],[src]] &amp; """,  ""trgt"" : ""agent://" &amp; Table134[[#This Row],[trgt]] &amp; """ } " &amp; IF(LEN(OFFSET(Table134[[#This Row],[src]],1,0))&gt;0,", ","")</f>
        <v xml:space="preserve">{ "src" : "agent://f5f1785b-48a4-4078-b9f8-f2b99f74e608",  "trgt" : "agent://b8616225-0496-417d-bcb9-be4a8bc54c7d" } , </v>
      </c>
    </row>
    <row r="86" spans="1:10" x14ac:dyDescent="0.25">
      <c r="A86" s="36" t="s">
        <v>168</v>
      </c>
      <c r="B86" s="37" t="str">
        <f>VLOOKUP(Table134[[#This Row],[src]],Table1[[UUID]:[email]],2,FALSE)</f>
        <v>sbalan@livelygig.com</v>
      </c>
      <c r="C86" s="32" t="s">
        <v>2069</v>
      </c>
      <c r="D86" s="34" t="s">
        <v>199</v>
      </c>
      <c r="E86" s="35" t="str">
        <f>VLOOKUP(Table134[[#This Row],[trgt]],Table1[[UUID]:[email]],2,FALSE)</f>
        <v>rmurphy@livelygig.com</v>
      </c>
      <c r="F86" s="35" t="str">
        <f>IF(Table134[[#This Row],[src]]&lt;Table134[[#This Row],[trgt]],Table134[[#This Row],[src]]&amp;"*"&amp;Table134[[#This Row],[trgt]],Table134[[#This Row],[trgt]]&amp;"*"&amp;Table134[[#This Row],[src]])</f>
        <v>93a381ad-c00d-4ee3-9a5a-fa47308efe64*b65fb366-a405-41e9-82c5-f51726fad95b</v>
      </c>
      <c r="G86" s="35">
        <f>COUNTIF(Table134[Duplicate Check id],Table134[[#This Row],[Duplicate Check id]])</f>
        <v>1</v>
      </c>
      <c r="H86" s="6" t="s">
        <v>2083</v>
      </c>
      <c r="I86"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6" s="48" t="str">
        <f ca="1">"{ ""src"" : ""agent://" &amp; Table134[[#This Row],[src]] &amp; """,  ""trgt"" : ""agent://" &amp; Table134[[#This Row],[trgt]] &amp; """ } " &amp; IF(LEN(OFFSET(Table134[[#This Row],[src]],1,0))&gt;0,", ","")</f>
        <v xml:space="preserve">{ "src" : "agent://b65fb366-a405-41e9-82c5-f51726fad95b",  "trgt" : "agent://93a381ad-c00d-4ee3-9a5a-fa47308efe64" } , </v>
      </c>
    </row>
    <row r="87" spans="1:10" x14ac:dyDescent="0.25">
      <c r="A87" s="36" t="s">
        <v>169</v>
      </c>
      <c r="B87" s="37" t="str">
        <f>VLOOKUP(Table134[[#This Row],[src]],Table1[[UUID]:[email]],2,FALSE)</f>
        <v>bbhattacharya@livelygig.com</v>
      </c>
      <c r="C87" s="32" t="s">
        <v>2069</v>
      </c>
      <c r="D87" s="34" t="s">
        <v>210</v>
      </c>
      <c r="E87" s="35" t="str">
        <f>VLOOKUP(Table134[[#This Row],[trgt]],Table1[[UUID]:[email]],2,FALSE)</f>
        <v>iungaro@livelygig.com</v>
      </c>
      <c r="F87" s="35" t="str">
        <f>IF(Table134[[#This Row],[src]]&lt;Table134[[#This Row],[trgt]],Table134[[#This Row],[src]]&amp;"*"&amp;Table134[[#This Row],[trgt]],Table134[[#This Row],[trgt]]&amp;"*"&amp;Table134[[#This Row],[src]])</f>
        <v>4461f860-d367-4cb0-af03-332ea72e9053*4c97d00a-f9b7-4073-93bc-968c29f4e86a</v>
      </c>
      <c r="G87" s="35">
        <f>COUNTIF(Table134[Duplicate Check id],Table134[[#This Row],[Duplicate Check id]])</f>
        <v>1</v>
      </c>
      <c r="H87" s="6" t="s">
        <v>2083</v>
      </c>
      <c r="I87"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7" s="48" t="str">
        <f ca="1">"{ ""src"" : ""agent://" &amp; Table134[[#This Row],[src]] &amp; """,  ""trgt"" : ""agent://" &amp; Table134[[#This Row],[trgt]] &amp; """ } " &amp; IF(LEN(OFFSET(Table134[[#This Row],[src]],1,0))&gt;0,", ","")</f>
        <v xml:space="preserve">{ "src" : "agent://4461f860-d367-4cb0-af03-332ea72e9053",  "trgt" : "agent://4c97d00a-f9b7-4073-93bc-968c29f4e86a" } , </v>
      </c>
    </row>
    <row r="88" spans="1:10" x14ac:dyDescent="0.25">
      <c r="A88" s="36" t="s">
        <v>170</v>
      </c>
      <c r="B88" s="37" t="str">
        <f>VLOOKUP(Table134[[#This Row],[src]],Table1[[UUID]:[email]],2,FALSE)</f>
        <v>mpawar@livelygig.com</v>
      </c>
      <c r="C88" s="32" t="s">
        <v>2069</v>
      </c>
      <c r="D88" s="34" t="s">
        <v>189</v>
      </c>
      <c r="E88" s="35" t="str">
        <f>VLOOKUP(Table134[[#This Row],[trgt]],Table1[[UUID]:[email]],2,FALSE)</f>
        <v>mhill@livelygig.com</v>
      </c>
      <c r="F88" s="35" t="str">
        <f>IF(Table134[[#This Row],[src]]&lt;Table134[[#This Row],[trgt]],Table134[[#This Row],[src]]&amp;"*"&amp;Table134[[#This Row],[trgt]],Table134[[#This Row],[trgt]]&amp;"*"&amp;Table134[[#This Row],[src]])</f>
        <v>2413be6a-7573-454d-a393-1d22e45c993b*9202217f-e525-46e8-b539-8d2206a526d0</v>
      </c>
      <c r="G88" s="35">
        <f>COUNTIF(Table134[Duplicate Check id],Table134[[#This Row],[Duplicate Check id]])</f>
        <v>1</v>
      </c>
      <c r="H88" s="6" t="s">
        <v>2083</v>
      </c>
      <c r="I88"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8" s="48" t="str">
        <f ca="1">"{ ""src"" : ""agent://" &amp; Table134[[#This Row],[src]] &amp; """,  ""trgt"" : ""agent://" &amp; Table134[[#This Row],[trgt]] &amp; """ } " &amp; IF(LEN(OFFSET(Table134[[#This Row],[src]],1,0))&gt;0,", ","")</f>
        <v xml:space="preserve">{ "src" : "agent://2413be6a-7573-454d-a393-1d22e45c993b",  "trgt" : "agent://9202217f-e525-46e8-b539-8d2206a526d0" } , </v>
      </c>
    </row>
    <row r="89" spans="1:10" x14ac:dyDescent="0.25">
      <c r="A89" s="36" t="s">
        <v>171</v>
      </c>
      <c r="B89" s="37" t="str">
        <f>VLOOKUP(Table134[[#This Row],[src]],Table1[[UUID]:[email]],2,FALSE)</f>
        <v>uchauha@livelygig.com</v>
      </c>
      <c r="C89" s="32" t="s">
        <v>2069</v>
      </c>
      <c r="D89" s="34" t="s">
        <v>166</v>
      </c>
      <c r="E89" s="35" t="str">
        <f>VLOOKUP(Table134[[#This Row],[trgt]],Table1[[UUID]:[email]],2,FALSE)</f>
        <v>nuppal@livelygig.com</v>
      </c>
      <c r="F89" s="35" t="str">
        <f>IF(Table134[[#This Row],[src]]&lt;Table134[[#This Row],[trgt]],Table134[[#This Row],[src]]&amp;"*"&amp;Table134[[#This Row],[trgt]],Table134[[#This Row],[trgt]]&amp;"*"&amp;Table134[[#This Row],[src]])</f>
        <v>05a543f8-0d75-4a25-9b0f-2ef7c6ac85dc*f9ad7bb7-1524-4e1a-bf8e-3611859f1875</v>
      </c>
      <c r="G89" s="35">
        <f>COUNTIF(Table134[Duplicate Check id],Table134[[#This Row],[Duplicate Check id]])</f>
        <v>1</v>
      </c>
      <c r="H89" s="6" t="s">
        <v>2083</v>
      </c>
      <c r="I89"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89" s="48" t="str">
        <f ca="1">"{ ""src"" : ""agent://" &amp; Table134[[#This Row],[src]] &amp; """,  ""trgt"" : ""agent://" &amp; Table134[[#This Row],[trgt]] &amp; """ } " &amp; IF(LEN(OFFSET(Table134[[#This Row],[src]],1,0))&gt;0,", ","")</f>
        <v xml:space="preserve">{ "src" : "agent://05a543f8-0d75-4a25-9b0f-2ef7c6ac85dc",  "trgt" : "agent://f9ad7bb7-1524-4e1a-bf8e-3611859f1875" } , </v>
      </c>
    </row>
    <row r="90" spans="1:10" x14ac:dyDescent="0.25">
      <c r="A90" s="36" t="s">
        <v>172</v>
      </c>
      <c r="B90" s="37" t="str">
        <f>VLOOKUP(Table134[[#This Row],[src]],Table1[[UUID]:[email]],2,FALSE)</f>
        <v>sraina@livelygig.com</v>
      </c>
      <c r="C90" s="32" t="s">
        <v>2069</v>
      </c>
      <c r="D90" s="34" t="s">
        <v>225</v>
      </c>
      <c r="E90" s="35" t="str">
        <f>VLOOKUP(Table134[[#This Row],[trgt]],Table1[[UUID]:[email]],2,FALSE)</f>
        <v>apage@livelygig.com</v>
      </c>
      <c r="F90" s="35" t="str">
        <f>IF(Table134[[#This Row],[src]]&lt;Table134[[#This Row],[trgt]],Table134[[#This Row],[src]]&amp;"*"&amp;Table134[[#This Row],[trgt]],Table134[[#This Row],[trgt]]&amp;"*"&amp;Table134[[#This Row],[src]])</f>
        <v>e6075665-67ee-49d2-8fde-61d8fc6ec50e*f7fe2ff1-5756-4ff9-a3fd-15961118746b</v>
      </c>
      <c r="G90" s="35">
        <f>COUNTIF(Table134[Duplicate Check id],Table134[[#This Row],[Duplicate Check id]])</f>
        <v>1</v>
      </c>
      <c r="H90" s="35" t="s">
        <v>2084</v>
      </c>
      <c r="I90"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90" s="48" t="str">
        <f ca="1">"{ ""src"" : ""agent://" &amp; Table134[[#This Row],[src]] &amp; """,  ""trgt"" : ""agent://" &amp; Table134[[#This Row],[trgt]] &amp; """ } " &amp; IF(LEN(OFFSET(Table134[[#This Row],[src]],1,0))&gt;0,", ","")</f>
        <v xml:space="preserve">{ "src" : "agent://e6075665-67ee-49d2-8fde-61d8fc6ec50e",  "trgt" : "agent://f7fe2ff1-5756-4ff9-a3fd-15961118746b" } , </v>
      </c>
    </row>
    <row r="91" spans="1:10" x14ac:dyDescent="0.25">
      <c r="A91" s="36" t="s">
        <v>173</v>
      </c>
      <c r="B91" s="37" t="str">
        <f>VLOOKUP(Table134[[#This Row],[src]],Table1[[UUID]:[email]],2,FALSE)</f>
        <v>atipnis@livelygig.com</v>
      </c>
      <c r="C91" s="32" t="s">
        <v>2069</v>
      </c>
      <c r="D91" s="34" t="s">
        <v>200</v>
      </c>
      <c r="E91" s="35" t="str">
        <f>VLOOKUP(Table134[[#This Row],[trgt]],Table1[[UUID]:[email]],2,FALSE)</f>
        <v>ethomas@livelygig.com</v>
      </c>
      <c r="F91" s="35" t="str">
        <f>IF(Table134[[#This Row],[src]]&lt;Table134[[#This Row],[trgt]],Table134[[#This Row],[src]]&amp;"*"&amp;Table134[[#This Row],[trgt]],Table134[[#This Row],[trgt]]&amp;"*"&amp;Table134[[#This Row],[src]])</f>
        <v>9d4db68d-d527-4cb5-8a3b-c8d1c3ad3024*b8616225-0496-417d-bcb9-be4a8bc54c7d</v>
      </c>
      <c r="G91" s="35">
        <f>COUNTIF(Table134[Duplicate Check id],Table134[[#This Row],[Duplicate Check id]])</f>
        <v>1</v>
      </c>
      <c r="H91" s="35" t="s">
        <v>2084</v>
      </c>
      <c r="I91" s="3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91" s="48" t="str">
        <f ca="1">"{ ""src"" : ""agent://" &amp; Table134[[#This Row],[src]] &amp; """,  ""trgt"" : ""agent://" &amp; Table134[[#This Row],[trgt]] &amp; """ } " &amp; IF(LEN(OFFSET(Table134[[#This Row],[src]],1,0))&gt;0,", ","")</f>
        <v xml:space="preserve">{ "src" : "agent://9d4db68d-d527-4cb5-8a3b-c8d1c3ad3024",  "trgt" : "agent://b8616225-0496-417d-bcb9-be4a8bc54c7d" } , </v>
      </c>
    </row>
    <row r="92" spans="1:10" x14ac:dyDescent="0.25">
      <c r="A92" s="36" t="s">
        <v>174</v>
      </c>
      <c r="B92" s="37" t="str">
        <f>VLOOKUP(Table134[[#This Row],[src]],Table1[[UUID]:[email]],2,FALSE)</f>
        <v>gsami@livelygig.com</v>
      </c>
      <c r="C92" s="32" t="s">
        <v>2069</v>
      </c>
      <c r="D92" s="34" t="s">
        <v>186</v>
      </c>
      <c r="E92" s="35" t="str">
        <f>VLOOKUP(Table134[[#This Row],[trgt]],Table1[[UUID]:[email]],2,FALSE)</f>
        <v>jdean@livelygig.com</v>
      </c>
      <c r="F92" s="35" t="str">
        <f>IF(Table134[[#This Row],[src]]&lt;Table134[[#This Row],[trgt]],Table134[[#This Row],[src]]&amp;"*"&amp;Table134[[#This Row],[trgt]],Table134[[#This Row],[trgt]]&amp;"*"&amp;Table134[[#This Row],[src]])</f>
        <v>79effdbf-2779-4049-be0b-d8c0c284046e*8ae601e0-32dd-49d0-8c34-76196ad59861</v>
      </c>
      <c r="G92" s="35">
        <f>COUNTIF(Table134[Duplicate Check id],Table134[[#This Row],[Duplicate Check id]])</f>
        <v>1</v>
      </c>
      <c r="H92" s="35"/>
      <c r="I92" s="34" t="str">
        <f>IF(LEN(Table134[[#This Row],[Label]])&gt;0,"""label"" : { ""id"" : ""a7311ed0-9ba6-4a6e-8066-caa2a2247991"" , ""functor"" : ""tag list"" , ""components"" : [ { value"" : """ &amp; Table134[[#This Row],[Label]] &amp; """, ""type"" : ""string"" } ] },","")</f>
        <v/>
      </c>
      <c r="J92" s="48" t="str">
        <f ca="1">"{ ""src"" : ""agent://" &amp; Table134[[#This Row],[src]] &amp; """,  ""trgt"" : ""agent://" &amp; Table134[[#This Row],[trgt]] &amp; """ } " &amp; IF(LEN(OFFSET(Table134[[#This Row],[src]],1,0))&gt;0,", ","")</f>
        <v xml:space="preserve">{ "src" : "agent://79effdbf-2779-4049-be0b-d8c0c284046e",  "trgt" : "agent://8ae601e0-32dd-49d0-8c34-76196ad59861" } , </v>
      </c>
    </row>
    <row r="93" spans="1:10" x14ac:dyDescent="0.25">
      <c r="A93" s="36" t="s">
        <v>175</v>
      </c>
      <c r="B93" s="37" t="str">
        <f>VLOOKUP(Table134[[#This Row],[src]],Table1[[UUID]:[email]],2,FALSE)</f>
        <v>mkant@livelygig.com</v>
      </c>
      <c r="C93" s="32" t="s">
        <v>2069</v>
      </c>
      <c r="D93" s="34" t="s">
        <v>171</v>
      </c>
      <c r="E93" s="35" t="str">
        <f>VLOOKUP(Table134[[#This Row],[trgt]],Table1[[UUID]:[email]],2,FALSE)</f>
        <v>uchauha@livelygig.com</v>
      </c>
      <c r="F93" s="35" t="str">
        <f>IF(Table134[[#This Row],[src]]&lt;Table134[[#This Row],[trgt]],Table134[[#This Row],[src]]&amp;"*"&amp;Table134[[#This Row],[trgt]],Table134[[#This Row],[trgt]]&amp;"*"&amp;Table134[[#This Row],[src]])</f>
        <v>05a543f8-0d75-4a25-9b0f-2ef7c6ac85dc*7c0fc06b-4f02-4bf8-8aea-f0125f397555</v>
      </c>
      <c r="G93" s="35">
        <f>COUNTIF(Table134[Duplicate Check id],Table134[[#This Row],[Duplicate Check id]])</f>
        <v>1</v>
      </c>
      <c r="H93" s="35"/>
      <c r="I93" s="34" t="str">
        <f>IF(LEN(Table134[[#This Row],[Label]])&gt;0,"""label"" : { ""id"" : ""a7311ed0-9ba6-4a6e-8066-caa2a2247991"" , ""functor"" : ""tag list"" , ""components"" : [ { value"" : """ &amp; Table134[[#This Row],[Label]] &amp; """, ""type"" : ""string"" } ] },","")</f>
        <v/>
      </c>
      <c r="J93" s="48" t="str">
        <f ca="1">"{ ""src"" : ""agent://" &amp; Table134[[#This Row],[src]] &amp; """,  ""trgt"" : ""agent://" &amp; Table134[[#This Row],[trgt]] &amp; """ } " &amp; IF(LEN(OFFSET(Table134[[#This Row],[src]],1,0))&gt;0,", ","")</f>
        <v xml:space="preserve">{ "src" : "agent://7c0fc06b-4f02-4bf8-8aea-f0125f397555",  "trgt" : "agent://05a543f8-0d75-4a25-9b0f-2ef7c6ac85dc" } , </v>
      </c>
    </row>
    <row r="94" spans="1:10" x14ac:dyDescent="0.25">
      <c r="A94" s="36" t="s">
        <v>176</v>
      </c>
      <c r="B94" s="37" t="str">
        <f>VLOOKUP(Table134[[#This Row],[src]],Table1[[UUID]:[email]],2,FALSE)</f>
        <v>dbhardwaj@livelygig.com</v>
      </c>
      <c r="C94" s="32" t="s">
        <v>2069</v>
      </c>
      <c r="D94" s="34" t="s">
        <v>223</v>
      </c>
      <c r="E94" s="35" t="str">
        <f>VLOOKUP(Table134[[#This Row],[trgt]],Table1[[UUID]:[email]],2,FALSE)</f>
        <v>mmachado@livelygig.com</v>
      </c>
      <c r="F94" s="35" t="str">
        <f>IF(Table134[[#This Row],[src]]&lt;Table134[[#This Row],[trgt]],Table134[[#This Row],[src]]&amp;"*"&amp;Table134[[#This Row],[trgt]],Table134[[#This Row],[trgt]]&amp;"*"&amp;Table134[[#This Row],[src]])</f>
        <v>dfe045e9-42ad-41e5-a2a0-9890b219e4f7*fd2a800d-5bc8-4083-a2c9-4618900d5045</v>
      </c>
      <c r="G94" s="35">
        <f>COUNTIF(Table134[Duplicate Check id],Table134[[#This Row],[Duplicate Check id]])</f>
        <v>1</v>
      </c>
      <c r="H94" s="35"/>
      <c r="I94" s="34" t="str">
        <f>IF(LEN(Table134[[#This Row],[Label]])&gt;0,"""label"" : { ""id"" : ""a7311ed0-9ba6-4a6e-8066-caa2a2247991"" , ""functor"" : ""tag list"" , ""components"" : [ { value"" : """ &amp; Table134[[#This Row],[Label]] &amp; """, ""type"" : ""string"" } ] },","")</f>
        <v/>
      </c>
      <c r="J94" s="48" t="str">
        <f ca="1">"{ ""src"" : ""agent://" &amp; Table134[[#This Row],[src]] &amp; """,  ""trgt"" : ""agent://" &amp; Table134[[#This Row],[trgt]] &amp; """ } " &amp; IF(LEN(OFFSET(Table134[[#This Row],[src]],1,0))&gt;0,", ","")</f>
        <v xml:space="preserve">{ "src" : "agent://fd2a800d-5bc8-4083-a2c9-4618900d5045",  "trgt" : "agent://dfe045e9-42ad-41e5-a2a0-9890b219e4f7" } , </v>
      </c>
    </row>
    <row r="95" spans="1:10" x14ac:dyDescent="0.25">
      <c r="A95" s="36" t="s">
        <v>177</v>
      </c>
      <c r="B95" s="37" t="str">
        <f>VLOOKUP(Table134[[#This Row],[src]],Table1[[UUID]:[email]],2,FALSE)</f>
        <v>mnarula@livelygig.com</v>
      </c>
      <c r="C95" s="32" t="s">
        <v>2069</v>
      </c>
      <c r="D95" s="34" t="s">
        <v>223</v>
      </c>
      <c r="E95" s="35" t="str">
        <f>VLOOKUP(Table134[[#This Row],[trgt]],Table1[[UUID]:[email]],2,FALSE)</f>
        <v>mmachado@livelygig.com</v>
      </c>
      <c r="F95" s="35" t="str">
        <f>IF(Table134[[#This Row],[src]]&lt;Table134[[#This Row],[trgt]],Table134[[#This Row],[src]]&amp;"*"&amp;Table134[[#This Row],[trgt]],Table134[[#This Row],[trgt]]&amp;"*"&amp;Table134[[#This Row],[src]])</f>
        <v>3ccea8b2-c856-40ee-aff5-c19817be4ea6*dfe045e9-42ad-41e5-a2a0-9890b219e4f7</v>
      </c>
      <c r="G95" s="35">
        <f>COUNTIF(Table134[Duplicate Check id],Table134[[#This Row],[Duplicate Check id]])</f>
        <v>1</v>
      </c>
      <c r="H95" s="35"/>
      <c r="I95" s="34" t="str">
        <f>IF(LEN(Table134[[#This Row],[Label]])&gt;0,"""label"" : { ""id"" : ""a7311ed0-9ba6-4a6e-8066-caa2a2247991"" , ""functor"" : ""tag list"" , ""components"" : [ { value"" : """ &amp; Table134[[#This Row],[Label]] &amp; """, ""type"" : ""string"" } ] },","")</f>
        <v/>
      </c>
      <c r="J95" s="48" t="str">
        <f ca="1">"{ ""src"" : ""agent://" &amp; Table134[[#This Row],[src]] &amp; """,  ""trgt"" : ""agent://" &amp; Table134[[#This Row],[trgt]] &amp; """ } " &amp; IF(LEN(OFFSET(Table134[[#This Row],[src]],1,0))&gt;0,", ","")</f>
        <v xml:space="preserve">{ "src" : "agent://3ccea8b2-c856-40ee-aff5-c19817be4ea6",  "trgt" : "agent://dfe045e9-42ad-41e5-a2a0-9890b219e4f7" } , </v>
      </c>
    </row>
    <row r="96" spans="1:10" x14ac:dyDescent="0.25">
      <c r="A96" s="36" t="s">
        <v>178</v>
      </c>
      <c r="B96" s="37" t="str">
        <f>VLOOKUP(Table134[[#This Row],[src]],Table1[[UUID]:[email]],2,FALSE)</f>
        <v>aviswanathan@livelygig.com</v>
      </c>
      <c r="C96" s="32" t="s">
        <v>2069</v>
      </c>
      <c r="D96" s="34" t="s">
        <v>192</v>
      </c>
      <c r="E96" s="35" t="str">
        <f>VLOOKUP(Table134[[#This Row],[trgt]],Table1[[UUID]:[email]],2,FALSE)</f>
        <v>jreed@livelygig.com</v>
      </c>
      <c r="F96" s="35" t="str">
        <f>IF(Table134[[#This Row],[src]]&lt;Table134[[#This Row],[trgt]],Table134[[#This Row],[src]]&amp;"*"&amp;Table134[[#This Row],[trgt]],Table134[[#This Row],[trgt]]&amp;"*"&amp;Table134[[#This Row],[src]])</f>
        <v>5c06cf2d-4b1d-4ee7-b0ce-64bc5f1fd429*f4b080c7-75ee-40b7-848c-a1824bfaa483</v>
      </c>
      <c r="G96" s="35">
        <f>COUNTIF(Table134[Duplicate Check id],Table134[[#This Row],[Duplicate Check id]])</f>
        <v>1</v>
      </c>
      <c r="H96" s="35"/>
      <c r="I96" s="34" t="str">
        <f>IF(LEN(Table134[[#This Row],[Label]])&gt;0,"""label"" : { ""id"" : ""a7311ed0-9ba6-4a6e-8066-caa2a2247991"" , ""functor"" : ""tag list"" , ""components"" : [ { value"" : """ &amp; Table134[[#This Row],[Label]] &amp; """, ""type"" : ""string"" } ] },","")</f>
        <v/>
      </c>
      <c r="J96" s="48" t="str">
        <f ca="1">"{ ""src"" : ""agent://" &amp; Table134[[#This Row],[src]] &amp; """,  ""trgt"" : ""agent://" &amp; Table134[[#This Row],[trgt]] &amp; """ } " &amp; IF(LEN(OFFSET(Table134[[#This Row],[src]],1,0))&gt;0,", ","")</f>
        <v xml:space="preserve">{ "src" : "agent://f4b080c7-75ee-40b7-848c-a1824bfaa483",  "trgt" : "agent://5c06cf2d-4b1d-4ee7-b0ce-64bc5f1fd429" } , </v>
      </c>
    </row>
    <row r="97" spans="1:10" x14ac:dyDescent="0.25">
      <c r="A97" s="36" t="s">
        <v>179</v>
      </c>
      <c r="B97" s="37" t="str">
        <f>VLOOKUP(Table134[[#This Row],[src]],Table1[[UUID]:[email]],2,FALSE)</f>
        <v>ybadal@livelygig.com</v>
      </c>
      <c r="C97" s="32" t="s">
        <v>2069</v>
      </c>
      <c r="D97" s="34" t="s">
        <v>225</v>
      </c>
      <c r="E97" s="35" t="str">
        <f>VLOOKUP(Table134[[#This Row],[trgt]],Table1[[UUID]:[email]],2,FALSE)</f>
        <v>apage@livelygig.com</v>
      </c>
      <c r="F97" s="35" t="str">
        <f>IF(Table134[[#This Row],[src]]&lt;Table134[[#This Row],[trgt]],Table134[[#This Row],[src]]&amp;"*"&amp;Table134[[#This Row],[trgt]],Table134[[#This Row],[trgt]]&amp;"*"&amp;Table134[[#This Row],[src]])</f>
        <v>502a7e29-40bb-4ebd-9666-a0651a920b9a*f7fe2ff1-5756-4ff9-a3fd-15961118746b</v>
      </c>
      <c r="G97" s="35">
        <f>COUNTIF(Table134[Duplicate Check id],Table134[[#This Row],[Duplicate Check id]])</f>
        <v>1</v>
      </c>
      <c r="H97" s="35"/>
      <c r="I97" s="34" t="str">
        <f>IF(LEN(Table134[[#This Row],[Label]])&gt;0,"""label"" : { ""id"" : ""a7311ed0-9ba6-4a6e-8066-caa2a2247991"" , ""functor"" : ""tag list"" , ""components"" : [ { value"" : """ &amp; Table134[[#This Row],[Label]] &amp; """, ""type"" : ""string"" } ] },","")</f>
        <v/>
      </c>
      <c r="J97" s="48" t="str">
        <f ca="1">"{ ""src"" : ""agent://" &amp; Table134[[#This Row],[src]] &amp; """,  ""trgt"" : ""agent://" &amp; Table134[[#This Row],[trgt]] &amp; """ } " &amp; IF(LEN(OFFSET(Table134[[#This Row],[src]],1,0))&gt;0,", ","")</f>
        <v xml:space="preserve">{ "src" : "agent://502a7e29-40bb-4ebd-9666-a0651a920b9a",  "trgt" : "agent://f7fe2ff1-5756-4ff9-a3fd-15961118746b" } , </v>
      </c>
    </row>
    <row r="98" spans="1:10" x14ac:dyDescent="0.25">
      <c r="A98" s="36" t="s">
        <v>180</v>
      </c>
      <c r="B98" s="37" t="str">
        <f>VLOOKUP(Table134[[#This Row],[src]],Table1[[UUID]:[email]],2,FALSE)</f>
        <v>mthakur@livelygig.com</v>
      </c>
      <c r="C98" s="32" t="s">
        <v>2069</v>
      </c>
      <c r="D98" s="34" t="s">
        <v>218</v>
      </c>
      <c r="E98" s="35" t="str">
        <f>VLOOKUP(Table134[[#This Row],[trgt]],Table1[[UUID]:[email]],2,FALSE)</f>
        <v>ghall@livelygig.com</v>
      </c>
      <c r="F98" s="35" t="str">
        <f>IF(Table134[[#This Row],[src]]&lt;Table134[[#This Row],[trgt]],Table134[[#This Row],[src]]&amp;"*"&amp;Table134[[#This Row],[trgt]],Table134[[#This Row],[trgt]]&amp;"*"&amp;Table134[[#This Row],[src]])</f>
        <v>192a8f61-aac0-4261-918c-b1a31f8f26f6*43a9f1ee-41d1-4181-9360-4415f9624ce2</v>
      </c>
      <c r="G98" s="35">
        <f>COUNTIF(Table134[Duplicate Check id],Table134[[#This Row],[Duplicate Check id]])</f>
        <v>1</v>
      </c>
      <c r="H98" s="35"/>
      <c r="I98" s="34" t="str">
        <f>IF(LEN(Table134[[#This Row],[Label]])&gt;0,"""label"" : { ""id"" : ""a7311ed0-9ba6-4a6e-8066-caa2a2247991"" , ""functor"" : ""tag list"" , ""components"" : [ { value"" : """ &amp; Table134[[#This Row],[Label]] &amp; """, ""type"" : ""string"" } ] },","")</f>
        <v/>
      </c>
      <c r="J98" s="48" t="str">
        <f ca="1">"{ ""src"" : ""agent://" &amp; Table134[[#This Row],[src]] &amp; """,  ""trgt"" : ""agent://" &amp; Table134[[#This Row],[trgt]] &amp; """ } " &amp; IF(LEN(OFFSET(Table134[[#This Row],[src]],1,0))&gt;0,", ","")</f>
        <v xml:space="preserve">{ "src" : "agent://192a8f61-aac0-4261-918c-b1a31f8f26f6",  "trgt" : "agent://43a9f1ee-41d1-4181-9360-4415f9624ce2" } , </v>
      </c>
    </row>
    <row r="99" spans="1:10" x14ac:dyDescent="0.25">
      <c r="A99" s="36" t="s">
        <v>181</v>
      </c>
      <c r="B99" s="37" t="str">
        <f>VLOOKUP(Table134[[#This Row],[src]],Table1[[UUID]:[email]],2,FALSE)</f>
        <v>vdey@livelygig.com</v>
      </c>
      <c r="C99" s="32" t="s">
        <v>2069</v>
      </c>
      <c r="D99" s="34" t="s">
        <v>240</v>
      </c>
      <c r="E99" s="35" t="str">
        <f>VLOOKUP(Table134[[#This Row],[trgt]],Table1[[UUID]:[email]],2,FALSE)</f>
        <v>bsaqqaf@livelygig.com</v>
      </c>
      <c r="F99" s="35" t="str">
        <f>IF(Table134[[#This Row],[src]]&lt;Table134[[#This Row],[trgt]],Table134[[#This Row],[src]]&amp;"*"&amp;Table134[[#This Row],[trgt]],Table134[[#This Row],[trgt]]&amp;"*"&amp;Table134[[#This Row],[src]])</f>
        <v>5da946b7-7b4e-4e7b-8cfd-4eb5c020b0c0*e4b86eaf-25ba-4ad5-a52e-35b5c9c17b70</v>
      </c>
      <c r="G99" s="35">
        <f>COUNTIF(Table134[Duplicate Check id],Table134[[#This Row],[Duplicate Check id]])</f>
        <v>1</v>
      </c>
      <c r="H99" s="35"/>
      <c r="I99" s="34" t="str">
        <f>IF(LEN(Table134[[#This Row],[Label]])&gt;0,"""label"" : { ""id"" : ""a7311ed0-9ba6-4a6e-8066-caa2a2247991"" , ""functor"" : ""tag list"" , ""components"" : [ { value"" : """ &amp; Table134[[#This Row],[Label]] &amp; """, ""type"" : ""string"" } ] },","")</f>
        <v/>
      </c>
      <c r="J99" s="48" t="str">
        <f ca="1">"{ ""src"" : ""agent://" &amp; Table134[[#This Row],[src]] &amp; """,  ""trgt"" : ""agent://" &amp; Table134[[#This Row],[trgt]] &amp; """ } " &amp; IF(LEN(OFFSET(Table134[[#This Row],[src]],1,0))&gt;0,", ","")</f>
        <v xml:space="preserve">{ "src" : "agent://e4b86eaf-25ba-4ad5-a52e-35b5c9c17b70",  "trgt" : "agent://5da946b7-7b4e-4e7b-8cfd-4eb5c020b0c0" } , </v>
      </c>
    </row>
    <row r="100" spans="1:10" x14ac:dyDescent="0.25">
      <c r="A100" s="36" t="s">
        <v>182</v>
      </c>
      <c r="B100" s="37" t="str">
        <f>VLOOKUP(Table134[[#This Row],[src]],Table1[[UUID]:[email]],2,FALSE)</f>
        <v>mharrison@livelygig.com</v>
      </c>
      <c r="C100" s="32" t="s">
        <v>2069</v>
      </c>
      <c r="D100" s="34" t="s">
        <v>240</v>
      </c>
      <c r="E100" s="35" t="str">
        <f>VLOOKUP(Table134[[#This Row],[trgt]],Table1[[UUID]:[email]],2,FALSE)</f>
        <v>bsaqqaf@livelygig.com</v>
      </c>
      <c r="F100" s="35" t="str">
        <f>IF(Table134[[#This Row],[src]]&lt;Table134[[#This Row],[trgt]],Table134[[#This Row],[src]]&amp;"*"&amp;Table134[[#This Row],[trgt]],Table134[[#This Row],[trgt]]&amp;"*"&amp;Table134[[#This Row],[src]])</f>
        <v>5da946b7-7b4e-4e7b-8cfd-4eb5c020b0c0*aa1a1b4b-c9b4-4d72-96ac-f45f38802f70</v>
      </c>
      <c r="G100" s="35">
        <f>COUNTIF(Table134[Duplicate Check id],Table134[[#This Row],[Duplicate Check id]])</f>
        <v>1</v>
      </c>
      <c r="H100" s="35"/>
      <c r="I100" s="34" t="str">
        <f>IF(LEN(Table134[[#This Row],[Label]])&gt;0,"""label"" : { ""id"" : ""a7311ed0-9ba6-4a6e-8066-caa2a2247991"" , ""functor"" : ""tag list"" , ""components"" : [ { value"" : """ &amp; Table134[[#This Row],[Label]] &amp; """, ""type"" : ""string"" } ] },","")</f>
        <v/>
      </c>
      <c r="J100" s="48" t="str">
        <f ca="1">"{ ""src"" : ""agent://" &amp; Table134[[#This Row],[src]] &amp; """,  ""trgt"" : ""agent://" &amp; Table134[[#This Row],[trgt]] &amp; """ } " &amp; IF(LEN(OFFSET(Table134[[#This Row],[src]],1,0))&gt;0,", ","")</f>
        <v xml:space="preserve">{ "src" : "agent://aa1a1b4b-c9b4-4d72-96ac-f45f38802f70",  "trgt" : "agent://5da946b7-7b4e-4e7b-8cfd-4eb5c020b0c0" } , </v>
      </c>
    </row>
    <row r="101" spans="1:10" x14ac:dyDescent="0.25">
      <c r="A101" s="44" t="s">
        <v>183</v>
      </c>
      <c r="B101" s="45" t="str">
        <f>VLOOKUP(Table134[[#This Row],[src]],Table1[[UUID]:[email]],2,FALSE)</f>
        <v>erice@livelygig.com</v>
      </c>
      <c r="C101" s="32" t="s">
        <v>2069</v>
      </c>
      <c r="D101" s="34" t="s">
        <v>213</v>
      </c>
      <c r="E101" s="35" t="str">
        <f>VLOOKUP(Table134[[#This Row],[trgt]],Table1[[UUID]:[email]],2,FALSE)</f>
        <v>tantall@livelygig.com</v>
      </c>
      <c r="F101" s="35" t="str">
        <f>IF(Table134[[#This Row],[src]]&lt;Table134[[#This Row],[trgt]],Table134[[#This Row],[src]]&amp;"*"&amp;Table134[[#This Row],[trgt]],Table134[[#This Row],[trgt]]&amp;"*"&amp;Table134[[#This Row],[src]])</f>
        <v>476aab86-01a7-4cc8-a80e-b2f36ad6ed0e*90139a7b-12bc-4ca1-b8c1-05f15f8baeb3</v>
      </c>
      <c r="G101" s="35">
        <f>COUNTIF(Table134[Duplicate Check id],Table134[[#This Row],[Duplicate Check id]])</f>
        <v>1</v>
      </c>
      <c r="H101" s="35"/>
      <c r="I101" s="34" t="str">
        <f>IF(LEN(Table134[[#This Row],[Label]])&gt;0,"""label"" : { ""id"" : ""a7311ed0-9ba6-4a6e-8066-caa2a2247991"" , ""functor"" : ""tag list"" , ""components"" : [ { value"" : """ &amp; Table134[[#This Row],[Label]] &amp; """, ""type"" : ""string"" } ] },","")</f>
        <v/>
      </c>
      <c r="J101" s="48" t="str">
        <f ca="1">"{ ""src"" : ""agent://" &amp; Table134[[#This Row],[src]] &amp; """,  ""trgt"" : ""agent://" &amp; Table134[[#This Row],[trgt]] &amp; """ } " &amp; IF(LEN(OFFSET(Table134[[#This Row],[src]],1,0))&gt;0,", ","")</f>
        <v xml:space="preserve">{ "src" : "agent://90139a7b-12bc-4ca1-b8c1-05f15f8baeb3",  "trgt" : "agent://476aab86-01a7-4cc8-a80e-b2f36ad6ed0e" } , </v>
      </c>
    </row>
    <row r="102" spans="1:10" x14ac:dyDescent="0.25">
      <c r="A102" s="44" t="s">
        <v>184</v>
      </c>
      <c r="B102" s="45" t="str">
        <f>VLOOKUP(Table134[[#This Row],[src]],Table1[[UUID]:[email]],2,FALSE)</f>
        <v>jhart@livelygig.com</v>
      </c>
      <c r="C102" s="32" t="s">
        <v>2069</v>
      </c>
      <c r="D102" s="34" t="s">
        <v>187</v>
      </c>
      <c r="E102" s="35" t="str">
        <f>VLOOKUP(Table134[[#This Row],[trgt]],Table1[[UUID]:[email]],2,FALSE)</f>
        <v>hhorton@livelygig.com</v>
      </c>
      <c r="F102" s="35" t="str">
        <f>IF(Table134[[#This Row],[src]]&lt;Table134[[#This Row],[trgt]],Table134[[#This Row],[src]]&amp;"*"&amp;Table134[[#This Row],[trgt]],Table134[[#This Row],[trgt]]&amp;"*"&amp;Table134[[#This Row],[src]])</f>
        <v>af4ffdd5-8e19-425f-9ff0-2be6fe96c244*f5cd3cf1-f5d3-4f50-a951-e898b9272eb1</v>
      </c>
      <c r="G102" s="35">
        <f>COUNTIF(Table134[Duplicate Check id],Table134[[#This Row],[Duplicate Check id]])</f>
        <v>1</v>
      </c>
      <c r="H102" s="35"/>
      <c r="I102" s="34" t="str">
        <f>IF(LEN(Table134[[#This Row],[Label]])&gt;0,"""label"" : { ""id"" : ""a7311ed0-9ba6-4a6e-8066-caa2a2247991"" , ""functor"" : ""tag list"" , ""components"" : [ { value"" : """ &amp; Table134[[#This Row],[Label]] &amp; """, ""type"" : ""string"" } ] },","")</f>
        <v/>
      </c>
      <c r="J102" s="48" t="str">
        <f ca="1">"{ ""src"" : ""agent://" &amp; Table134[[#This Row],[src]] &amp; """,  ""trgt"" : ""agent://" &amp; Table134[[#This Row],[trgt]] &amp; """ } " &amp; IF(LEN(OFFSET(Table134[[#This Row],[src]],1,0))&gt;0,", ","")</f>
        <v xml:space="preserve">{ "src" : "agent://af4ffdd5-8e19-425f-9ff0-2be6fe96c244",  "trgt" : "agent://f5cd3cf1-f5d3-4f50-a951-e898b9272eb1" } , </v>
      </c>
    </row>
    <row r="103" spans="1:10" x14ac:dyDescent="0.25">
      <c r="A103" s="44" t="s">
        <v>185</v>
      </c>
      <c r="B103" s="45" t="str">
        <f>VLOOKUP(Table134[[#This Row],[src]],Table1[[UUID]:[email]],2,FALSE)</f>
        <v>jlawson@livelygig.com</v>
      </c>
      <c r="C103" s="32" t="s">
        <v>2069</v>
      </c>
      <c r="D103" s="34" t="s">
        <v>176</v>
      </c>
      <c r="E103" s="35" t="str">
        <f>VLOOKUP(Table134[[#This Row],[trgt]],Table1[[UUID]:[email]],2,FALSE)</f>
        <v>dbhardwaj@livelygig.com</v>
      </c>
      <c r="F103" s="35" t="str">
        <f>IF(Table134[[#This Row],[src]]&lt;Table134[[#This Row],[trgt]],Table134[[#This Row],[src]]&amp;"*"&amp;Table134[[#This Row],[trgt]],Table134[[#This Row],[trgt]]&amp;"*"&amp;Table134[[#This Row],[src]])</f>
        <v>2317c0f4-c75a-4130-9965-c039bc39db62*fd2a800d-5bc8-4083-a2c9-4618900d5045</v>
      </c>
      <c r="G103" s="35">
        <f>COUNTIF(Table134[Duplicate Check id],Table134[[#This Row],[Duplicate Check id]])</f>
        <v>1</v>
      </c>
      <c r="H103" s="35"/>
      <c r="I103" s="34" t="str">
        <f>IF(LEN(Table134[[#This Row],[Label]])&gt;0,"""label"" : { ""id"" : ""a7311ed0-9ba6-4a6e-8066-caa2a2247991"" , ""functor"" : ""tag list"" , ""components"" : [ { value"" : """ &amp; Table134[[#This Row],[Label]] &amp; """, ""type"" : ""string"" } ] },","")</f>
        <v/>
      </c>
      <c r="J103" s="48" t="str">
        <f ca="1">"{ ""src"" : ""agent://" &amp; Table134[[#This Row],[src]] &amp; """,  ""trgt"" : ""agent://" &amp; Table134[[#This Row],[trgt]] &amp; """ } " &amp; IF(LEN(OFFSET(Table134[[#This Row],[src]],1,0))&gt;0,", ","")</f>
        <v xml:space="preserve">{ "src" : "agent://2317c0f4-c75a-4130-9965-c039bc39db62",  "trgt" : "agent://fd2a800d-5bc8-4083-a2c9-4618900d5045" } , </v>
      </c>
    </row>
    <row r="104" spans="1:10" x14ac:dyDescent="0.25">
      <c r="A104" s="36" t="s">
        <v>186</v>
      </c>
      <c r="B104" s="37" t="str">
        <f>VLOOKUP(Table134[[#This Row],[src]],Table1[[UUID]:[email]],2,FALSE)</f>
        <v>jdean@livelygig.com</v>
      </c>
      <c r="C104" s="32" t="s">
        <v>2069</v>
      </c>
      <c r="D104" s="34" t="s">
        <v>186</v>
      </c>
      <c r="E104" s="35" t="str">
        <f>VLOOKUP(Table134[[#This Row],[trgt]],Table1[[UUID]:[email]],2,FALSE)</f>
        <v>jdean@livelygig.com</v>
      </c>
      <c r="F104" s="35" t="str">
        <f>IF(Table134[[#This Row],[src]]&lt;Table134[[#This Row],[trgt]],Table134[[#This Row],[src]]&amp;"*"&amp;Table134[[#This Row],[trgt]],Table134[[#This Row],[trgt]]&amp;"*"&amp;Table134[[#This Row],[src]])</f>
        <v>8ae601e0-32dd-49d0-8c34-76196ad59861*8ae601e0-32dd-49d0-8c34-76196ad59861</v>
      </c>
      <c r="G104" s="35">
        <f>COUNTIF(Table134[Duplicate Check id],Table134[[#This Row],[Duplicate Check id]])</f>
        <v>1</v>
      </c>
      <c r="H104" s="35"/>
      <c r="I104" s="34" t="str">
        <f>IF(LEN(Table134[[#This Row],[Label]])&gt;0,"""label"" : { ""id"" : ""a7311ed0-9ba6-4a6e-8066-caa2a2247991"" , ""functor"" : ""tag list"" , ""components"" : [ { value"" : """ &amp; Table134[[#This Row],[Label]] &amp; """, ""type"" : ""string"" } ] },","")</f>
        <v/>
      </c>
      <c r="J104" s="48" t="str">
        <f ca="1">"{ ""src"" : ""agent://" &amp; Table134[[#This Row],[src]] &amp; """,  ""trgt"" : ""agent://" &amp; Table134[[#This Row],[trgt]] &amp; """ } " &amp; IF(LEN(OFFSET(Table134[[#This Row],[src]],1,0))&gt;0,", ","")</f>
        <v xml:space="preserve">{ "src" : "agent://8ae601e0-32dd-49d0-8c34-76196ad59861",  "trgt" : "agent://8ae601e0-32dd-49d0-8c34-76196ad59861" } , </v>
      </c>
    </row>
    <row r="105" spans="1:10" x14ac:dyDescent="0.25">
      <c r="A105" s="36" t="s">
        <v>187</v>
      </c>
      <c r="B105" s="37" t="str">
        <f>VLOOKUP(Table134[[#This Row],[src]],Table1[[UUID]:[email]],2,FALSE)</f>
        <v>hhorton@livelygig.com</v>
      </c>
      <c r="C105" s="32" t="s">
        <v>2069</v>
      </c>
      <c r="D105" s="34" t="s">
        <v>191</v>
      </c>
      <c r="E105" s="35" t="str">
        <f>VLOOKUP(Table134[[#This Row],[trgt]],Table1[[UUID]:[email]],2,FALSE)</f>
        <v>gmiller@livelygig.com</v>
      </c>
      <c r="F105" s="35" t="str">
        <f>IF(Table134[[#This Row],[src]]&lt;Table134[[#This Row],[trgt]],Table134[[#This Row],[src]]&amp;"*"&amp;Table134[[#This Row],[trgt]],Table134[[#This Row],[trgt]]&amp;"*"&amp;Table134[[#This Row],[src]])</f>
        <v>a0182840-d318-48dc-a2f9-550d9a39b9b5*f5cd3cf1-f5d3-4f50-a951-e898b9272eb1</v>
      </c>
      <c r="G105" s="35">
        <f>COUNTIF(Table134[Duplicate Check id],Table134[[#This Row],[Duplicate Check id]])</f>
        <v>1</v>
      </c>
      <c r="H105" s="35"/>
      <c r="I105" s="34" t="str">
        <f>IF(LEN(Table134[[#This Row],[Label]])&gt;0,"""label"" : { ""id"" : ""a7311ed0-9ba6-4a6e-8066-caa2a2247991"" , ""functor"" : ""tag list"" , ""components"" : [ { value"" : """ &amp; Table134[[#This Row],[Label]] &amp; """, ""type"" : ""string"" } ] },","")</f>
        <v/>
      </c>
      <c r="J105" s="48" t="str">
        <f ca="1">"{ ""src"" : ""agent://" &amp; Table134[[#This Row],[src]] &amp; """,  ""trgt"" : ""agent://" &amp; Table134[[#This Row],[trgt]] &amp; """ } " &amp; IF(LEN(OFFSET(Table134[[#This Row],[src]],1,0))&gt;0,", ","")</f>
        <v xml:space="preserve">{ "src" : "agent://f5cd3cf1-f5d3-4f50-a951-e898b9272eb1",  "trgt" : "agent://a0182840-d318-48dc-a2f9-550d9a39b9b5" } , </v>
      </c>
    </row>
    <row r="106" spans="1:10" x14ac:dyDescent="0.25">
      <c r="A106" s="36" t="s">
        <v>188</v>
      </c>
      <c r="B106" s="37" t="str">
        <f>VLOOKUP(Table134[[#This Row],[src]],Table1[[UUID]:[email]],2,FALSE)</f>
        <v>lfrank@livelygig.com</v>
      </c>
      <c r="C106" s="32" t="s">
        <v>2069</v>
      </c>
      <c r="D106" s="34" t="s">
        <v>233</v>
      </c>
      <c r="E106" s="35" t="str">
        <f>VLOOKUP(Table134[[#This Row],[trgt]],Table1[[UUID]:[email]],2,FALSE)</f>
        <v>mhakim@livelygig.com</v>
      </c>
      <c r="F106" s="35" t="str">
        <f>IF(Table134[[#This Row],[src]]&lt;Table134[[#This Row],[trgt]],Table134[[#This Row],[src]]&amp;"*"&amp;Table134[[#This Row],[trgt]],Table134[[#This Row],[trgt]]&amp;"*"&amp;Table134[[#This Row],[src]])</f>
        <v>af258f6f-4dea-4f5a-936d-be49c638b262*ed51310a-b84e-4864-9ada-583139871511</v>
      </c>
      <c r="G106" s="35">
        <f>COUNTIF(Table134[Duplicate Check id],Table134[[#This Row],[Duplicate Check id]])</f>
        <v>1</v>
      </c>
      <c r="H106" s="35"/>
      <c r="I106" s="34" t="str">
        <f>IF(LEN(Table134[[#This Row],[Label]])&gt;0,"""label"" : { ""id"" : ""a7311ed0-9ba6-4a6e-8066-caa2a2247991"" , ""functor"" : ""tag list"" , ""components"" : [ { value"" : """ &amp; Table134[[#This Row],[Label]] &amp; """, ""type"" : ""string"" } ] },","")</f>
        <v/>
      </c>
      <c r="J106" s="48" t="str">
        <f ca="1">"{ ""src"" : ""agent://" &amp; Table134[[#This Row],[src]] &amp; """,  ""trgt"" : ""agent://" &amp; Table134[[#This Row],[trgt]] &amp; """ } " &amp; IF(LEN(OFFSET(Table134[[#This Row],[src]],1,0))&gt;0,", ","")</f>
        <v xml:space="preserve">{ "src" : "agent://ed51310a-b84e-4864-9ada-583139871511",  "trgt" : "agent://af258f6f-4dea-4f5a-936d-be49c638b262" } , </v>
      </c>
    </row>
    <row r="107" spans="1:10" x14ac:dyDescent="0.25">
      <c r="A107" s="36" t="s">
        <v>189</v>
      </c>
      <c r="B107" s="37" t="str">
        <f>VLOOKUP(Table134[[#This Row],[src]],Table1[[UUID]:[email]],2,FALSE)</f>
        <v>mhill@livelygig.com</v>
      </c>
      <c r="C107" s="32" t="s">
        <v>2069</v>
      </c>
      <c r="D107" s="34" t="s">
        <v>165</v>
      </c>
      <c r="E107" s="35" t="str">
        <f>VLOOKUP(Table134[[#This Row],[trgt]],Table1[[UUID]:[email]],2,FALSE)</f>
        <v>mrao@livelygig.com</v>
      </c>
      <c r="F107" s="35" t="str">
        <f>IF(Table134[[#This Row],[src]]&lt;Table134[[#This Row],[trgt]],Table134[[#This Row],[src]]&amp;"*"&amp;Table134[[#This Row],[trgt]],Table134[[#This Row],[trgt]]&amp;"*"&amp;Table134[[#This Row],[src]])</f>
        <v>904e5b1e-1314-41da-bdac-f79ff7722e77*9202217f-e525-46e8-b539-8d2206a526d0</v>
      </c>
      <c r="G107" s="35">
        <f>COUNTIF(Table134[Duplicate Check id],Table134[[#This Row],[Duplicate Check id]])</f>
        <v>1</v>
      </c>
      <c r="H107" s="35"/>
      <c r="I107" s="34" t="str">
        <f>IF(LEN(Table134[[#This Row],[Label]])&gt;0,"""label"" : { ""id"" : ""a7311ed0-9ba6-4a6e-8066-caa2a2247991"" , ""functor"" : ""tag list"" , ""components"" : [ { value"" : """ &amp; Table134[[#This Row],[Label]] &amp; """, ""type"" : ""string"" } ] },","")</f>
        <v/>
      </c>
      <c r="J107" s="48" t="str">
        <f ca="1">"{ ""src"" : ""agent://" &amp; Table134[[#This Row],[src]] &amp; """,  ""trgt"" : ""agent://" &amp; Table134[[#This Row],[trgt]] &amp; """ } " &amp; IF(LEN(OFFSET(Table134[[#This Row],[src]],1,0))&gt;0,", ","")</f>
        <v xml:space="preserve">{ "src" : "agent://9202217f-e525-46e8-b539-8d2206a526d0",  "trgt" : "agent://904e5b1e-1314-41da-bdac-f79ff7722e77" } , </v>
      </c>
    </row>
    <row r="108" spans="1:10" x14ac:dyDescent="0.25">
      <c r="A108" s="36" t="s">
        <v>190</v>
      </c>
      <c r="B108" s="37" t="str">
        <f>VLOOKUP(Table134[[#This Row],[src]],Table1[[UUID]:[email]],2,FALSE)</f>
        <v>nmendez@livelygig.com</v>
      </c>
      <c r="C108" s="32" t="s">
        <v>2069</v>
      </c>
      <c r="D108" s="34" t="s">
        <v>238</v>
      </c>
      <c r="E108" s="35" t="str">
        <f>VLOOKUP(Table134[[#This Row],[trgt]],Table1[[UUID]:[email]],2,FALSE)</f>
        <v>kabdulrashid@livelygig.com</v>
      </c>
      <c r="F108" s="35" t="str">
        <f>IF(Table134[[#This Row],[src]]&lt;Table134[[#This Row],[trgt]],Table134[[#This Row],[src]]&amp;"*"&amp;Table134[[#This Row],[trgt]],Table134[[#This Row],[trgt]]&amp;"*"&amp;Table134[[#This Row],[src]])</f>
        <v>2e7de2ea-9a33-4fd1-aeff-3ab2abf40adc*5a452f49-bb74-4f96-8656-65f6df9856be</v>
      </c>
      <c r="G108" s="35">
        <f>COUNTIF(Table134[Duplicate Check id],Table134[[#This Row],[Duplicate Check id]])</f>
        <v>1</v>
      </c>
      <c r="H108" s="35"/>
      <c r="I108" s="34" t="str">
        <f>IF(LEN(Table134[[#This Row],[Label]])&gt;0,"""label"" : { ""id"" : ""a7311ed0-9ba6-4a6e-8066-caa2a2247991"" , ""functor"" : ""tag list"" , ""components"" : [ { value"" : """ &amp; Table134[[#This Row],[Label]] &amp; """, ""type"" : ""string"" } ] },","")</f>
        <v/>
      </c>
      <c r="J108" s="48" t="str">
        <f ca="1">"{ ""src"" : ""agent://" &amp; Table134[[#This Row],[src]] &amp; """,  ""trgt"" : ""agent://" &amp; Table134[[#This Row],[trgt]] &amp; """ } " &amp; IF(LEN(OFFSET(Table134[[#This Row],[src]],1,0))&gt;0,", ","")</f>
        <v xml:space="preserve">{ "src" : "agent://2e7de2ea-9a33-4fd1-aeff-3ab2abf40adc",  "trgt" : "agent://5a452f49-bb74-4f96-8656-65f6df9856be" } , </v>
      </c>
    </row>
    <row r="109" spans="1:10" x14ac:dyDescent="0.25">
      <c r="A109" s="36" t="s">
        <v>191</v>
      </c>
      <c r="B109" s="37" t="str">
        <f>VLOOKUP(Table134[[#This Row],[src]],Table1[[UUID]:[email]],2,FALSE)</f>
        <v>gmiller@livelygig.com</v>
      </c>
      <c r="C109" s="32" t="s">
        <v>2069</v>
      </c>
      <c r="D109" s="34" t="s">
        <v>199</v>
      </c>
      <c r="E109" s="35" t="str">
        <f>VLOOKUP(Table134[[#This Row],[trgt]],Table1[[UUID]:[email]],2,FALSE)</f>
        <v>rmurphy@livelygig.com</v>
      </c>
      <c r="F109" s="35" t="str">
        <f>IF(Table134[[#This Row],[src]]&lt;Table134[[#This Row],[trgt]],Table134[[#This Row],[src]]&amp;"*"&amp;Table134[[#This Row],[trgt]],Table134[[#This Row],[trgt]]&amp;"*"&amp;Table134[[#This Row],[src]])</f>
        <v>93a381ad-c00d-4ee3-9a5a-fa47308efe64*a0182840-d318-48dc-a2f9-550d9a39b9b5</v>
      </c>
      <c r="G109" s="35">
        <f>COUNTIF(Table134[Duplicate Check id],Table134[[#This Row],[Duplicate Check id]])</f>
        <v>1</v>
      </c>
      <c r="H109" s="35"/>
      <c r="I109" s="34" t="str">
        <f>IF(LEN(Table134[[#This Row],[Label]])&gt;0,"""label"" : { ""id"" : ""a7311ed0-9ba6-4a6e-8066-caa2a2247991"" , ""functor"" : ""tag list"" , ""components"" : [ { value"" : """ &amp; Table134[[#This Row],[Label]] &amp; """, ""type"" : ""string"" } ] },","")</f>
        <v/>
      </c>
      <c r="J109" s="48" t="str">
        <f ca="1">"{ ""src"" : ""agent://" &amp; Table134[[#This Row],[src]] &amp; """,  ""trgt"" : ""agent://" &amp; Table134[[#This Row],[trgt]] &amp; """ } " &amp; IF(LEN(OFFSET(Table134[[#This Row],[src]],1,0))&gt;0,", ","")</f>
        <v xml:space="preserve">{ "src" : "agent://a0182840-d318-48dc-a2f9-550d9a39b9b5",  "trgt" : "agent://93a381ad-c00d-4ee3-9a5a-fa47308efe64" } , </v>
      </c>
    </row>
    <row r="110" spans="1:10" x14ac:dyDescent="0.25">
      <c r="A110" s="36" t="s">
        <v>192</v>
      </c>
      <c r="B110" s="37" t="str">
        <f>VLOOKUP(Table134[[#This Row],[src]],Table1[[UUID]:[email]],2,FALSE)</f>
        <v>jreed@livelygig.com</v>
      </c>
      <c r="C110" s="32" t="s">
        <v>2069</v>
      </c>
      <c r="D110" s="34" t="s">
        <v>230</v>
      </c>
      <c r="E110" s="35" t="str">
        <f>VLOOKUP(Table134[[#This Row],[trgt]],Table1[[UUID]:[email]],2,FALSE)</f>
        <v>esheinfeld@livelygig.com</v>
      </c>
      <c r="F110" s="35" t="str">
        <f>IF(Table134[[#This Row],[src]]&lt;Table134[[#This Row],[trgt]],Table134[[#This Row],[src]]&amp;"*"&amp;Table134[[#This Row],[trgt]],Table134[[#This Row],[trgt]]&amp;"*"&amp;Table134[[#This Row],[src]])</f>
        <v>1e15d29f-3bfc-4c23-8be7-6f4bb0e19df9*5c06cf2d-4b1d-4ee7-b0ce-64bc5f1fd429</v>
      </c>
      <c r="G110" s="35">
        <f>COUNTIF(Table134[Duplicate Check id],Table134[[#This Row],[Duplicate Check id]])</f>
        <v>1</v>
      </c>
      <c r="H110" s="35"/>
      <c r="I110" s="34" t="str">
        <f>IF(LEN(Table134[[#This Row],[Label]])&gt;0,"""label"" : { ""id"" : ""a7311ed0-9ba6-4a6e-8066-caa2a2247991"" , ""functor"" : ""tag list"" , ""components"" : [ { value"" : """ &amp; Table134[[#This Row],[Label]] &amp; """, ""type"" : ""string"" } ] },","")</f>
        <v/>
      </c>
      <c r="J110" s="48" t="str">
        <f ca="1">"{ ""src"" : ""agent://" &amp; Table134[[#This Row],[src]] &amp; """,  ""trgt"" : ""agent://" &amp; Table134[[#This Row],[trgt]] &amp; """ } " &amp; IF(LEN(OFFSET(Table134[[#This Row],[src]],1,0))&gt;0,", ","")</f>
        <v xml:space="preserve">{ "src" : "agent://5c06cf2d-4b1d-4ee7-b0ce-64bc5f1fd429",  "trgt" : "agent://1e15d29f-3bfc-4c23-8be7-6f4bb0e19df9" } , </v>
      </c>
    </row>
    <row r="111" spans="1:10" x14ac:dyDescent="0.25">
      <c r="A111" s="36" t="s">
        <v>193</v>
      </c>
      <c r="B111" s="37" t="str">
        <f>VLOOKUP(Table134[[#This Row],[src]],Table1[[UUID]:[email]],2,FALSE)</f>
        <v>danderson@livelygig.com</v>
      </c>
      <c r="C111" s="32" t="s">
        <v>2069</v>
      </c>
      <c r="D111" s="34" t="s">
        <v>171</v>
      </c>
      <c r="E111" s="35" t="str">
        <f>VLOOKUP(Table134[[#This Row],[trgt]],Table1[[UUID]:[email]],2,FALSE)</f>
        <v>uchauha@livelygig.com</v>
      </c>
      <c r="F111" s="35" t="str">
        <f>IF(Table134[[#This Row],[src]]&lt;Table134[[#This Row],[trgt]],Table134[[#This Row],[src]]&amp;"*"&amp;Table134[[#This Row],[trgt]],Table134[[#This Row],[trgt]]&amp;"*"&amp;Table134[[#This Row],[src]])</f>
        <v>05a543f8-0d75-4a25-9b0f-2ef7c6ac85dc*622eae32-5c48-4c2f-8b93-dc655380e0e5</v>
      </c>
      <c r="G111" s="35">
        <f>COUNTIF(Table134[Duplicate Check id],Table134[[#This Row],[Duplicate Check id]])</f>
        <v>1</v>
      </c>
      <c r="H111" s="35"/>
      <c r="I111" s="34" t="str">
        <f>IF(LEN(Table134[[#This Row],[Label]])&gt;0,"""label"" : { ""id"" : ""a7311ed0-9ba6-4a6e-8066-caa2a2247991"" , ""functor"" : ""tag list"" , ""components"" : [ { value"" : """ &amp; Table134[[#This Row],[Label]] &amp; """, ""type"" : ""string"" } ] },","")</f>
        <v/>
      </c>
      <c r="J111" s="48" t="str">
        <f ca="1">"{ ""src"" : ""agent://" &amp; Table134[[#This Row],[src]] &amp; """,  ""trgt"" : ""agent://" &amp; Table134[[#This Row],[trgt]] &amp; """ } " &amp; IF(LEN(OFFSET(Table134[[#This Row],[src]],1,0))&gt;0,", ","")</f>
        <v xml:space="preserve">{ "src" : "agent://622eae32-5c48-4c2f-8b93-dc655380e0e5",  "trgt" : "agent://05a543f8-0d75-4a25-9b0f-2ef7c6ac85dc" } , </v>
      </c>
    </row>
    <row r="112" spans="1:10" x14ac:dyDescent="0.25">
      <c r="A112" s="36" t="s">
        <v>194</v>
      </c>
      <c r="B112" s="37" t="str">
        <f>VLOOKUP(Table134[[#This Row],[src]],Table1[[UUID]:[email]],2,FALSE)</f>
        <v>wcoleman@livelygig.com</v>
      </c>
      <c r="C112" s="32" t="s">
        <v>2069</v>
      </c>
      <c r="D112" s="34" t="s">
        <v>163</v>
      </c>
      <c r="E112" s="35" t="str">
        <f>VLOOKUP(Table134[[#This Row],[trgt]],Table1[[UUID]:[email]],2,FALSE)</f>
        <v>anarayan@livelygig.com</v>
      </c>
      <c r="F112" s="35" t="str">
        <f>IF(Table134[[#This Row],[src]]&lt;Table134[[#This Row],[trgt]],Table134[[#This Row],[src]]&amp;"*"&amp;Table134[[#This Row],[trgt]],Table134[[#This Row],[trgt]]&amp;"*"&amp;Table134[[#This Row],[src]])</f>
        <v>23843ee2-0209-4809-9929-f33cc315fcc0*c6a3c02e-5724-4a35-adc7-ddc37d3c721b</v>
      </c>
      <c r="G112" s="35">
        <f>COUNTIF(Table134[Duplicate Check id],Table134[[#This Row],[Duplicate Check id]])</f>
        <v>1</v>
      </c>
      <c r="H112" s="35"/>
      <c r="I112" s="34" t="str">
        <f>IF(LEN(Table134[[#This Row],[Label]])&gt;0,"""label"" : { ""id"" : ""a7311ed0-9ba6-4a6e-8066-caa2a2247991"" , ""functor"" : ""tag list"" , ""components"" : [ { value"" : """ &amp; Table134[[#This Row],[Label]] &amp; """, ""type"" : ""string"" } ] },","")</f>
        <v/>
      </c>
      <c r="J112" s="48" t="str">
        <f ca="1">"{ ""src"" : ""agent://" &amp; Table134[[#This Row],[src]] &amp; """,  ""trgt"" : ""agent://" &amp; Table134[[#This Row],[trgt]] &amp; """ } " &amp; IF(LEN(OFFSET(Table134[[#This Row],[src]],1,0))&gt;0,", ","")</f>
        <v xml:space="preserve">{ "src" : "agent://23843ee2-0209-4809-9929-f33cc315fcc0",  "trgt" : "agent://c6a3c02e-5724-4a35-adc7-ddc37d3c721b" } , </v>
      </c>
    </row>
    <row r="113" spans="1:10" x14ac:dyDescent="0.25">
      <c r="A113" s="36" t="s">
        <v>195</v>
      </c>
      <c r="B113" s="37" t="str">
        <f>VLOOKUP(Table134[[#This Row],[src]],Table1[[UUID]:[email]],2,FALSE)</f>
        <v>mmartin@livelygig.com</v>
      </c>
      <c r="C113" s="32" t="s">
        <v>2069</v>
      </c>
      <c r="D113" s="34" t="s">
        <v>209</v>
      </c>
      <c r="E113" s="35" t="str">
        <f>VLOOKUP(Table134[[#This Row],[trgt]],Table1[[UUID]:[email]],2,FALSE)</f>
        <v>mstilo@livelygig.com</v>
      </c>
      <c r="F113" s="35" t="str">
        <f>IF(Table134[[#This Row],[src]]&lt;Table134[[#This Row],[trgt]],Table134[[#This Row],[src]]&amp;"*"&amp;Table134[[#This Row],[trgt]],Table134[[#This Row],[trgt]]&amp;"*"&amp;Table134[[#This Row],[src]])</f>
        <v>1a1bb32e-3a44-4ce1-be6f-6095ff8306dc*6300a1bb-906c-4013-82cc-4d30f62dfac5</v>
      </c>
      <c r="G113" s="35">
        <f>COUNTIF(Table134[Duplicate Check id],Table134[[#This Row],[Duplicate Check id]])</f>
        <v>1</v>
      </c>
      <c r="H113" s="35"/>
      <c r="I113" s="34" t="str">
        <f>IF(LEN(Table134[[#This Row],[Label]])&gt;0,"""label"" : { ""id"" : ""a7311ed0-9ba6-4a6e-8066-caa2a2247991"" , ""functor"" : ""tag list"" , ""components"" : [ { value"" : """ &amp; Table134[[#This Row],[Label]] &amp; """, ""type"" : ""string"" } ] },","")</f>
        <v/>
      </c>
      <c r="J113" s="48" t="str">
        <f ca="1">"{ ""src"" : ""agent://" &amp; Table134[[#This Row],[src]] &amp; """,  ""trgt"" : ""agent://" &amp; Table134[[#This Row],[trgt]] &amp; """ } " &amp; IF(LEN(OFFSET(Table134[[#This Row],[src]],1,0))&gt;0,", ","")</f>
        <v xml:space="preserve">{ "src" : "agent://6300a1bb-906c-4013-82cc-4d30f62dfac5",  "trgt" : "agent://1a1bb32e-3a44-4ce1-be6f-6095ff8306dc" } , </v>
      </c>
    </row>
    <row r="114" spans="1:10" x14ac:dyDescent="0.25">
      <c r="A114" s="36" t="s">
        <v>196</v>
      </c>
      <c r="B114" s="37" t="str">
        <f>VLOOKUP(Table134[[#This Row],[src]],Table1[[UUID]:[email]],2,FALSE)</f>
        <v>iperry@livelygig.com</v>
      </c>
      <c r="C114" s="32" t="s">
        <v>2069</v>
      </c>
      <c r="D114" s="34" t="s">
        <v>231</v>
      </c>
      <c r="E114" s="35" t="str">
        <f>VLOOKUP(Table134[[#This Row],[trgt]],Table1[[UUID]:[email]],2,FALSE)</f>
        <v>ddaniau@livelygig.com</v>
      </c>
      <c r="F114" s="35" t="str">
        <f>IF(Table134[[#This Row],[src]]&lt;Table134[[#This Row],[trgt]],Table134[[#This Row],[src]]&amp;"*"&amp;Table134[[#This Row],[trgt]],Table134[[#This Row],[trgt]]&amp;"*"&amp;Table134[[#This Row],[src]])</f>
        <v>13421f9e-1bff-4575-820d-1806c8d31190*dd8bdf36-fdd1-4046-9fb7-f36848840cdd</v>
      </c>
      <c r="G114" s="35">
        <f>COUNTIF(Table134[Duplicate Check id],Table134[[#This Row],[Duplicate Check id]])</f>
        <v>1</v>
      </c>
      <c r="H114" s="35"/>
      <c r="I114" s="34" t="str">
        <f>IF(LEN(Table134[[#This Row],[Label]])&gt;0,"""label"" : { ""id"" : ""a7311ed0-9ba6-4a6e-8066-caa2a2247991"" , ""functor"" : ""tag list"" , ""components"" : [ { value"" : """ &amp; Table134[[#This Row],[Label]] &amp; """, ""type"" : ""string"" } ] },","")</f>
        <v/>
      </c>
      <c r="J114" s="48" t="str">
        <f ca="1">"{ ""src"" : ""agent://" &amp; Table134[[#This Row],[src]] &amp; """,  ""trgt"" : ""agent://" &amp; Table134[[#This Row],[trgt]] &amp; """ } " &amp; IF(LEN(OFFSET(Table134[[#This Row],[src]],1,0))&gt;0,", ","")</f>
        <v xml:space="preserve">{ "src" : "agent://13421f9e-1bff-4575-820d-1806c8d31190",  "trgt" : "agent://dd8bdf36-fdd1-4046-9fb7-f36848840cdd" } , </v>
      </c>
    </row>
    <row r="115" spans="1:10" x14ac:dyDescent="0.25">
      <c r="A115" s="36" t="s">
        <v>197</v>
      </c>
      <c r="B115" s="37" t="str">
        <f>VLOOKUP(Table134[[#This Row],[src]],Table1[[UUID]:[email]],2,FALSE)</f>
        <v>rperez@livelygig.com</v>
      </c>
      <c r="C115" s="32" t="s">
        <v>2069</v>
      </c>
      <c r="D115" s="34" t="s">
        <v>180</v>
      </c>
      <c r="E115" s="35" t="str">
        <f>VLOOKUP(Table134[[#This Row],[trgt]],Table1[[UUID]:[email]],2,FALSE)</f>
        <v>mthakur@livelygig.com</v>
      </c>
      <c r="F115" s="35" t="str">
        <f>IF(Table134[[#This Row],[src]]&lt;Table134[[#This Row],[trgt]],Table134[[#This Row],[src]]&amp;"*"&amp;Table134[[#This Row],[trgt]],Table134[[#This Row],[trgt]]&amp;"*"&amp;Table134[[#This Row],[src]])</f>
        <v>192a8f61-aac0-4261-918c-b1a31f8f26f6*a2ecef3f-df23-467a-bfe1-1fa2d331442d</v>
      </c>
      <c r="G115" s="35">
        <f>COUNTIF(Table134[Duplicate Check id],Table134[[#This Row],[Duplicate Check id]])</f>
        <v>1</v>
      </c>
      <c r="H115" s="35"/>
      <c r="I115" s="34" t="str">
        <f>IF(LEN(Table134[[#This Row],[Label]])&gt;0,"""label"" : { ""id"" : ""a7311ed0-9ba6-4a6e-8066-caa2a2247991"" , ""functor"" : ""tag list"" , ""components"" : [ { value"" : """ &amp; Table134[[#This Row],[Label]] &amp; """, ""type"" : ""string"" } ] },","")</f>
        <v/>
      </c>
      <c r="J115" s="48" t="str">
        <f ca="1">"{ ""src"" : ""agent://" &amp; Table134[[#This Row],[src]] &amp; """,  ""trgt"" : ""agent://" &amp; Table134[[#This Row],[trgt]] &amp; """ } " &amp; IF(LEN(OFFSET(Table134[[#This Row],[src]],1,0))&gt;0,", ","")</f>
        <v xml:space="preserve">{ "src" : "agent://a2ecef3f-df23-467a-bfe1-1fa2d331442d",  "trgt" : "agent://192a8f61-aac0-4261-918c-b1a31f8f26f6" } , </v>
      </c>
    </row>
    <row r="116" spans="1:10" x14ac:dyDescent="0.25">
      <c r="A116" s="36" t="s">
        <v>198</v>
      </c>
      <c r="B116" s="37" t="str">
        <f>VLOOKUP(Table134[[#This Row],[src]],Table1[[UUID]:[email]],2,FALSE)</f>
        <v>mmorris@livelygig.com</v>
      </c>
      <c r="C116" s="32" t="s">
        <v>2069</v>
      </c>
      <c r="D116" s="34" t="s">
        <v>186</v>
      </c>
      <c r="E116" s="35" t="str">
        <f>VLOOKUP(Table134[[#This Row],[trgt]],Table1[[UUID]:[email]],2,FALSE)</f>
        <v>jdean@livelygig.com</v>
      </c>
      <c r="F116" s="35" t="str">
        <f>IF(Table134[[#This Row],[src]]&lt;Table134[[#This Row],[trgt]],Table134[[#This Row],[src]]&amp;"*"&amp;Table134[[#This Row],[trgt]],Table134[[#This Row],[trgt]]&amp;"*"&amp;Table134[[#This Row],[src]])</f>
        <v>8ae601e0-32dd-49d0-8c34-76196ad59861*ee988673-4459-4630-91c3-6f6d9084641e</v>
      </c>
      <c r="G116" s="35">
        <f>COUNTIF(Table134[Duplicate Check id],Table134[[#This Row],[Duplicate Check id]])</f>
        <v>1</v>
      </c>
      <c r="H116" s="35"/>
      <c r="I116" s="34" t="str">
        <f>IF(LEN(Table134[[#This Row],[Label]])&gt;0,"""label"" : { ""id"" : ""a7311ed0-9ba6-4a6e-8066-caa2a2247991"" , ""functor"" : ""tag list"" , ""components"" : [ { value"" : """ &amp; Table134[[#This Row],[Label]] &amp; """, ""type"" : ""string"" } ] },","")</f>
        <v/>
      </c>
      <c r="J116" s="48" t="str">
        <f ca="1">"{ ""src"" : ""agent://" &amp; Table134[[#This Row],[src]] &amp; """,  ""trgt"" : ""agent://" &amp; Table134[[#This Row],[trgt]] &amp; """ } " &amp; IF(LEN(OFFSET(Table134[[#This Row],[src]],1,0))&gt;0,", ","")</f>
        <v xml:space="preserve">{ "src" : "agent://ee988673-4459-4630-91c3-6f6d9084641e",  "trgt" : "agent://8ae601e0-32dd-49d0-8c34-76196ad59861" } , </v>
      </c>
    </row>
    <row r="117" spans="1:10" x14ac:dyDescent="0.25">
      <c r="A117" s="36" t="s">
        <v>199</v>
      </c>
      <c r="B117" s="37" t="str">
        <f>VLOOKUP(Table134[[#This Row],[src]],Table1[[UUID]:[email]],2,FALSE)</f>
        <v>rmurphy@livelygig.com</v>
      </c>
      <c r="C117" s="32" t="s">
        <v>2069</v>
      </c>
      <c r="D117" s="34" t="s">
        <v>190</v>
      </c>
      <c r="E117" s="35" t="str">
        <f>VLOOKUP(Table134[[#This Row],[trgt]],Table1[[UUID]:[email]],2,FALSE)</f>
        <v>nmendez@livelygig.com</v>
      </c>
      <c r="F117" s="35" t="str">
        <f>IF(Table134[[#This Row],[src]]&lt;Table134[[#This Row],[trgt]],Table134[[#This Row],[src]]&amp;"*"&amp;Table134[[#This Row],[trgt]],Table134[[#This Row],[trgt]]&amp;"*"&amp;Table134[[#This Row],[src]])</f>
        <v>2e7de2ea-9a33-4fd1-aeff-3ab2abf40adc*93a381ad-c00d-4ee3-9a5a-fa47308efe64</v>
      </c>
      <c r="G117" s="35">
        <f>COUNTIF(Table134[Duplicate Check id],Table134[[#This Row],[Duplicate Check id]])</f>
        <v>1</v>
      </c>
      <c r="H117" s="35"/>
      <c r="I117" s="34" t="str">
        <f>IF(LEN(Table134[[#This Row],[Label]])&gt;0,"""label"" : { ""id"" : ""a7311ed0-9ba6-4a6e-8066-caa2a2247991"" , ""functor"" : ""tag list"" , ""components"" : [ { value"" : """ &amp; Table134[[#This Row],[Label]] &amp; """, ""type"" : ""string"" } ] },","")</f>
        <v/>
      </c>
      <c r="J117" s="48" t="str">
        <f ca="1">"{ ""src"" : ""agent://" &amp; Table134[[#This Row],[src]] &amp; """,  ""trgt"" : ""agent://" &amp; Table134[[#This Row],[trgt]] &amp; """ } " &amp; IF(LEN(OFFSET(Table134[[#This Row],[src]],1,0))&gt;0,", ","")</f>
        <v xml:space="preserve">{ "src" : "agent://93a381ad-c00d-4ee3-9a5a-fa47308efe64",  "trgt" : "agent://2e7de2ea-9a33-4fd1-aeff-3ab2abf40adc" } , </v>
      </c>
    </row>
    <row r="118" spans="1:10" x14ac:dyDescent="0.25">
      <c r="A118" s="36" t="s">
        <v>200</v>
      </c>
      <c r="B118" s="37" t="str">
        <f>VLOOKUP(Table134[[#This Row],[src]],Table1[[UUID]:[email]],2,FALSE)</f>
        <v>ethomas@livelygig.com</v>
      </c>
      <c r="C118" s="32" t="s">
        <v>2069</v>
      </c>
      <c r="D118" s="34" t="s">
        <v>201</v>
      </c>
      <c r="E118" s="35" t="str">
        <f>VLOOKUP(Table134[[#This Row],[trgt]],Table1[[UUID]:[email]],2,FALSE)</f>
        <v>kmoore@livelygig.com</v>
      </c>
      <c r="F118" s="35" t="str">
        <f>IF(Table134[[#This Row],[src]]&lt;Table134[[#This Row],[trgt]],Table134[[#This Row],[src]]&amp;"*"&amp;Table134[[#This Row],[trgt]],Table134[[#This Row],[trgt]]&amp;"*"&amp;Table134[[#This Row],[src]])</f>
        <v>b8616225-0496-417d-bcb9-be4a8bc54c7d*bc9721c0-6db1-4dd3-a5e2-4e3823ac112b</v>
      </c>
      <c r="G118" s="35">
        <f>COUNTIF(Table134[Duplicate Check id],Table134[[#This Row],[Duplicate Check id]])</f>
        <v>1</v>
      </c>
      <c r="H118" s="35"/>
      <c r="I118" s="34" t="str">
        <f>IF(LEN(Table134[[#This Row],[Label]])&gt;0,"""label"" : { ""id"" : ""a7311ed0-9ba6-4a6e-8066-caa2a2247991"" , ""functor"" : ""tag list"" , ""components"" : [ { value"" : """ &amp; Table134[[#This Row],[Label]] &amp; """, ""type"" : ""string"" } ] },","")</f>
        <v/>
      </c>
      <c r="J118" s="48" t="str">
        <f ca="1">"{ ""src"" : ""agent://" &amp; Table134[[#This Row],[src]] &amp; """,  ""trgt"" : ""agent://" &amp; Table134[[#This Row],[trgt]] &amp; """ } " &amp; IF(LEN(OFFSET(Table134[[#This Row],[src]],1,0))&gt;0,", ","")</f>
        <v xml:space="preserve">{ "src" : "agent://b8616225-0496-417d-bcb9-be4a8bc54c7d",  "trgt" : "agent://bc9721c0-6db1-4dd3-a5e2-4e3823ac112b" } , </v>
      </c>
    </row>
    <row r="119" spans="1:10" x14ac:dyDescent="0.25">
      <c r="A119" s="36" t="s">
        <v>201</v>
      </c>
      <c r="B119" s="37" t="str">
        <f>VLOOKUP(Table134[[#This Row],[src]],Table1[[UUID]:[email]],2,FALSE)</f>
        <v>kmoore@livelygig.com</v>
      </c>
      <c r="C119" s="32" t="s">
        <v>2069</v>
      </c>
      <c r="D119" s="34" t="s">
        <v>222</v>
      </c>
      <c r="E119" s="35" t="str">
        <f>VLOOKUP(Table134[[#This Row],[trgt]],Table1[[UUID]:[email]],2,FALSE)</f>
        <v>kestevez@livelygig.com</v>
      </c>
      <c r="F119" s="35" t="str">
        <f>IF(Table134[[#This Row],[src]]&lt;Table134[[#This Row],[trgt]],Table134[[#This Row],[src]]&amp;"*"&amp;Table134[[#This Row],[trgt]],Table134[[#This Row],[trgt]]&amp;"*"&amp;Table134[[#This Row],[src]])</f>
        <v>9497068c-5c42-48e2-8de9-14a2e44dc651*bc9721c0-6db1-4dd3-a5e2-4e3823ac112b</v>
      </c>
      <c r="G119" s="35">
        <f>COUNTIF(Table134[Duplicate Check id],Table134[[#This Row],[Duplicate Check id]])</f>
        <v>1</v>
      </c>
      <c r="H119" s="35"/>
      <c r="I119" s="34" t="str">
        <f>IF(LEN(Table134[[#This Row],[Label]])&gt;0,"""label"" : { ""id"" : ""a7311ed0-9ba6-4a6e-8066-caa2a2247991"" , ""functor"" : ""tag list"" , ""components"" : [ { value"" : """ &amp; Table134[[#This Row],[Label]] &amp; """, ""type"" : ""string"" } ] },","")</f>
        <v/>
      </c>
      <c r="J119" s="48" t="str">
        <f ca="1">"{ ""src"" : ""agent://" &amp; Table134[[#This Row],[src]] &amp; """,  ""trgt"" : ""agent://" &amp; Table134[[#This Row],[trgt]] &amp; """ } " &amp; IF(LEN(OFFSET(Table134[[#This Row],[src]],1,0))&gt;0,", ","")</f>
        <v xml:space="preserve">{ "src" : "agent://bc9721c0-6db1-4dd3-a5e2-4e3823ac112b",  "trgt" : "agent://9497068c-5c42-48e2-8de9-14a2e44dc651" } , </v>
      </c>
    </row>
    <row r="120" spans="1:10" x14ac:dyDescent="0.25">
      <c r="A120" s="36" t="s">
        <v>202</v>
      </c>
      <c r="B120" s="37" t="str">
        <f>VLOOKUP(Table134[[#This Row],[src]],Table1[[UUID]:[email]],2,FALSE)</f>
        <v>dmoore@livelygig.com</v>
      </c>
      <c r="C120" s="32" t="s">
        <v>2069</v>
      </c>
      <c r="D120" s="34" t="s">
        <v>164</v>
      </c>
      <c r="E120" s="35" t="str">
        <f>VLOOKUP(Table134[[#This Row],[trgt]],Table1[[UUID]:[email]],2,FALSE)</f>
        <v>ibabu@livelygig.com</v>
      </c>
      <c r="F120" s="35" t="str">
        <f>IF(Table134[[#This Row],[src]]&lt;Table134[[#This Row],[trgt]],Table134[[#This Row],[src]]&amp;"*"&amp;Table134[[#This Row],[trgt]],Table134[[#This Row],[trgt]]&amp;"*"&amp;Table134[[#This Row],[src]])</f>
        <v>11252d6b-4da4-4fbd-8fe8-d7f36ffbd4c7*23c3669c-de78-4a5d-8c15-4a3792a96f10</v>
      </c>
      <c r="G120" s="35">
        <f>COUNTIF(Table134[Duplicate Check id],Table134[[#This Row],[Duplicate Check id]])</f>
        <v>1</v>
      </c>
      <c r="H120" s="35"/>
      <c r="I120" s="34" t="str">
        <f>IF(LEN(Table134[[#This Row],[Label]])&gt;0,"""label"" : { ""id"" : ""a7311ed0-9ba6-4a6e-8066-caa2a2247991"" , ""functor"" : ""tag list"" , ""components"" : [ { value"" : """ &amp; Table134[[#This Row],[Label]] &amp; """, ""type"" : ""string"" } ] },","")</f>
        <v/>
      </c>
      <c r="J120" s="48" t="str">
        <f ca="1">"{ ""src"" : ""agent://" &amp; Table134[[#This Row],[src]] &amp; """,  ""trgt"" : ""agent://" &amp; Table134[[#This Row],[trgt]] &amp; """ } " &amp; IF(LEN(OFFSET(Table134[[#This Row],[src]],1,0))&gt;0,", ","")</f>
        <v xml:space="preserve">{ "src" : "agent://11252d6b-4da4-4fbd-8fe8-d7f36ffbd4c7",  "trgt" : "agent://23c3669c-de78-4a5d-8c15-4a3792a96f10" } , </v>
      </c>
    </row>
    <row r="121" spans="1:10" x14ac:dyDescent="0.25">
      <c r="A121" s="36" t="s">
        <v>204</v>
      </c>
      <c r="B121" s="37" t="str">
        <f>VLOOKUP(Table134[[#This Row],[src]],Table1[[UUID]:[email]],2,FALSE)</f>
        <v>lborde@livelygig.com</v>
      </c>
      <c r="C121" s="32" t="s">
        <v>2069</v>
      </c>
      <c r="D121" s="34" t="s">
        <v>234</v>
      </c>
      <c r="E121" s="35" t="str">
        <f>VLOOKUP(Table134[[#This Row],[trgt]],Table1[[UUID]:[email]],2,FALSE)</f>
        <v>aamirmoez@livelygig.com</v>
      </c>
      <c r="F121" s="35" t="str">
        <f>IF(Table134[[#This Row],[src]]&lt;Table134[[#This Row],[trgt]],Table134[[#This Row],[src]]&amp;"*"&amp;Table134[[#This Row],[trgt]],Table134[[#This Row],[trgt]]&amp;"*"&amp;Table134[[#This Row],[src]])</f>
        <v>04171b5e-c892-4647-aba2-9eed98b15214*cb979e8b-8c81-42fe-a093-455a823f067d</v>
      </c>
      <c r="G121" s="35">
        <f>COUNTIF(Table134[Duplicate Check id],Table134[[#This Row],[Duplicate Check id]])</f>
        <v>1</v>
      </c>
      <c r="H121" s="35"/>
      <c r="I121" s="34" t="str">
        <f>IF(LEN(Table134[[#This Row],[Label]])&gt;0,"""label"" : { ""id"" : ""a7311ed0-9ba6-4a6e-8066-caa2a2247991"" , ""functor"" : ""tag list"" , ""components"" : [ { value"" : """ &amp; Table134[[#This Row],[Label]] &amp; """, ""type"" : ""string"" } ] },","")</f>
        <v/>
      </c>
      <c r="J121" s="48" t="str">
        <f ca="1">"{ ""src"" : ""agent://" &amp; Table134[[#This Row],[src]] &amp; """,  ""trgt"" : ""agent://" &amp; Table134[[#This Row],[trgt]] &amp; """ } " &amp; IF(LEN(OFFSET(Table134[[#This Row],[src]],1,0))&gt;0,", ","")</f>
        <v xml:space="preserve">{ "src" : "agent://cb979e8b-8c81-42fe-a093-455a823f067d",  "trgt" : "agent://04171b5e-c892-4647-aba2-9eed98b15214" } , </v>
      </c>
    </row>
    <row r="122" spans="1:10" x14ac:dyDescent="0.25">
      <c r="A122" s="36" t="s">
        <v>205</v>
      </c>
      <c r="B122" s="37" t="str">
        <f>VLOOKUP(Table134[[#This Row],[src]],Table1[[UUID]:[email]],2,FALSE)</f>
        <v>mdragomirov@livelygig.com</v>
      </c>
      <c r="C122" s="32" t="s">
        <v>2069</v>
      </c>
      <c r="D122" s="34" t="s">
        <v>207</v>
      </c>
      <c r="E122" s="35" t="str">
        <f>VLOOKUP(Table134[[#This Row],[trgt]],Table1[[UUID]:[email]],2,FALSE)</f>
        <v>rvogts@livelygig.com</v>
      </c>
      <c r="F122" s="35" t="str">
        <f>IF(Table134[[#This Row],[src]]&lt;Table134[[#This Row],[trgt]],Table134[[#This Row],[src]]&amp;"*"&amp;Table134[[#This Row],[trgt]],Table134[[#This Row],[trgt]]&amp;"*"&amp;Table134[[#This Row],[src]])</f>
        <v>770495fe-e2b3-43aa-925a-dc4223a99c92*b54e7190-040d-469d-8836-dd7afa6aed91</v>
      </c>
      <c r="G122" s="35">
        <f>COUNTIF(Table134[Duplicate Check id],Table134[[#This Row],[Duplicate Check id]])</f>
        <v>1</v>
      </c>
      <c r="H122" s="35"/>
      <c r="I122" s="34" t="str">
        <f>IF(LEN(Table134[[#This Row],[Label]])&gt;0,"""label"" : { ""id"" : ""a7311ed0-9ba6-4a6e-8066-caa2a2247991"" , ""functor"" : ""tag list"" , ""components"" : [ { value"" : """ &amp; Table134[[#This Row],[Label]] &amp; """, ""type"" : ""string"" } ] },","")</f>
        <v/>
      </c>
      <c r="J122" s="48" t="str">
        <f ca="1">"{ ""src"" : ""agent://" &amp; Table134[[#This Row],[src]] &amp; """,  ""trgt"" : ""agent://" &amp; Table134[[#This Row],[trgt]] &amp; """ } " &amp; IF(LEN(OFFSET(Table134[[#This Row],[src]],1,0))&gt;0,", ","")</f>
        <v xml:space="preserve">{ "src" : "agent://770495fe-e2b3-43aa-925a-dc4223a99c92",  "trgt" : "agent://b54e7190-040d-469d-8836-dd7afa6aed91" } , </v>
      </c>
    </row>
    <row r="123" spans="1:10" x14ac:dyDescent="0.25">
      <c r="A123" s="36" t="s">
        <v>206</v>
      </c>
      <c r="B123" s="37" t="str">
        <f>VLOOKUP(Table134[[#This Row],[src]],Table1[[UUID]:[email]],2,FALSE)</f>
        <v>dcastro@livelygig.com</v>
      </c>
      <c r="C123" s="32" t="s">
        <v>2069</v>
      </c>
      <c r="D123" s="34" t="s">
        <v>211</v>
      </c>
      <c r="E123" s="35" t="str">
        <f>VLOOKUP(Table134[[#This Row],[trgt]],Table1[[UUID]:[email]],2,FALSE)</f>
        <v>famador@livelygig.com</v>
      </c>
      <c r="F123" s="35" t="str">
        <f>IF(Table134[[#This Row],[src]]&lt;Table134[[#This Row],[trgt]],Table134[[#This Row],[src]]&amp;"*"&amp;Table134[[#This Row],[trgt]],Table134[[#This Row],[trgt]]&amp;"*"&amp;Table134[[#This Row],[src]])</f>
        <v>4c6642bc-dfe4-45d6-8077-52210d6dff15*7766a637-23b8-44aa-a043-3ccba9693d98</v>
      </c>
      <c r="G123" s="35">
        <f>COUNTIF(Table134[Duplicate Check id],Table134[[#This Row],[Duplicate Check id]])</f>
        <v>1</v>
      </c>
      <c r="H123" s="35"/>
      <c r="I123" s="34" t="str">
        <f>IF(LEN(Table134[[#This Row],[Label]])&gt;0,"""label"" : { ""id"" : ""a7311ed0-9ba6-4a6e-8066-caa2a2247991"" , ""functor"" : ""tag list"" , ""components"" : [ { value"" : """ &amp; Table134[[#This Row],[Label]] &amp; """, ""type"" : ""string"" } ] },","")</f>
        <v/>
      </c>
      <c r="J123" s="48" t="str">
        <f ca="1">"{ ""src"" : ""agent://" &amp; Table134[[#This Row],[src]] &amp; """,  ""trgt"" : ""agent://" &amp; Table134[[#This Row],[trgt]] &amp; """ } " &amp; IF(LEN(OFFSET(Table134[[#This Row],[src]],1,0))&gt;0,", ","")</f>
        <v xml:space="preserve">{ "src" : "agent://4c6642bc-dfe4-45d6-8077-52210d6dff15",  "trgt" : "agent://7766a637-23b8-44aa-a043-3ccba9693d98" } , </v>
      </c>
    </row>
    <row r="124" spans="1:10" x14ac:dyDescent="0.25">
      <c r="A124" s="36" t="s">
        <v>207</v>
      </c>
      <c r="B124" s="37" t="str">
        <f>VLOOKUP(Table134[[#This Row],[src]],Table1[[UUID]:[email]],2,FALSE)</f>
        <v>rvogts@livelygig.com</v>
      </c>
      <c r="C124" s="32" t="s">
        <v>2069</v>
      </c>
      <c r="D124" s="34" t="s">
        <v>196</v>
      </c>
      <c r="E124" s="35" t="str">
        <f>VLOOKUP(Table134[[#This Row],[trgt]],Table1[[UUID]:[email]],2,FALSE)</f>
        <v>iperry@livelygig.com</v>
      </c>
      <c r="F124" s="35" t="str">
        <f>IF(Table134[[#This Row],[src]]&lt;Table134[[#This Row],[trgt]],Table134[[#This Row],[src]]&amp;"*"&amp;Table134[[#This Row],[trgt]],Table134[[#This Row],[trgt]]&amp;"*"&amp;Table134[[#This Row],[src]])</f>
        <v>13421f9e-1bff-4575-820d-1806c8d31190*b54e7190-040d-469d-8836-dd7afa6aed91</v>
      </c>
      <c r="G124" s="35">
        <f>COUNTIF(Table134[Duplicate Check id],Table134[[#This Row],[Duplicate Check id]])</f>
        <v>1</v>
      </c>
      <c r="H124" s="35"/>
      <c r="I124" s="34" t="str">
        <f>IF(LEN(Table134[[#This Row],[Label]])&gt;0,"""label"" : { ""id"" : ""a7311ed0-9ba6-4a6e-8066-caa2a2247991"" , ""functor"" : ""tag list"" , ""components"" : [ { value"" : """ &amp; Table134[[#This Row],[Label]] &amp; """, ""type"" : ""string"" } ] },","")</f>
        <v/>
      </c>
      <c r="J124" s="48" t="str">
        <f ca="1">"{ ""src"" : ""agent://" &amp; Table134[[#This Row],[src]] &amp; """,  ""trgt"" : ""agent://" &amp; Table134[[#This Row],[trgt]] &amp; """ } " &amp; IF(LEN(OFFSET(Table134[[#This Row],[src]],1,0))&gt;0,", ","")</f>
        <v xml:space="preserve">{ "src" : "agent://b54e7190-040d-469d-8836-dd7afa6aed91",  "trgt" : "agent://13421f9e-1bff-4575-820d-1806c8d31190" } , </v>
      </c>
    </row>
    <row r="125" spans="1:10" x14ac:dyDescent="0.25">
      <c r="A125" s="36" t="s">
        <v>208</v>
      </c>
      <c r="B125" s="37" t="str">
        <f>VLOOKUP(Table134[[#This Row],[src]],Table1[[UUID]:[email]],2,FALSE)</f>
        <v>sseward@livelygig.com</v>
      </c>
      <c r="C125" s="32" t="s">
        <v>2069</v>
      </c>
      <c r="D125" s="34" t="s">
        <v>205</v>
      </c>
      <c r="E125" s="35" t="str">
        <f>VLOOKUP(Table134[[#This Row],[trgt]],Table1[[UUID]:[email]],2,FALSE)</f>
        <v>mdragomirov@livelygig.com</v>
      </c>
      <c r="F125" s="35" t="str">
        <f>IF(Table134[[#This Row],[src]]&lt;Table134[[#This Row],[trgt]],Table134[[#This Row],[src]]&amp;"*"&amp;Table134[[#This Row],[trgt]],Table134[[#This Row],[trgt]]&amp;"*"&amp;Table134[[#This Row],[src]])</f>
        <v>2af95444-262e-4d3d-93e4-3e9b09d8cc2f*770495fe-e2b3-43aa-925a-dc4223a99c92</v>
      </c>
      <c r="G125" s="35">
        <f>COUNTIF(Table134[Duplicate Check id],Table134[[#This Row],[Duplicate Check id]])</f>
        <v>1</v>
      </c>
      <c r="H125" s="35"/>
      <c r="I125" s="34" t="str">
        <f>IF(LEN(Table134[[#This Row],[Label]])&gt;0,"""label"" : { ""id"" : ""a7311ed0-9ba6-4a6e-8066-caa2a2247991"" , ""functor"" : ""tag list"" , ""components"" : [ { value"" : """ &amp; Table134[[#This Row],[Label]] &amp; """, ""type"" : ""string"" } ] },","")</f>
        <v/>
      </c>
      <c r="J125" s="48" t="str">
        <f ca="1">"{ ""src"" : ""agent://" &amp; Table134[[#This Row],[src]] &amp; """,  ""trgt"" : ""agent://" &amp; Table134[[#This Row],[trgt]] &amp; """ } " &amp; IF(LEN(OFFSET(Table134[[#This Row],[src]],1,0))&gt;0,", ","")</f>
        <v xml:space="preserve">{ "src" : "agent://2af95444-262e-4d3d-93e4-3e9b09d8cc2f",  "trgt" : "agent://770495fe-e2b3-43aa-925a-dc4223a99c92" } , </v>
      </c>
    </row>
    <row r="126" spans="1:10" x14ac:dyDescent="0.25">
      <c r="A126" s="36" t="s">
        <v>209</v>
      </c>
      <c r="B126" s="37" t="str">
        <f>VLOOKUP(Table134[[#This Row],[src]],Table1[[UUID]:[email]],2,FALSE)</f>
        <v>mstilo@livelygig.com</v>
      </c>
      <c r="C126" s="32" t="s">
        <v>2069</v>
      </c>
      <c r="D126" s="34" t="s">
        <v>199</v>
      </c>
      <c r="E126" s="35" t="str">
        <f>VLOOKUP(Table134[[#This Row],[trgt]],Table1[[UUID]:[email]],2,FALSE)</f>
        <v>rmurphy@livelygig.com</v>
      </c>
      <c r="F126" s="35" t="str">
        <f>IF(Table134[[#This Row],[src]]&lt;Table134[[#This Row],[trgt]],Table134[[#This Row],[src]]&amp;"*"&amp;Table134[[#This Row],[trgt]],Table134[[#This Row],[trgt]]&amp;"*"&amp;Table134[[#This Row],[src]])</f>
        <v>1a1bb32e-3a44-4ce1-be6f-6095ff8306dc*93a381ad-c00d-4ee3-9a5a-fa47308efe64</v>
      </c>
      <c r="G126" s="35">
        <f>COUNTIF(Table134[Duplicate Check id],Table134[[#This Row],[Duplicate Check id]])</f>
        <v>1</v>
      </c>
      <c r="H126" s="35"/>
      <c r="I126" s="34" t="str">
        <f>IF(LEN(Table134[[#This Row],[Label]])&gt;0,"""label"" : { ""id"" : ""a7311ed0-9ba6-4a6e-8066-caa2a2247991"" , ""functor"" : ""tag list"" , ""components"" : [ { value"" : """ &amp; Table134[[#This Row],[Label]] &amp; """, ""type"" : ""string"" } ] },","")</f>
        <v/>
      </c>
      <c r="J126" s="48" t="str">
        <f ca="1">"{ ""src"" : ""agent://" &amp; Table134[[#This Row],[src]] &amp; """,  ""trgt"" : ""agent://" &amp; Table134[[#This Row],[trgt]] &amp; """ } " &amp; IF(LEN(OFFSET(Table134[[#This Row],[src]],1,0))&gt;0,", ","")</f>
        <v xml:space="preserve">{ "src" : "agent://1a1bb32e-3a44-4ce1-be6f-6095ff8306dc",  "trgt" : "agent://93a381ad-c00d-4ee3-9a5a-fa47308efe64" } , </v>
      </c>
    </row>
    <row r="127" spans="1:10" x14ac:dyDescent="0.25">
      <c r="A127" s="36" t="s">
        <v>210</v>
      </c>
      <c r="B127" s="37" t="str">
        <f>VLOOKUP(Table134[[#This Row],[src]],Table1[[UUID]:[email]],2,FALSE)</f>
        <v>iungaro@livelygig.com</v>
      </c>
      <c r="C127" s="32" t="s">
        <v>2069</v>
      </c>
      <c r="D127" s="34" t="s">
        <v>239</v>
      </c>
      <c r="E127" s="35" t="str">
        <f>VLOOKUP(Table134[[#This Row],[trgt]],Table1[[UUID]:[email]],2,FALSE)</f>
        <v>iliao@livelygig.com</v>
      </c>
      <c r="F127" s="35" t="str">
        <f>IF(Table134[[#This Row],[src]]&lt;Table134[[#This Row],[trgt]],Table134[[#This Row],[src]]&amp;"*"&amp;Table134[[#This Row],[trgt]],Table134[[#This Row],[trgt]]&amp;"*"&amp;Table134[[#This Row],[src]])</f>
        <v>4c97d00a-f9b7-4073-93bc-968c29f4e86a*a4ebdfba-9bc3-4d91-98cc-7f652d849c3a</v>
      </c>
      <c r="G127" s="35">
        <f>COUNTIF(Table134[Duplicate Check id],Table134[[#This Row],[Duplicate Check id]])</f>
        <v>1</v>
      </c>
      <c r="H127" s="35"/>
      <c r="I127" s="34" t="str">
        <f>IF(LEN(Table134[[#This Row],[Label]])&gt;0,"""label"" : { ""id"" : ""a7311ed0-9ba6-4a6e-8066-caa2a2247991"" , ""functor"" : ""tag list"" , ""components"" : [ { value"" : """ &amp; Table134[[#This Row],[Label]] &amp; """, ""type"" : ""string"" } ] },","")</f>
        <v/>
      </c>
      <c r="J127" s="48" t="str">
        <f ca="1">"{ ""src"" : ""agent://" &amp; Table134[[#This Row],[src]] &amp; """,  ""trgt"" : ""agent://" &amp; Table134[[#This Row],[trgt]] &amp; """ } " &amp; IF(LEN(OFFSET(Table134[[#This Row],[src]],1,0))&gt;0,", ","")</f>
        <v xml:space="preserve">{ "src" : "agent://4c97d00a-f9b7-4073-93bc-968c29f4e86a",  "trgt" : "agent://a4ebdfba-9bc3-4d91-98cc-7f652d849c3a" } , </v>
      </c>
    </row>
    <row r="128" spans="1:10" x14ac:dyDescent="0.25">
      <c r="A128" s="36" t="s">
        <v>211</v>
      </c>
      <c r="B128" s="37" t="str">
        <f>VLOOKUP(Table134[[#This Row],[src]],Table1[[UUID]:[email]],2,FALSE)</f>
        <v>famador@livelygig.com</v>
      </c>
      <c r="C128" s="32" t="s">
        <v>2069</v>
      </c>
      <c r="D128" s="34" t="s">
        <v>212</v>
      </c>
      <c r="E128" s="35" t="str">
        <f>VLOOKUP(Table134[[#This Row],[trgt]],Table1[[UUID]:[email]],2,FALSE)</f>
        <v>mlamberti@livelygig.com</v>
      </c>
      <c r="F128" s="35" t="str">
        <f>IF(Table134[[#This Row],[src]]&lt;Table134[[#This Row],[trgt]],Table134[[#This Row],[src]]&amp;"*"&amp;Table134[[#This Row],[trgt]],Table134[[#This Row],[trgt]]&amp;"*"&amp;Table134[[#This Row],[src]])</f>
        <v>0689abfa-06cc-49a5-adb6-0e53134b0958*7766a637-23b8-44aa-a043-3ccba9693d98</v>
      </c>
      <c r="G128" s="35">
        <f>COUNTIF(Table134[Duplicate Check id],Table134[[#This Row],[Duplicate Check id]])</f>
        <v>1</v>
      </c>
      <c r="H128" s="35"/>
      <c r="I128" s="34" t="str">
        <f>IF(LEN(Table134[[#This Row],[Label]])&gt;0,"""label"" : { ""id"" : ""a7311ed0-9ba6-4a6e-8066-caa2a2247991"" , ""functor"" : ""tag list"" , ""components"" : [ { value"" : """ &amp; Table134[[#This Row],[Label]] &amp; """, ""type"" : ""string"" } ] },","")</f>
        <v/>
      </c>
      <c r="J128" s="48" t="str">
        <f ca="1">"{ ""src"" : ""agent://" &amp; Table134[[#This Row],[src]] &amp; """,  ""trgt"" : ""agent://" &amp; Table134[[#This Row],[trgt]] &amp; """ } " &amp; IF(LEN(OFFSET(Table134[[#This Row],[src]],1,0))&gt;0,", ","")</f>
        <v xml:space="preserve">{ "src" : "agent://7766a637-23b8-44aa-a043-3ccba9693d98",  "trgt" : "agent://0689abfa-06cc-49a5-adb6-0e53134b0958" } , </v>
      </c>
    </row>
    <row r="129" spans="1:10" x14ac:dyDescent="0.25">
      <c r="A129" s="36" t="s">
        <v>212</v>
      </c>
      <c r="B129" s="37" t="str">
        <f>VLOOKUP(Table134[[#This Row],[src]],Table1[[UUID]:[email]],2,FALSE)</f>
        <v>mlamberti@livelygig.com</v>
      </c>
      <c r="C129" s="32" t="s">
        <v>2069</v>
      </c>
      <c r="D129" s="34" t="s">
        <v>227</v>
      </c>
      <c r="E129" s="35" t="str">
        <f>VLOOKUP(Table134[[#This Row],[trgt]],Table1[[UUID]:[email]],2,FALSE)</f>
        <v>ymasson@livelygig.com</v>
      </c>
      <c r="F129" s="35" t="str">
        <f>IF(Table134[[#This Row],[src]]&lt;Table134[[#This Row],[trgt]],Table134[[#This Row],[src]]&amp;"*"&amp;Table134[[#This Row],[trgt]],Table134[[#This Row],[trgt]]&amp;"*"&amp;Table134[[#This Row],[src]])</f>
        <v>0689abfa-06cc-49a5-adb6-0e53134b0958*16b3ad7e-8e05-4f35-a81a-4e28b3456f73</v>
      </c>
      <c r="G129" s="35">
        <f>COUNTIF(Table134[Duplicate Check id],Table134[[#This Row],[Duplicate Check id]])</f>
        <v>1</v>
      </c>
      <c r="H129" s="35"/>
      <c r="I129" s="34" t="str">
        <f>IF(LEN(Table134[[#This Row],[Label]])&gt;0,"""label"" : { ""id"" : ""a7311ed0-9ba6-4a6e-8066-caa2a2247991"" , ""functor"" : ""tag list"" , ""components"" : [ { value"" : """ &amp; Table134[[#This Row],[Label]] &amp; """, ""type"" : ""string"" } ] },","")</f>
        <v/>
      </c>
      <c r="J129" s="48" t="str">
        <f ca="1">"{ ""src"" : ""agent://" &amp; Table134[[#This Row],[src]] &amp; """,  ""trgt"" : ""agent://" &amp; Table134[[#This Row],[trgt]] &amp; """ } " &amp; IF(LEN(OFFSET(Table134[[#This Row],[src]],1,0))&gt;0,", ","")</f>
        <v xml:space="preserve">{ "src" : "agent://0689abfa-06cc-49a5-adb6-0e53134b0958",  "trgt" : "agent://16b3ad7e-8e05-4f35-a81a-4e28b3456f73" } , </v>
      </c>
    </row>
    <row r="130" spans="1:10" x14ac:dyDescent="0.25">
      <c r="A130" s="36" t="s">
        <v>213</v>
      </c>
      <c r="B130" s="37" t="str">
        <f>VLOOKUP(Table134[[#This Row],[src]],Table1[[UUID]:[email]],2,FALSE)</f>
        <v>tantall@livelygig.com</v>
      </c>
      <c r="C130" s="32" t="s">
        <v>2069</v>
      </c>
      <c r="D130" s="34" t="s">
        <v>175</v>
      </c>
      <c r="E130" s="35" t="str">
        <f>VLOOKUP(Table134[[#This Row],[trgt]],Table1[[UUID]:[email]],2,FALSE)</f>
        <v>mkant@livelygig.com</v>
      </c>
      <c r="F130" s="35" t="str">
        <f>IF(Table134[[#This Row],[src]]&lt;Table134[[#This Row],[trgt]],Table134[[#This Row],[src]]&amp;"*"&amp;Table134[[#This Row],[trgt]],Table134[[#This Row],[trgt]]&amp;"*"&amp;Table134[[#This Row],[src]])</f>
        <v>476aab86-01a7-4cc8-a80e-b2f36ad6ed0e*7c0fc06b-4f02-4bf8-8aea-f0125f397555</v>
      </c>
      <c r="G130" s="35">
        <f>COUNTIF(Table134[Duplicate Check id],Table134[[#This Row],[Duplicate Check id]])</f>
        <v>1</v>
      </c>
      <c r="H130" s="35"/>
      <c r="I130" s="34" t="str">
        <f>IF(LEN(Table134[[#This Row],[Label]])&gt;0,"""label"" : { ""id"" : ""a7311ed0-9ba6-4a6e-8066-caa2a2247991"" , ""functor"" : ""tag list"" , ""components"" : [ { value"" : """ &amp; Table134[[#This Row],[Label]] &amp; """, ""type"" : ""string"" } ] },","")</f>
        <v/>
      </c>
      <c r="J130" s="48" t="str">
        <f ca="1">"{ ""src"" : ""agent://" &amp; Table134[[#This Row],[src]] &amp; """,  ""trgt"" : ""agent://" &amp; Table134[[#This Row],[trgt]] &amp; """ } " &amp; IF(LEN(OFFSET(Table134[[#This Row],[src]],1,0))&gt;0,", ","")</f>
        <v xml:space="preserve">{ "src" : "agent://476aab86-01a7-4cc8-a80e-b2f36ad6ed0e",  "trgt" : "agent://7c0fc06b-4f02-4bf8-8aea-f0125f397555" } , </v>
      </c>
    </row>
    <row r="131" spans="1:10" x14ac:dyDescent="0.25">
      <c r="A131" s="36" t="s">
        <v>214</v>
      </c>
      <c r="B131" s="37" t="str">
        <f>VLOOKUP(Table134[[#This Row],[src]],Table1[[UUID]:[email]],2,FALSE)</f>
        <v>mdonalds@livelygig.com</v>
      </c>
      <c r="C131" s="32" t="s">
        <v>2069</v>
      </c>
      <c r="D131" s="34" t="s">
        <v>202</v>
      </c>
      <c r="E131" s="35" t="str">
        <f>VLOOKUP(Table134[[#This Row],[trgt]],Table1[[UUID]:[email]],2,FALSE)</f>
        <v>dmoore@livelygig.com</v>
      </c>
      <c r="F131" s="35" t="str">
        <f>IF(Table134[[#This Row],[src]]&lt;Table134[[#This Row],[trgt]],Table134[[#This Row],[src]]&amp;"*"&amp;Table134[[#This Row],[trgt]],Table134[[#This Row],[trgt]]&amp;"*"&amp;Table134[[#This Row],[src]])</f>
        <v>11252d6b-4da4-4fbd-8fe8-d7f36ffbd4c7*9c51c8d1-1948-4d63-9dc1-31e7ffe40865</v>
      </c>
      <c r="G131" s="35">
        <f>COUNTIF(Table134[Duplicate Check id],Table134[[#This Row],[Duplicate Check id]])</f>
        <v>1</v>
      </c>
      <c r="H131" s="35"/>
      <c r="I131" s="34" t="str">
        <f>IF(LEN(Table134[[#This Row],[Label]])&gt;0,"""label"" : { ""id"" : ""a7311ed0-9ba6-4a6e-8066-caa2a2247991"" , ""functor"" : ""tag list"" , ""components"" : [ { value"" : """ &amp; Table134[[#This Row],[Label]] &amp; """, ""type"" : ""string"" } ] },","")</f>
        <v/>
      </c>
      <c r="J131" s="48" t="str">
        <f ca="1">"{ ""src"" : ""agent://" &amp; Table134[[#This Row],[src]] &amp; """,  ""trgt"" : ""agent://" &amp; Table134[[#This Row],[trgt]] &amp; """ } " &amp; IF(LEN(OFFSET(Table134[[#This Row],[src]],1,0))&gt;0,", ","")</f>
        <v xml:space="preserve">{ "src" : "agent://9c51c8d1-1948-4d63-9dc1-31e7ffe40865",  "trgt" : "agent://11252d6b-4da4-4fbd-8fe8-d7f36ffbd4c7" } , </v>
      </c>
    </row>
    <row r="132" spans="1:10" x14ac:dyDescent="0.25">
      <c r="A132" s="36" t="s">
        <v>215</v>
      </c>
      <c r="B132" s="37" t="str">
        <f>VLOOKUP(Table134[[#This Row],[src]],Table1[[UUID]:[email]],2,FALSE)</f>
        <v>svincent@livelygig.com</v>
      </c>
      <c r="C132" s="32" t="s">
        <v>2069</v>
      </c>
      <c r="D132" s="34" t="s">
        <v>163</v>
      </c>
      <c r="E132" s="35" t="str">
        <f>VLOOKUP(Table134[[#This Row],[trgt]],Table1[[UUID]:[email]],2,FALSE)</f>
        <v>anarayan@livelygig.com</v>
      </c>
      <c r="F132" s="35" t="str">
        <f>IF(Table134[[#This Row],[src]]&lt;Table134[[#This Row],[trgt]],Table134[[#This Row],[src]]&amp;"*"&amp;Table134[[#This Row],[trgt]],Table134[[#This Row],[trgt]]&amp;"*"&amp;Table134[[#This Row],[src]])</f>
        <v>4f773a4e-d1f7-4eb4-9a6f-5f81919bd4c5*c6a3c02e-5724-4a35-adc7-ddc37d3c721b</v>
      </c>
      <c r="G132" s="35">
        <f>COUNTIF(Table134[Duplicate Check id],Table134[[#This Row],[Duplicate Check id]])</f>
        <v>1</v>
      </c>
      <c r="H132" s="35"/>
      <c r="I132" s="34" t="str">
        <f>IF(LEN(Table134[[#This Row],[Label]])&gt;0,"""label"" : { ""id"" : ""a7311ed0-9ba6-4a6e-8066-caa2a2247991"" , ""functor"" : ""tag list"" , ""components"" : [ { value"" : """ &amp; Table134[[#This Row],[Label]] &amp; """, ""type"" : ""string"" } ] },","")</f>
        <v/>
      </c>
      <c r="J132" s="48" t="str">
        <f ca="1">"{ ""src"" : ""agent://" &amp; Table134[[#This Row],[src]] &amp; """,  ""trgt"" : ""agent://" &amp; Table134[[#This Row],[trgt]] &amp; """ } " &amp; IF(LEN(OFFSET(Table134[[#This Row],[src]],1,0))&gt;0,", ","")</f>
        <v xml:space="preserve">{ "src" : "agent://4f773a4e-d1f7-4eb4-9a6f-5f81919bd4c5",  "trgt" : "agent://c6a3c02e-5724-4a35-adc7-ddc37d3c721b" } , </v>
      </c>
    </row>
    <row r="133" spans="1:10" x14ac:dyDescent="0.25">
      <c r="A133" s="36" t="s">
        <v>216</v>
      </c>
      <c r="B133" s="37" t="str">
        <f>VLOOKUP(Table134[[#This Row],[src]],Table1[[UUID]:[email]],2,FALSE)</f>
        <v>kdragic@livelygig.com</v>
      </c>
      <c r="C133" s="32" t="s">
        <v>2069</v>
      </c>
      <c r="D133" s="34" t="s">
        <v>165</v>
      </c>
      <c r="E133" s="35" t="str">
        <f>VLOOKUP(Table134[[#This Row],[trgt]],Table1[[UUID]:[email]],2,FALSE)</f>
        <v>mrao@livelygig.com</v>
      </c>
      <c r="F133" s="35" t="str">
        <f>IF(Table134[[#This Row],[src]]&lt;Table134[[#This Row],[trgt]],Table134[[#This Row],[src]]&amp;"*"&amp;Table134[[#This Row],[trgt]],Table134[[#This Row],[trgt]]&amp;"*"&amp;Table134[[#This Row],[src]])</f>
        <v>904e5b1e-1314-41da-bdac-f79ff7722e77*94a8c78e-a71b-449d-aee7-38590853c242</v>
      </c>
      <c r="G133" s="35">
        <f>COUNTIF(Table134[Duplicate Check id],Table134[[#This Row],[Duplicate Check id]])</f>
        <v>1</v>
      </c>
      <c r="H133" s="35"/>
      <c r="I133" s="34" t="str">
        <f>IF(LEN(Table134[[#This Row],[Label]])&gt;0,"""label"" : { ""id"" : ""a7311ed0-9ba6-4a6e-8066-caa2a2247991"" , ""functor"" : ""tag list"" , ""components"" : [ { value"" : """ &amp; Table134[[#This Row],[Label]] &amp; """, ""type"" : ""string"" } ] },","")</f>
        <v/>
      </c>
      <c r="J133" s="48" t="str">
        <f ca="1">"{ ""src"" : ""agent://" &amp; Table134[[#This Row],[src]] &amp; """,  ""trgt"" : ""agent://" &amp; Table134[[#This Row],[trgt]] &amp; """ } " &amp; IF(LEN(OFFSET(Table134[[#This Row],[src]],1,0))&gt;0,", ","")</f>
        <v xml:space="preserve">{ "src" : "agent://94a8c78e-a71b-449d-aee7-38590853c242",  "trgt" : "agent://904e5b1e-1314-41da-bdac-f79ff7722e77" } , </v>
      </c>
    </row>
    <row r="134" spans="1:10" x14ac:dyDescent="0.25">
      <c r="A134" s="36" t="s">
        <v>217</v>
      </c>
      <c r="B134" s="37" t="str">
        <f>VLOOKUP(Table134[[#This Row],[src]],Table1[[UUID]:[email]],2,FALSE)</f>
        <v>rsarkozi@livelygig.com</v>
      </c>
      <c r="C134" s="32" t="s">
        <v>2069</v>
      </c>
      <c r="D134" s="34" t="s">
        <v>234</v>
      </c>
      <c r="E134" s="35" t="str">
        <f>VLOOKUP(Table134[[#This Row],[trgt]],Table1[[UUID]:[email]],2,FALSE)</f>
        <v>aamirmoez@livelygig.com</v>
      </c>
      <c r="F134" s="35" t="str">
        <f>IF(Table134[[#This Row],[src]]&lt;Table134[[#This Row],[trgt]],Table134[[#This Row],[src]]&amp;"*"&amp;Table134[[#This Row],[trgt]],Table134[[#This Row],[trgt]]&amp;"*"&amp;Table134[[#This Row],[src]])</f>
        <v>04171b5e-c892-4647-aba2-9eed98b15214*23e9ff8a-c0fd-40a3-8849-a1f1579f1179</v>
      </c>
      <c r="G134" s="35">
        <f>COUNTIF(Table134[Duplicate Check id],Table134[[#This Row],[Duplicate Check id]])</f>
        <v>1</v>
      </c>
      <c r="H134" s="35"/>
      <c r="I134" s="34" t="str">
        <f>IF(LEN(Table134[[#This Row],[Label]])&gt;0,"""label"" : { ""id"" : ""a7311ed0-9ba6-4a6e-8066-caa2a2247991"" , ""functor"" : ""tag list"" , ""components"" : [ { value"" : """ &amp; Table134[[#This Row],[Label]] &amp; """, ""type"" : ""string"" } ] },","")</f>
        <v/>
      </c>
      <c r="J134" s="48" t="str">
        <f ca="1">"{ ""src"" : ""agent://" &amp; Table134[[#This Row],[src]] &amp; """,  ""trgt"" : ""agent://" &amp; Table134[[#This Row],[trgt]] &amp; """ } " &amp; IF(LEN(OFFSET(Table134[[#This Row],[src]],1,0))&gt;0,", ","")</f>
        <v xml:space="preserve">{ "src" : "agent://23e9ff8a-c0fd-40a3-8849-a1f1579f1179",  "trgt" : "agent://04171b5e-c892-4647-aba2-9eed98b15214" } , </v>
      </c>
    </row>
    <row r="135" spans="1:10" x14ac:dyDescent="0.25">
      <c r="A135" s="36" t="s">
        <v>218</v>
      </c>
      <c r="B135" s="37" t="str">
        <f>VLOOKUP(Table134[[#This Row],[src]],Table1[[UUID]:[email]],2,FALSE)</f>
        <v>ghall@livelygig.com</v>
      </c>
      <c r="C135" s="32" t="s">
        <v>2069</v>
      </c>
      <c r="D135" s="34" t="s">
        <v>233</v>
      </c>
      <c r="E135" s="35" t="str">
        <f>VLOOKUP(Table134[[#This Row],[trgt]],Table1[[UUID]:[email]],2,FALSE)</f>
        <v>mhakim@livelygig.com</v>
      </c>
      <c r="F135" s="35" t="str">
        <f>IF(Table134[[#This Row],[src]]&lt;Table134[[#This Row],[trgt]],Table134[[#This Row],[src]]&amp;"*"&amp;Table134[[#This Row],[trgt]],Table134[[#This Row],[trgt]]&amp;"*"&amp;Table134[[#This Row],[src]])</f>
        <v>43a9f1ee-41d1-4181-9360-4415f9624ce2*af258f6f-4dea-4f5a-936d-be49c638b262</v>
      </c>
      <c r="G135" s="35">
        <f>COUNTIF(Table134[Duplicate Check id],Table134[[#This Row],[Duplicate Check id]])</f>
        <v>1</v>
      </c>
      <c r="H135" s="35"/>
      <c r="I135" s="34" t="str">
        <f>IF(LEN(Table134[[#This Row],[Label]])&gt;0,"""label"" : { ""id"" : ""a7311ed0-9ba6-4a6e-8066-caa2a2247991"" , ""functor"" : ""tag list"" , ""components"" : [ { value"" : """ &amp; Table134[[#This Row],[Label]] &amp; """, ""type"" : ""string"" } ] },","")</f>
        <v/>
      </c>
      <c r="J135" s="48" t="str">
        <f ca="1">"{ ""src"" : ""agent://" &amp; Table134[[#This Row],[src]] &amp; """,  ""trgt"" : ""agent://" &amp; Table134[[#This Row],[trgt]] &amp; """ } " &amp; IF(LEN(OFFSET(Table134[[#This Row],[src]],1,0))&gt;0,", ","")</f>
        <v xml:space="preserve">{ "src" : "agent://43a9f1ee-41d1-4181-9360-4415f9624ce2",  "trgt" : "agent://af258f6f-4dea-4f5a-936d-be49c638b262" } , </v>
      </c>
    </row>
    <row r="136" spans="1:10" x14ac:dyDescent="0.25">
      <c r="A136" s="36" t="s">
        <v>219</v>
      </c>
      <c r="B136" s="37" t="str">
        <f>VLOOKUP(Table134[[#This Row],[src]],Table1[[UUID]:[email]],2,FALSE)</f>
        <v>myap@livelygig.com</v>
      </c>
      <c r="C136" s="32" t="s">
        <v>2069</v>
      </c>
      <c r="D136" s="34" t="s">
        <v>223</v>
      </c>
      <c r="E136" s="35" t="str">
        <f>VLOOKUP(Table134[[#This Row],[trgt]],Table1[[UUID]:[email]],2,FALSE)</f>
        <v>mmachado@livelygig.com</v>
      </c>
      <c r="F136" s="35" t="str">
        <f>IF(Table134[[#This Row],[src]]&lt;Table134[[#This Row],[trgt]],Table134[[#This Row],[src]]&amp;"*"&amp;Table134[[#This Row],[trgt]],Table134[[#This Row],[trgt]]&amp;"*"&amp;Table134[[#This Row],[src]])</f>
        <v>cb4ac0f8-8d6e-4458-a018-66484ce4dff9*dfe045e9-42ad-41e5-a2a0-9890b219e4f7</v>
      </c>
      <c r="G136" s="35">
        <f>COUNTIF(Table134[Duplicate Check id],Table134[[#This Row],[Duplicate Check id]])</f>
        <v>1</v>
      </c>
      <c r="H136" s="35"/>
      <c r="I136" s="34" t="str">
        <f>IF(LEN(Table134[[#This Row],[Label]])&gt;0,"""label"" : { ""id"" : ""a7311ed0-9ba6-4a6e-8066-caa2a2247991"" , ""functor"" : ""tag list"" , ""components"" : [ { value"" : """ &amp; Table134[[#This Row],[Label]] &amp; """, ""type"" : ""string"" } ] },","")</f>
        <v/>
      </c>
      <c r="J136" s="48" t="str">
        <f ca="1">"{ ""src"" : ""agent://" &amp; Table134[[#This Row],[src]] &amp; """,  ""trgt"" : ""agent://" &amp; Table134[[#This Row],[trgt]] &amp; """ } " &amp; IF(LEN(OFFSET(Table134[[#This Row],[src]],1,0))&gt;0,", ","")</f>
        <v xml:space="preserve">{ "src" : "agent://cb4ac0f8-8d6e-4458-a018-66484ce4dff9",  "trgt" : "agent://dfe045e9-42ad-41e5-a2a0-9890b219e4f7" } , </v>
      </c>
    </row>
    <row r="137" spans="1:10" x14ac:dyDescent="0.25">
      <c r="A137" s="36" t="s">
        <v>222</v>
      </c>
      <c r="B137" s="37" t="str">
        <f>VLOOKUP(Table134[[#This Row],[src]],Table1[[UUID]:[email]],2,FALSE)</f>
        <v>kestevez@livelygig.com</v>
      </c>
      <c r="C137" s="32" t="s">
        <v>2069</v>
      </c>
      <c r="D137" s="34" t="s">
        <v>171</v>
      </c>
      <c r="E137" s="35" t="str">
        <f>VLOOKUP(Table134[[#This Row],[trgt]],Table1[[UUID]:[email]],2,FALSE)</f>
        <v>uchauha@livelygig.com</v>
      </c>
      <c r="F137" s="35" t="str">
        <f>IF(Table134[[#This Row],[src]]&lt;Table134[[#This Row],[trgt]],Table134[[#This Row],[src]]&amp;"*"&amp;Table134[[#This Row],[trgt]],Table134[[#This Row],[trgt]]&amp;"*"&amp;Table134[[#This Row],[src]])</f>
        <v>05a543f8-0d75-4a25-9b0f-2ef7c6ac85dc*9497068c-5c42-48e2-8de9-14a2e44dc651</v>
      </c>
      <c r="G137" s="35">
        <f>COUNTIF(Table134[Duplicate Check id],Table134[[#This Row],[Duplicate Check id]])</f>
        <v>1</v>
      </c>
      <c r="H137" s="35"/>
      <c r="I137" s="34" t="str">
        <f>IF(LEN(Table134[[#This Row],[Label]])&gt;0,"""label"" : { ""id"" : ""a7311ed0-9ba6-4a6e-8066-caa2a2247991"" , ""functor"" : ""tag list"" , ""components"" : [ { value"" : """ &amp; Table134[[#This Row],[Label]] &amp; """, ""type"" : ""string"" } ] },","")</f>
        <v/>
      </c>
      <c r="J137" s="48" t="str">
        <f ca="1">"{ ""src"" : ""agent://" &amp; Table134[[#This Row],[src]] &amp; """,  ""trgt"" : ""agent://" &amp; Table134[[#This Row],[trgt]] &amp; """ } " &amp; IF(LEN(OFFSET(Table134[[#This Row],[src]],1,0))&gt;0,", ","")</f>
        <v xml:space="preserve">{ "src" : "agent://9497068c-5c42-48e2-8de9-14a2e44dc651",  "trgt" : "agent://05a543f8-0d75-4a25-9b0f-2ef7c6ac85dc" } , </v>
      </c>
    </row>
    <row r="138" spans="1:10" x14ac:dyDescent="0.25">
      <c r="A138" s="36" t="s">
        <v>223</v>
      </c>
      <c r="B138" s="37" t="str">
        <f>VLOOKUP(Table134[[#This Row],[src]],Table1[[UUID]:[email]],2,FALSE)</f>
        <v>mmachado@livelygig.com</v>
      </c>
      <c r="C138" s="32" t="s">
        <v>2069</v>
      </c>
      <c r="D138" s="34" t="s">
        <v>216</v>
      </c>
      <c r="E138" s="33" t="str">
        <f>VLOOKUP(Table134[[#This Row],[trgt]],Table1[[UUID]:[email]],2,FALSE)</f>
        <v>kdragic@livelygig.com</v>
      </c>
      <c r="F138" s="33" t="str">
        <f>IF(Table134[[#This Row],[src]]&lt;Table134[[#This Row],[trgt]],Table134[[#This Row],[src]]&amp;"*"&amp;Table134[[#This Row],[trgt]],Table134[[#This Row],[trgt]]&amp;"*"&amp;Table134[[#This Row],[src]])</f>
        <v>94a8c78e-a71b-449d-aee7-38590853c242*dfe045e9-42ad-41e5-a2a0-9890b219e4f7</v>
      </c>
      <c r="G138" s="33">
        <f>COUNTIF(Table134[Duplicate Check id],Table134[[#This Row],[Duplicate Check id]])</f>
        <v>1</v>
      </c>
      <c r="H138" s="33"/>
      <c r="I138" s="32" t="str">
        <f>IF(LEN(Table134[[#This Row],[Label]])&gt;0,"""label"" : { ""id"" : ""a7311ed0-9ba6-4a6e-8066-caa2a2247991"" , ""functor"" : ""tag list"" , ""components"" : [ { value"" : """ &amp; Table134[[#This Row],[Label]] &amp; """, ""type"" : ""string"" } ] },","")</f>
        <v/>
      </c>
      <c r="J138" s="48" t="str">
        <f ca="1">"{ ""src"" : ""agent://" &amp; Table134[[#This Row],[src]] &amp; """,  ""trgt"" : ""agent://" &amp; Table134[[#This Row],[trgt]] &amp; """ } " &amp; IF(LEN(OFFSET(Table134[[#This Row],[src]],1,0))&gt;0,", ","")</f>
        <v xml:space="preserve">{ "src" : "agent://dfe045e9-42ad-41e5-a2a0-9890b219e4f7",  "trgt" : "agent://94a8c78e-a71b-449d-aee7-38590853c242" } , </v>
      </c>
    </row>
    <row r="139" spans="1:10" x14ac:dyDescent="0.25">
      <c r="A139" s="36" t="s">
        <v>224</v>
      </c>
      <c r="B139" s="37" t="str">
        <f>VLOOKUP(Table134[[#This Row],[src]],Table1[[UUID]:[email]],2,FALSE)</f>
        <v>dbenitez@livelygig.com</v>
      </c>
      <c r="C139" s="36" t="s">
        <v>2069</v>
      </c>
      <c r="D139" s="140" t="s">
        <v>241</v>
      </c>
      <c r="E139" s="35" t="str">
        <f>VLOOKUP(Table134[[#This Row],[trgt]],Table1[[UUID]:[email]],2,FALSE)</f>
        <v>ralfarsi@livelygig.com</v>
      </c>
      <c r="F139" s="35" t="str">
        <f>IF(Table134[[#This Row],[src]]&lt;Table134[[#This Row],[trgt]],Table134[[#This Row],[src]]&amp;"*"&amp;Table134[[#This Row],[trgt]],Table134[[#This Row],[trgt]]&amp;"*"&amp;Table134[[#This Row],[src]])</f>
        <v>95580059-5628-403f-81c8-a3c5aa4d91ec*955f3107-fd5f-46bc-a28d-f18f82cc8cf6</v>
      </c>
      <c r="G139" s="35">
        <f>COUNTIF(Table134[Duplicate Check id],Table134[[#This Row],[Duplicate Check id]])</f>
        <v>1</v>
      </c>
      <c r="H139" s="35"/>
      <c r="I139" s="34" t="str">
        <f>IF(LEN(Table134[[#This Row],[Label]])&gt;0,"""label"" : { ""id"" : ""a7311ed0-9ba6-4a6e-8066-caa2a2247991"" , ""functor"" : ""tag list"" , ""components"" : [ { value"" : """ &amp; Table134[[#This Row],[Label]] &amp; """, ""type"" : ""string"" } ] },","")</f>
        <v/>
      </c>
      <c r="J139" s="48" t="str">
        <f ca="1">"{ ""src"" : ""agent://" &amp; Table134[[#This Row],[src]] &amp; """,  ""trgt"" : ""agent://" &amp; Table134[[#This Row],[trgt]] &amp; """ } " &amp; IF(LEN(OFFSET(Table134[[#This Row],[src]],1,0))&gt;0,", ","")</f>
        <v xml:space="preserve">{ "src" : "agent://955f3107-fd5f-46bc-a28d-f18f82cc8cf6",  "trgt" : "agent://95580059-5628-403f-81c8-a3c5aa4d91ec" } , </v>
      </c>
    </row>
    <row r="140" spans="1:10" x14ac:dyDescent="0.25">
      <c r="A140" s="36" t="s">
        <v>225</v>
      </c>
      <c r="B140" s="37" t="str">
        <f>VLOOKUP(Table134[[#This Row],[src]],Table1[[UUID]:[email]],2,FALSE)</f>
        <v>apage@livelygig.com</v>
      </c>
      <c r="C140" s="36" t="s">
        <v>2069</v>
      </c>
      <c r="D140" s="140" t="s">
        <v>185</v>
      </c>
      <c r="E140" s="35" t="str">
        <f>VLOOKUP(Table134[[#This Row],[trgt]],Table1[[UUID]:[email]],2,FALSE)</f>
        <v>jlawson@livelygig.com</v>
      </c>
      <c r="F140" s="35" t="str">
        <f>IF(Table134[[#This Row],[src]]&lt;Table134[[#This Row],[trgt]],Table134[[#This Row],[src]]&amp;"*"&amp;Table134[[#This Row],[trgt]],Table134[[#This Row],[trgt]]&amp;"*"&amp;Table134[[#This Row],[src]])</f>
        <v>2317c0f4-c75a-4130-9965-c039bc39db62*f7fe2ff1-5756-4ff9-a3fd-15961118746b</v>
      </c>
      <c r="G140" s="35">
        <f>COUNTIF(Table134[Duplicate Check id],Table134[[#This Row],[Duplicate Check id]])</f>
        <v>1</v>
      </c>
      <c r="H140" s="35"/>
      <c r="I140" s="34" t="str">
        <f>IF(LEN(Table134[[#This Row],[Label]])&gt;0,"""label"" : { ""id"" : ""a7311ed0-9ba6-4a6e-8066-caa2a2247991"" , ""functor"" : ""tag list"" , ""components"" : [ { value"" : """ &amp; Table134[[#This Row],[Label]] &amp; """, ""type"" : ""string"" } ] },","")</f>
        <v/>
      </c>
      <c r="J140" s="48" t="str">
        <f ca="1">"{ ""src"" : ""agent://" &amp; Table134[[#This Row],[src]] &amp; """,  ""trgt"" : ""agent://" &amp; Table134[[#This Row],[trgt]] &amp; """ } " &amp; IF(LEN(OFFSET(Table134[[#This Row],[src]],1,0))&gt;0,", ","")</f>
        <v xml:space="preserve">{ "src" : "agent://f7fe2ff1-5756-4ff9-a3fd-15961118746b",  "trgt" : "agent://2317c0f4-c75a-4130-9965-c039bc39db62" } , </v>
      </c>
    </row>
    <row r="141" spans="1:10" x14ac:dyDescent="0.25">
      <c r="A141" s="36" t="s">
        <v>226</v>
      </c>
      <c r="B141" s="37" t="str">
        <f>VLOOKUP(Table134[[#This Row],[src]],Table1[[UUID]:[email]],2,FALSE)</f>
        <v>alim@livelygig.com</v>
      </c>
      <c r="C141" s="36" t="s">
        <v>2069</v>
      </c>
      <c r="D141" s="140" t="s">
        <v>172</v>
      </c>
      <c r="E141" s="35" t="str">
        <f>VLOOKUP(Table134[[#This Row],[trgt]],Table1[[UUID]:[email]],2,FALSE)</f>
        <v>sraina@livelygig.com</v>
      </c>
      <c r="F141" s="35" t="str">
        <f>IF(Table134[[#This Row],[src]]&lt;Table134[[#This Row],[trgt]],Table134[[#This Row],[src]]&amp;"*"&amp;Table134[[#This Row],[trgt]],Table134[[#This Row],[trgt]]&amp;"*"&amp;Table134[[#This Row],[src]])</f>
        <v>4588b052-b643-4add-ade9-803c3607ffbd*e6075665-67ee-49d2-8fde-61d8fc6ec50e</v>
      </c>
      <c r="G141" s="35">
        <f>COUNTIF(Table134[Duplicate Check id],Table134[[#This Row],[Duplicate Check id]])</f>
        <v>1</v>
      </c>
      <c r="H141" s="35"/>
      <c r="I141" s="34" t="str">
        <f>IF(LEN(Table134[[#This Row],[Label]])&gt;0,"""label"" : { ""id"" : ""a7311ed0-9ba6-4a6e-8066-caa2a2247991"" , ""functor"" : ""tag list"" , ""components"" : [ { value"" : """ &amp; Table134[[#This Row],[Label]] &amp; """, ""type"" : ""string"" } ] },","")</f>
        <v/>
      </c>
      <c r="J141" s="48" t="str">
        <f ca="1">"{ ""src"" : ""agent://" &amp; Table134[[#This Row],[src]] &amp; """,  ""trgt"" : ""agent://" &amp; Table134[[#This Row],[trgt]] &amp; """ } " &amp; IF(LEN(OFFSET(Table134[[#This Row],[src]],1,0))&gt;0,", ","")</f>
        <v xml:space="preserve">{ "src" : "agent://4588b052-b643-4add-ade9-803c3607ffbd",  "trgt" : "agent://e6075665-67ee-49d2-8fde-61d8fc6ec50e" } , </v>
      </c>
    </row>
    <row r="142" spans="1:10" x14ac:dyDescent="0.25">
      <c r="A142" s="36" t="s">
        <v>227</v>
      </c>
      <c r="B142" s="37" t="str">
        <f>VLOOKUP(Table134[[#This Row],[src]],Table1[[UUID]:[email]],2,FALSE)</f>
        <v>ymasson@livelygig.com</v>
      </c>
      <c r="C142" s="36" t="s">
        <v>2069</v>
      </c>
      <c r="D142" s="140" t="s">
        <v>230</v>
      </c>
      <c r="E142" s="35" t="str">
        <f>VLOOKUP(Table134[[#This Row],[trgt]],Table1[[UUID]:[email]],2,FALSE)</f>
        <v>esheinfeld@livelygig.com</v>
      </c>
      <c r="F142" s="35" t="str">
        <f>IF(Table134[[#This Row],[src]]&lt;Table134[[#This Row],[trgt]],Table134[[#This Row],[src]]&amp;"*"&amp;Table134[[#This Row],[trgt]],Table134[[#This Row],[trgt]]&amp;"*"&amp;Table134[[#This Row],[src]])</f>
        <v>16b3ad7e-8e05-4f35-a81a-4e28b3456f73*1e15d29f-3bfc-4c23-8be7-6f4bb0e19df9</v>
      </c>
      <c r="G142" s="35">
        <f>COUNTIF(Table134[Duplicate Check id],Table134[[#This Row],[Duplicate Check id]])</f>
        <v>1</v>
      </c>
      <c r="H142" s="35"/>
      <c r="I142" s="34" t="str">
        <f>IF(LEN(Table134[[#This Row],[Label]])&gt;0,"""label"" : { ""id"" : ""a7311ed0-9ba6-4a6e-8066-caa2a2247991"" , ""functor"" : ""tag list"" , ""components"" : [ { value"" : """ &amp; Table134[[#This Row],[Label]] &amp; """, ""type"" : ""string"" } ] },","")</f>
        <v/>
      </c>
      <c r="J142" s="48" t="str">
        <f ca="1">"{ ""src"" : ""agent://" &amp; Table134[[#This Row],[src]] &amp; """,  ""trgt"" : ""agent://" &amp; Table134[[#This Row],[trgt]] &amp; """ } " &amp; IF(LEN(OFFSET(Table134[[#This Row],[src]],1,0))&gt;0,", ","")</f>
        <v xml:space="preserve">{ "src" : "agent://16b3ad7e-8e05-4f35-a81a-4e28b3456f73",  "trgt" : "agent://1e15d29f-3bfc-4c23-8be7-6f4bb0e19df9" } , </v>
      </c>
    </row>
    <row r="143" spans="1:10" x14ac:dyDescent="0.25">
      <c r="A143" s="36" t="s">
        <v>228</v>
      </c>
      <c r="B143" s="37" t="str">
        <f>VLOOKUP(Table134[[#This Row],[src]],Table1[[UUID]:[email]],2,FALSE)</f>
        <v>cmendel@livelygig.com</v>
      </c>
      <c r="C143" s="36" t="s">
        <v>2069</v>
      </c>
      <c r="D143" s="140" t="s">
        <v>196</v>
      </c>
      <c r="E143" s="35" t="str">
        <f>VLOOKUP(Table134[[#This Row],[trgt]],Table1[[UUID]:[email]],2,FALSE)</f>
        <v>iperry@livelygig.com</v>
      </c>
      <c r="F143" s="35" t="str">
        <f>IF(Table134[[#This Row],[src]]&lt;Table134[[#This Row],[trgt]],Table134[[#This Row],[src]]&amp;"*"&amp;Table134[[#This Row],[trgt]],Table134[[#This Row],[trgt]]&amp;"*"&amp;Table134[[#This Row],[src]])</f>
        <v>13421f9e-1bff-4575-820d-1806c8d31190*63653fbb-2f01-4952-a455-a637f46db7ee</v>
      </c>
      <c r="G143" s="35">
        <f>COUNTIF(Table134[Duplicate Check id],Table134[[#This Row],[Duplicate Check id]])</f>
        <v>1</v>
      </c>
      <c r="H143" s="35"/>
      <c r="I143" s="34" t="str">
        <f>IF(LEN(Table134[[#This Row],[Label]])&gt;0,"""label"" : { ""id"" : ""a7311ed0-9ba6-4a6e-8066-caa2a2247991"" , ""functor"" : ""tag list"" , ""components"" : [ { value"" : """ &amp; Table134[[#This Row],[Label]] &amp; """, ""type"" : ""string"" } ] },","")</f>
        <v/>
      </c>
      <c r="J143" s="48" t="str">
        <f ca="1">"{ ""src"" : ""agent://" &amp; Table134[[#This Row],[src]] &amp; """,  ""trgt"" : ""agent://" &amp; Table134[[#This Row],[trgt]] &amp; """ } " &amp; IF(LEN(OFFSET(Table134[[#This Row],[src]],1,0))&gt;0,", ","")</f>
        <v xml:space="preserve">{ "src" : "agent://63653fbb-2f01-4952-a455-a637f46db7ee",  "trgt" : "agent://13421f9e-1bff-4575-820d-1806c8d31190" } , </v>
      </c>
    </row>
    <row r="144" spans="1:10" x14ac:dyDescent="0.25">
      <c r="A144" s="36" t="s">
        <v>229</v>
      </c>
      <c r="B144" s="37" t="str">
        <f>VLOOKUP(Table134[[#This Row],[src]],Table1[[UUID]:[email]],2,FALSE)</f>
        <v>lchevrolet@livelygig.com</v>
      </c>
      <c r="C144" s="36" t="s">
        <v>2069</v>
      </c>
      <c r="D144" s="140" t="s">
        <v>188</v>
      </c>
      <c r="E144" s="35" t="str">
        <f>VLOOKUP(Table134[[#This Row],[trgt]],Table1[[UUID]:[email]],2,FALSE)</f>
        <v>lfrank@livelygig.com</v>
      </c>
      <c r="F144" s="35" t="str">
        <f>IF(Table134[[#This Row],[src]]&lt;Table134[[#This Row],[trgt]],Table134[[#This Row],[src]]&amp;"*"&amp;Table134[[#This Row],[trgt]],Table134[[#This Row],[trgt]]&amp;"*"&amp;Table134[[#This Row],[src]])</f>
        <v>d1567958-1d4b-48eb-9613-fbfe7dc352b4*ed51310a-b84e-4864-9ada-583139871511</v>
      </c>
      <c r="G144" s="35">
        <f>COUNTIF(Table134[Duplicate Check id],Table134[[#This Row],[Duplicate Check id]])</f>
        <v>1</v>
      </c>
      <c r="H144" s="35"/>
      <c r="I144" s="34" t="str">
        <f>IF(LEN(Table134[[#This Row],[Label]])&gt;0,"""label"" : { ""id"" : ""a7311ed0-9ba6-4a6e-8066-caa2a2247991"" , ""functor"" : ""tag list"" , ""components"" : [ { value"" : """ &amp; Table134[[#This Row],[Label]] &amp; """, ""type"" : ""string"" } ] },","")</f>
        <v/>
      </c>
      <c r="J144" s="48" t="str">
        <f ca="1">"{ ""src"" : ""agent://" &amp; Table134[[#This Row],[src]] &amp; """,  ""trgt"" : ""agent://" &amp; Table134[[#This Row],[trgt]] &amp; """ } " &amp; IF(LEN(OFFSET(Table134[[#This Row],[src]],1,0))&gt;0,", ","")</f>
        <v xml:space="preserve">{ "src" : "agent://d1567958-1d4b-48eb-9613-fbfe7dc352b4",  "trgt" : "agent://ed51310a-b84e-4864-9ada-583139871511" } , </v>
      </c>
    </row>
    <row r="145" spans="1:10" x14ac:dyDescent="0.25">
      <c r="A145" s="36" t="s">
        <v>230</v>
      </c>
      <c r="B145" s="37" t="str">
        <f>VLOOKUP(Table134[[#This Row],[src]],Table1[[UUID]:[email]],2,FALSE)</f>
        <v>esheinfeld@livelygig.com</v>
      </c>
      <c r="C145" s="36" t="s">
        <v>2069</v>
      </c>
      <c r="D145" s="140" t="s">
        <v>239</v>
      </c>
      <c r="E145" s="33" t="str">
        <f>VLOOKUP(Table134[[#This Row],[trgt]],Table1[[UUID]:[email]],2,FALSE)</f>
        <v>iliao@livelygig.com</v>
      </c>
      <c r="F145" s="33" t="str">
        <f>IF(Table134[[#This Row],[src]]&lt;Table134[[#This Row],[trgt]],Table134[[#This Row],[src]]&amp;"*"&amp;Table134[[#This Row],[trgt]],Table134[[#This Row],[trgt]]&amp;"*"&amp;Table134[[#This Row],[src]])</f>
        <v>1e15d29f-3bfc-4c23-8be7-6f4bb0e19df9*a4ebdfba-9bc3-4d91-98cc-7f652d849c3a</v>
      </c>
      <c r="G145" s="33">
        <f>COUNTIF(Table134[Duplicate Check id],Table134[[#This Row],[Duplicate Check id]])</f>
        <v>1</v>
      </c>
      <c r="H145" s="33"/>
      <c r="I145" s="32" t="str">
        <f>IF(LEN(Table134[[#This Row],[Label]])&gt;0,"""label"" : { ""id"" : ""a7311ed0-9ba6-4a6e-8066-caa2a2247991"" , ""functor"" : ""tag list"" , ""components"" : [ { value"" : """ &amp; Table134[[#This Row],[Label]] &amp; """, ""type"" : ""string"" } ] },","")</f>
        <v/>
      </c>
      <c r="J145" s="48" t="str">
        <f ca="1">"{ ""src"" : ""agent://" &amp; Table134[[#This Row],[src]] &amp; """,  ""trgt"" : ""agent://" &amp; Table134[[#This Row],[trgt]] &amp; """ } " &amp; IF(LEN(OFFSET(Table134[[#This Row],[src]],1,0))&gt;0,", ","")</f>
        <v xml:space="preserve">{ "src" : "agent://1e15d29f-3bfc-4c23-8be7-6f4bb0e19df9",  "trgt" : "agent://a4ebdfba-9bc3-4d91-98cc-7f652d849c3a" } , </v>
      </c>
    </row>
    <row r="146" spans="1:10" x14ac:dyDescent="0.25">
      <c r="A146" s="36" t="s">
        <v>231</v>
      </c>
      <c r="B146" s="37" t="str">
        <f>VLOOKUP(Table134[[#This Row],[src]],Table1[[UUID]:[email]],2,FALSE)</f>
        <v>ddaniau@livelygig.com</v>
      </c>
      <c r="C146" s="36" t="s">
        <v>2069</v>
      </c>
      <c r="D146" s="140" t="s">
        <v>201</v>
      </c>
      <c r="E146" s="33" t="str">
        <f>VLOOKUP(Table134[[#This Row],[trgt]],Table1[[UUID]:[email]],2,FALSE)</f>
        <v>kmoore@livelygig.com</v>
      </c>
      <c r="F146" s="33" t="str">
        <f>IF(Table134[[#This Row],[src]]&lt;Table134[[#This Row],[trgt]],Table134[[#This Row],[src]]&amp;"*"&amp;Table134[[#This Row],[trgt]],Table134[[#This Row],[trgt]]&amp;"*"&amp;Table134[[#This Row],[src]])</f>
        <v>bc9721c0-6db1-4dd3-a5e2-4e3823ac112b*dd8bdf36-fdd1-4046-9fb7-f36848840cdd</v>
      </c>
      <c r="G146" s="33">
        <f>COUNTIF(Table134[Duplicate Check id],Table134[[#This Row],[Duplicate Check id]])</f>
        <v>1</v>
      </c>
      <c r="H146" s="33"/>
      <c r="I146" s="32" t="str">
        <f>IF(LEN(Table134[[#This Row],[Label]])&gt;0,"""label"" : { ""id"" : ""a7311ed0-9ba6-4a6e-8066-caa2a2247991"" , ""functor"" : ""tag list"" , ""components"" : [ { value"" : """ &amp; Table134[[#This Row],[Label]] &amp; """, ""type"" : ""string"" } ] },","")</f>
        <v/>
      </c>
      <c r="J146" s="48" t="str">
        <f ca="1">"{ ""src"" : ""agent://" &amp; Table134[[#This Row],[src]] &amp; """,  ""trgt"" : ""agent://" &amp; Table134[[#This Row],[trgt]] &amp; """ } " &amp; IF(LEN(OFFSET(Table134[[#This Row],[src]],1,0))&gt;0,", ","")</f>
        <v xml:space="preserve">{ "src" : "agent://dd8bdf36-fdd1-4046-9fb7-f36848840cdd",  "trgt" : "agent://bc9721c0-6db1-4dd3-a5e2-4e3823ac112b" } , </v>
      </c>
    </row>
    <row r="147" spans="1:10" x14ac:dyDescent="0.25">
      <c r="A147" s="36" t="s">
        <v>232</v>
      </c>
      <c r="B147" s="37" t="str">
        <f>VLOOKUP(Table134[[#This Row],[src]],Table1[[UUID]:[email]],2,FALSE)</f>
        <v>tzhu@livelygig.com</v>
      </c>
      <c r="C147" s="36" t="s">
        <v>2069</v>
      </c>
      <c r="D147" s="34" t="s">
        <v>230</v>
      </c>
      <c r="E147" s="35" t="str">
        <f>VLOOKUP(Table134[[#This Row],[trgt]],Table1[[UUID]:[email]],2,FALSE)</f>
        <v>esheinfeld@livelygig.com</v>
      </c>
      <c r="F147" s="35" t="str">
        <f>IF(Table134[[#This Row],[src]]&lt;Table134[[#This Row],[trgt]],Table134[[#This Row],[src]]&amp;"*"&amp;Table134[[#This Row],[trgt]],Table134[[#This Row],[trgt]]&amp;"*"&amp;Table134[[#This Row],[src]])</f>
        <v>1e15d29f-3bfc-4c23-8be7-6f4bb0e19df9*b320523a-00e1-4700-bdac-8ff06aad24fc</v>
      </c>
      <c r="G147" s="35">
        <f>COUNTIF(Table134[Duplicate Check id],Table134[[#This Row],[Duplicate Check id]])</f>
        <v>1</v>
      </c>
      <c r="H147" s="35"/>
      <c r="I147" s="34" t="str">
        <f>IF(LEN(Table134[[#This Row],[Label]])&gt;0,"""label"" : { ""id"" : ""a7311ed0-9ba6-4a6e-8066-caa2a2247991"" , ""functor"" : ""tag list"" , ""components"" : [ { value"" : """ &amp; Table134[[#This Row],[Label]] &amp; """, ""type"" : ""string"" } ] },","")</f>
        <v/>
      </c>
      <c r="J147" s="48" t="str">
        <f ca="1">"{ ""src"" : ""agent://" &amp; Table134[[#This Row],[src]] &amp; """,  ""trgt"" : ""agent://" &amp; Table134[[#This Row],[trgt]] &amp; """ } " &amp; IF(LEN(OFFSET(Table134[[#This Row],[src]],1,0))&gt;0,", ","")</f>
        <v xml:space="preserve">{ "src" : "agent://b320523a-00e1-4700-bdac-8ff06aad24fc",  "trgt" : "agent://1e15d29f-3bfc-4c23-8be7-6f4bb0e19df9" } , </v>
      </c>
    </row>
    <row r="148" spans="1:10" x14ac:dyDescent="0.25">
      <c r="A148" s="36" t="s">
        <v>233</v>
      </c>
      <c r="B148" s="37" t="str">
        <f>VLOOKUP(Table134[[#This Row],[src]],Table1[[UUID]:[email]],2,FALSE)</f>
        <v>mhakim@livelygig.com</v>
      </c>
      <c r="C148" s="36" t="s">
        <v>2069</v>
      </c>
      <c r="D148" s="34" t="s">
        <v>186</v>
      </c>
      <c r="E148" s="35" t="str">
        <f>VLOOKUP(Table134[[#This Row],[trgt]],Table1[[UUID]:[email]],2,FALSE)</f>
        <v>jdean@livelygig.com</v>
      </c>
      <c r="F148" s="35" t="str">
        <f>IF(Table134[[#This Row],[src]]&lt;Table134[[#This Row],[trgt]],Table134[[#This Row],[src]]&amp;"*"&amp;Table134[[#This Row],[trgt]],Table134[[#This Row],[trgt]]&amp;"*"&amp;Table134[[#This Row],[src]])</f>
        <v>8ae601e0-32dd-49d0-8c34-76196ad59861*af258f6f-4dea-4f5a-936d-be49c638b262</v>
      </c>
      <c r="G148" s="35">
        <f>COUNTIF(Table134[Duplicate Check id],Table134[[#This Row],[Duplicate Check id]])</f>
        <v>1</v>
      </c>
      <c r="H148" s="35"/>
      <c r="I148" s="34" t="str">
        <f>IF(LEN(Table134[[#This Row],[Label]])&gt;0,"""label"" : { ""id"" : ""a7311ed0-9ba6-4a6e-8066-caa2a2247991"" , ""functor"" : ""tag list"" , ""components"" : [ { value"" : """ &amp; Table134[[#This Row],[Label]] &amp; """, ""type"" : ""string"" } ] },","")</f>
        <v/>
      </c>
      <c r="J148" s="48" t="str">
        <f ca="1">"{ ""src"" : ""agent://" &amp; Table134[[#This Row],[src]] &amp; """,  ""trgt"" : ""agent://" &amp; Table134[[#This Row],[trgt]] &amp; """ } " &amp; IF(LEN(OFFSET(Table134[[#This Row],[src]],1,0))&gt;0,", ","")</f>
        <v xml:space="preserve">{ "src" : "agent://af258f6f-4dea-4f5a-936d-be49c638b262",  "trgt" : "agent://8ae601e0-32dd-49d0-8c34-76196ad59861" } , </v>
      </c>
    </row>
    <row r="149" spans="1:10" x14ac:dyDescent="0.25">
      <c r="A149" s="36" t="s">
        <v>234</v>
      </c>
      <c r="B149" s="37" t="str">
        <f>VLOOKUP(Table134[[#This Row],[src]],Table1[[UUID]:[email]],2,FALSE)</f>
        <v>aamirmoez@livelygig.com</v>
      </c>
      <c r="C149" s="36" t="s">
        <v>2069</v>
      </c>
      <c r="D149" s="34" t="s">
        <v>184</v>
      </c>
      <c r="E149" s="35" t="str">
        <f>VLOOKUP(Table134[[#This Row],[trgt]],Table1[[UUID]:[email]],2,FALSE)</f>
        <v>jhart@livelygig.com</v>
      </c>
      <c r="F149" s="35" t="str">
        <f>IF(Table134[[#This Row],[src]]&lt;Table134[[#This Row],[trgt]],Table134[[#This Row],[src]]&amp;"*"&amp;Table134[[#This Row],[trgt]],Table134[[#This Row],[trgt]]&amp;"*"&amp;Table134[[#This Row],[src]])</f>
        <v>04171b5e-c892-4647-aba2-9eed98b15214*af4ffdd5-8e19-425f-9ff0-2be6fe96c244</v>
      </c>
      <c r="G149" s="35">
        <f>COUNTIF(Table134[Duplicate Check id],Table134[[#This Row],[Duplicate Check id]])</f>
        <v>1</v>
      </c>
      <c r="H149" s="35"/>
      <c r="I149" s="34" t="str">
        <f>IF(LEN(Table134[[#This Row],[Label]])&gt;0,"""label"" : { ""id"" : ""a7311ed0-9ba6-4a6e-8066-caa2a2247991"" , ""functor"" : ""tag list"" , ""components"" : [ { value"" : """ &amp; Table134[[#This Row],[Label]] &amp; """, ""type"" : ""string"" } ] },","")</f>
        <v/>
      </c>
      <c r="J149" s="48" t="str">
        <f ca="1">"{ ""src"" : ""agent://" &amp; Table134[[#This Row],[src]] &amp; """,  ""trgt"" : ""agent://" &amp; Table134[[#This Row],[trgt]] &amp; """ } " &amp; IF(LEN(OFFSET(Table134[[#This Row],[src]],1,0))&gt;0,", ","")</f>
        <v xml:space="preserve">{ "src" : "agent://04171b5e-c892-4647-aba2-9eed98b15214",  "trgt" : "agent://af4ffdd5-8e19-425f-9ff0-2be6fe96c244" } , </v>
      </c>
    </row>
    <row r="150" spans="1:10" x14ac:dyDescent="0.25">
      <c r="A150" s="36" t="s">
        <v>235</v>
      </c>
      <c r="B150" s="37" t="str">
        <f>VLOOKUP(Table134[[#This Row],[src]],Table1[[UUID]:[email]],2,FALSE)</f>
        <v>tel-mofty@livelygig.com</v>
      </c>
      <c r="C150" s="36" t="s">
        <v>2069</v>
      </c>
      <c r="D150" s="34" t="s">
        <v>186</v>
      </c>
      <c r="E150" s="35" t="str">
        <f>VLOOKUP(Table134[[#This Row],[trgt]],Table1[[UUID]:[email]],2,FALSE)</f>
        <v>jdean@livelygig.com</v>
      </c>
      <c r="F150" s="35" t="str">
        <f>IF(Table134[[#This Row],[src]]&lt;Table134[[#This Row],[trgt]],Table134[[#This Row],[src]]&amp;"*"&amp;Table134[[#This Row],[trgt]],Table134[[#This Row],[trgt]]&amp;"*"&amp;Table134[[#This Row],[src]])</f>
        <v>0063a81d-a4ec-4588-bc34-d261c64a76d9*8ae601e0-32dd-49d0-8c34-76196ad59861</v>
      </c>
      <c r="G150" s="35">
        <f>COUNTIF(Table134[Duplicate Check id],Table134[[#This Row],[Duplicate Check id]])</f>
        <v>1</v>
      </c>
      <c r="H150" s="35"/>
      <c r="I150" s="34" t="str">
        <f>IF(LEN(Table134[[#This Row],[Label]])&gt;0,"""label"" : { ""id"" : ""a7311ed0-9ba6-4a6e-8066-caa2a2247991"" , ""functor"" : ""tag list"" , ""components"" : [ { value"" : """ &amp; Table134[[#This Row],[Label]] &amp; """, ""type"" : ""string"" } ] },","")</f>
        <v/>
      </c>
      <c r="J150" s="48" t="str">
        <f ca="1">"{ ""src"" : ""agent://" &amp; Table134[[#This Row],[src]] &amp; """,  ""trgt"" : ""agent://" &amp; Table134[[#This Row],[trgt]] &amp; """ } " &amp; IF(LEN(OFFSET(Table134[[#This Row],[src]],1,0))&gt;0,", ","")</f>
        <v xml:space="preserve">{ "src" : "agent://0063a81d-a4ec-4588-bc34-d261c64a76d9",  "trgt" : "agent://8ae601e0-32dd-49d0-8c34-76196ad59861" } , </v>
      </c>
    </row>
    <row r="151" spans="1:10" x14ac:dyDescent="0.25">
      <c r="A151" s="36" t="s">
        <v>236</v>
      </c>
      <c r="B151" s="37" t="str">
        <f>VLOOKUP(Table134[[#This Row],[src]],Table1[[UUID]:[email]],2,FALSE)</f>
        <v>zhakim@livelygig.com</v>
      </c>
      <c r="C151" s="36" t="s">
        <v>2069</v>
      </c>
      <c r="D151" s="34" t="s">
        <v>193</v>
      </c>
      <c r="E151" s="35" t="str">
        <f>VLOOKUP(Table134[[#This Row],[trgt]],Table1[[UUID]:[email]],2,FALSE)</f>
        <v>danderson@livelygig.com</v>
      </c>
      <c r="F151" s="35" t="str">
        <f>IF(Table134[[#This Row],[src]]&lt;Table134[[#This Row],[trgt]],Table134[[#This Row],[src]]&amp;"*"&amp;Table134[[#This Row],[trgt]],Table134[[#This Row],[trgt]]&amp;"*"&amp;Table134[[#This Row],[src]])</f>
        <v>622eae32-5c48-4c2f-8b93-dc655380e0e5*c1835ecc-f9ea-4449-af7b-2fcea845763c</v>
      </c>
      <c r="G151" s="35">
        <f>COUNTIF(Table134[Duplicate Check id],Table134[[#This Row],[Duplicate Check id]])</f>
        <v>1</v>
      </c>
      <c r="H151" s="35"/>
      <c r="I151" s="34" t="str">
        <f>IF(LEN(Table134[[#This Row],[Label]])&gt;0,"""label"" : { ""id"" : ""a7311ed0-9ba6-4a6e-8066-caa2a2247991"" , ""functor"" : ""tag list"" , ""components"" : [ { value"" : """ &amp; Table134[[#This Row],[Label]] &amp; """, ""type"" : ""string"" } ] },","")</f>
        <v/>
      </c>
      <c r="J151" s="48" t="str">
        <f ca="1">"{ ""src"" : ""agent://" &amp; Table134[[#This Row],[src]] &amp; """,  ""trgt"" : ""agent://" &amp; Table134[[#This Row],[trgt]] &amp; """ } " &amp; IF(LEN(OFFSET(Table134[[#This Row],[src]],1,0))&gt;0,", ","")</f>
        <v xml:space="preserve">{ "src" : "agent://c1835ecc-f9ea-4449-af7b-2fcea845763c",  "trgt" : "agent://622eae32-5c48-4c2f-8b93-dc655380e0e5" } , </v>
      </c>
    </row>
    <row r="152" spans="1:10" x14ac:dyDescent="0.25">
      <c r="A152" s="36" t="s">
        <v>237</v>
      </c>
      <c r="B152" s="37" t="str">
        <f>VLOOKUP(Table134[[#This Row],[src]],Table1[[UUID]:[email]],2,FALSE)</f>
        <v>sxun@livelygig.com</v>
      </c>
      <c r="C152" s="36" t="s">
        <v>2069</v>
      </c>
      <c r="D152" s="34" t="s">
        <v>175</v>
      </c>
      <c r="E152" s="35" t="str">
        <f>VLOOKUP(Table134[[#This Row],[trgt]],Table1[[UUID]:[email]],2,FALSE)</f>
        <v>mkant@livelygig.com</v>
      </c>
      <c r="F152" s="35" t="str">
        <f>IF(Table134[[#This Row],[src]]&lt;Table134[[#This Row],[trgt]],Table134[[#This Row],[src]]&amp;"*"&amp;Table134[[#This Row],[trgt]],Table134[[#This Row],[trgt]]&amp;"*"&amp;Table134[[#This Row],[src]])</f>
        <v>7107881c-c5c3-4939-8886-5c7fd5a87b8c*7c0fc06b-4f02-4bf8-8aea-f0125f397555</v>
      </c>
      <c r="G152" s="35">
        <f>COUNTIF(Table134[Duplicate Check id],Table134[[#This Row],[Duplicate Check id]])</f>
        <v>1</v>
      </c>
      <c r="H152" s="35"/>
      <c r="I152" s="34" t="str">
        <f>IF(LEN(Table134[[#This Row],[Label]])&gt;0,"""label"" : { ""id"" : ""a7311ed0-9ba6-4a6e-8066-caa2a2247991"" , ""functor"" : ""tag list"" , ""components"" : [ { value"" : """ &amp; Table134[[#This Row],[Label]] &amp; """, ""type"" : ""string"" } ] },","")</f>
        <v/>
      </c>
      <c r="J152" s="48" t="str">
        <f ca="1">"{ ""src"" : ""agent://" &amp; Table134[[#This Row],[src]] &amp; """,  ""trgt"" : ""agent://" &amp; Table134[[#This Row],[trgt]] &amp; """ } " &amp; IF(LEN(OFFSET(Table134[[#This Row],[src]],1,0))&gt;0,", ","")</f>
        <v xml:space="preserve">{ "src" : "agent://7107881c-c5c3-4939-8886-5c7fd5a87b8c",  "trgt" : "agent://7c0fc06b-4f02-4bf8-8aea-f0125f397555" } , </v>
      </c>
    </row>
    <row r="153" spans="1:10" x14ac:dyDescent="0.25">
      <c r="A153" s="36" t="s">
        <v>238</v>
      </c>
      <c r="B153" s="37" t="str">
        <f>VLOOKUP(Table134[[#This Row],[src]],Table1[[UUID]:[email]],2,FALSE)</f>
        <v>kabdulrashid@livelygig.com</v>
      </c>
      <c r="C153" s="36" t="s">
        <v>2069</v>
      </c>
      <c r="D153" s="34" t="s">
        <v>183</v>
      </c>
      <c r="E153" s="35" t="str">
        <f>VLOOKUP(Table134[[#This Row],[trgt]],Table1[[UUID]:[email]],2,FALSE)</f>
        <v>erice@livelygig.com</v>
      </c>
      <c r="F153" s="35" t="str">
        <f>IF(Table134[[#This Row],[src]]&lt;Table134[[#This Row],[trgt]],Table134[[#This Row],[src]]&amp;"*"&amp;Table134[[#This Row],[trgt]],Table134[[#This Row],[trgt]]&amp;"*"&amp;Table134[[#This Row],[src]])</f>
        <v>5a452f49-bb74-4f96-8656-65f6df9856be*90139a7b-12bc-4ca1-b8c1-05f15f8baeb3</v>
      </c>
      <c r="G153" s="35">
        <f>COUNTIF(Table134[Duplicate Check id],Table134[[#This Row],[Duplicate Check id]])</f>
        <v>1</v>
      </c>
      <c r="H153" s="35"/>
      <c r="I153" s="34" t="str">
        <f>IF(LEN(Table134[[#This Row],[Label]])&gt;0,"""label"" : { ""id"" : ""a7311ed0-9ba6-4a6e-8066-caa2a2247991"" , ""functor"" : ""tag list"" , ""components"" : [ { value"" : """ &amp; Table134[[#This Row],[Label]] &amp; """, ""type"" : ""string"" } ] },","")</f>
        <v/>
      </c>
      <c r="J153" s="48" t="str">
        <f ca="1">"{ ""src"" : ""agent://" &amp; Table134[[#This Row],[src]] &amp; """,  ""trgt"" : ""agent://" &amp; Table134[[#This Row],[trgt]] &amp; """ } " &amp; IF(LEN(OFFSET(Table134[[#This Row],[src]],1,0))&gt;0,", ","")</f>
        <v xml:space="preserve">{ "src" : "agent://5a452f49-bb74-4f96-8656-65f6df9856be",  "trgt" : "agent://90139a7b-12bc-4ca1-b8c1-05f15f8baeb3" } , </v>
      </c>
    </row>
    <row r="154" spans="1:10" x14ac:dyDescent="0.25">
      <c r="A154" s="36" t="s">
        <v>239</v>
      </c>
      <c r="B154" s="37" t="str">
        <f>VLOOKUP(Table134[[#This Row],[src]],Table1[[UUID]:[email]],2,FALSE)</f>
        <v>iliao@livelygig.com</v>
      </c>
      <c r="C154" s="36" t="s">
        <v>2069</v>
      </c>
      <c r="D154" s="34" t="s">
        <v>203</v>
      </c>
      <c r="E154" s="35" t="str">
        <f>VLOOKUP(Table134[[#This Row],[trgt]],Table1[[UUID]:[email]],2,FALSE)</f>
        <v>hdreesens@livelygig.com</v>
      </c>
      <c r="F154" s="35" t="str">
        <f>IF(Table134[[#This Row],[src]]&lt;Table134[[#This Row],[trgt]],Table134[[#This Row],[src]]&amp;"*"&amp;Table134[[#This Row],[trgt]],Table134[[#This Row],[trgt]]&amp;"*"&amp;Table134[[#This Row],[src]])</f>
        <v>a4ebdfba-9bc3-4d91-98cc-7f652d849c3a*dbcc610b-ab0e-4a82-9aba-af849ffb6b6b</v>
      </c>
      <c r="G154" s="35">
        <f>COUNTIF(Table134[Duplicate Check id],Table134[[#This Row],[Duplicate Check id]])</f>
        <v>1</v>
      </c>
      <c r="H154" s="35"/>
      <c r="I154" s="34" t="str">
        <f>IF(LEN(Table134[[#This Row],[Label]])&gt;0,"""label"" : { ""id"" : ""a7311ed0-9ba6-4a6e-8066-caa2a2247991"" , ""functor"" : ""tag list"" , ""components"" : [ { value"" : """ &amp; Table134[[#This Row],[Label]] &amp; """, ""type"" : ""string"" } ] },","")</f>
        <v/>
      </c>
      <c r="J154" s="48" t="str">
        <f ca="1">"{ ""src"" : ""agent://" &amp; Table134[[#This Row],[src]] &amp; """,  ""trgt"" : ""agent://" &amp; Table134[[#This Row],[trgt]] &amp; """ } " &amp; IF(LEN(OFFSET(Table134[[#This Row],[src]],1,0))&gt;0,", ","")</f>
        <v xml:space="preserve">{ "src" : "agent://a4ebdfba-9bc3-4d91-98cc-7f652d849c3a",  "trgt" : "agent://dbcc610b-ab0e-4a82-9aba-af849ffb6b6b" } , </v>
      </c>
    </row>
    <row r="155" spans="1:10" x14ac:dyDescent="0.25">
      <c r="A155" s="36" t="s">
        <v>240</v>
      </c>
      <c r="B155" s="37" t="str">
        <f>VLOOKUP(Table134[[#This Row],[src]],Table1[[UUID]:[email]],2,FALSE)</f>
        <v>bsaqqaf@livelygig.com</v>
      </c>
      <c r="C155" s="36" t="s">
        <v>2069</v>
      </c>
      <c r="D155" s="34" t="s">
        <v>179</v>
      </c>
      <c r="E155" s="35" t="str">
        <f>VLOOKUP(Table134[[#This Row],[trgt]],Table1[[UUID]:[email]],2,FALSE)</f>
        <v>ybadal@livelygig.com</v>
      </c>
      <c r="F155" s="35" t="str">
        <f>IF(Table134[[#This Row],[src]]&lt;Table134[[#This Row],[trgt]],Table134[[#This Row],[src]]&amp;"*"&amp;Table134[[#This Row],[trgt]],Table134[[#This Row],[trgt]]&amp;"*"&amp;Table134[[#This Row],[src]])</f>
        <v>502a7e29-40bb-4ebd-9666-a0651a920b9a*5da946b7-7b4e-4e7b-8cfd-4eb5c020b0c0</v>
      </c>
      <c r="G155" s="35">
        <f>COUNTIF(Table134[Duplicate Check id],Table134[[#This Row],[Duplicate Check id]])</f>
        <v>1</v>
      </c>
      <c r="H155" s="35"/>
      <c r="I155" s="34" t="str">
        <f>IF(LEN(Table134[[#This Row],[Label]])&gt;0,"""label"" : { ""id"" : ""a7311ed0-9ba6-4a6e-8066-caa2a2247991"" , ""functor"" : ""tag list"" , ""components"" : [ { value"" : """ &amp; Table134[[#This Row],[Label]] &amp; """, ""type"" : ""string"" } ] },","")</f>
        <v/>
      </c>
      <c r="J155" s="48" t="str">
        <f ca="1">"{ ""src"" : ""agent://" &amp; Table134[[#This Row],[src]] &amp; """,  ""trgt"" : ""agent://" &amp; Table134[[#This Row],[trgt]] &amp; """ } " &amp; IF(LEN(OFFSET(Table134[[#This Row],[src]],1,0))&gt;0,", ","")</f>
        <v xml:space="preserve">{ "src" : "agent://5da946b7-7b4e-4e7b-8cfd-4eb5c020b0c0",  "trgt" : "agent://502a7e29-40bb-4ebd-9666-a0651a920b9a" } , </v>
      </c>
    </row>
    <row r="156" spans="1:10" x14ac:dyDescent="0.25">
      <c r="A156" s="36" t="s">
        <v>241</v>
      </c>
      <c r="B156" s="37" t="str">
        <f>VLOOKUP(Table134[[#This Row],[src]],Table1[[UUID]:[email]],2,FALSE)</f>
        <v>ralfarsi@livelygig.com</v>
      </c>
      <c r="C156" s="36" t="s">
        <v>2069</v>
      </c>
      <c r="D156" s="34" t="s">
        <v>169</v>
      </c>
      <c r="E156" s="35" t="str">
        <f>VLOOKUP(Table134[[#This Row],[trgt]],Table1[[UUID]:[email]],2,FALSE)</f>
        <v>bbhattacharya@livelygig.com</v>
      </c>
      <c r="F156" s="35" t="str">
        <f>IF(Table134[[#This Row],[src]]&lt;Table134[[#This Row],[trgt]],Table134[[#This Row],[src]]&amp;"*"&amp;Table134[[#This Row],[trgt]],Table134[[#This Row],[trgt]]&amp;"*"&amp;Table134[[#This Row],[src]])</f>
        <v>4461f860-d367-4cb0-af03-332ea72e9053*95580059-5628-403f-81c8-a3c5aa4d91ec</v>
      </c>
      <c r="G156" s="35">
        <f>COUNTIF(Table134[Duplicate Check id],Table134[[#This Row],[Duplicate Check id]])</f>
        <v>1</v>
      </c>
      <c r="H156" s="35"/>
      <c r="I156" s="34" t="str">
        <f>IF(LEN(Table134[[#This Row],[Label]])&gt;0,"""label"" : { ""id"" : ""a7311ed0-9ba6-4a6e-8066-caa2a2247991"" , ""functor"" : ""tag list"" , ""components"" : [ { value"" : """ &amp; Table134[[#This Row],[Label]] &amp; """, ""type"" : ""string"" } ] },","")</f>
        <v/>
      </c>
      <c r="J156" s="48" t="str">
        <f ca="1">"{ ""src"" : ""agent://" &amp; Table134[[#This Row],[src]] &amp; """,  ""trgt"" : ""agent://" &amp; Table134[[#This Row],[trgt]] &amp; """ } " &amp; IF(LEN(OFFSET(Table134[[#This Row],[src]],1,0))&gt;0,", ","")</f>
        <v xml:space="preserve">{ "src" : "agent://95580059-5628-403f-81c8-a3c5aa4d91ec",  "trgt" : "agent://4461f860-d367-4cb0-af03-332ea72e9053" } , </v>
      </c>
    </row>
    <row r="157" spans="1:10" x14ac:dyDescent="0.25">
      <c r="A157" s="1" t="s">
        <v>2031</v>
      </c>
      <c r="B157" s="42" t="str">
        <f>VLOOKUP(Table134[[#This Row],[src]],Table1[[UUID]:[email]],2,FALSE)</f>
        <v>anadir@livelygig.com</v>
      </c>
      <c r="C157" s="1" t="s">
        <v>2071</v>
      </c>
      <c r="D157" s="137" t="s">
        <v>2033</v>
      </c>
      <c r="E157" s="43" t="str">
        <f>VLOOKUP(Table134[[#This Row],[trgt]],Table1[[UUID]:[email]],2,FALSE)</f>
        <v>aeddison@livelygig.com</v>
      </c>
      <c r="F157" s="43" t="str">
        <f>IF(Table134[[#This Row],[src]]&lt;Table134[[#This Row],[trgt]],Table134[[#This Row],[src]]&amp;"*"&amp;Table134[[#This Row],[trgt]],Table134[[#This Row],[trgt]]&amp;"*"&amp;Table134[[#This Row],[src]])</f>
        <v>0aa85ff5-d572-400b-acd0-497c17641601*8ce7d7d3-4c83-48a5-b3b5-1eb0400f0408</v>
      </c>
      <c r="G157" s="43">
        <f>COUNTIF(Table134[Duplicate Check id],Table134[[#This Row],[Duplicate Check id]])</f>
        <v>1</v>
      </c>
      <c r="H157" s="35"/>
      <c r="I157" s="43" t="str">
        <f>IF(LEN(Table134[[#This Row],[Label]])&gt;0,"""label"" : { ""id"" : ""a7311ed0-9ba6-4a6e-8066-caa2a2247991"" , ""functor"" : ""tag list"" , ""components"" : [ { value"" : """ &amp; Table134[[#This Row],[Label]] &amp; """, ""type"" : ""string"" } ] },","")</f>
        <v/>
      </c>
      <c r="J157" s="48" t="str">
        <f ca="1">"{ ""src"" : ""agent://" &amp; Table134[[#This Row],[src]] &amp; """,  ""trgt"" : ""agent://" &amp; Table134[[#This Row],[trgt]] &amp; """ } " &amp; IF(LEN(OFFSET(Table134[[#This Row],[src]],1,0))&gt;0,", ","")</f>
        <v xml:space="preserve">{ "src" : "agent://8ce7d7d3-4c83-48a5-b3b5-1eb0400f0408",  "trgt" : "agent://0aa85ff5-d572-400b-acd0-497c17641601" } , </v>
      </c>
    </row>
    <row r="158" spans="1:10" x14ac:dyDescent="0.25">
      <c r="A158" s="1" t="s">
        <v>2032</v>
      </c>
      <c r="B158" s="42" t="str">
        <f>VLOOKUP(Table134[[#This Row],[src]],Table1[[UUID]:[email]],2,FALSE)</f>
        <v>tbarnes@livelygig.com</v>
      </c>
      <c r="C158" s="1" t="s">
        <v>2071</v>
      </c>
      <c r="D158" s="138" t="s">
        <v>2034</v>
      </c>
      <c r="E158" s="43" t="str">
        <f>VLOOKUP(Table134[[#This Row],[trgt]],Table1[[UUID]:[email]],2,FALSE)</f>
        <v>bperry@livelygig.com</v>
      </c>
      <c r="F158" s="43" t="str">
        <f>IF(Table134[[#This Row],[src]]&lt;Table134[[#This Row],[trgt]],Table134[[#This Row],[src]]&amp;"*"&amp;Table134[[#This Row],[trgt]],Table134[[#This Row],[trgt]]&amp;"*"&amp;Table134[[#This Row],[src]])</f>
        <v>2e1b5dfe-feb3-46ed-abc8-f7342f1d5d61*97c8738f-a95b-4e35-a8b2-bac9cb0e14d1</v>
      </c>
      <c r="G158" s="43">
        <f>COUNTIF(Table134[Duplicate Check id],Table134[[#This Row],[Duplicate Check id]])</f>
        <v>1</v>
      </c>
      <c r="H158" s="35"/>
      <c r="I158" s="43" t="str">
        <f>IF(LEN(Table134[[#This Row],[Label]])&gt;0,"""label"" : { ""id"" : ""a7311ed0-9ba6-4a6e-8066-caa2a2247991"" , ""functor"" : ""tag list"" , ""components"" : [ { value"" : """ &amp; Table134[[#This Row],[Label]] &amp; """, ""type"" : ""string"" } ] },","")</f>
        <v/>
      </c>
      <c r="J158" s="48" t="str">
        <f ca="1">"{ ""src"" : ""agent://" &amp; Table134[[#This Row],[src]] &amp; """,  ""trgt"" : ""agent://" &amp; Table134[[#This Row],[trgt]] &amp; """ } " &amp; IF(LEN(OFFSET(Table134[[#This Row],[src]],1,0))&gt;0,", ","")</f>
        <v xml:space="preserve">{ "src" : "agent://97c8738f-a95b-4e35-a8b2-bac9cb0e14d1",  "trgt" : "agent://2e1b5dfe-feb3-46ed-abc8-f7342f1d5d61" } , </v>
      </c>
    </row>
    <row r="159" spans="1:10" x14ac:dyDescent="0.25">
      <c r="A159" s="1" t="s">
        <v>2033</v>
      </c>
      <c r="B159" s="42" t="str">
        <f>VLOOKUP(Table134[[#This Row],[src]],Table1[[UUID]:[email]],2,FALSE)</f>
        <v>aeddison@livelygig.com</v>
      </c>
      <c r="C159" s="1" t="s">
        <v>2071</v>
      </c>
      <c r="D159" s="137" t="s">
        <v>2037</v>
      </c>
      <c r="E159" s="43" t="str">
        <f>VLOOKUP(Table134[[#This Row],[trgt]],Table1[[UUID]:[email]],2,FALSE)</f>
        <v>phawthorn@livelygig.com</v>
      </c>
      <c r="F159" s="43" t="str">
        <f>IF(Table134[[#This Row],[src]]&lt;Table134[[#This Row],[trgt]],Table134[[#This Row],[src]]&amp;"*"&amp;Table134[[#This Row],[trgt]],Table134[[#This Row],[trgt]]&amp;"*"&amp;Table134[[#This Row],[src]])</f>
        <v>0aa85ff5-d572-400b-acd0-497c17641601*5f172d03-3a60-4e59-94fa-a4190d416260</v>
      </c>
      <c r="G159" s="43">
        <f>COUNTIF(Table134[Duplicate Check id],Table134[[#This Row],[Duplicate Check id]])</f>
        <v>1</v>
      </c>
      <c r="H159" s="35"/>
      <c r="I159" s="43" t="str">
        <f>IF(LEN(Table134[[#This Row],[Label]])&gt;0,"""label"" : { ""id"" : ""a7311ed0-9ba6-4a6e-8066-caa2a2247991"" , ""functor"" : ""tag list"" , ""components"" : [ { value"" : """ &amp; Table134[[#This Row],[Label]] &amp; """, ""type"" : ""string"" } ] },","")</f>
        <v/>
      </c>
      <c r="J159" s="48" t="str">
        <f ca="1">"{ ""src"" : ""agent://" &amp; Table134[[#This Row],[src]] &amp; """,  ""trgt"" : ""agent://" &amp; Table134[[#This Row],[trgt]] &amp; """ } " &amp; IF(LEN(OFFSET(Table134[[#This Row],[src]],1,0))&gt;0,", ","")</f>
        <v xml:space="preserve">{ "src" : "agent://0aa85ff5-d572-400b-acd0-497c17641601",  "trgt" : "agent://5f172d03-3a60-4e59-94fa-a4190d416260" } , </v>
      </c>
    </row>
    <row r="160" spans="1:10" x14ac:dyDescent="0.25">
      <c r="A160" s="1" t="s">
        <v>2034</v>
      </c>
      <c r="B160" s="42" t="str">
        <f>VLOOKUP(Table134[[#This Row],[src]],Table1[[UUID]:[email]],2,FALSE)</f>
        <v>bperry@livelygig.com</v>
      </c>
      <c r="C160" s="1" t="s">
        <v>2071</v>
      </c>
      <c r="D160" s="137" t="s">
        <v>2035</v>
      </c>
      <c r="E160" s="43" t="str">
        <f>VLOOKUP(Table134[[#This Row],[trgt]],Table1[[UUID]:[email]],2,FALSE)</f>
        <v>sbennett@livelygig.com</v>
      </c>
      <c r="F160" s="43" t="str">
        <f>IF(Table134[[#This Row],[src]]&lt;Table134[[#This Row],[trgt]],Table134[[#This Row],[src]]&amp;"*"&amp;Table134[[#This Row],[trgt]],Table134[[#This Row],[trgt]]&amp;"*"&amp;Table134[[#This Row],[src]])</f>
        <v>2e1b5dfe-feb3-46ed-abc8-f7342f1d5d61*96af8409-0805-4b62-84fe-f434572e6c9f</v>
      </c>
      <c r="G160" s="43">
        <f>COUNTIF(Table134[Duplicate Check id],Table134[[#This Row],[Duplicate Check id]])</f>
        <v>1</v>
      </c>
      <c r="H160" s="35"/>
      <c r="I160" s="43" t="str">
        <f>IF(LEN(Table134[[#This Row],[Label]])&gt;0,"""label"" : { ""id"" : ""a7311ed0-9ba6-4a6e-8066-caa2a2247991"" , ""functor"" : ""tag list"" , ""components"" : [ { value"" : """ &amp; Table134[[#This Row],[Label]] &amp; """, ""type"" : ""string"" } ] },","")</f>
        <v/>
      </c>
      <c r="J160" s="48" t="str">
        <f ca="1">"{ ""src"" : ""agent://" &amp; Table134[[#This Row],[src]] &amp; """,  ""trgt"" : ""agent://" &amp; Table134[[#This Row],[trgt]] &amp; """ } " &amp; IF(LEN(OFFSET(Table134[[#This Row],[src]],1,0))&gt;0,", ","")</f>
        <v xml:space="preserve">{ "src" : "agent://2e1b5dfe-feb3-46ed-abc8-f7342f1d5d61",  "trgt" : "agent://96af8409-0805-4b62-84fe-f434572e6c9f" } , </v>
      </c>
    </row>
    <row r="161" spans="1:10" x14ac:dyDescent="0.25">
      <c r="A161" s="1" t="s">
        <v>2035</v>
      </c>
      <c r="B161" s="42" t="str">
        <f>VLOOKUP(Table134[[#This Row],[src]],Table1[[UUID]:[email]],2,FALSE)</f>
        <v>sbennett@livelygig.com</v>
      </c>
      <c r="C161" s="1" t="s">
        <v>2071</v>
      </c>
      <c r="D161" s="138" t="s">
        <v>2036</v>
      </c>
      <c r="E161" s="43" t="str">
        <f>VLOOKUP(Table134[[#This Row],[trgt]],Table1[[UUID]:[email]],2,FALSE)</f>
        <v>jwinger@livelygig.com</v>
      </c>
      <c r="F161" s="43" t="str">
        <f>IF(Table134[[#This Row],[src]]&lt;Table134[[#This Row],[trgt]],Table134[[#This Row],[src]]&amp;"*"&amp;Table134[[#This Row],[trgt]],Table134[[#This Row],[trgt]]&amp;"*"&amp;Table134[[#This Row],[src]])</f>
        <v>96af8409-0805-4b62-84fe-f434572e6c9f*96d82e92-a79f-454d-bf2b-fe27b3b36871</v>
      </c>
      <c r="G161" s="43">
        <f>COUNTIF(Table134[Duplicate Check id],Table134[[#This Row],[Duplicate Check id]])</f>
        <v>1</v>
      </c>
      <c r="H161" s="35"/>
      <c r="I161" s="43" t="str">
        <f>IF(LEN(Table134[[#This Row],[Label]])&gt;0,"""label"" : { ""id"" : ""a7311ed0-9ba6-4a6e-8066-caa2a2247991"" , ""functor"" : ""tag list"" , ""components"" : [ { value"" : """ &amp; Table134[[#This Row],[Label]] &amp; """, ""type"" : ""string"" } ] },","")</f>
        <v/>
      </c>
      <c r="J161" s="48" t="str">
        <f ca="1">"{ ""src"" : ""agent://" &amp; Table134[[#This Row],[src]] &amp; """,  ""trgt"" : ""agent://" &amp; Table134[[#This Row],[trgt]] &amp; """ } " &amp; IF(LEN(OFFSET(Table134[[#This Row],[src]],1,0))&gt;0,", ","")</f>
        <v xml:space="preserve">{ "src" : "agent://96af8409-0805-4b62-84fe-f434572e6c9f",  "trgt" : "agent://96d82e92-a79f-454d-bf2b-fe27b3b36871" } , </v>
      </c>
    </row>
    <row r="162" spans="1:10" x14ac:dyDescent="0.25">
      <c r="A162" s="1" t="s">
        <v>2036</v>
      </c>
      <c r="B162" s="42" t="str">
        <f>VLOOKUP(Table134[[#This Row],[src]],Table1[[UUID]:[email]],2,FALSE)</f>
        <v>jwinger@livelygig.com</v>
      </c>
      <c r="C162" s="1" t="s">
        <v>2071</v>
      </c>
      <c r="D162" s="138" t="s">
        <v>2032</v>
      </c>
      <c r="E162" s="43" t="str">
        <f>VLOOKUP(Table134[[#This Row],[trgt]],Table1[[UUID]:[email]],2,FALSE)</f>
        <v>tbarnes@livelygig.com</v>
      </c>
      <c r="F162" s="43" t="str">
        <f>IF(Table134[[#This Row],[src]]&lt;Table134[[#This Row],[trgt]],Table134[[#This Row],[src]]&amp;"*"&amp;Table134[[#This Row],[trgt]],Table134[[#This Row],[trgt]]&amp;"*"&amp;Table134[[#This Row],[src]])</f>
        <v>96d82e92-a79f-454d-bf2b-fe27b3b36871*97c8738f-a95b-4e35-a8b2-bac9cb0e14d1</v>
      </c>
      <c r="G162" s="43">
        <f>COUNTIF(Table134[Duplicate Check id],Table134[[#This Row],[Duplicate Check id]])</f>
        <v>1</v>
      </c>
      <c r="H162" s="35"/>
      <c r="I162" s="43" t="str">
        <f>IF(LEN(Table134[[#This Row],[Label]])&gt;0,"""label"" : { ""id"" : ""a7311ed0-9ba6-4a6e-8066-caa2a2247991"" , ""functor"" : ""tag list"" , ""components"" : [ { value"" : """ &amp; Table134[[#This Row],[Label]] &amp; """, ""type"" : ""string"" } ] },","")</f>
        <v/>
      </c>
      <c r="J162" s="48" t="str">
        <f ca="1">"{ ""src"" : ""agent://" &amp; Table134[[#This Row],[src]] &amp; """,  ""trgt"" : ""agent://" &amp; Table134[[#This Row],[trgt]] &amp; """ } " &amp; IF(LEN(OFFSET(Table134[[#This Row],[src]],1,0))&gt;0,", ","")</f>
        <v xml:space="preserve">{ "src" : "agent://96d82e92-a79f-454d-bf2b-fe27b3b36871",  "trgt" : "agent://97c8738f-a95b-4e35-a8b2-bac9cb0e14d1" } , </v>
      </c>
    </row>
    <row r="163" spans="1:10" x14ac:dyDescent="0.25">
      <c r="A163" s="1" t="s">
        <v>2037</v>
      </c>
      <c r="B163" s="42" t="str">
        <f>VLOOKUP(Table134[[#This Row],[src]],Table1[[UUID]:[email]],2,FALSE)</f>
        <v>phawthorn@livelygig.com</v>
      </c>
      <c r="C163" s="1" t="s">
        <v>2071</v>
      </c>
      <c r="D163" s="137" t="s">
        <v>2031</v>
      </c>
      <c r="E163" s="43" t="str">
        <f>VLOOKUP(Table134[[#This Row],[trgt]],Table1[[UUID]:[email]],2,FALSE)</f>
        <v>anadir@livelygig.com</v>
      </c>
      <c r="F163" s="43" t="str">
        <f>IF(Table134[[#This Row],[src]]&lt;Table134[[#This Row],[trgt]],Table134[[#This Row],[src]]&amp;"*"&amp;Table134[[#This Row],[trgt]],Table134[[#This Row],[trgt]]&amp;"*"&amp;Table134[[#This Row],[src]])</f>
        <v>5f172d03-3a60-4e59-94fa-a4190d416260*8ce7d7d3-4c83-48a5-b3b5-1eb0400f0408</v>
      </c>
      <c r="G163" s="43">
        <f>COUNTIF(Table134[Duplicate Check id],Table134[[#This Row],[Duplicate Check id]])</f>
        <v>1</v>
      </c>
      <c r="H163" s="35"/>
      <c r="I163" s="43" t="str">
        <f>IF(LEN(Table134[[#This Row],[Label]])&gt;0,"""label"" : { ""id"" : ""a7311ed0-9ba6-4a6e-8066-caa2a2247991"" , ""functor"" : ""tag list"" , ""components"" : [ { value"" : """ &amp; Table134[[#This Row],[Label]] &amp; """, ""type"" : ""string"" } ] },","")</f>
        <v/>
      </c>
      <c r="J163" s="48" t="str">
        <f ca="1">"{ ""src"" : ""agent://" &amp; Table134[[#This Row],[src]] &amp; """,  ""trgt"" : ""agent://" &amp; Table134[[#This Row],[trgt]] &amp; """ } " &amp; IF(LEN(OFFSET(Table134[[#This Row],[src]],1,0))&gt;0,", ","")</f>
        <v xml:space="preserve">{ "src" : "agent://5f172d03-3a60-4e59-94fa-a4190d416260",  "trgt" : "agent://8ce7d7d3-4c83-48a5-b3b5-1eb0400f0408" } , </v>
      </c>
    </row>
    <row r="164" spans="1:10" x14ac:dyDescent="0.25">
      <c r="A164" s="1" t="s">
        <v>2031</v>
      </c>
      <c r="B164" s="42" t="str">
        <f>VLOOKUP(Table134[[#This Row],[src]],Table1[[UUID]:[email]],2,FALSE)</f>
        <v>anadir@livelygig.com</v>
      </c>
      <c r="C164" s="1" t="s">
        <v>2071</v>
      </c>
      <c r="D164" s="137" t="s">
        <v>2031</v>
      </c>
      <c r="E164" s="43" t="str">
        <f>VLOOKUP(Table134[[#This Row],[trgt]],Table1[[UUID]:[email]],2,FALSE)</f>
        <v>anadir@livelygig.com</v>
      </c>
      <c r="F164" s="43" t="str">
        <f>IF(Table134[[#This Row],[src]]&lt;Table134[[#This Row],[trgt]],Table134[[#This Row],[src]]&amp;"*"&amp;Table134[[#This Row],[trgt]],Table134[[#This Row],[trgt]]&amp;"*"&amp;Table134[[#This Row],[src]])</f>
        <v>8ce7d7d3-4c83-48a5-b3b5-1eb0400f0408*8ce7d7d3-4c83-48a5-b3b5-1eb0400f0408</v>
      </c>
      <c r="G164" s="43">
        <f>COUNTIF(Table134[Duplicate Check id],Table134[[#This Row],[Duplicate Check id]])</f>
        <v>1</v>
      </c>
      <c r="H164" s="35"/>
      <c r="I164" s="43" t="str">
        <f>IF(LEN(Table134[[#This Row],[Label]])&gt;0,"""label"" : { ""id"" : ""a7311ed0-9ba6-4a6e-8066-caa2a2247991"" , ""functor"" : ""tag list"" , ""components"" : [ { value"" : """ &amp; Table134[[#This Row],[Label]] &amp; """, ""type"" : ""string"" } ] },","")</f>
        <v/>
      </c>
      <c r="J164" s="48" t="str">
        <f ca="1">"{ ""src"" : ""agent://" &amp; Table134[[#This Row],[src]] &amp; """,  ""trgt"" : ""agent://" &amp; Table134[[#This Row],[trgt]] &amp; """ } " &amp; IF(LEN(OFFSET(Table134[[#This Row],[src]],1,0))&gt;0,", ","")</f>
        <v xml:space="preserve">{ "src" : "agent://8ce7d7d3-4c83-48a5-b3b5-1eb0400f0408",  "trgt" : "agent://8ce7d7d3-4c83-48a5-b3b5-1eb0400f0408" } , </v>
      </c>
    </row>
    <row r="165" spans="1:10" x14ac:dyDescent="0.25">
      <c r="A165" s="1" t="s">
        <v>2038</v>
      </c>
      <c r="B165" s="42" t="str">
        <f>VLOOKUP(Table134[[#This Row],[src]],Table1[[UUID]:[email]],2,FALSE)</f>
        <v>dthomas@livelygig.com</v>
      </c>
      <c r="C165" s="1" t="s">
        <v>2101</v>
      </c>
      <c r="D165" s="3" t="s">
        <v>2043</v>
      </c>
      <c r="E165" s="41" t="str">
        <f>VLOOKUP(Table134[[#This Row],[trgt]],Table1[[UUID]:[email]],2,FALSE)</f>
        <v>slee@livelygig.com</v>
      </c>
      <c r="F165" s="41" t="str">
        <f>IF(Table134[[#This Row],[src]]&lt;Table134[[#This Row],[trgt]],Table134[[#This Row],[src]]&amp;"*"&amp;Table134[[#This Row],[trgt]],Table134[[#This Row],[trgt]]&amp;"*"&amp;Table134[[#This Row],[src]])</f>
        <v>09f536f2-99d5-4c6d-bee8-6209e4fa650b*60582911-c2cd-4c14-8513-d13b9cc8cbff</v>
      </c>
      <c r="G165" s="41">
        <f>COUNTIF(Table134[Duplicate Check id],Table134[[#This Row],[Duplicate Check id]])</f>
        <v>1</v>
      </c>
      <c r="H165" s="33"/>
      <c r="I165" s="41" t="str">
        <f>IF(LEN(Table134[[#This Row],[Label]])&gt;0,"""label"" : { ""id"" : ""a7311ed0-9ba6-4a6e-8066-caa2a2247991"" , ""functor"" : ""tag list"" , ""components"" : [ { value"" : """ &amp; Table134[[#This Row],[Label]] &amp; """, ""type"" : ""string"" } ] },","")</f>
        <v/>
      </c>
      <c r="J165" s="48" t="str">
        <f ca="1">"{ ""src"" : ""agent://" &amp; Table134[[#This Row],[src]] &amp; """,  ""trgt"" : ""agent://" &amp; Table134[[#This Row],[trgt]] &amp; """ } " &amp; IF(LEN(OFFSET(Table134[[#This Row],[src]],1,0))&gt;0,", ","")</f>
        <v xml:space="preserve">{ "src" : "agent://60582911-c2cd-4c14-8513-d13b9cc8cbff",  "trgt" : "agent://09f536f2-99d5-4c6d-bee8-6209e4fa650b" } , </v>
      </c>
    </row>
    <row r="166" spans="1:10" x14ac:dyDescent="0.25">
      <c r="A166" s="1" t="s">
        <v>2038</v>
      </c>
      <c r="B166" s="42" t="str">
        <f>VLOOKUP(Table134[[#This Row],[src]],Table1[[UUID]:[email]],2,FALSE)</f>
        <v>dthomas@livelygig.com</v>
      </c>
      <c r="C166" s="1" t="s">
        <v>2101</v>
      </c>
      <c r="D166" s="1" t="s">
        <v>2044</v>
      </c>
      <c r="E166" s="43" t="str">
        <f>VLOOKUP(Table134[[#This Row],[trgt]],Table1[[UUID]:[email]],2,FALSE)</f>
        <v>rbrooks@livelygig.com</v>
      </c>
      <c r="F166" s="43" t="str">
        <f>IF(Table134[[#This Row],[src]]&lt;Table134[[#This Row],[trgt]],Table134[[#This Row],[src]]&amp;"*"&amp;Table134[[#This Row],[trgt]],Table134[[#This Row],[trgt]]&amp;"*"&amp;Table134[[#This Row],[src]])</f>
        <v>60582911-c2cd-4c14-8513-d13b9cc8cbff*727f1d78-d9e6-4d17-b36b-d30485942d02</v>
      </c>
      <c r="G166" s="43">
        <f>COUNTIF(Table134[Duplicate Check id],Table134[[#This Row],[Duplicate Check id]])</f>
        <v>1</v>
      </c>
      <c r="H166" s="35"/>
      <c r="I166" s="43" t="str">
        <f>IF(LEN(Table134[[#This Row],[Label]])&gt;0,"""label"" : { ""id"" : ""a7311ed0-9ba6-4a6e-8066-caa2a2247991"" , ""functor"" : ""tag list"" , ""components"" : [ { value"" : """ &amp; Table134[[#This Row],[Label]] &amp; """, ""type"" : ""string"" } ] },","")</f>
        <v/>
      </c>
      <c r="J166" s="48" t="str">
        <f ca="1">"{ ""src"" : ""agent://" &amp; Table134[[#This Row],[src]] &amp; """,  ""trgt"" : ""agent://" &amp; Table134[[#This Row],[trgt]] &amp; """ } " &amp; IF(LEN(OFFSET(Table134[[#This Row],[src]],1,0))&gt;0,", ","")</f>
        <v xml:space="preserve">{ "src" : "agent://60582911-c2cd-4c14-8513-d13b9cc8cbff",  "trgt" : "agent://727f1d78-d9e6-4d17-b36b-d30485942d02" } , </v>
      </c>
    </row>
    <row r="167" spans="1:10" x14ac:dyDescent="0.25">
      <c r="A167" s="49" t="s">
        <v>161</v>
      </c>
      <c r="B167" s="45" t="str">
        <f>VLOOKUP(Table134[[#This Row],[src]],Table1[[UUID]:[email]],2,FALSE)</f>
        <v>pbennett@livelygig.com</v>
      </c>
      <c r="C167" s="44" t="s">
        <v>2069</v>
      </c>
      <c r="D167" s="44" t="s">
        <v>2034</v>
      </c>
      <c r="E167" s="46" t="str">
        <f>VLOOKUP(Table134[[#This Row],[trgt]],Table1[[UUID]:[email]],2,FALSE)</f>
        <v>bperry@livelygig.com</v>
      </c>
      <c r="F167" s="46" t="str">
        <f>IF(Table134[[#This Row],[src]]&lt;Table134[[#This Row],[trgt]],Table134[[#This Row],[src]]&amp;"*"&amp;Table134[[#This Row],[trgt]],Table134[[#This Row],[trgt]]&amp;"*"&amp;Table134[[#This Row],[src]])</f>
        <v>2e1b5dfe-feb3-46ed-abc8-f7342f1d5d61*89cbeaaf-bb58-48a4-8bdf-2917d6ae110d</v>
      </c>
      <c r="G167" s="46">
        <f>COUNTIF(Table134[Duplicate Check id],Table134[[#This Row],[Duplicate Check id]])</f>
        <v>1</v>
      </c>
      <c r="H167" s="47"/>
      <c r="I167" s="46" t="str">
        <f>IF(LEN(Table134[[#This Row],[Label]])&gt;0,"""label"" : { ""id"" : ""a7311ed0-9ba6-4a6e-8066-caa2a2247991"" , ""functor"" : ""tag list"" , ""components"" : [ { value"" : """ &amp; Table134[[#This Row],[Label]] &amp; """, ""type"" : ""string"" } ] },","")</f>
        <v/>
      </c>
      <c r="J167" s="48" t="str">
        <f ca="1">"{ ""src"" : ""agent://" &amp; Table134[[#This Row],[src]] &amp; """,  ""trgt"" : ""agent://" &amp; Table134[[#This Row],[trgt]] &amp; """ } " &amp; IF(LEN(OFFSET(Table134[[#This Row],[src]],1,0))&gt;0,", ","")</f>
        <v xml:space="preserve">{ "src" : "agent://89cbeaaf-bb58-48a4-8bdf-2917d6ae110d",  "trgt" : "agent://2e1b5dfe-feb3-46ed-abc8-f7342f1d5d61" } , </v>
      </c>
    </row>
    <row r="168" spans="1:10" s="13" customFormat="1" x14ac:dyDescent="0.25">
      <c r="A168" s="49" t="s">
        <v>2034</v>
      </c>
      <c r="B168" s="45" t="str">
        <f>VLOOKUP(Table134[[#This Row],[src]],Table1[[UUID]:[email]],2,FALSE)</f>
        <v>bperry@livelygig.com</v>
      </c>
      <c r="C168" s="44" t="s">
        <v>2069</v>
      </c>
      <c r="D168" s="44" t="s">
        <v>2237</v>
      </c>
      <c r="E168" s="46" t="str">
        <f>VLOOKUP(Table134[[#This Row],[trgt]],Table1[[UUID]:[email]],2,FALSE)</f>
        <v>livelygig@livelygig.com</v>
      </c>
      <c r="F168" s="46" t="str">
        <f>IF(Table134[[#This Row],[src]]&lt;Table134[[#This Row],[trgt]],Table134[[#This Row],[src]]&amp;"*"&amp;Table134[[#This Row],[trgt]],Table134[[#This Row],[trgt]]&amp;"*"&amp;Table134[[#This Row],[src]])</f>
        <v>2e1b5dfe-feb3-46ed-abc8-f7342f1d5d61*eeeeeeee-eeee-eeee-eeee-eeeeeeeeeeee</v>
      </c>
      <c r="G168" s="46">
        <f>COUNTIF(Table134[Duplicate Check id],Table134[[#This Row],[Duplicate Check id]])</f>
        <v>1</v>
      </c>
      <c r="H168" s="47"/>
      <c r="I168" s="46" t="str">
        <f>IF(LEN(Table134[[#This Row],[Label]])&gt;0,"""label"" : { ""id"" : ""a7311ed0-9ba6-4a6e-8066-caa2a2247991"" , ""functor"" : ""tag list"" , ""components"" : [ { value"" : """ &amp; Table134[[#This Row],[Label]] &amp; """, ""type"" : ""string"" } ] },","")</f>
        <v/>
      </c>
      <c r="J168" s="48" t="str">
        <f ca="1">"{ ""src"" : ""agent://" &amp; Table134[[#This Row],[src]] &amp; """,  ""trgt"" : ""agent://" &amp; Table134[[#This Row],[trgt]] &amp; """ } " &amp; IF(LEN(OFFSET(Table134[[#This Row],[src]],1,0))&gt;0,", ","")</f>
        <v xml:space="preserve">{ "src" : "agent://2e1b5dfe-feb3-46ed-abc8-f7342f1d5d61",  "trgt" : "agent://eeeeeeee-eeee-eeee-eeee-eeeeeeeeeeee" } , </v>
      </c>
    </row>
    <row r="169" spans="1:10" x14ac:dyDescent="0.25">
      <c r="A169" s="52" t="s">
        <v>2031</v>
      </c>
      <c r="B169" s="42" t="str">
        <f>VLOOKUP(Table134[[#This Row],[src]],Table1[[UUID]:[email]],2,FALSE)</f>
        <v>anadir@livelygig.com</v>
      </c>
      <c r="C169" s="1" t="s">
        <v>2069</v>
      </c>
      <c r="D169" s="1" t="s">
        <v>2237</v>
      </c>
      <c r="E169" s="41" t="str">
        <f>VLOOKUP(Table134[[#This Row],[trgt]],Table1[[UUID]:[email]],2,FALSE)</f>
        <v>livelygig@livelygig.com</v>
      </c>
      <c r="F169" s="41" t="str">
        <f>IF(Table134[[#This Row],[src]]&lt;Table134[[#This Row],[trgt]],Table134[[#This Row],[src]]&amp;"*"&amp;Table134[[#This Row],[trgt]],Table134[[#This Row],[trgt]]&amp;"*"&amp;Table134[[#This Row],[src]])</f>
        <v>8ce7d7d3-4c83-48a5-b3b5-1eb0400f0408*eeeeeeee-eeee-eeee-eeee-eeeeeeeeeeee</v>
      </c>
      <c r="G169" s="41">
        <f>COUNTIF(Table134[Duplicate Check id],Table134[[#This Row],[Duplicate Check id]])</f>
        <v>1</v>
      </c>
      <c r="H169" s="33"/>
      <c r="I169" s="41" t="str">
        <f>IF(LEN(Table134[[#This Row],[Label]])&gt;0,"""label"" : { ""id"" : ""a7311ed0-9ba6-4a6e-8066-caa2a2247991"" , ""functor"" : ""tag list"" , ""components"" : [ { value"" : """ &amp; Table134[[#This Row],[Label]] &amp; """, ""type"" : ""string"" } ] },","")</f>
        <v/>
      </c>
      <c r="J169" s="48" t="str">
        <f ca="1">"{ ""src"" : ""agent://" &amp; Table134[[#This Row],[src]] &amp; """,  ""trgt"" : ""agent://" &amp; Table134[[#This Row],[trgt]] &amp; """ } " &amp; IF(LEN(OFFSET(Table134[[#This Row],[src]],1,0))&gt;0,", ","")</f>
        <v xml:space="preserve">{ "src" : "agent://8ce7d7d3-4c83-48a5-b3b5-1eb0400f0408",  "trgt" : "agent://eeeeeeee-eeee-eeee-eeee-eeeeeeeeeeee" } </v>
      </c>
    </row>
  </sheetData>
  <sortState ref="A173:A178">
    <sortCondition ref="A175:A180"/>
  </sortState>
  <conditionalFormatting sqref="G2:G169">
    <cfRule type="dataBar" priority="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G2:G169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8"/>
  <sheetViews>
    <sheetView topLeftCell="AX1" zoomScale="90" zoomScaleNormal="90" workbookViewId="0">
      <selection activeCell="BO4" sqref="BO4"/>
    </sheetView>
  </sheetViews>
  <sheetFormatPr defaultRowHeight="15" x14ac:dyDescent="0.25"/>
  <cols>
    <col min="1" max="1" width="12.85546875" customWidth="1"/>
    <col min="2" max="31" width="10.28515625" customWidth="1"/>
    <col min="32" max="32" width="8.140625" customWidth="1"/>
    <col min="33" max="33" width="33" customWidth="1"/>
    <col min="34" max="34" width="8.140625" customWidth="1"/>
    <col min="35" max="36" width="14.28515625" customWidth="1"/>
    <col min="37" max="37" width="41.5703125" customWidth="1"/>
    <col min="39" max="39" width="18.5703125" customWidth="1"/>
    <col min="40" max="40" width="24.140625" customWidth="1"/>
    <col min="41" max="41" width="109" customWidth="1"/>
    <col min="42" max="42" width="79.42578125" customWidth="1"/>
    <col min="55" max="55" width="13.5703125" customWidth="1"/>
    <col min="62" max="62" width="28.140625" customWidth="1"/>
    <col min="63" max="63" width="45.28515625" customWidth="1"/>
    <col min="67" max="67" width="16.42578125" customWidth="1"/>
  </cols>
  <sheetData>
    <row r="1" spans="1:68" x14ac:dyDescent="0.25">
      <c r="A1" t="s">
        <v>2512</v>
      </c>
      <c r="B1" s="114" t="s">
        <v>2513</v>
      </c>
      <c r="C1" s="113" t="s">
        <v>2515</v>
      </c>
      <c r="D1" s="115" t="s">
        <v>2516</v>
      </c>
      <c r="E1" s="110" t="s">
        <v>2517</v>
      </c>
    </row>
    <row r="3" spans="1:68" x14ac:dyDescent="0.25">
      <c r="B3" s="111" t="s">
        <v>2295</v>
      </c>
      <c r="C3" s="111" t="s">
        <v>2477</v>
      </c>
      <c r="D3" s="111" t="s">
        <v>2498</v>
      </c>
      <c r="E3" s="111" t="s">
        <v>2122</v>
      </c>
      <c r="F3" t="s">
        <v>2510</v>
      </c>
      <c r="G3" s="111" t="s">
        <v>2299</v>
      </c>
      <c r="H3" s="111" t="s">
        <v>2478</v>
      </c>
      <c r="I3" s="111" t="s">
        <v>2290</v>
      </c>
      <c r="J3" s="111" t="s">
        <v>2514</v>
      </c>
      <c r="K3" s="111" t="s">
        <v>2258</v>
      </c>
      <c r="L3" s="111" t="s">
        <v>2259</v>
      </c>
      <c r="M3" s="111" t="s">
        <v>2518</v>
      </c>
      <c r="N3" s="111" t="s">
        <v>2309</v>
      </c>
      <c r="O3" s="111" t="s">
        <v>2310</v>
      </c>
      <c r="P3" s="111" t="s">
        <v>2241</v>
      </c>
      <c r="Q3" s="111" t="s">
        <v>2311</v>
      </c>
      <c r="R3" s="111" t="s">
        <v>2312</v>
      </c>
      <c r="S3" s="111" t="s">
        <v>2528</v>
      </c>
      <c r="T3" s="111" t="s">
        <v>2529</v>
      </c>
      <c r="U3" s="111" t="s">
        <v>2313</v>
      </c>
      <c r="V3" s="111" t="s">
        <v>2283</v>
      </c>
      <c r="W3" s="111" t="s">
        <v>2315</v>
      </c>
      <c r="X3" s="111" t="s">
        <v>342</v>
      </c>
      <c r="Y3" s="111" t="s">
        <v>2061</v>
      </c>
      <c r="Z3" s="111" t="s">
        <v>2520</v>
      </c>
      <c r="AA3" s="111" t="s">
        <v>2519</v>
      </c>
      <c r="AB3" s="111" t="s">
        <v>2202</v>
      </c>
      <c r="AC3" s="111" t="s">
        <v>2395</v>
      </c>
      <c r="AD3" s="111" t="s">
        <v>2316</v>
      </c>
      <c r="AE3" s="111" t="s">
        <v>2050</v>
      </c>
      <c r="AF3" s="125" t="s">
        <v>2546</v>
      </c>
      <c r="AG3" s="125" t="s">
        <v>2547</v>
      </c>
      <c r="AH3" s="125" t="s">
        <v>2548</v>
      </c>
      <c r="AI3" s="125" t="s">
        <v>2549</v>
      </c>
      <c r="AJ3" s="125" t="s">
        <v>2550</v>
      </c>
      <c r="AK3" s="124" t="s">
        <v>2551</v>
      </c>
      <c r="AL3" s="124" t="s">
        <v>2552</v>
      </c>
      <c r="AM3" s="124" t="s">
        <v>2553</v>
      </c>
      <c r="AN3" s="124" t="s">
        <v>2556</v>
      </c>
      <c r="AO3" s="115" t="s">
        <v>2555</v>
      </c>
      <c r="AP3" s="115" t="s">
        <v>2554</v>
      </c>
      <c r="AQ3" s="115" t="s">
        <v>2524</v>
      </c>
      <c r="AR3" s="115" t="s">
        <v>2523</v>
      </c>
      <c r="AS3" s="115" t="s">
        <v>2525</v>
      </c>
      <c r="AT3" s="115" t="s">
        <v>2526</v>
      </c>
      <c r="AU3" s="115" t="s">
        <v>2527</v>
      </c>
      <c r="AV3" s="115" t="s">
        <v>2531</v>
      </c>
      <c r="AW3" s="115" t="s">
        <v>2532</v>
      </c>
      <c r="AX3" s="115" t="s">
        <v>2533</v>
      </c>
      <c r="AY3" s="115" t="s">
        <v>2534</v>
      </c>
      <c r="AZ3" s="115" t="s">
        <v>2535</v>
      </c>
      <c r="BA3" s="115" t="s">
        <v>2536</v>
      </c>
      <c r="BB3" s="115" t="s">
        <v>2537</v>
      </c>
      <c r="BC3" s="115" t="s">
        <v>2538</v>
      </c>
      <c r="BD3" s="115" t="s">
        <v>2539</v>
      </c>
      <c r="BE3" s="115" t="s">
        <v>2540</v>
      </c>
      <c r="BF3" s="115" t="s">
        <v>2530</v>
      </c>
      <c r="BG3" s="115" t="s">
        <v>2541</v>
      </c>
      <c r="BH3" s="115" t="s">
        <v>2542</v>
      </c>
      <c r="BI3" s="115" t="s">
        <v>2543</v>
      </c>
      <c r="BJ3" s="115" t="s">
        <v>2557</v>
      </c>
      <c r="BK3" s="115" t="s">
        <v>2544</v>
      </c>
      <c r="BL3" s="112" t="s">
        <v>2509</v>
      </c>
      <c r="BM3" s="112" t="s">
        <v>2075</v>
      </c>
      <c r="BN3" s="112" t="s">
        <v>2497</v>
      </c>
      <c r="BO3" s="112" t="s">
        <v>2545</v>
      </c>
      <c r="BP3" s="112" t="s">
        <v>2318</v>
      </c>
    </row>
    <row r="4" spans="1:68" x14ac:dyDescent="0.25">
      <c r="B4" s="5" t="s">
        <v>1971</v>
      </c>
      <c r="C4" s="3" t="s">
        <v>161</v>
      </c>
      <c r="D4" s="3" t="s">
        <v>2237</v>
      </c>
      <c r="E4" s="5" t="s">
        <v>2239</v>
      </c>
      <c r="F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4" s="126" t="s">
        <v>2253</v>
      </c>
      <c r="H4" s="126" t="s">
        <v>2241</v>
      </c>
      <c r="I4" s="126" t="s">
        <v>2238</v>
      </c>
      <c r="J4" s="126" t="s">
        <v>2238</v>
      </c>
      <c r="K4" s="126" t="s">
        <v>2019</v>
      </c>
      <c r="L4" s="126"/>
      <c r="M4" s="127" t="s">
        <v>2399</v>
      </c>
      <c r="N4" s="127" t="s">
        <v>2398</v>
      </c>
      <c r="O4" s="127" t="s">
        <v>2400</v>
      </c>
      <c r="P4" s="127" t="s">
        <v>2521</v>
      </c>
      <c r="Q4" s="127" t="s">
        <v>2238</v>
      </c>
      <c r="R4" s="127" t="s">
        <v>2238</v>
      </c>
      <c r="S4" s="127" t="s">
        <v>2238</v>
      </c>
      <c r="T4" s="127" t="s">
        <v>2238</v>
      </c>
      <c r="U4" s="127" t="s">
        <v>2051</v>
      </c>
      <c r="V4" s="127" t="s">
        <v>2317</v>
      </c>
      <c r="W4" s="127" t="s">
        <v>2271</v>
      </c>
      <c r="X4" s="128" t="s">
        <v>2391</v>
      </c>
      <c r="Y4" s="127" t="s">
        <v>2237</v>
      </c>
      <c r="Z4" s="127">
        <v>1</v>
      </c>
      <c r="AA4" s="129" t="s">
        <v>2321</v>
      </c>
      <c r="AB4" s="127" t="s">
        <v>2321</v>
      </c>
      <c r="AC4" s="127" t="s">
        <v>2396</v>
      </c>
      <c r="AD4" s="127" t="s">
        <v>1982</v>
      </c>
      <c r="AE4" s="127">
        <v>2350.3000000000002</v>
      </c>
      <c r="AF4" s="41" t="str">
        <f>"\""uid\"" : \"""&amp;demoPosts[[#This Row],[uid]]&amp;"\"", "</f>
        <v xml:space="preserve">\"uid\" : \"6bbef5b3-b3e4-4260-bb10-1445b4901b79\", </v>
      </c>
      <c r="AG4" s="54" t="str">
        <f>"\""text\"" : \""" &amp;demoPosts[[#This Row],[text]] &amp; "\"", "</f>
        <v xml:space="preserve">\"text\" : \"hi buyerProfile\", </v>
      </c>
      <c r="AH4" s="54" t="str">
        <f t="shared" ref="AH4:AH28" si="0">"\""type\"" : \""TEXT\"", "</f>
        <v xml:space="preserve">\"type\" : \"TEXT\", </v>
      </c>
      <c r="AI4" s="54" t="str">
        <f t="shared" ref="AI4:AI28" si="1">"\""created\"" : \""" &amp; "2015-12-05 20:31:57" &amp; "\"", "</f>
        <v xml:space="preserve">\"created\" : \"2015-12-05 20:31:57\", </v>
      </c>
      <c r="AJ4" s="54" t="str">
        <f t="shared" ref="AJ4:AJ28" si="2">"\""modified\"" : \""" &amp; "2015-12-05 20:31:57" &amp; "\"", "</f>
        <v xml:space="preserve">\"modified\" : \"2015-12-05 20:31:57\", </v>
      </c>
      <c r="AK4" s="54" t="str">
        <f>"\""createdDate\"" : \""" &amp; demoPosts[[#This Row],[createdDate]] &amp; "\"", "</f>
        <v xml:space="preserve">\"createdDate\" : \"2002-05-30T09:30:10Z\", </v>
      </c>
      <c r="AL4" s="54" t="str">
        <f>"\""modifiedDate\"" : \""" &amp; demoPosts[[#This Row],[modifiedDate]] &amp; "\"", "</f>
        <v xml:space="preserve">\"modifiedDate\" : \"2002-05-30T09:30:10Z\", </v>
      </c>
      <c r="AM4" t="str">
        <f>"\""labels\"" : \""each([Bitcoin],[Ethereum],[" &amp; demoPosts[[#This Row],[Message Type GUID Label]]&amp;"])\"", "</f>
        <v xml:space="preserve">\"labels\" : \"each([Bitcoin],[Ethereum],[eb0c7fee-e815-4590-97cc-7be8251f68b6])\", </v>
      </c>
      <c r="AN4" t="str">
        <f t="shared" ref="AN4:AN28" si="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4" s="54" t="str">
        <f>"\""versionedPostId\"" : \""" &amp; demoPosts[[#This Row],[versionedPost.id]] &amp; "\"", "</f>
        <v xml:space="preserve">\"versionedPostId\" : \"8ecf4d27-e2d1-442f-b2d6-9a2fc00a222f\", </v>
      </c>
      <c r="AP4" s="54" t="str">
        <f>"\""versionedPostPredecessorId\"" : \""" &amp; demoPosts[[#This Row],[versionedPost.predecessorID]] &amp; "\"", "</f>
        <v xml:space="preserve">\"versionedPostPredecessorId\" : \"\", </v>
      </c>
      <c r="AQ4" s="54" t="str">
        <f>"\""jobPostType\"" : \""" &amp; demoPosts[[#This Row],[jobPostType]] &amp; "\"", "</f>
        <v xml:space="preserve">\"jobPostType\" : \"Project-Hourly\", </v>
      </c>
      <c r="AR4" s="54" t="str">
        <f>"\""summary\"" : \""" &amp; demoPosts[[#This Row],[summary]] &amp; "\"", "</f>
        <v xml:space="preserve">\"summary\" : \"Front-end web page for Blockchain network currently set up on cloud server\", </v>
      </c>
      <c r="AS4" s="54"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T4" s="54" t="str">
        <f>"\""message\"" : \""" &amp; demoPosts[[#This Row],[message]] &amp; "\"", "</f>
        <v xml:space="preserve">\"message\" : \"hi\", </v>
      </c>
      <c r="AU4" s="54" t="str">
        <f>"\""postedDate\"" : \""" &amp; demoPosts[[#This Row],[message]] &amp; "\"", "</f>
        <v xml:space="preserve">\"postedDate\" : \"hi\", </v>
      </c>
      <c r="AV4" s="54" t="str">
        <f>"\""broadcastDate\"" : \""" &amp; demoPosts[[#This Row],[broadcastDate]] &amp; "\"", "</f>
        <v xml:space="preserve">\"broadcastDate\" : \"2002-05-30T09:30:10Z\", </v>
      </c>
      <c r="AW4" s="54" t="str">
        <f>"\""jobStartDate\"" : \""" &amp; demoPosts[[#This Row],[jobStartDate]] &amp; "\"", "</f>
        <v xml:space="preserve">\"jobStartDate\" : \"2002-05-30T09:30:10Z\", </v>
      </c>
      <c r="AX4" s="54" t="str">
        <f>"\""jobEndDate\"" : \""" &amp; demoPosts[[#This Row],[jobEndDate]] &amp; "\"", "</f>
        <v xml:space="preserve">\"jobEndDate\" : \"2002-05-30T09:30:10Z\", </v>
      </c>
      <c r="AY4" s="54" t="str">
        <f>"\""currency\"" : \""" &amp; demoPosts[[#This Row],[currency]] &amp; "\"", "</f>
        <v xml:space="preserve">\"currency\" : \"USD\", </v>
      </c>
      <c r="AZ4" s="54" t="str">
        <f>"\""workLocation\"" : \""" &amp; demoPosts[[#This Row],[workLocation]] &amp; "\"", "</f>
        <v xml:space="preserve">\"workLocation\" : \"United States\", </v>
      </c>
      <c r="BA4" s="54" t="str">
        <f>"\""isPayoutInPieces\"" : \""" &amp; demoPosts[[#This Row],[isPayoutInPieces]] &amp; "\"", "</f>
        <v xml:space="preserve">\"isPayoutInPieces\" : \"false\", </v>
      </c>
      <c r="BB4" s="54" t="str">
        <f t="shared" ref="BB4:BB28" si="4">"\""skills\"" : \""" &amp; "" &amp; "\"", "</f>
        <v xml:space="preserve">\"skills\" : \"\", </v>
      </c>
      <c r="BC4" s="54" t="str">
        <f>"\""posterId\"" : \""" &amp; demoPosts[[#This Row],[posterId]] &amp; "\"", "</f>
        <v xml:space="preserve">\"posterId\" : \"eeeeeeee-eeee-eeee-eeee-eeeeeeeeeeee\", </v>
      </c>
      <c r="BD4" s="54" t="str">
        <f>"\""versionNumber\"" : \""" &amp; demoPosts[[#This Row],[versionNumber]] &amp; "\"", "</f>
        <v xml:space="preserve">\"versionNumber\" : \"1\", </v>
      </c>
      <c r="BE4" s="54" t="str">
        <f>"\""allowFormatting\"" : \""" &amp; demoPosts[[#This Row],[allowFormatting]] &amp; "\"", "</f>
        <v xml:space="preserve">\"allowFormatting\" : \"true\", </v>
      </c>
      <c r="BF4" s="54" t="str">
        <f>"\""canForward\"" : \""" &amp; demoPosts[[#This Row],[canForward]] &amp; "\"", "</f>
        <v xml:space="preserve">\"canForward\" : \"true\", </v>
      </c>
      <c r="BG4" s="54" t="str">
        <f t="shared" ref="BG4:BG28" si="5">"\""referents\"" : \""" &amp; "" &amp; "\"", "</f>
        <v xml:space="preserve">\"referents\" : \"\", </v>
      </c>
      <c r="BH4" s="54" t="str">
        <f>"\""contractType\"" : \""" &amp; demoPosts[[#This Row],[ContentType]] &amp; "\"", "</f>
        <v xml:space="preserve">\"contractType\" : \"message\", </v>
      </c>
      <c r="BI4" s="54" t="str">
        <f>"\""budget\"" : \""" &amp; demoPosts[[#This Row],[budget]] &amp; "\"""</f>
        <v>\"budget\" : \"2350.3\"</v>
      </c>
      <c r="BJ4" s="5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4"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4" s="41" t="str">
        <f>"""uid"" : """&amp;demoPosts[[#This Row],[uid]]&amp;""", "</f>
        <v xml:space="preserve">"uid" : "6bbef5b3-b3e4-4260-bb10-1445b4901b79", </v>
      </c>
      <c r="BM4" t="str">
        <f>"""src"" : """&amp;demoPosts[[#This Row],[Source]]&amp;""", "</f>
        <v xml:space="preserve">"src" : "89cbeaaf-bb58-48a4-8bdf-2917d6ae110d", </v>
      </c>
      <c r="BN4" t="str">
        <f>"""trgts"" : ["""&amp;demoPosts[[#This Row],[trgt1]]&amp;"""], "</f>
        <v xml:space="preserve">"trgts" : ["eeeeeeee-eeee-eeee-eeee-eeeeeeeeeeee"], </v>
      </c>
      <c r="BO4" t="str">
        <f>"""label"" : ""each([Bitcoin],[PROJECTPOSTLABEL],[Ethereum],[" &amp; demoPosts[[#This Row],[Message Type GUID Label]]&amp;"])"", "</f>
        <v xml:space="preserve">"label" : "each([Bitcoin],[PROJECTPOSTLABEL],[Ethereum],[eb0c7fee-e815-4590-97cc-7be8251f68b6])", </v>
      </c>
      <c r="BP4" s="4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5" spans="1:68" x14ac:dyDescent="0.25">
      <c r="B5" s="5" t="s">
        <v>1972</v>
      </c>
      <c r="C5" s="3" t="s">
        <v>161</v>
      </c>
      <c r="D5" s="3" t="s">
        <v>2237</v>
      </c>
      <c r="E5" s="5" t="s">
        <v>2239</v>
      </c>
      <c r="F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5" s="126" t="s">
        <v>2254</v>
      </c>
      <c r="H5" s="126" t="s">
        <v>2241</v>
      </c>
      <c r="I5" s="126" t="s">
        <v>2238</v>
      </c>
      <c r="J5" s="126"/>
      <c r="K5" s="126" t="s">
        <v>2020</v>
      </c>
      <c r="L5" s="126" t="str">
        <f>+K4</f>
        <v>8ecf4d27-e2d1-442f-b2d6-9a2fc00a222f</v>
      </c>
      <c r="M5" s="127" t="s">
        <v>2403</v>
      </c>
      <c r="N5" s="127" t="s">
        <v>2401</v>
      </c>
      <c r="O5" s="127" t="s">
        <v>2402</v>
      </c>
      <c r="P5" s="127" t="s">
        <v>2521</v>
      </c>
      <c r="Q5" s="127" t="s">
        <v>2238</v>
      </c>
      <c r="R5" s="127" t="s">
        <v>2238</v>
      </c>
      <c r="S5" s="127" t="s">
        <v>2238</v>
      </c>
      <c r="T5" s="127" t="s">
        <v>2238</v>
      </c>
      <c r="U5" s="127" t="s">
        <v>2051</v>
      </c>
      <c r="V5" s="127" t="s">
        <v>2317</v>
      </c>
      <c r="W5" s="127" t="s">
        <v>2271</v>
      </c>
      <c r="X5" s="128" t="s">
        <v>2391</v>
      </c>
      <c r="Y5" s="127" t="s">
        <v>2237</v>
      </c>
      <c r="Z5" s="127">
        <v>1</v>
      </c>
      <c r="AA5" s="129" t="s">
        <v>2321</v>
      </c>
      <c r="AB5" s="127" t="s">
        <v>2321</v>
      </c>
      <c r="AC5" s="127" t="s">
        <v>2396</v>
      </c>
      <c r="AD5" s="127" t="s">
        <v>1982</v>
      </c>
      <c r="AE5" s="127">
        <v>2350.3000000000002</v>
      </c>
      <c r="AF5" s="41" t="str">
        <f>"\""uid\"" : \"""&amp;demoPosts[[#This Row],[uid]]&amp;"\"", "</f>
        <v xml:space="preserve">\"uid\" : \"b64902d7-55a6-49a6-831f-c3dbd323465f\", </v>
      </c>
      <c r="AG5" s="54" t="str">
        <f>"\""text\"" : \""" &amp;demoPosts[[#This Row],[text]] &amp; "\"", "</f>
        <v xml:space="preserve">\"text\" : \"hi buyerProfile revised\", </v>
      </c>
      <c r="AH5" s="54" t="str">
        <f t="shared" si="0"/>
        <v xml:space="preserve">\"type\" : \"TEXT\", </v>
      </c>
      <c r="AI5" s="54" t="str">
        <f t="shared" si="1"/>
        <v xml:space="preserve">\"created\" : \"2015-12-05 20:31:57\", </v>
      </c>
      <c r="AJ5" s="54" t="str">
        <f t="shared" si="2"/>
        <v xml:space="preserve">\"modified\" : \"2015-12-05 20:31:57\", </v>
      </c>
      <c r="AK5" s="54" t="str">
        <f>"\""createdDate\"" : \""" &amp; demoPosts[[#This Row],[createdDate]] &amp; "\"", "</f>
        <v xml:space="preserve">\"createdDate\" : \"2002-05-30T09:30:10Z\", </v>
      </c>
      <c r="AL5" s="54" t="str">
        <f>"\""modifiedDate\"" : \""" &amp; demoPosts[[#This Row],[modifiedDate]] &amp; "\"", "</f>
        <v xml:space="preserve">\"modifiedDate\" : \"\", </v>
      </c>
      <c r="AM5" s="54" t="str">
        <f>"\""labels\"" : \""each([Bitcoin],[Ethereum],[" &amp; demoPosts[[#This Row],[Message Type GUID Label]]&amp;"])\"", "</f>
        <v xml:space="preserve">\"labels\" : \"each([Bitcoin],[Ethereum],[eb0c7fee-e815-4590-97cc-7be8251f68b6])\", </v>
      </c>
      <c r="AN5" s="54" t="str">
        <f t="shared" si="3"/>
        <v>\"connections\":[{\"source\":\"alias://ff5136ad023a66644c4f4a8e2a495bb34689/alias\",\"target\":\"alias://0e65bd3a974ed1d7c195f94055c93537827f/alias\",\"label\":\"f0186f0d-c862-4ee3-9c09-b850a9d745a7\"}],</v>
      </c>
      <c r="AO5" s="54" t="str">
        <f>"\""versionedPostId\"" : \""" &amp; demoPosts[[#This Row],[versionedPost.id]] &amp; "\"", "</f>
        <v xml:space="preserve">\"versionedPostId\" : \"41bf63e9-d0ff-416a-b039-bd7c15bb295e\", </v>
      </c>
      <c r="AP5" s="54" t="str">
        <f>"\""versionedPostPredecessorId\"" : \""" &amp; demoPosts[[#This Row],[versionedPost.predecessorID]] &amp; "\"", "</f>
        <v xml:space="preserve">\"versionedPostPredecessorId\" : \"8ecf4d27-e2d1-442f-b2d6-9a2fc00a222f\", </v>
      </c>
      <c r="AQ5" s="116" t="str">
        <f>"\""jobPostType\"" : \""" &amp; demoPosts[[#This Row],[jobPostType]] &amp; "\"", "</f>
        <v xml:space="preserve">\"jobPostType\" : \"Contest\", </v>
      </c>
      <c r="AR5" s="116" t="str">
        <f>"\""summary\"" : \""" &amp; demoPosts[[#This Row],[summary]] &amp; "\"", "</f>
        <v xml:space="preserve">\"summary\" : \"Contest – online sales team/tools for bitcoin development\", </v>
      </c>
      <c r="AS5" s="116"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T5" s="116" t="str">
        <f>"\""message\"" : \""" &amp; demoPosts[[#This Row],[message]] &amp; "\"", "</f>
        <v xml:space="preserve">\"message\" : \"hi\", </v>
      </c>
      <c r="AU5" s="116" t="str">
        <f>"\""postedDate\"" : \""" &amp; demoPosts[[#This Row],[message]] &amp; "\"", "</f>
        <v xml:space="preserve">\"postedDate\" : \"hi\", </v>
      </c>
      <c r="AV5" s="116" t="str">
        <f>"\""broadcastDate\"" : \""" &amp; demoPosts[[#This Row],[broadcastDate]] &amp; "\"", "</f>
        <v xml:space="preserve">\"broadcastDate\" : \"2002-05-30T09:30:10Z\", </v>
      </c>
      <c r="AW5" s="116" t="str">
        <f>"\""jobStartDate\"" : \""" &amp; demoPosts[[#This Row],[jobStartDate]] &amp; "\"", "</f>
        <v xml:space="preserve">\"jobStartDate\" : \"2002-05-30T09:30:10Z\", </v>
      </c>
      <c r="AX5" s="116" t="str">
        <f>"\""jobEndDate\"" : \""" &amp; demoPosts[[#This Row],[jobEndDate]] &amp; "\"", "</f>
        <v xml:space="preserve">\"jobEndDate\" : \"2002-05-30T09:30:10Z\", </v>
      </c>
      <c r="AY5" s="116" t="str">
        <f>"\""currency\"" : \""" &amp; demoPosts[[#This Row],[currency]] &amp; "\"", "</f>
        <v xml:space="preserve">\"currency\" : \"USD\", </v>
      </c>
      <c r="AZ5" s="116" t="str">
        <f>"\""workLocation\"" : \""" &amp; demoPosts[[#This Row],[workLocation]] &amp; "\"", "</f>
        <v xml:space="preserve">\"workLocation\" : \"United States\", </v>
      </c>
      <c r="BA5" s="116" t="str">
        <f>"\""isPayoutInPieces\"" : \""" &amp; demoPosts[[#This Row],[isPayoutInPieces]] &amp; "\"", "</f>
        <v xml:space="preserve">\"isPayoutInPieces\" : \"false\", </v>
      </c>
      <c r="BB5" s="116" t="str">
        <f t="shared" si="4"/>
        <v xml:space="preserve">\"skills\" : \"\", </v>
      </c>
      <c r="BC5" s="116" t="str">
        <f>"\""posterId\"" : \""" &amp; demoPosts[[#This Row],[posterId]] &amp; "\"", "</f>
        <v xml:space="preserve">\"posterId\" : \"eeeeeeee-eeee-eeee-eeee-eeeeeeeeeeee\", </v>
      </c>
      <c r="BD5" s="116" t="str">
        <f>"\""versionNumber\"" : \""" &amp; demoPosts[[#This Row],[versionNumber]] &amp; "\"", "</f>
        <v xml:space="preserve">\"versionNumber\" : \"1\", </v>
      </c>
      <c r="BE5" s="120" t="str">
        <f>"\""allowFormatting\"" : \""" &amp; demoPosts[[#This Row],[allowFormatting]] &amp; "\"", "</f>
        <v xml:space="preserve">\"allowFormatting\" : \"true\", </v>
      </c>
      <c r="BF5" s="116" t="str">
        <f>"\""canForward\"" : \""" &amp; demoPosts[[#This Row],[canForward]] &amp; "\"", "</f>
        <v xml:space="preserve">\"canForward\" : \"true\", </v>
      </c>
      <c r="BG5" s="116" t="str">
        <f t="shared" si="5"/>
        <v xml:space="preserve">\"referents\" : \"\", </v>
      </c>
      <c r="BH5" s="116" t="str">
        <f>"\""contractType\"" : \""" &amp; demoPosts[[#This Row],[ContentType]] &amp; "\"", "</f>
        <v xml:space="preserve">\"contractType\" : \"message\", </v>
      </c>
      <c r="BI5" s="122" t="str">
        <f>"\""budget\"" : \""" &amp; demoPosts[[#This Row],[budget]] &amp; "\"""</f>
        <v>\"budget\" : \"2350.3\"</v>
      </c>
      <c r="BJ5" s="122"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5"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5" s="41" t="str">
        <f>"""uid"" : """&amp;demoPosts[[#This Row],[uid]]&amp;""", "</f>
        <v xml:space="preserve">"uid" : "b64902d7-55a6-49a6-831f-c3dbd323465f", </v>
      </c>
      <c r="BM5" t="str">
        <f>"""src"" : """&amp;demoPosts[[#This Row],[Source]]&amp;""", "</f>
        <v xml:space="preserve">"src" : "89cbeaaf-bb58-48a4-8bdf-2917d6ae110d", </v>
      </c>
      <c r="BN5" t="str">
        <f>"""trgts"" : ["""&amp;demoPosts[[#This Row],[trgt1]]&amp;"""], "</f>
        <v xml:space="preserve">"trgts" : ["eeeeeeee-eeee-eeee-eeee-eeeeeeeeeeee"], </v>
      </c>
      <c r="BO5" t="str">
        <f>"""label"" : ""each([Bitcoin],[PROJECTPOSTLABEL],[Ethereum],[" &amp; demoPosts[[#This Row],[Message Type GUID Label]]&amp;"])"", "</f>
        <v xml:space="preserve">"label" : "each([Bitcoin],[PROJECTPOSTLABEL],[Ethereum],[eb0c7fee-e815-4590-97cc-7be8251f68b6])", </v>
      </c>
      <c r="BP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6" spans="1:68" x14ac:dyDescent="0.25">
      <c r="B6" s="5" t="s">
        <v>1973</v>
      </c>
      <c r="C6" s="3" t="s">
        <v>161</v>
      </c>
      <c r="D6" s="3" t="s">
        <v>2237</v>
      </c>
      <c r="E6" s="5" t="s">
        <v>2240</v>
      </c>
      <c r="F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6" s="126" t="s">
        <v>2246</v>
      </c>
      <c r="H6" s="126" t="s">
        <v>2241</v>
      </c>
      <c r="I6" s="126" t="s">
        <v>2238</v>
      </c>
      <c r="J6" s="126"/>
      <c r="K6" s="126" t="s">
        <v>2021</v>
      </c>
      <c r="L6" s="126"/>
      <c r="M6" s="130" t="s">
        <v>2399</v>
      </c>
      <c r="N6" s="130" t="s">
        <v>2404</v>
      </c>
      <c r="O6" s="130" t="s">
        <v>2406</v>
      </c>
      <c r="P6" s="130" t="s">
        <v>2521</v>
      </c>
      <c r="Q6" s="130" t="s">
        <v>2238</v>
      </c>
      <c r="R6" s="130" t="s">
        <v>2238</v>
      </c>
      <c r="S6" s="130" t="s">
        <v>2238</v>
      </c>
      <c r="T6" s="130" t="s">
        <v>2238</v>
      </c>
      <c r="U6" s="130" t="s">
        <v>2051</v>
      </c>
      <c r="V6" s="130" t="s">
        <v>2317</v>
      </c>
      <c r="W6" s="130" t="s">
        <v>2271</v>
      </c>
      <c r="X6" s="131" t="s">
        <v>2391</v>
      </c>
      <c r="Y6" s="130" t="s">
        <v>2237</v>
      </c>
      <c r="Z6" s="130">
        <v>1</v>
      </c>
      <c r="AA6" s="129" t="s">
        <v>2321</v>
      </c>
      <c r="AB6" s="130" t="s">
        <v>2321</v>
      </c>
      <c r="AC6" s="130" t="s">
        <v>2396</v>
      </c>
      <c r="AD6" s="130" t="s">
        <v>1982</v>
      </c>
      <c r="AE6" s="130">
        <v>2350.3000000000002</v>
      </c>
      <c r="AF6" s="41" t="str">
        <f>"\""uid\"" : \"""&amp;demoPosts[[#This Row],[uid]]&amp;"\"", "</f>
        <v xml:space="preserve">\"uid\" : \"28c0a8d9-eb2a-41e2-90fe-068aa7f7b58c\", </v>
      </c>
      <c r="AG6" s="54" t="str">
        <f>"\""text\"" : \""" &amp;demoPosts[[#This Row],[text]] &amp; "\"", "</f>
        <v xml:space="preserve">\"text\" : \"hi contract\", </v>
      </c>
      <c r="AH6" s="54" t="str">
        <f t="shared" si="0"/>
        <v xml:space="preserve">\"type\" : \"TEXT\", </v>
      </c>
      <c r="AI6" s="54" t="str">
        <f t="shared" si="1"/>
        <v xml:space="preserve">\"created\" : \"2015-12-05 20:31:57\", </v>
      </c>
      <c r="AJ6" s="54" t="str">
        <f t="shared" si="2"/>
        <v xml:space="preserve">\"modified\" : \"2015-12-05 20:31:57\", </v>
      </c>
      <c r="AK6" s="54" t="str">
        <f>"\""createdDate\"" : \""" &amp; demoPosts[[#This Row],[createdDate]] &amp; "\"", "</f>
        <v xml:space="preserve">\"createdDate\" : \"2002-05-30T09:30:10Z\", </v>
      </c>
      <c r="AL6" s="54" t="str">
        <f>"\""modifiedDate\"" : \""" &amp; demoPosts[[#This Row],[modifiedDate]] &amp; "\"", "</f>
        <v xml:space="preserve">\"modifiedDate\" : \"\", </v>
      </c>
      <c r="AM6" s="54" t="str">
        <f>"\""labels\"" : \""each([Bitcoin],[Ethereum],[" &amp; demoPosts[[#This Row],[Message Type GUID Label]]&amp;"])\"", "</f>
        <v xml:space="preserve">\"labels\" : \"each([Bitcoin],[Ethereum],[49607b66-5642-4f96-ab5b-864f44697ea8])\", </v>
      </c>
      <c r="AN6" s="54" t="str">
        <f t="shared" si="3"/>
        <v>\"connections\":[{\"source\":\"alias://ff5136ad023a66644c4f4a8e2a495bb34689/alias\",\"target\":\"alias://0e65bd3a974ed1d7c195f94055c93537827f/alias\",\"label\":\"f0186f0d-c862-4ee3-9c09-b850a9d745a7\"}],</v>
      </c>
      <c r="AO6" s="54" t="str">
        <f>"\""versionedPostId\"" : \""" &amp; demoPosts[[#This Row],[versionedPost.id]] &amp; "\"", "</f>
        <v xml:space="preserve">\"versionedPostId\" : \"35e60447-747e-496a-afde-65ca182db1c8\", </v>
      </c>
      <c r="AP6" s="54" t="str">
        <f>"\""versionedPostPredecessorId\"" : \""" &amp; demoPosts[[#This Row],[versionedPost.predecessorID]] &amp; "\"", "</f>
        <v xml:space="preserve">\"versionedPostPredecessorId\" : \"\", </v>
      </c>
      <c r="AQ6" s="117" t="str">
        <f>"\""jobPostType\"" : \""" &amp; demoPosts[[#This Row],[jobPostType]] &amp; "\"", "</f>
        <v xml:space="preserve">\"jobPostType\" : \"Project-Hourly\", </v>
      </c>
      <c r="AR6" s="117" t="str">
        <f>"\""summary\"" : \""" &amp; demoPosts[[#This Row],[summary]] &amp; "\"", "</f>
        <v xml:space="preserve">\"summary\" : \"Help test Bitcoin as payment for my travel-related business\", </v>
      </c>
      <c r="AS6" s="117"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6" s="117" t="str">
        <f>"\""message\"" : \""" &amp; demoPosts[[#This Row],[message]] &amp; "\"", "</f>
        <v xml:space="preserve">\"message\" : \"hi\", </v>
      </c>
      <c r="AU6" s="117" t="str">
        <f>"\""postedDate\"" : \""" &amp; demoPosts[[#This Row],[message]] &amp; "\"", "</f>
        <v xml:space="preserve">\"postedDate\" : \"hi\", </v>
      </c>
      <c r="AV6" s="117" t="str">
        <f>"\""broadcastDate\"" : \""" &amp; demoPosts[[#This Row],[broadcastDate]] &amp; "\"", "</f>
        <v xml:space="preserve">\"broadcastDate\" : \"2002-05-30T09:30:10Z\", </v>
      </c>
      <c r="AW6" s="117" t="str">
        <f>"\""jobStartDate\"" : \""" &amp; demoPosts[[#This Row],[jobStartDate]] &amp; "\"", "</f>
        <v xml:space="preserve">\"jobStartDate\" : \"2002-05-30T09:30:10Z\", </v>
      </c>
      <c r="AX6" s="117" t="str">
        <f>"\""jobEndDate\"" : \""" &amp; demoPosts[[#This Row],[jobEndDate]] &amp; "\"", "</f>
        <v xml:space="preserve">\"jobEndDate\" : \"2002-05-30T09:30:10Z\", </v>
      </c>
      <c r="AY6" s="117" t="str">
        <f>"\""currency\"" : \""" &amp; demoPosts[[#This Row],[currency]] &amp; "\"", "</f>
        <v xml:space="preserve">\"currency\" : \"USD\", </v>
      </c>
      <c r="AZ6" s="117" t="str">
        <f>"\""workLocation\"" : \""" &amp; demoPosts[[#This Row],[workLocation]] &amp; "\"", "</f>
        <v xml:space="preserve">\"workLocation\" : \"United States\", </v>
      </c>
      <c r="BA6" s="117" t="str">
        <f>"\""isPayoutInPieces\"" : \""" &amp; demoPosts[[#This Row],[isPayoutInPieces]] &amp; "\"", "</f>
        <v xml:space="preserve">\"isPayoutInPieces\" : \"false\", </v>
      </c>
      <c r="BB6" s="117" t="str">
        <f t="shared" si="4"/>
        <v xml:space="preserve">\"skills\" : \"\", </v>
      </c>
      <c r="BC6" s="117" t="str">
        <f>"\""posterId\"" : \""" &amp; demoPosts[[#This Row],[posterId]] &amp; "\"", "</f>
        <v xml:space="preserve">\"posterId\" : \"eeeeeeee-eeee-eeee-eeee-eeeeeeeeeeee\", </v>
      </c>
      <c r="BD6" s="117" t="str">
        <f>"\""versionNumber\"" : \""" &amp; demoPosts[[#This Row],[versionNumber]] &amp; "\"", "</f>
        <v xml:space="preserve">\"versionNumber\" : \"1\", </v>
      </c>
      <c r="BE6" s="119" t="str">
        <f>"\""allowFormatting\"" : \""" &amp; demoPosts[[#This Row],[allowFormatting]] &amp; "\"", "</f>
        <v xml:space="preserve">\"allowFormatting\" : \"true\", </v>
      </c>
      <c r="BF6" s="117" t="str">
        <f>"\""canForward\"" : \""" &amp; demoPosts[[#This Row],[canForward]] &amp; "\"", "</f>
        <v xml:space="preserve">\"canForward\" : \"true\", </v>
      </c>
      <c r="BG6" s="117" t="str">
        <f t="shared" si="5"/>
        <v xml:space="preserve">\"referents\" : \"\", </v>
      </c>
      <c r="BH6" s="117" t="str">
        <f>"\""contractType\"" : \""" &amp; demoPosts[[#This Row],[ContentType]] &amp; "\"", "</f>
        <v xml:space="preserve">\"contractType\" : \"message\", </v>
      </c>
      <c r="BI6" s="121" t="str">
        <f>"\""budget\"" : \""" &amp; demoPosts[[#This Row],[budget]] &amp; "\"""</f>
        <v>\"budget\" : \"2350.3\"</v>
      </c>
      <c r="BJ6"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6"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6" s="41" t="str">
        <f>"""uid"" : """&amp;demoPosts[[#This Row],[uid]]&amp;""", "</f>
        <v xml:space="preserve">"uid" : "28c0a8d9-eb2a-41e2-90fe-068aa7f7b58c", </v>
      </c>
      <c r="BM6" s="55" t="str">
        <f>"""src"" : """&amp;demoPosts[[#This Row],[Source]]&amp;""", "</f>
        <v xml:space="preserve">"src" : "89cbeaaf-bb58-48a4-8bdf-2917d6ae110d", </v>
      </c>
      <c r="BN6" s="55" t="str">
        <f>"""trgts"" : ["""&amp;demoPosts[[#This Row],[trgt1]]&amp;"""], "</f>
        <v xml:space="preserve">"trgts" : ["eeeeeeee-eeee-eeee-eeee-eeeeeeeeeeee"], </v>
      </c>
      <c r="BO6" t="str">
        <f>"""label"" : ""each([Bitcoin],[PROJECTPOSTLABEL],[Ethereum],[" &amp; demoPosts[[#This Row],[Message Type GUID Label]]&amp;"])"", "</f>
        <v xml:space="preserve">"label" : "each([Bitcoin],[PROJECTPOSTLABEL],[Ethereum],[49607b66-5642-4f96-ab5b-864f44697ea8])", </v>
      </c>
      <c r="BP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7" spans="1:68" x14ac:dyDescent="0.25">
      <c r="B7" s="5" t="s">
        <v>1953</v>
      </c>
      <c r="C7" s="3" t="s">
        <v>161</v>
      </c>
      <c r="D7" s="3" t="s">
        <v>2237</v>
      </c>
      <c r="E7" s="5" t="s">
        <v>2240</v>
      </c>
      <c r="F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7" s="126" t="s">
        <v>2246</v>
      </c>
      <c r="H7" s="126" t="s">
        <v>2241</v>
      </c>
      <c r="I7" s="126" t="s">
        <v>2238</v>
      </c>
      <c r="J7" s="126"/>
      <c r="K7" s="126" t="s">
        <v>2021</v>
      </c>
      <c r="L7" s="126"/>
      <c r="M7" s="130" t="s">
        <v>2399</v>
      </c>
      <c r="N7" s="130" t="s">
        <v>2404</v>
      </c>
      <c r="O7" s="130" t="s">
        <v>2406</v>
      </c>
      <c r="P7" s="130" t="s">
        <v>2521</v>
      </c>
      <c r="Q7" s="130" t="s">
        <v>2238</v>
      </c>
      <c r="R7" s="130" t="s">
        <v>2238</v>
      </c>
      <c r="S7" s="130" t="s">
        <v>2238</v>
      </c>
      <c r="T7" s="130" t="s">
        <v>2238</v>
      </c>
      <c r="U7" s="130" t="s">
        <v>2051</v>
      </c>
      <c r="V7" s="130" t="s">
        <v>2317</v>
      </c>
      <c r="W7" s="130" t="s">
        <v>2271</v>
      </c>
      <c r="X7" s="131" t="s">
        <v>2391</v>
      </c>
      <c r="Y7" s="130" t="s">
        <v>2237</v>
      </c>
      <c r="Z7" s="130">
        <v>1</v>
      </c>
      <c r="AA7" s="129" t="s">
        <v>2321</v>
      </c>
      <c r="AB7" s="130" t="s">
        <v>2321</v>
      </c>
      <c r="AC7" s="130" t="s">
        <v>2396</v>
      </c>
      <c r="AD7" s="130" t="s">
        <v>1982</v>
      </c>
      <c r="AE7" s="130">
        <v>2350.3000000000002</v>
      </c>
      <c r="AF7" s="41" t="str">
        <f>"\""uid\"" : \"""&amp;demoPosts[[#This Row],[uid]]&amp;"\"", "</f>
        <v xml:space="preserve">\"uid\" : \"92a5bb55-411e-4441-9452-38d9e4bfcbe3\", </v>
      </c>
      <c r="AG7" s="54" t="str">
        <f>"\""text\"" : \""" &amp;demoPosts[[#This Row],[text]] &amp; "\"", "</f>
        <v xml:space="preserve">\"text\" : \"hi contract\", </v>
      </c>
      <c r="AH7" s="54" t="str">
        <f t="shared" ref="AH7:AH18" si="6">"\""type\"" : \""TEXT\"", "</f>
        <v xml:space="preserve">\"type\" : \"TEXT\", </v>
      </c>
      <c r="AI7" s="54" t="str">
        <f t="shared" ref="AI7:AI18" si="7">"\""created\"" : \""" &amp; "2015-12-05 20:31:57" &amp; "\"", "</f>
        <v xml:space="preserve">\"created\" : \"2015-12-05 20:31:57\", </v>
      </c>
      <c r="AJ7" s="54" t="str">
        <f t="shared" ref="AJ7:AJ18" si="8">"\""modified\"" : \""" &amp; "2015-12-05 20:31:57" &amp; "\"", "</f>
        <v xml:space="preserve">\"modified\" : \"2015-12-05 20:31:57\", </v>
      </c>
      <c r="AK7" s="54" t="str">
        <f>"\""createdDate\"" : \""" &amp; demoPosts[[#This Row],[createdDate]] &amp; "\"", "</f>
        <v xml:space="preserve">\"createdDate\" : \"2002-05-30T09:30:10Z\", </v>
      </c>
      <c r="AL7" s="54" t="str">
        <f>"\""modifiedDate\"" : \""" &amp; demoPosts[[#This Row],[modifiedDate]] &amp; "\"", "</f>
        <v xml:space="preserve">\"modifiedDate\" : \"\", </v>
      </c>
      <c r="AM7" s="54" t="str">
        <f>"\""labels\"" : \""each([Bitcoin],[Ethereum],[" &amp; demoPosts[[#This Row],[Message Type GUID Label]]&amp;"])\"", "</f>
        <v xml:space="preserve">\"labels\" : \"each([Bitcoin],[Ethereum],[49607b66-5642-4f96-ab5b-864f44697ea8])\", </v>
      </c>
      <c r="AN7" s="54" t="str">
        <f t="shared" ref="AN7:AN18"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7" s="54" t="str">
        <f>"\""versionedPostId\"" : \""" &amp; demoPosts[[#This Row],[versionedPost.id]] &amp; "\"", "</f>
        <v xml:space="preserve">\"versionedPostId\" : \"35e60447-747e-496a-afde-65ca182db1c8\", </v>
      </c>
      <c r="AP7" s="54" t="str">
        <f>"\""versionedPostPredecessorId\"" : \""" &amp; demoPosts[[#This Row],[versionedPost.predecessorID]] &amp; "\"", "</f>
        <v xml:space="preserve">\"versionedPostPredecessorId\" : \"\", </v>
      </c>
      <c r="AQ7" s="121" t="str">
        <f>"\""jobPostType\"" : \""" &amp; demoPosts[[#This Row],[jobPostType]] &amp; "\"", "</f>
        <v xml:space="preserve">\"jobPostType\" : \"Project-Hourly\", </v>
      </c>
      <c r="AR7" s="121" t="str">
        <f>"\""summary\"" : \""" &amp; demoPosts[[#This Row],[summary]] &amp; "\"", "</f>
        <v xml:space="preserve">\"summary\" : \"Help test Bitcoin as payment for my travel-related business\", </v>
      </c>
      <c r="AS7"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7" s="121" t="str">
        <f>"\""message\"" : \""" &amp; demoPosts[[#This Row],[message]] &amp; "\"", "</f>
        <v xml:space="preserve">\"message\" : \"hi\", </v>
      </c>
      <c r="AU7" s="121" t="str">
        <f>"\""postedDate\"" : \""" &amp; demoPosts[[#This Row],[message]] &amp; "\"", "</f>
        <v xml:space="preserve">\"postedDate\" : \"hi\", </v>
      </c>
      <c r="AV7" s="121" t="str">
        <f>"\""broadcastDate\"" : \""" &amp; demoPosts[[#This Row],[broadcastDate]] &amp; "\"", "</f>
        <v xml:space="preserve">\"broadcastDate\" : \"2002-05-30T09:30:10Z\", </v>
      </c>
      <c r="AW7" s="121" t="str">
        <f>"\""jobStartDate\"" : \""" &amp; demoPosts[[#This Row],[jobStartDate]] &amp; "\"", "</f>
        <v xml:space="preserve">\"jobStartDate\" : \"2002-05-30T09:30:10Z\", </v>
      </c>
      <c r="AX7" s="121" t="str">
        <f>"\""jobEndDate\"" : \""" &amp; demoPosts[[#This Row],[jobEndDate]] &amp; "\"", "</f>
        <v xml:space="preserve">\"jobEndDate\" : \"2002-05-30T09:30:10Z\", </v>
      </c>
      <c r="AY7" s="121" t="str">
        <f>"\""currency\"" : \""" &amp; demoPosts[[#This Row],[currency]] &amp; "\"", "</f>
        <v xml:space="preserve">\"currency\" : \"USD\", </v>
      </c>
      <c r="AZ7" s="121" t="str">
        <f>"\""workLocation\"" : \""" &amp; demoPosts[[#This Row],[workLocation]] &amp; "\"", "</f>
        <v xml:space="preserve">\"workLocation\" : \"United States\", </v>
      </c>
      <c r="BA7" s="121" t="str">
        <f>"\""isPayoutInPieces\"" : \""" &amp; demoPosts[[#This Row],[isPayoutInPieces]] &amp; "\"", "</f>
        <v xml:space="preserve">\"isPayoutInPieces\" : \"false\", </v>
      </c>
      <c r="BB7" s="121" t="str">
        <f t="shared" ref="BB7:BB18" si="10">"\""skills\"" : \""" &amp; "" &amp; "\"", "</f>
        <v xml:space="preserve">\"skills\" : \"\", </v>
      </c>
      <c r="BC7" s="121" t="str">
        <f>"\""posterId\"" : \""" &amp; demoPosts[[#This Row],[posterId]] &amp; "\"", "</f>
        <v xml:space="preserve">\"posterId\" : \"eeeeeeee-eeee-eeee-eeee-eeeeeeeeeeee\", </v>
      </c>
      <c r="BD7" s="121" t="str">
        <f>"\""versionNumber\"" : \""" &amp; demoPosts[[#This Row],[versionNumber]] &amp; "\"", "</f>
        <v xml:space="preserve">\"versionNumber\" : \"1\", </v>
      </c>
      <c r="BE7" s="123" t="str">
        <f>"\""allowFormatting\"" : \""" &amp; demoPosts[[#This Row],[allowFormatting]] &amp; "\"", "</f>
        <v xml:space="preserve">\"allowFormatting\" : \"true\", </v>
      </c>
      <c r="BF7" s="121" t="str">
        <f>"\""canForward\"" : \""" &amp; demoPosts[[#This Row],[canForward]] &amp; "\"", "</f>
        <v xml:space="preserve">\"canForward\" : \"true\", </v>
      </c>
      <c r="BG7" s="121" t="str">
        <f t="shared" ref="BG7:BG18" si="11">"\""referents\"" : \""" &amp; "" &amp; "\"", "</f>
        <v xml:space="preserve">\"referents\" : \"\", </v>
      </c>
      <c r="BH7" s="121" t="str">
        <f>"\""contractType\"" : \""" &amp; demoPosts[[#This Row],[ContentType]] &amp; "\"", "</f>
        <v xml:space="preserve">\"contractType\" : \"message\", </v>
      </c>
      <c r="BI7" s="121" t="str">
        <f>"\""budget\"" : \""" &amp; demoPosts[[#This Row],[budget]] &amp; "\"""</f>
        <v>\"budget\" : \"2350.3\"</v>
      </c>
      <c r="BJ7"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7"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7" s="41" t="str">
        <f>"""uid"" : """&amp;demoPosts[[#This Row],[uid]]&amp;""", "</f>
        <v xml:space="preserve">"uid" : "92a5bb55-411e-4441-9452-38d9e4bfcbe3", </v>
      </c>
      <c r="BM7" s="55" t="str">
        <f>"""src"" : """&amp;demoPosts[[#This Row],[Source]]&amp;""", "</f>
        <v xml:space="preserve">"src" : "89cbeaaf-bb58-48a4-8bdf-2917d6ae110d", </v>
      </c>
      <c r="BN7" s="55" t="str">
        <f>"""trgts"" : ["""&amp;demoPosts[[#This Row],[trgt1]]&amp;"""], "</f>
        <v xml:space="preserve">"trgts" : ["eeeeeeee-eeee-eeee-eeee-eeeeeeeeeeee"], </v>
      </c>
      <c r="BO7" t="str">
        <f>"""label"" : ""each([Bitcoin],[PROJECTPOSTLABEL],[Ethereum],[" &amp; demoPosts[[#This Row],[Message Type GUID Label]]&amp;"])"", "</f>
        <v xml:space="preserve">"label" : "each([Bitcoin],[PROJECTPOSTLABEL],[Ethereum],[49607b66-5642-4f96-ab5b-864f44697ea8])", </v>
      </c>
      <c r="BP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8" spans="1:68" x14ac:dyDescent="0.25">
      <c r="B8" s="5" t="s">
        <v>1954</v>
      </c>
      <c r="C8" s="3" t="s">
        <v>161</v>
      </c>
      <c r="D8" s="3" t="s">
        <v>2237</v>
      </c>
      <c r="E8" s="5" t="s">
        <v>2240</v>
      </c>
      <c r="F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8" s="126" t="s">
        <v>2246</v>
      </c>
      <c r="H8" s="126" t="s">
        <v>2241</v>
      </c>
      <c r="I8" s="126" t="s">
        <v>2238</v>
      </c>
      <c r="J8" s="126"/>
      <c r="K8" s="126" t="s">
        <v>2021</v>
      </c>
      <c r="L8" s="126"/>
      <c r="M8" s="130" t="s">
        <v>2399</v>
      </c>
      <c r="N8" s="130" t="s">
        <v>2404</v>
      </c>
      <c r="O8" s="130" t="s">
        <v>2406</v>
      </c>
      <c r="P8" s="130" t="s">
        <v>2521</v>
      </c>
      <c r="Q8" s="130" t="s">
        <v>2238</v>
      </c>
      <c r="R8" s="130" t="s">
        <v>2238</v>
      </c>
      <c r="S8" s="130" t="s">
        <v>2238</v>
      </c>
      <c r="T8" s="130" t="s">
        <v>2238</v>
      </c>
      <c r="U8" s="130" t="s">
        <v>2051</v>
      </c>
      <c r="V8" s="130" t="s">
        <v>2317</v>
      </c>
      <c r="W8" s="130" t="s">
        <v>2271</v>
      </c>
      <c r="X8" s="131" t="s">
        <v>2391</v>
      </c>
      <c r="Y8" s="130" t="s">
        <v>2237</v>
      </c>
      <c r="Z8" s="130">
        <v>1</v>
      </c>
      <c r="AA8" s="129" t="s">
        <v>2321</v>
      </c>
      <c r="AB8" s="130" t="s">
        <v>2321</v>
      </c>
      <c r="AC8" s="130" t="s">
        <v>2396</v>
      </c>
      <c r="AD8" s="130" t="s">
        <v>1982</v>
      </c>
      <c r="AE8" s="130">
        <v>2350.3000000000002</v>
      </c>
      <c r="AF8" s="41" t="str">
        <f>"\""uid\"" : \"""&amp;demoPosts[[#This Row],[uid]]&amp;"\"", "</f>
        <v xml:space="preserve">\"uid\" : \"81fdc240-f910-4384-9c48-cebe5cc0df51\", </v>
      </c>
      <c r="AG8" s="54" t="str">
        <f>"\""text\"" : \""" &amp;demoPosts[[#This Row],[text]] &amp; "\"", "</f>
        <v xml:space="preserve">\"text\" : \"hi contract\", </v>
      </c>
      <c r="AH8" s="54" t="str">
        <f t="shared" si="6"/>
        <v xml:space="preserve">\"type\" : \"TEXT\", </v>
      </c>
      <c r="AI8" s="54" t="str">
        <f t="shared" si="7"/>
        <v xml:space="preserve">\"created\" : \"2015-12-05 20:31:57\", </v>
      </c>
      <c r="AJ8" s="54" t="str">
        <f t="shared" si="8"/>
        <v xml:space="preserve">\"modified\" : \"2015-12-05 20:31:57\", </v>
      </c>
      <c r="AK8" s="54" t="str">
        <f>"\""createdDate\"" : \""" &amp; demoPosts[[#This Row],[createdDate]] &amp; "\"", "</f>
        <v xml:space="preserve">\"createdDate\" : \"2002-05-30T09:30:10Z\", </v>
      </c>
      <c r="AL8" s="54" t="str">
        <f>"\""modifiedDate\"" : \""" &amp; demoPosts[[#This Row],[modifiedDate]] &amp; "\"", "</f>
        <v xml:space="preserve">\"modifiedDate\" : \"\", </v>
      </c>
      <c r="AM8" s="54" t="str">
        <f>"\""labels\"" : \""each([Bitcoin],[Ethereum],[" &amp; demoPosts[[#This Row],[Message Type GUID Label]]&amp;"])\"", "</f>
        <v xml:space="preserve">\"labels\" : \"each([Bitcoin],[Ethereum],[49607b66-5642-4f96-ab5b-864f44697ea8])\", </v>
      </c>
      <c r="AN8" s="54" t="str">
        <f t="shared" si="9"/>
        <v>\"connections\":[{\"source\":\"alias://ff5136ad023a66644c4f4a8e2a495bb34689/alias\",\"target\":\"alias://0e65bd3a974ed1d7c195f94055c93537827f/alias\",\"label\":\"f0186f0d-c862-4ee3-9c09-b850a9d745a7\"}],</v>
      </c>
      <c r="AO8" s="54" t="str">
        <f>"\""versionedPostId\"" : \""" &amp; demoPosts[[#This Row],[versionedPost.id]] &amp; "\"", "</f>
        <v xml:space="preserve">\"versionedPostId\" : \"35e60447-747e-496a-afde-65ca182db1c8\", </v>
      </c>
      <c r="AP8" s="54" t="str">
        <f>"\""versionedPostPredecessorId\"" : \""" &amp; demoPosts[[#This Row],[versionedPost.predecessorID]] &amp; "\"", "</f>
        <v xml:space="preserve">\"versionedPostPredecessorId\" : \"\", </v>
      </c>
      <c r="AQ8" s="121" t="str">
        <f>"\""jobPostType\"" : \""" &amp; demoPosts[[#This Row],[jobPostType]] &amp; "\"", "</f>
        <v xml:space="preserve">\"jobPostType\" : \"Project-Hourly\", </v>
      </c>
      <c r="AR8" s="121" t="str">
        <f>"\""summary\"" : \""" &amp; demoPosts[[#This Row],[summary]] &amp; "\"", "</f>
        <v xml:space="preserve">\"summary\" : \"Help test Bitcoin as payment for my travel-related business\", </v>
      </c>
      <c r="AS8"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8" s="121" t="str">
        <f>"\""message\"" : \""" &amp; demoPosts[[#This Row],[message]] &amp; "\"", "</f>
        <v xml:space="preserve">\"message\" : \"hi\", </v>
      </c>
      <c r="AU8" s="121" t="str">
        <f>"\""postedDate\"" : \""" &amp; demoPosts[[#This Row],[message]] &amp; "\"", "</f>
        <v xml:space="preserve">\"postedDate\" : \"hi\", </v>
      </c>
      <c r="AV8" s="121" t="str">
        <f>"\""broadcastDate\"" : \""" &amp; demoPosts[[#This Row],[broadcastDate]] &amp; "\"", "</f>
        <v xml:space="preserve">\"broadcastDate\" : \"2002-05-30T09:30:10Z\", </v>
      </c>
      <c r="AW8" s="121" t="str">
        <f>"\""jobStartDate\"" : \""" &amp; demoPosts[[#This Row],[jobStartDate]] &amp; "\"", "</f>
        <v xml:space="preserve">\"jobStartDate\" : \"2002-05-30T09:30:10Z\", </v>
      </c>
      <c r="AX8" s="121" t="str">
        <f>"\""jobEndDate\"" : \""" &amp; demoPosts[[#This Row],[jobEndDate]] &amp; "\"", "</f>
        <v xml:space="preserve">\"jobEndDate\" : \"2002-05-30T09:30:10Z\", </v>
      </c>
      <c r="AY8" s="121" t="str">
        <f>"\""currency\"" : \""" &amp; demoPosts[[#This Row],[currency]] &amp; "\"", "</f>
        <v xml:space="preserve">\"currency\" : \"USD\", </v>
      </c>
      <c r="AZ8" s="121" t="str">
        <f>"\""workLocation\"" : \""" &amp; demoPosts[[#This Row],[workLocation]] &amp; "\"", "</f>
        <v xml:space="preserve">\"workLocation\" : \"United States\", </v>
      </c>
      <c r="BA8" s="121" t="str">
        <f>"\""isPayoutInPieces\"" : \""" &amp; demoPosts[[#This Row],[isPayoutInPieces]] &amp; "\"", "</f>
        <v xml:space="preserve">\"isPayoutInPieces\" : \"false\", </v>
      </c>
      <c r="BB8" s="121" t="str">
        <f t="shared" si="10"/>
        <v xml:space="preserve">\"skills\" : \"\", </v>
      </c>
      <c r="BC8" s="121" t="str">
        <f>"\""posterId\"" : \""" &amp; demoPosts[[#This Row],[posterId]] &amp; "\"", "</f>
        <v xml:space="preserve">\"posterId\" : \"eeeeeeee-eeee-eeee-eeee-eeeeeeeeeeee\", </v>
      </c>
      <c r="BD8" s="121" t="str">
        <f>"\""versionNumber\"" : \""" &amp; demoPosts[[#This Row],[versionNumber]] &amp; "\"", "</f>
        <v xml:space="preserve">\"versionNumber\" : \"1\", </v>
      </c>
      <c r="BE8" s="123" t="str">
        <f>"\""allowFormatting\"" : \""" &amp; demoPosts[[#This Row],[allowFormatting]] &amp; "\"", "</f>
        <v xml:space="preserve">\"allowFormatting\" : \"true\", </v>
      </c>
      <c r="BF8" s="121" t="str">
        <f>"\""canForward\"" : \""" &amp; demoPosts[[#This Row],[canForward]] &amp; "\"", "</f>
        <v xml:space="preserve">\"canForward\" : \"true\", </v>
      </c>
      <c r="BG8" s="121" t="str">
        <f t="shared" si="11"/>
        <v xml:space="preserve">\"referents\" : \"\", </v>
      </c>
      <c r="BH8" s="121" t="str">
        <f>"\""contractType\"" : \""" &amp; demoPosts[[#This Row],[ContentType]] &amp; "\"", "</f>
        <v xml:space="preserve">\"contractType\" : \"message\", </v>
      </c>
      <c r="BI8" s="121" t="str">
        <f>"\""budget\"" : \""" &amp; demoPosts[[#This Row],[budget]] &amp; "\"""</f>
        <v>\"budget\" : \"2350.3\"</v>
      </c>
      <c r="BJ8"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8"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8" s="41" t="str">
        <f>"""uid"" : """&amp;demoPosts[[#This Row],[uid]]&amp;""", "</f>
        <v xml:space="preserve">"uid" : "81fdc240-f910-4384-9c48-cebe5cc0df51", </v>
      </c>
      <c r="BM8" s="55" t="str">
        <f>"""src"" : """&amp;demoPosts[[#This Row],[Source]]&amp;""", "</f>
        <v xml:space="preserve">"src" : "89cbeaaf-bb58-48a4-8bdf-2917d6ae110d", </v>
      </c>
      <c r="BN8" s="55" t="str">
        <f>"""trgts"" : ["""&amp;demoPosts[[#This Row],[trgt1]]&amp;"""], "</f>
        <v xml:space="preserve">"trgts" : ["eeeeeeee-eeee-eeee-eeee-eeeeeeeeeeee"], </v>
      </c>
      <c r="BO8" t="str">
        <f>"""label"" : ""each([Bitcoin],[PROJECTPOSTLABEL],[Ethereum],[" &amp; demoPosts[[#This Row],[Message Type GUID Label]]&amp;"])"", "</f>
        <v xml:space="preserve">"label" : "each([Bitcoin],[PROJECTPOSTLABEL],[Ethereum],[49607b66-5642-4f96-ab5b-864f44697ea8])", </v>
      </c>
      <c r="BP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9" spans="1:68" x14ac:dyDescent="0.25">
      <c r="B9" s="5" t="s">
        <v>1955</v>
      </c>
      <c r="C9" s="3" t="s">
        <v>161</v>
      </c>
      <c r="D9" s="3" t="s">
        <v>2237</v>
      </c>
      <c r="E9" s="5" t="s">
        <v>2240</v>
      </c>
      <c r="F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9" s="126" t="s">
        <v>2246</v>
      </c>
      <c r="H9" s="126" t="s">
        <v>2241</v>
      </c>
      <c r="I9" s="126" t="s">
        <v>2238</v>
      </c>
      <c r="J9" s="126"/>
      <c r="K9" s="126" t="s">
        <v>2021</v>
      </c>
      <c r="L9" s="126"/>
      <c r="M9" s="130" t="s">
        <v>2399</v>
      </c>
      <c r="N9" s="130" t="s">
        <v>2404</v>
      </c>
      <c r="O9" s="130" t="s">
        <v>2406</v>
      </c>
      <c r="P9" s="130" t="s">
        <v>2521</v>
      </c>
      <c r="Q9" s="130" t="s">
        <v>2238</v>
      </c>
      <c r="R9" s="130" t="s">
        <v>2238</v>
      </c>
      <c r="S9" s="130" t="s">
        <v>2238</v>
      </c>
      <c r="T9" s="130" t="s">
        <v>2238</v>
      </c>
      <c r="U9" s="130" t="s">
        <v>2051</v>
      </c>
      <c r="V9" s="130" t="s">
        <v>2317</v>
      </c>
      <c r="W9" s="130" t="s">
        <v>2271</v>
      </c>
      <c r="X9" s="131" t="s">
        <v>2391</v>
      </c>
      <c r="Y9" s="130" t="s">
        <v>2237</v>
      </c>
      <c r="Z9" s="130">
        <v>1</v>
      </c>
      <c r="AA9" s="129" t="s">
        <v>2321</v>
      </c>
      <c r="AB9" s="130" t="s">
        <v>2321</v>
      </c>
      <c r="AC9" s="130" t="s">
        <v>2396</v>
      </c>
      <c r="AD9" s="130" t="s">
        <v>1982</v>
      </c>
      <c r="AE9" s="130">
        <v>2350.3000000000002</v>
      </c>
      <c r="AF9" s="41" t="str">
        <f>"\""uid\"" : \"""&amp;demoPosts[[#This Row],[uid]]&amp;"\"", "</f>
        <v xml:space="preserve">\"uid\" : \"1d6331a4-c1cc-48de-8248-ece06c7e4bdf\", </v>
      </c>
      <c r="AG9" s="54" t="str">
        <f>"\""text\"" : \""" &amp;demoPosts[[#This Row],[text]] &amp; "\"", "</f>
        <v xml:space="preserve">\"text\" : \"hi contract\", </v>
      </c>
      <c r="AH9" s="54" t="str">
        <f t="shared" si="6"/>
        <v xml:space="preserve">\"type\" : \"TEXT\", </v>
      </c>
      <c r="AI9" s="54" t="str">
        <f t="shared" si="7"/>
        <v xml:space="preserve">\"created\" : \"2015-12-05 20:31:57\", </v>
      </c>
      <c r="AJ9" s="54" t="str">
        <f t="shared" si="8"/>
        <v xml:space="preserve">\"modified\" : \"2015-12-05 20:31:57\", </v>
      </c>
      <c r="AK9" s="54" t="str">
        <f>"\""createdDate\"" : \""" &amp; demoPosts[[#This Row],[createdDate]] &amp; "\"", "</f>
        <v xml:space="preserve">\"createdDate\" : \"2002-05-30T09:30:10Z\", </v>
      </c>
      <c r="AL9" s="54" t="str">
        <f>"\""modifiedDate\"" : \""" &amp; demoPosts[[#This Row],[modifiedDate]] &amp; "\"", "</f>
        <v xml:space="preserve">\"modifiedDate\" : \"\", </v>
      </c>
      <c r="AM9" s="54" t="str">
        <f>"\""labels\"" : \""each([Bitcoin],[Ethereum],[" &amp; demoPosts[[#This Row],[Message Type GUID Label]]&amp;"])\"", "</f>
        <v xml:space="preserve">\"labels\" : \"each([Bitcoin],[Ethereum],[49607b66-5642-4f96-ab5b-864f44697ea8])\", </v>
      </c>
      <c r="AN9" s="54" t="str">
        <f t="shared" si="9"/>
        <v>\"connections\":[{\"source\":\"alias://ff5136ad023a66644c4f4a8e2a495bb34689/alias\",\"target\":\"alias://0e65bd3a974ed1d7c195f94055c93537827f/alias\",\"label\":\"f0186f0d-c862-4ee3-9c09-b850a9d745a7\"}],</v>
      </c>
      <c r="AO9" s="54" t="str">
        <f>"\""versionedPostId\"" : \""" &amp; demoPosts[[#This Row],[versionedPost.id]] &amp; "\"", "</f>
        <v xml:space="preserve">\"versionedPostId\" : \"35e60447-747e-496a-afde-65ca182db1c8\", </v>
      </c>
      <c r="AP9" s="54" t="str">
        <f>"\""versionedPostPredecessorId\"" : \""" &amp; demoPosts[[#This Row],[versionedPost.predecessorID]] &amp; "\"", "</f>
        <v xml:space="preserve">\"versionedPostPredecessorId\" : \"\", </v>
      </c>
      <c r="AQ9" s="121" t="str">
        <f>"\""jobPostType\"" : \""" &amp; demoPosts[[#This Row],[jobPostType]] &amp; "\"", "</f>
        <v xml:space="preserve">\"jobPostType\" : \"Project-Hourly\", </v>
      </c>
      <c r="AR9" s="121" t="str">
        <f>"\""summary\"" : \""" &amp; demoPosts[[#This Row],[summary]] &amp; "\"", "</f>
        <v xml:space="preserve">\"summary\" : \"Help test Bitcoin as payment for my travel-related business\", </v>
      </c>
      <c r="AS9"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9" s="121" t="str">
        <f>"\""message\"" : \""" &amp; demoPosts[[#This Row],[message]] &amp; "\"", "</f>
        <v xml:space="preserve">\"message\" : \"hi\", </v>
      </c>
      <c r="AU9" s="121" t="str">
        <f>"\""postedDate\"" : \""" &amp; demoPosts[[#This Row],[message]] &amp; "\"", "</f>
        <v xml:space="preserve">\"postedDate\" : \"hi\", </v>
      </c>
      <c r="AV9" s="121" t="str">
        <f>"\""broadcastDate\"" : \""" &amp; demoPosts[[#This Row],[broadcastDate]] &amp; "\"", "</f>
        <v xml:space="preserve">\"broadcastDate\" : \"2002-05-30T09:30:10Z\", </v>
      </c>
      <c r="AW9" s="121" t="str">
        <f>"\""jobStartDate\"" : \""" &amp; demoPosts[[#This Row],[jobStartDate]] &amp; "\"", "</f>
        <v xml:space="preserve">\"jobStartDate\" : \"2002-05-30T09:30:10Z\", </v>
      </c>
      <c r="AX9" s="121" t="str">
        <f>"\""jobEndDate\"" : \""" &amp; demoPosts[[#This Row],[jobEndDate]] &amp; "\"", "</f>
        <v xml:space="preserve">\"jobEndDate\" : \"2002-05-30T09:30:10Z\", </v>
      </c>
      <c r="AY9" s="121" t="str">
        <f>"\""currency\"" : \""" &amp; demoPosts[[#This Row],[currency]] &amp; "\"", "</f>
        <v xml:space="preserve">\"currency\" : \"USD\", </v>
      </c>
      <c r="AZ9" s="121" t="str">
        <f>"\""workLocation\"" : \""" &amp; demoPosts[[#This Row],[workLocation]] &amp; "\"", "</f>
        <v xml:space="preserve">\"workLocation\" : \"United States\", </v>
      </c>
      <c r="BA9" s="121" t="str">
        <f>"\""isPayoutInPieces\"" : \""" &amp; demoPosts[[#This Row],[isPayoutInPieces]] &amp; "\"", "</f>
        <v xml:space="preserve">\"isPayoutInPieces\" : \"false\", </v>
      </c>
      <c r="BB9" s="121" t="str">
        <f t="shared" si="10"/>
        <v xml:space="preserve">\"skills\" : \"\", </v>
      </c>
      <c r="BC9" s="121" t="str">
        <f>"\""posterId\"" : \""" &amp; demoPosts[[#This Row],[posterId]] &amp; "\"", "</f>
        <v xml:space="preserve">\"posterId\" : \"eeeeeeee-eeee-eeee-eeee-eeeeeeeeeeee\", </v>
      </c>
      <c r="BD9" s="121" t="str">
        <f>"\""versionNumber\"" : \""" &amp; demoPosts[[#This Row],[versionNumber]] &amp; "\"", "</f>
        <v xml:space="preserve">\"versionNumber\" : \"1\", </v>
      </c>
      <c r="BE9" s="123" t="str">
        <f>"\""allowFormatting\"" : \""" &amp; demoPosts[[#This Row],[allowFormatting]] &amp; "\"", "</f>
        <v xml:space="preserve">\"allowFormatting\" : \"true\", </v>
      </c>
      <c r="BF9" s="121" t="str">
        <f>"\""canForward\"" : \""" &amp; demoPosts[[#This Row],[canForward]] &amp; "\"", "</f>
        <v xml:space="preserve">\"canForward\" : \"true\", </v>
      </c>
      <c r="BG9" s="121" t="str">
        <f t="shared" si="11"/>
        <v xml:space="preserve">\"referents\" : \"\", </v>
      </c>
      <c r="BH9" s="121" t="str">
        <f>"\""contractType\"" : \""" &amp; demoPosts[[#This Row],[ContentType]] &amp; "\"", "</f>
        <v xml:space="preserve">\"contractType\" : \"message\", </v>
      </c>
      <c r="BI9" s="121" t="str">
        <f>"\""budget\"" : \""" &amp; demoPosts[[#This Row],[budget]] &amp; "\"""</f>
        <v>\"budget\" : \"2350.3\"</v>
      </c>
      <c r="BJ9"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9"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9" s="41" t="str">
        <f>"""uid"" : """&amp;demoPosts[[#This Row],[uid]]&amp;""", "</f>
        <v xml:space="preserve">"uid" : "1d6331a4-c1cc-48de-8248-ece06c7e4bdf", </v>
      </c>
      <c r="BM9" s="55" t="str">
        <f>"""src"" : """&amp;demoPosts[[#This Row],[Source]]&amp;""", "</f>
        <v xml:space="preserve">"src" : "89cbeaaf-bb58-48a4-8bdf-2917d6ae110d", </v>
      </c>
      <c r="BN9" s="55" t="str">
        <f>"""trgts"" : ["""&amp;demoPosts[[#This Row],[trgt1]]&amp;"""], "</f>
        <v xml:space="preserve">"trgts" : ["eeeeeeee-eeee-eeee-eeee-eeeeeeeeeeee"], </v>
      </c>
      <c r="BO9" t="str">
        <f>"""label"" : ""each([Bitcoin],[PROJECTPOSTLABEL],[Ethereum],[" &amp; demoPosts[[#This Row],[Message Type GUID Label]]&amp;"])"", "</f>
        <v xml:space="preserve">"label" : "each([Bitcoin],[PROJECTPOSTLABEL],[Ethereum],[49607b66-5642-4f96-ab5b-864f44697ea8])", </v>
      </c>
      <c r="BP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0" spans="1:68" x14ac:dyDescent="0.25">
      <c r="B10" s="5" t="s">
        <v>1956</v>
      </c>
      <c r="C10" s="3" t="s">
        <v>161</v>
      </c>
      <c r="D10" s="3" t="s">
        <v>2237</v>
      </c>
      <c r="E10" s="5" t="s">
        <v>2240</v>
      </c>
      <c r="F10"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0" s="126" t="s">
        <v>2246</v>
      </c>
      <c r="H10" s="126" t="s">
        <v>2241</v>
      </c>
      <c r="I10" s="126" t="s">
        <v>2238</v>
      </c>
      <c r="J10" s="126"/>
      <c r="K10" s="126" t="s">
        <v>2021</v>
      </c>
      <c r="L10" s="126"/>
      <c r="M10" s="130" t="s">
        <v>2399</v>
      </c>
      <c r="N10" s="130" t="s">
        <v>2404</v>
      </c>
      <c r="O10" s="130" t="s">
        <v>2406</v>
      </c>
      <c r="P10" s="130" t="s">
        <v>2521</v>
      </c>
      <c r="Q10" s="130" t="s">
        <v>2238</v>
      </c>
      <c r="R10" s="130" t="s">
        <v>2238</v>
      </c>
      <c r="S10" s="130" t="s">
        <v>2238</v>
      </c>
      <c r="T10" s="130" t="s">
        <v>2238</v>
      </c>
      <c r="U10" s="130" t="s">
        <v>2051</v>
      </c>
      <c r="V10" s="130" t="s">
        <v>2317</v>
      </c>
      <c r="W10" s="130" t="s">
        <v>2271</v>
      </c>
      <c r="X10" s="131" t="s">
        <v>2391</v>
      </c>
      <c r="Y10" s="130" t="s">
        <v>2237</v>
      </c>
      <c r="Z10" s="130">
        <v>1</v>
      </c>
      <c r="AA10" s="129" t="s">
        <v>2321</v>
      </c>
      <c r="AB10" s="130" t="s">
        <v>2321</v>
      </c>
      <c r="AC10" s="130" t="s">
        <v>2396</v>
      </c>
      <c r="AD10" s="130" t="s">
        <v>1982</v>
      </c>
      <c r="AE10" s="130">
        <v>2350.3000000000002</v>
      </c>
      <c r="AF10" s="41" t="str">
        <f>"\""uid\"" : \"""&amp;demoPosts[[#This Row],[uid]]&amp;"\"", "</f>
        <v xml:space="preserve">\"uid\" : \"d9f0083a-5f7e-4188-9819-c033a8d509da\", </v>
      </c>
      <c r="AG10" s="54" t="str">
        <f>"\""text\"" : \""" &amp;demoPosts[[#This Row],[text]] &amp; "\"", "</f>
        <v xml:space="preserve">\"text\" : \"hi contract\", </v>
      </c>
      <c r="AH10" s="54" t="str">
        <f t="shared" si="6"/>
        <v xml:space="preserve">\"type\" : \"TEXT\", </v>
      </c>
      <c r="AI10" s="54" t="str">
        <f t="shared" si="7"/>
        <v xml:space="preserve">\"created\" : \"2015-12-05 20:31:57\", </v>
      </c>
      <c r="AJ10" s="54" t="str">
        <f t="shared" si="8"/>
        <v xml:space="preserve">\"modified\" : \"2015-12-05 20:31:57\", </v>
      </c>
      <c r="AK10" s="54" t="str">
        <f>"\""createdDate\"" : \""" &amp; demoPosts[[#This Row],[createdDate]] &amp; "\"", "</f>
        <v xml:space="preserve">\"createdDate\" : \"2002-05-30T09:30:10Z\", </v>
      </c>
      <c r="AL10" s="54" t="str">
        <f>"\""modifiedDate\"" : \""" &amp; demoPosts[[#This Row],[modifiedDate]] &amp; "\"", "</f>
        <v xml:space="preserve">\"modifiedDate\" : \"\", </v>
      </c>
      <c r="AM10" s="54" t="str">
        <f>"\""labels\"" : \""each([Bitcoin],[Ethereum],[" &amp; demoPosts[[#This Row],[Message Type GUID Label]]&amp;"])\"", "</f>
        <v xml:space="preserve">\"labels\" : \"each([Bitcoin],[Ethereum],[49607b66-5642-4f96-ab5b-864f44697ea8])\", </v>
      </c>
      <c r="AN10" s="54" t="str">
        <f t="shared" si="9"/>
        <v>\"connections\":[{\"source\":\"alias://ff5136ad023a66644c4f4a8e2a495bb34689/alias\",\"target\":\"alias://0e65bd3a974ed1d7c195f94055c93537827f/alias\",\"label\":\"f0186f0d-c862-4ee3-9c09-b850a9d745a7\"}],</v>
      </c>
      <c r="AO10" s="54" t="str">
        <f>"\""versionedPostId\"" : \""" &amp; demoPosts[[#This Row],[versionedPost.id]] &amp; "\"", "</f>
        <v xml:space="preserve">\"versionedPostId\" : \"35e60447-747e-496a-afde-65ca182db1c8\", </v>
      </c>
      <c r="AP10" s="54" t="str">
        <f>"\""versionedPostPredecessorId\"" : \""" &amp; demoPosts[[#This Row],[versionedPost.predecessorID]] &amp; "\"", "</f>
        <v xml:space="preserve">\"versionedPostPredecessorId\" : \"\", </v>
      </c>
      <c r="AQ10" s="121" t="str">
        <f>"\""jobPostType\"" : \""" &amp; demoPosts[[#This Row],[jobPostType]] &amp; "\"", "</f>
        <v xml:space="preserve">\"jobPostType\" : \"Project-Hourly\", </v>
      </c>
      <c r="AR10" s="121" t="str">
        <f>"\""summary\"" : \""" &amp; demoPosts[[#This Row],[summary]] &amp; "\"", "</f>
        <v xml:space="preserve">\"summary\" : \"Help test Bitcoin as payment for my travel-related business\", </v>
      </c>
      <c r="AS10"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0" s="121" t="str">
        <f>"\""message\"" : \""" &amp; demoPosts[[#This Row],[message]] &amp; "\"", "</f>
        <v xml:space="preserve">\"message\" : \"hi\", </v>
      </c>
      <c r="AU10" s="121" t="str">
        <f>"\""postedDate\"" : \""" &amp; demoPosts[[#This Row],[message]] &amp; "\"", "</f>
        <v xml:space="preserve">\"postedDate\" : \"hi\", </v>
      </c>
      <c r="AV10" s="121" t="str">
        <f>"\""broadcastDate\"" : \""" &amp; demoPosts[[#This Row],[broadcastDate]] &amp; "\"", "</f>
        <v xml:space="preserve">\"broadcastDate\" : \"2002-05-30T09:30:10Z\", </v>
      </c>
      <c r="AW10" s="121" t="str">
        <f>"\""jobStartDate\"" : \""" &amp; demoPosts[[#This Row],[jobStartDate]] &amp; "\"", "</f>
        <v xml:space="preserve">\"jobStartDate\" : \"2002-05-30T09:30:10Z\", </v>
      </c>
      <c r="AX10" s="121" t="str">
        <f>"\""jobEndDate\"" : \""" &amp; demoPosts[[#This Row],[jobEndDate]] &amp; "\"", "</f>
        <v xml:space="preserve">\"jobEndDate\" : \"2002-05-30T09:30:10Z\", </v>
      </c>
      <c r="AY10" s="121" t="str">
        <f>"\""currency\"" : \""" &amp; demoPosts[[#This Row],[currency]] &amp; "\"", "</f>
        <v xml:space="preserve">\"currency\" : \"USD\", </v>
      </c>
      <c r="AZ10" s="121" t="str">
        <f>"\""workLocation\"" : \""" &amp; demoPosts[[#This Row],[workLocation]] &amp; "\"", "</f>
        <v xml:space="preserve">\"workLocation\" : \"United States\", </v>
      </c>
      <c r="BA10" s="121" t="str">
        <f>"\""isPayoutInPieces\"" : \""" &amp; demoPosts[[#This Row],[isPayoutInPieces]] &amp; "\"", "</f>
        <v xml:space="preserve">\"isPayoutInPieces\" : \"false\", </v>
      </c>
      <c r="BB10" s="121" t="str">
        <f t="shared" si="10"/>
        <v xml:space="preserve">\"skills\" : \"\", </v>
      </c>
      <c r="BC10" s="121" t="str">
        <f>"\""posterId\"" : \""" &amp; demoPosts[[#This Row],[posterId]] &amp; "\"", "</f>
        <v xml:space="preserve">\"posterId\" : \"eeeeeeee-eeee-eeee-eeee-eeeeeeeeeeee\", </v>
      </c>
      <c r="BD10" s="121" t="str">
        <f>"\""versionNumber\"" : \""" &amp; demoPosts[[#This Row],[versionNumber]] &amp; "\"", "</f>
        <v xml:space="preserve">\"versionNumber\" : \"1\", </v>
      </c>
      <c r="BE10" s="123" t="str">
        <f>"\""allowFormatting\"" : \""" &amp; demoPosts[[#This Row],[allowFormatting]] &amp; "\"", "</f>
        <v xml:space="preserve">\"allowFormatting\" : \"true\", </v>
      </c>
      <c r="BF10" s="121" t="str">
        <f>"\""canForward\"" : \""" &amp; demoPosts[[#This Row],[canForward]] &amp; "\"", "</f>
        <v xml:space="preserve">\"canForward\" : \"true\", </v>
      </c>
      <c r="BG10" s="121" t="str">
        <f t="shared" si="11"/>
        <v xml:space="preserve">\"referents\" : \"\", </v>
      </c>
      <c r="BH10" s="121" t="str">
        <f>"\""contractType\"" : \""" &amp; demoPosts[[#This Row],[ContentType]] &amp; "\"", "</f>
        <v xml:space="preserve">\"contractType\" : \"message\", </v>
      </c>
      <c r="BI10" s="121" t="str">
        <f>"\""budget\"" : \""" &amp; demoPosts[[#This Row],[budget]] &amp; "\"""</f>
        <v>\"budget\" : \"2350.3\"</v>
      </c>
      <c r="BJ10"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0"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0" s="41" t="str">
        <f>"""uid"" : """&amp;demoPosts[[#This Row],[uid]]&amp;""", "</f>
        <v xml:space="preserve">"uid" : "d9f0083a-5f7e-4188-9819-c033a8d509da", </v>
      </c>
      <c r="BM10" s="55" t="str">
        <f>"""src"" : """&amp;demoPosts[[#This Row],[Source]]&amp;""", "</f>
        <v xml:space="preserve">"src" : "89cbeaaf-bb58-48a4-8bdf-2917d6ae110d", </v>
      </c>
      <c r="BN10" s="55" t="str">
        <f>"""trgts"" : ["""&amp;demoPosts[[#This Row],[trgt1]]&amp;"""], "</f>
        <v xml:space="preserve">"trgts" : ["eeeeeeee-eeee-eeee-eeee-eeeeeeeeeeee"], </v>
      </c>
      <c r="BO10" t="str">
        <f>"""label"" : ""each([Bitcoin],[PROJECTPOSTLABEL],[Ethereum],[" &amp; demoPosts[[#This Row],[Message Type GUID Label]]&amp;"])"", "</f>
        <v xml:space="preserve">"label" : "each([Bitcoin],[PROJECTPOSTLABEL],[Ethereum],[49607b66-5642-4f96-ab5b-864f44697ea8])", </v>
      </c>
      <c r="BP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"d9f0083a-5f7e-4188-9819-c033a8d509da", "value" : "{\"uid\"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1" spans="1:68" x14ac:dyDescent="0.25">
      <c r="B11" s="5" t="s">
        <v>1957</v>
      </c>
      <c r="C11" s="3" t="s">
        <v>161</v>
      </c>
      <c r="D11" s="3" t="s">
        <v>2237</v>
      </c>
      <c r="E11" s="5" t="s">
        <v>2240</v>
      </c>
      <c r="F11"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1" s="126" t="s">
        <v>2246</v>
      </c>
      <c r="H11" s="126" t="s">
        <v>2241</v>
      </c>
      <c r="I11" s="126" t="s">
        <v>2238</v>
      </c>
      <c r="J11" s="126"/>
      <c r="K11" s="126" t="s">
        <v>2021</v>
      </c>
      <c r="L11" s="126"/>
      <c r="M11" s="130" t="s">
        <v>2399</v>
      </c>
      <c r="N11" s="130" t="s">
        <v>2404</v>
      </c>
      <c r="O11" s="130" t="s">
        <v>2406</v>
      </c>
      <c r="P11" s="130" t="s">
        <v>2521</v>
      </c>
      <c r="Q11" s="130" t="s">
        <v>2238</v>
      </c>
      <c r="R11" s="130" t="s">
        <v>2238</v>
      </c>
      <c r="S11" s="130" t="s">
        <v>2238</v>
      </c>
      <c r="T11" s="130" t="s">
        <v>2238</v>
      </c>
      <c r="U11" s="130" t="s">
        <v>2051</v>
      </c>
      <c r="V11" s="130" t="s">
        <v>2317</v>
      </c>
      <c r="W11" s="130" t="s">
        <v>2271</v>
      </c>
      <c r="X11" s="131" t="s">
        <v>2391</v>
      </c>
      <c r="Y11" s="130" t="s">
        <v>2237</v>
      </c>
      <c r="Z11" s="130">
        <v>1</v>
      </c>
      <c r="AA11" s="129" t="s">
        <v>2321</v>
      </c>
      <c r="AB11" s="130" t="s">
        <v>2321</v>
      </c>
      <c r="AC11" s="130" t="s">
        <v>2396</v>
      </c>
      <c r="AD11" s="130" t="s">
        <v>1982</v>
      </c>
      <c r="AE11" s="130">
        <v>2350.3000000000002</v>
      </c>
      <c r="AF11" s="41" t="str">
        <f>"\""uid\"" : \"""&amp;demoPosts[[#This Row],[uid]]&amp;"\"", "</f>
        <v xml:space="preserve">\"uid\" : \"9c00dba3-8f6d-407e-be69-9f0e98f356aa\", </v>
      </c>
      <c r="AG11" s="54" t="str">
        <f>"\""text\"" : \""" &amp;demoPosts[[#This Row],[text]] &amp; "\"", "</f>
        <v xml:space="preserve">\"text\" : \"hi contract\", </v>
      </c>
      <c r="AH11" s="54" t="str">
        <f t="shared" si="6"/>
        <v xml:space="preserve">\"type\" : \"TEXT\", </v>
      </c>
      <c r="AI11" s="54" t="str">
        <f t="shared" si="7"/>
        <v xml:space="preserve">\"created\" : \"2015-12-05 20:31:57\", </v>
      </c>
      <c r="AJ11" s="54" t="str">
        <f t="shared" si="8"/>
        <v xml:space="preserve">\"modified\" : \"2015-12-05 20:31:57\", </v>
      </c>
      <c r="AK11" s="54" t="str">
        <f>"\""createdDate\"" : \""" &amp; demoPosts[[#This Row],[createdDate]] &amp; "\"", "</f>
        <v xml:space="preserve">\"createdDate\" : \"2002-05-30T09:30:10Z\", </v>
      </c>
      <c r="AL11" s="54" t="str">
        <f>"\""modifiedDate\"" : \""" &amp; demoPosts[[#This Row],[modifiedDate]] &amp; "\"", "</f>
        <v xml:space="preserve">\"modifiedDate\" : \"\", </v>
      </c>
      <c r="AM11" s="54" t="str">
        <f>"\""labels\"" : \""each([Bitcoin],[Ethereum],[" &amp; demoPosts[[#This Row],[Message Type GUID Label]]&amp;"])\"", "</f>
        <v xml:space="preserve">\"labels\" : \"each([Bitcoin],[Ethereum],[49607b66-5642-4f96-ab5b-864f44697ea8])\", </v>
      </c>
      <c r="AN11" s="54" t="str">
        <f t="shared" si="9"/>
        <v>\"connections\":[{\"source\":\"alias://ff5136ad023a66644c4f4a8e2a495bb34689/alias\",\"target\":\"alias://0e65bd3a974ed1d7c195f94055c93537827f/alias\",\"label\":\"f0186f0d-c862-4ee3-9c09-b850a9d745a7\"}],</v>
      </c>
      <c r="AO11" s="54" t="str">
        <f>"\""versionedPostId\"" : \""" &amp; demoPosts[[#This Row],[versionedPost.id]] &amp; "\"", "</f>
        <v xml:space="preserve">\"versionedPostId\" : \"35e60447-747e-496a-afde-65ca182db1c8\", </v>
      </c>
      <c r="AP11" s="54" t="str">
        <f>"\""versionedPostPredecessorId\"" : \""" &amp; demoPosts[[#This Row],[versionedPost.predecessorID]] &amp; "\"", "</f>
        <v xml:space="preserve">\"versionedPostPredecessorId\" : \"\", </v>
      </c>
      <c r="AQ11" s="121" t="str">
        <f>"\""jobPostType\"" : \""" &amp; demoPosts[[#This Row],[jobPostType]] &amp; "\"", "</f>
        <v xml:space="preserve">\"jobPostType\" : \"Project-Hourly\", </v>
      </c>
      <c r="AR11" s="121" t="str">
        <f>"\""summary\"" : \""" &amp; demoPosts[[#This Row],[summary]] &amp; "\"", "</f>
        <v xml:space="preserve">\"summary\" : \"Help test Bitcoin as payment for my travel-related business\", </v>
      </c>
      <c r="AS11"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1" s="121" t="str">
        <f>"\""message\"" : \""" &amp; demoPosts[[#This Row],[message]] &amp; "\"", "</f>
        <v xml:space="preserve">\"message\" : \"hi\", </v>
      </c>
      <c r="AU11" s="121" t="str">
        <f>"\""postedDate\"" : \""" &amp; demoPosts[[#This Row],[message]] &amp; "\"", "</f>
        <v xml:space="preserve">\"postedDate\" : \"hi\", </v>
      </c>
      <c r="AV11" s="121" t="str">
        <f>"\""broadcastDate\"" : \""" &amp; demoPosts[[#This Row],[broadcastDate]] &amp; "\"", "</f>
        <v xml:space="preserve">\"broadcastDate\" : \"2002-05-30T09:30:10Z\", </v>
      </c>
      <c r="AW11" s="121" t="str">
        <f>"\""jobStartDate\"" : \""" &amp; demoPosts[[#This Row],[jobStartDate]] &amp; "\"", "</f>
        <v xml:space="preserve">\"jobStartDate\" : \"2002-05-30T09:30:10Z\", </v>
      </c>
      <c r="AX11" s="121" t="str">
        <f>"\""jobEndDate\"" : \""" &amp; demoPosts[[#This Row],[jobEndDate]] &amp; "\"", "</f>
        <v xml:space="preserve">\"jobEndDate\" : \"2002-05-30T09:30:10Z\", </v>
      </c>
      <c r="AY11" s="121" t="str">
        <f>"\""currency\"" : \""" &amp; demoPosts[[#This Row],[currency]] &amp; "\"", "</f>
        <v xml:space="preserve">\"currency\" : \"USD\", </v>
      </c>
      <c r="AZ11" s="121" t="str">
        <f>"\""workLocation\"" : \""" &amp; demoPosts[[#This Row],[workLocation]] &amp; "\"", "</f>
        <v xml:space="preserve">\"workLocation\" : \"United States\", </v>
      </c>
      <c r="BA11" s="121" t="str">
        <f>"\""isPayoutInPieces\"" : \""" &amp; demoPosts[[#This Row],[isPayoutInPieces]] &amp; "\"", "</f>
        <v xml:space="preserve">\"isPayoutInPieces\" : \"false\", </v>
      </c>
      <c r="BB11" s="121" t="str">
        <f t="shared" si="10"/>
        <v xml:space="preserve">\"skills\" : \"\", </v>
      </c>
      <c r="BC11" s="121" t="str">
        <f>"\""posterId\"" : \""" &amp; demoPosts[[#This Row],[posterId]] &amp; "\"", "</f>
        <v xml:space="preserve">\"posterId\" : \"eeeeeeee-eeee-eeee-eeee-eeeeeeeeeeee\", </v>
      </c>
      <c r="BD11" s="121" t="str">
        <f>"\""versionNumber\"" : \""" &amp; demoPosts[[#This Row],[versionNumber]] &amp; "\"", "</f>
        <v xml:space="preserve">\"versionNumber\" : \"1\", </v>
      </c>
      <c r="BE11" s="123" t="str">
        <f>"\""allowFormatting\"" : \""" &amp; demoPosts[[#This Row],[allowFormatting]] &amp; "\"", "</f>
        <v xml:space="preserve">\"allowFormatting\" : \"true\", </v>
      </c>
      <c r="BF11" s="121" t="str">
        <f>"\""canForward\"" : \""" &amp; demoPosts[[#This Row],[canForward]] &amp; "\"", "</f>
        <v xml:space="preserve">\"canForward\" : \"true\", </v>
      </c>
      <c r="BG11" s="121" t="str">
        <f t="shared" si="11"/>
        <v xml:space="preserve">\"referents\" : \"\", </v>
      </c>
      <c r="BH11" s="121" t="str">
        <f>"\""contractType\"" : \""" &amp; demoPosts[[#This Row],[ContentType]] &amp; "\"", "</f>
        <v xml:space="preserve">\"contractType\" : \"message\", </v>
      </c>
      <c r="BI11" s="121" t="str">
        <f>"\""budget\"" : \""" &amp; demoPosts[[#This Row],[budget]] &amp; "\"""</f>
        <v>\"budget\" : \"2350.3\"</v>
      </c>
      <c r="BJ11"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1"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1" s="41" t="str">
        <f>"""uid"" : """&amp;demoPosts[[#This Row],[uid]]&amp;""", "</f>
        <v xml:space="preserve">"uid" : "9c00dba3-8f6d-407e-be69-9f0e98f356aa", </v>
      </c>
      <c r="BM11" s="55" t="str">
        <f>"""src"" : """&amp;demoPosts[[#This Row],[Source]]&amp;""", "</f>
        <v xml:space="preserve">"src" : "89cbeaaf-bb58-48a4-8bdf-2917d6ae110d", </v>
      </c>
      <c r="BN11" s="55" t="str">
        <f>"""trgts"" : ["""&amp;demoPosts[[#This Row],[trgt1]]&amp;"""], "</f>
        <v xml:space="preserve">"trgts" : ["eeeeeeee-eeee-eeee-eeee-eeeeeeeeeeee"], </v>
      </c>
      <c r="BO11" t="str">
        <f>"""label"" : ""each([Bitcoin],[PROJECTPOSTLABEL],[Ethereum],[" &amp; demoPosts[[#This Row],[Message Type GUID Label]]&amp;"])"", "</f>
        <v xml:space="preserve">"label" : "each([Bitcoin],[PROJECTPOSTLABEL],[Ethereum],[49607b66-5642-4f96-ab5b-864f44697ea8])", </v>
      </c>
      <c r="BP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2" spans="1:68" x14ac:dyDescent="0.25">
      <c r="B12" s="5" t="s">
        <v>1958</v>
      </c>
      <c r="C12" s="3" t="s">
        <v>161</v>
      </c>
      <c r="D12" s="3" t="s">
        <v>2237</v>
      </c>
      <c r="E12" s="5" t="s">
        <v>2240</v>
      </c>
      <c r="F12"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2" s="126" t="s">
        <v>2246</v>
      </c>
      <c r="H12" s="126" t="s">
        <v>2241</v>
      </c>
      <c r="I12" s="126" t="s">
        <v>2238</v>
      </c>
      <c r="J12" s="126"/>
      <c r="K12" s="126" t="s">
        <v>2021</v>
      </c>
      <c r="L12" s="126"/>
      <c r="M12" s="130" t="s">
        <v>2399</v>
      </c>
      <c r="N12" s="130" t="s">
        <v>2404</v>
      </c>
      <c r="O12" s="130" t="s">
        <v>2406</v>
      </c>
      <c r="P12" s="130" t="s">
        <v>2521</v>
      </c>
      <c r="Q12" s="130" t="s">
        <v>2238</v>
      </c>
      <c r="R12" s="130" t="s">
        <v>2238</v>
      </c>
      <c r="S12" s="130" t="s">
        <v>2238</v>
      </c>
      <c r="T12" s="130" t="s">
        <v>2238</v>
      </c>
      <c r="U12" s="130" t="s">
        <v>2051</v>
      </c>
      <c r="V12" s="130" t="s">
        <v>2317</v>
      </c>
      <c r="W12" s="130" t="s">
        <v>2271</v>
      </c>
      <c r="X12" s="131" t="s">
        <v>2391</v>
      </c>
      <c r="Y12" s="130" t="s">
        <v>2237</v>
      </c>
      <c r="Z12" s="130">
        <v>1</v>
      </c>
      <c r="AA12" s="129" t="s">
        <v>2321</v>
      </c>
      <c r="AB12" s="130" t="s">
        <v>2321</v>
      </c>
      <c r="AC12" s="130" t="s">
        <v>2396</v>
      </c>
      <c r="AD12" s="130" t="s">
        <v>1982</v>
      </c>
      <c r="AE12" s="130">
        <v>2350.3000000000002</v>
      </c>
      <c r="AF12" s="41" t="str">
        <f>"\""uid\"" : \"""&amp;demoPosts[[#This Row],[uid]]&amp;"\"", "</f>
        <v xml:space="preserve">\"uid\" : \"9f86552d-b089-4a25-ab3f-2a756b4089cf\", </v>
      </c>
      <c r="AG12" s="54" t="str">
        <f>"\""text\"" : \""" &amp;demoPosts[[#This Row],[text]] &amp; "\"", "</f>
        <v xml:space="preserve">\"text\" : \"hi contract\", </v>
      </c>
      <c r="AH12" s="54" t="str">
        <f t="shared" si="6"/>
        <v xml:space="preserve">\"type\" : \"TEXT\", </v>
      </c>
      <c r="AI12" s="54" t="str">
        <f t="shared" si="7"/>
        <v xml:space="preserve">\"created\" : \"2015-12-05 20:31:57\", </v>
      </c>
      <c r="AJ12" s="54" t="str">
        <f t="shared" si="8"/>
        <v xml:space="preserve">\"modified\" : \"2015-12-05 20:31:57\", </v>
      </c>
      <c r="AK12" s="54" t="str">
        <f>"\""createdDate\"" : \""" &amp; demoPosts[[#This Row],[createdDate]] &amp; "\"", "</f>
        <v xml:space="preserve">\"createdDate\" : \"2002-05-30T09:30:10Z\", </v>
      </c>
      <c r="AL12" s="54" t="str">
        <f>"\""modifiedDate\"" : \""" &amp; demoPosts[[#This Row],[modifiedDate]] &amp; "\"", "</f>
        <v xml:space="preserve">\"modifiedDate\" : \"\", </v>
      </c>
      <c r="AM12" s="54" t="str">
        <f>"\""labels\"" : \""each([Bitcoin],[Ethereum],[" &amp; demoPosts[[#This Row],[Message Type GUID Label]]&amp;"])\"", "</f>
        <v xml:space="preserve">\"labels\" : \"each([Bitcoin],[Ethereum],[49607b66-5642-4f96-ab5b-864f44697ea8])\", </v>
      </c>
      <c r="AN12" s="54" t="str">
        <f t="shared" si="9"/>
        <v>\"connections\":[{\"source\":\"alias://ff5136ad023a66644c4f4a8e2a495bb34689/alias\",\"target\":\"alias://0e65bd3a974ed1d7c195f94055c93537827f/alias\",\"label\":\"f0186f0d-c862-4ee3-9c09-b850a9d745a7\"}],</v>
      </c>
      <c r="AO12" s="54" t="str">
        <f>"\""versionedPostId\"" : \""" &amp; demoPosts[[#This Row],[versionedPost.id]] &amp; "\"", "</f>
        <v xml:space="preserve">\"versionedPostId\" : \"35e60447-747e-496a-afde-65ca182db1c8\", </v>
      </c>
      <c r="AP12" s="54" t="str">
        <f>"\""versionedPostPredecessorId\"" : \""" &amp; demoPosts[[#This Row],[versionedPost.predecessorID]] &amp; "\"", "</f>
        <v xml:space="preserve">\"versionedPostPredecessorId\" : \"\", </v>
      </c>
      <c r="AQ12" s="121" t="str">
        <f>"\""jobPostType\"" : \""" &amp; demoPosts[[#This Row],[jobPostType]] &amp; "\"", "</f>
        <v xml:space="preserve">\"jobPostType\" : \"Project-Hourly\", </v>
      </c>
      <c r="AR12" s="121" t="str">
        <f>"\""summary\"" : \""" &amp; demoPosts[[#This Row],[summary]] &amp; "\"", "</f>
        <v xml:space="preserve">\"summary\" : \"Help test Bitcoin as payment for my travel-related business\", </v>
      </c>
      <c r="AS12"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2" s="121" t="str">
        <f>"\""message\"" : \""" &amp; demoPosts[[#This Row],[message]] &amp; "\"", "</f>
        <v xml:space="preserve">\"message\" : \"hi\", </v>
      </c>
      <c r="AU12" s="121" t="str">
        <f>"\""postedDate\"" : \""" &amp; demoPosts[[#This Row],[message]] &amp; "\"", "</f>
        <v xml:space="preserve">\"postedDate\" : \"hi\", </v>
      </c>
      <c r="AV12" s="121" t="str">
        <f>"\""broadcastDate\"" : \""" &amp; demoPosts[[#This Row],[broadcastDate]] &amp; "\"", "</f>
        <v xml:space="preserve">\"broadcastDate\" : \"2002-05-30T09:30:10Z\", </v>
      </c>
      <c r="AW12" s="121" t="str">
        <f>"\""jobStartDate\"" : \""" &amp; demoPosts[[#This Row],[jobStartDate]] &amp; "\"", "</f>
        <v xml:space="preserve">\"jobStartDate\" : \"2002-05-30T09:30:10Z\", </v>
      </c>
      <c r="AX12" s="121" t="str">
        <f>"\""jobEndDate\"" : \""" &amp; demoPosts[[#This Row],[jobEndDate]] &amp; "\"", "</f>
        <v xml:space="preserve">\"jobEndDate\" : \"2002-05-30T09:30:10Z\", </v>
      </c>
      <c r="AY12" s="121" t="str">
        <f>"\""currency\"" : \""" &amp; demoPosts[[#This Row],[currency]] &amp; "\"", "</f>
        <v xml:space="preserve">\"currency\" : \"USD\", </v>
      </c>
      <c r="AZ12" s="121" t="str">
        <f>"\""workLocation\"" : \""" &amp; demoPosts[[#This Row],[workLocation]] &amp; "\"", "</f>
        <v xml:space="preserve">\"workLocation\" : \"United States\", </v>
      </c>
      <c r="BA12" s="121" t="str">
        <f>"\""isPayoutInPieces\"" : \""" &amp; demoPosts[[#This Row],[isPayoutInPieces]] &amp; "\"", "</f>
        <v xml:space="preserve">\"isPayoutInPieces\" : \"false\", </v>
      </c>
      <c r="BB12" s="121" t="str">
        <f t="shared" si="10"/>
        <v xml:space="preserve">\"skills\" : \"\", </v>
      </c>
      <c r="BC12" s="121" t="str">
        <f>"\""posterId\"" : \""" &amp; demoPosts[[#This Row],[posterId]] &amp; "\"", "</f>
        <v xml:space="preserve">\"posterId\" : \"eeeeeeee-eeee-eeee-eeee-eeeeeeeeeeee\", </v>
      </c>
      <c r="BD12" s="121" t="str">
        <f>"\""versionNumber\"" : \""" &amp; demoPosts[[#This Row],[versionNumber]] &amp; "\"", "</f>
        <v xml:space="preserve">\"versionNumber\" : \"1\", </v>
      </c>
      <c r="BE12" s="123" t="str">
        <f>"\""allowFormatting\"" : \""" &amp; demoPosts[[#This Row],[allowFormatting]] &amp; "\"", "</f>
        <v xml:space="preserve">\"allowFormatting\" : \"true\", </v>
      </c>
      <c r="BF12" s="121" t="str">
        <f>"\""canForward\"" : \""" &amp; demoPosts[[#This Row],[canForward]] &amp; "\"", "</f>
        <v xml:space="preserve">\"canForward\" : \"true\", </v>
      </c>
      <c r="BG12" s="121" t="str">
        <f t="shared" si="11"/>
        <v xml:space="preserve">\"referents\" : \"\", </v>
      </c>
      <c r="BH12" s="121" t="str">
        <f>"\""contractType\"" : \""" &amp; demoPosts[[#This Row],[ContentType]] &amp; "\"", "</f>
        <v xml:space="preserve">\"contractType\" : \"message\", </v>
      </c>
      <c r="BI12" s="121" t="str">
        <f>"\""budget\"" : \""" &amp; demoPosts[[#This Row],[budget]] &amp; "\"""</f>
        <v>\"budget\" : \"2350.3\"</v>
      </c>
      <c r="BJ12"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2"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2" s="41" t="str">
        <f>"""uid"" : """&amp;demoPosts[[#This Row],[uid]]&amp;""", "</f>
        <v xml:space="preserve">"uid" : "9f86552d-b089-4a25-ab3f-2a756b4089cf", </v>
      </c>
      <c r="BM12" s="55" t="str">
        <f>"""src"" : """&amp;demoPosts[[#This Row],[Source]]&amp;""", "</f>
        <v xml:space="preserve">"src" : "89cbeaaf-bb58-48a4-8bdf-2917d6ae110d", </v>
      </c>
      <c r="BN12" s="55" t="str">
        <f>"""trgts"" : ["""&amp;demoPosts[[#This Row],[trgt1]]&amp;"""], "</f>
        <v xml:space="preserve">"trgts" : ["eeeeeeee-eeee-eeee-eeee-eeeeeeeeeeee"], </v>
      </c>
      <c r="BO12" t="str">
        <f>"""label"" : ""each([Bitcoin],[PROJECTPOSTLABEL],[Ethereum],[" &amp; demoPosts[[#This Row],[Message Type GUID Label]]&amp;"])"", "</f>
        <v xml:space="preserve">"label" : "each([Bitcoin],[PROJECTPOSTLABEL],[Ethereum],[49607b66-5642-4f96-ab5b-864f44697ea8])", </v>
      </c>
      <c r="BP1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3" spans="1:68" x14ac:dyDescent="0.25">
      <c r="B13" s="5" t="s">
        <v>1959</v>
      </c>
      <c r="C13" s="3" t="s">
        <v>161</v>
      </c>
      <c r="D13" s="3" t="s">
        <v>2237</v>
      </c>
      <c r="E13" s="5" t="s">
        <v>2240</v>
      </c>
      <c r="F13"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3" s="126" t="s">
        <v>2246</v>
      </c>
      <c r="H13" s="126" t="s">
        <v>2241</v>
      </c>
      <c r="I13" s="126" t="s">
        <v>2238</v>
      </c>
      <c r="J13" s="126"/>
      <c r="K13" s="126" t="s">
        <v>2021</v>
      </c>
      <c r="L13" s="126"/>
      <c r="M13" s="130" t="s">
        <v>2399</v>
      </c>
      <c r="N13" s="130" t="s">
        <v>2404</v>
      </c>
      <c r="O13" s="130" t="s">
        <v>2406</v>
      </c>
      <c r="P13" s="130" t="s">
        <v>2521</v>
      </c>
      <c r="Q13" s="130" t="s">
        <v>2238</v>
      </c>
      <c r="R13" s="130" t="s">
        <v>2238</v>
      </c>
      <c r="S13" s="130" t="s">
        <v>2238</v>
      </c>
      <c r="T13" s="130" t="s">
        <v>2238</v>
      </c>
      <c r="U13" s="130" t="s">
        <v>2051</v>
      </c>
      <c r="V13" s="130" t="s">
        <v>2317</v>
      </c>
      <c r="W13" s="130" t="s">
        <v>2271</v>
      </c>
      <c r="X13" s="131" t="s">
        <v>2391</v>
      </c>
      <c r="Y13" s="130" t="s">
        <v>2237</v>
      </c>
      <c r="Z13" s="130">
        <v>1</v>
      </c>
      <c r="AA13" s="129" t="s">
        <v>2321</v>
      </c>
      <c r="AB13" s="130" t="s">
        <v>2321</v>
      </c>
      <c r="AC13" s="130" t="s">
        <v>2396</v>
      </c>
      <c r="AD13" s="130" t="s">
        <v>1982</v>
      </c>
      <c r="AE13" s="130">
        <v>2350.3000000000002</v>
      </c>
      <c r="AF13" s="41" t="str">
        <f>"\""uid\"" : \"""&amp;demoPosts[[#This Row],[uid]]&amp;"\"", "</f>
        <v xml:space="preserve">\"uid\" : \"58bbeb44-3b4c-4c0c-bda8-2c99c3178e6e\", </v>
      </c>
      <c r="AG13" s="54" t="str">
        <f>"\""text\"" : \""" &amp;demoPosts[[#This Row],[text]] &amp; "\"", "</f>
        <v xml:space="preserve">\"text\" : \"hi contract\", </v>
      </c>
      <c r="AH13" s="54" t="str">
        <f t="shared" si="6"/>
        <v xml:space="preserve">\"type\" : \"TEXT\", </v>
      </c>
      <c r="AI13" s="54" t="str">
        <f t="shared" si="7"/>
        <v xml:space="preserve">\"created\" : \"2015-12-05 20:31:57\", </v>
      </c>
      <c r="AJ13" s="54" t="str">
        <f t="shared" si="8"/>
        <v xml:space="preserve">\"modified\" : \"2015-12-05 20:31:57\", </v>
      </c>
      <c r="AK13" s="54" t="str">
        <f>"\""createdDate\"" : \""" &amp; demoPosts[[#This Row],[createdDate]] &amp; "\"", "</f>
        <v xml:space="preserve">\"createdDate\" : \"2002-05-30T09:30:10Z\", </v>
      </c>
      <c r="AL13" s="54" t="str">
        <f>"\""modifiedDate\"" : \""" &amp; demoPosts[[#This Row],[modifiedDate]] &amp; "\"", "</f>
        <v xml:space="preserve">\"modifiedDate\" : \"\", </v>
      </c>
      <c r="AM13" s="54" t="str">
        <f>"\""labels\"" : \""each([Bitcoin],[Ethereum],[" &amp; demoPosts[[#This Row],[Message Type GUID Label]]&amp;"])\"", "</f>
        <v xml:space="preserve">\"labels\" : \"each([Bitcoin],[Ethereum],[49607b66-5642-4f96-ab5b-864f44697ea8])\", </v>
      </c>
      <c r="AN13" s="54" t="str">
        <f t="shared" si="9"/>
        <v>\"connections\":[{\"source\":\"alias://ff5136ad023a66644c4f4a8e2a495bb34689/alias\",\"target\":\"alias://0e65bd3a974ed1d7c195f94055c93537827f/alias\",\"label\":\"f0186f0d-c862-4ee3-9c09-b850a9d745a7\"}],</v>
      </c>
      <c r="AO13" s="54" t="str">
        <f>"\""versionedPostId\"" : \""" &amp; demoPosts[[#This Row],[versionedPost.id]] &amp; "\"", "</f>
        <v xml:space="preserve">\"versionedPostId\" : \"35e60447-747e-496a-afde-65ca182db1c8\", </v>
      </c>
      <c r="AP13" s="54" t="str">
        <f>"\""versionedPostPredecessorId\"" : \""" &amp; demoPosts[[#This Row],[versionedPost.predecessorID]] &amp; "\"", "</f>
        <v xml:space="preserve">\"versionedPostPredecessorId\" : \"\", </v>
      </c>
      <c r="AQ13" s="121" t="str">
        <f>"\""jobPostType\"" : \""" &amp; demoPosts[[#This Row],[jobPostType]] &amp; "\"", "</f>
        <v xml:space="preserve">\"jobPostType\" : \"Project-Hourly\", </v>
      </c>
      <c r="AR13" s="121" t="str">
        <f>"\""summary\"" : \""" &amp; demoPosts[[#This Row],[summary]] &amp; "\"", "</f>
        <v xml:space="preserve">\"summary\" : \"Help test Bitcoin as payment for my travel-related business\", </v>
      </c>
      <c r="AS13"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3" s="121" t="str">
        <f>"\""message\"" : \""" &amp; demoPosts[[#This Row],[message]] &amp; "\"", "</f>
        <v xml:space="preserve">\"message\" : \"hi\", </v>
      </c>
      <c r="AU13" s="121" t="str">
        <f>"\""postedDate\"" : \""" &amp; demoPosts[[#This Row],[message]] &amp; "\"", "</f>
        <v xml:space="preserve">\"postedDate\" : \"hi\", </v>
      </c>
      <c r="AV13" s="121" t="str">
        <f>"\""broadcastDate\"" : \""" &amp; demoPosts[[#This Row],[broadcastDate]] &amp; "\"", "</f>
        <v xml:space="preserve">\"broadcastDate\" : \"2002-05-30T09:30:10Z\", </v>
      </c>
      <c r="AW13" s="121" t="str">
        <f>"\""jobStartDate\"" : \""" &amp; demoPosts[[#This Row],[jobStartDate]] &amp; "\"", "</f>
        <v xml:space="preserve">\"jobStartDate\" : \"2002-05-30T09:30:10Z\", </v>
      </c>
      <c r="AX13" s="121" t="str">
        <f>"\""jobEndDate\"" : \""" &amp; demoPosts[[#This Row],[jobEndDate]] &amp; "\"", "</f>
        <v xml:space="preserve">\"jobEndDate\" : \"2002-05-30T09:30:10Z\", </v>
      </c>
      <c r="AY13" s="121" t="str">
        <f>"\""currency\"" : \""" &amp; demoPosts[[#This Row],[currency]] &amp; "\"", "</f>
        <v xml:space="preserve">\"currency\" : \"USD\", </v>
      </c>
      <c r="AZ13" s="121" t="str">
        <f>"\""workLocation\"" : \""" &amp; demoPosts[[#This Row],[workLocation]] &amp; "\"", "</f>
        <v xml:space="preserve">\"workLocation\" : \"United States\", </v>
      </c>
      <c r="BA13" s="121" t="str">
        <f>"\""isPayoutInPieces\"" : \""" &amp; demoPosts[[#This Row],[isPayoutInPieces]] &amp; "\"", "</f>
        <v xml:space="preserve">\"isPayoutInPieces\" : \"false\", </v>
      </c>
      <c r="BB13" s="121" t="str">
        <f t="shared" si="10"/>
        <v xml:space="preserve">\"skills\" : \"\", </v>
      </c>
      <c r="BC13" s="121" t="str">
        <f>"\""posterId\"" : \""" &amp; demoPosts[[#This Row],[posterId]] &amp; "\"", "</f>
        <v xml:space="preserve">\"posterId\" : \"eeeeeeee-eeee-eeee-eeee-eeeeeeeeeeee\", </v>
      </c>
      <c r="BD13" s="121" t="str">
        <f>"\""versionNumber\"" : \""" &amp; demoPosts[[#This Row],[versionNumber]] &amp; "\"", "</f>
        <v xml:space="preserve">\"versionNumber\" : \"1\", </v>
      </c>
      <c r="BE13" s="123" t="str">
        <f>"\""allowFormatting\"" : \""" &amp; demoPosts[[#This Row],[allowFormatting]] &amp; "\"", "</f>
        <v xml:space="preserve">\"allowFormatting\" : \"true\", </v>
      </c>
      <c r="BF13" s="121" t="str">
        <f>"\""canForward\"" : \""" &amp; demoPosts[[#This Row],[canForward]] &amp; "\"", "</f>
        <v xml:space="preserve">\"canForward\" : \"true\", </v>
      </c>
      <c r="BG13" s="121" t="str">
        <f t="shared" si="11"/>
        <v xml:space="preserve">\"referents\" : \"\", </v>
      </c>
      <c r="BH13" s="121" t="str">
        <f>"\""contractType\"" : \""" &amp; demoPosts[[#This Row],[ContentType]] &amp; "\"", "</f>
        <v xml:space="preserve">\"contractType\" : \"message\", </v>
      </c>
      <c r="BI13" s="121" t="str">
        <f>"\""budget\"" : \""" &amp; demoPosts[[#This Row],[budget]] &amp; "\"""</f>
        <v>\"budget\" : \"2350.3\"</v>
      </c>
      <c r="BJ13"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3"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3" s="41" t="str">
        <f>"""uid"" : """&amp;demoPosts[[#This Row],[uid]]&amp;""", "</f>
        <v xml:space="preserve">"uid" : "58bbeb44-3b4c-4c0c-bda8-2c99c3178e6e", </v>
      </c>
      <c r="BM13" s="55" t="str">
        <f>"""src"" : """&amp;demoPosts[[#This Row],[Source]]&amp;""", "</f>
        <v xml:space="preserve">"src" : "89cbeaaf-bb58-48a4-8bdf-2917d6ae110d", </v>
      </c>
      <c r="BN13" s="55" t="str">
        <f>"""trgts"" : ["""&amp;demoPosts[[#This Row],[trgt1]]&amp;"""], "</f>
        <v xml:space="preserve">"trgts" : ["eeeeeeee-eeee-eeee-eeee-eeeeeeeeeeee"], </v>
      </c>
      <c r="BO13" t="str">
        <f>"""label"" : ""each([Bitcoin],[PROJECTPOSTLABEL],[Ethereum],[" &amp; demoPosts[[#This Row],[Message Type GUID Label]]&amp;"])"", "</f>
        <v xml:space="preserve">"label" : "each([Bitcoin],[PROJECTPOSTLABEL],[Ethereum],[49607b66-5642-4f96-ab5b-864f44697ea8])", </v>
      </c>
      <c r="BP1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4" spans="1:68" x14ac:dyDescent="0.25">
      <c r="B14" s="5" t="s">
        <v>1960</v>
      </c>
      <c r="C14" s="3" t="s">
        <v>161</v>
      </c>
      <c r="D14" s="3" t="s">
        <v>2237</v>
      </c>
      <c r="E14" s="5" t="s">
        <v>2240</v>
      </c>
      <c r="F1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4" s="126" t="s">
        <v>2246</v>
      </c>
      <c r="H14" s="126" t="s">
        <v>2241</v>
      </c>
      <c r="I14" s="126" t="s">
        <v>2238</v>
      </c>
      <c r="J14" s="126"/>
      <c r="K14" s="126" t="s">
        <v>2021</v>
      </c>
      <c r="L14" s="126"/>
      <c r="M14" s="130" t="s">
        <v>2399</v>
      </c>
      <c r="N14" s="130" t="s">
        <v>2404</v>
      </c>
      <c r="O14" s="130" t="s">
        <v>2406</v>
      </c>
      <c r="P14" s="130" t="s">
        <v>2521</v>
      </c>
      <c r="Q14" s="130" t="s">
        <v>2238</v>
      </c>
      <c r="R14" s="130" t="s">
        <v>2238</v>
      </c>
      <c r="S14" s="130" t="s">
        <v>2238</v>
      </c>
      <c r="T14" s="130" t="s">
        <v>2238</v>
      </c>
      <c r="U14" s="130" t="s">
        <v>2051</v>
      </c>
      <c r="V14" s="130" t="s">
        <v>2317</v>
      </c>
      <c r="W14" s="130" t="s">
        <v>2271</v>
      </c>
      <c r="X14" s="131" t="s">
        <v>2391</v>
      </c>
      <c r="Y14" s="130" t="s">
        <v>2237</v>
      </c>
      <c r="Z14" s="130">
        <v>1</v>
      </c>
      <c r="AA14" s="129" t="s">
        <v>2321</v>
      </c>
      <c r="AB14" s="130" t="s">
        <v>2321</v>
      </c>
      <c r="AC14" s="130" t="s">
        <v>2396</v>
      </c>
      <c r="AD14" s="130" t="s">
        <v>1982</v>
      </c>
      <c r="AE14" s="130">
        <v>2350.3000000000002</v>
      </c>
      <c r="AF14" s="41" t="str">
        <f>"\""uid\"" : \"""&amp;demoPosts[[#This Row],[uid]]&amp;"\"", "</f>
        <v xml:space="preserve">\"uid\" : \"2d18d1f5-b624-486a-8b48-243d036f5440\", </v>
      </c>
      <c r="AG14" s="54" t="str">
        <f>"\""text\"" : \""" &amp;demoPosts[[#This Row],[text]] &amp; "\"", "</f>
        <v xml:space="preserve">\"text\" : \"hi contract\", </v>
      </c>
      <c r="AH14" s="54" t="str">
        <f t="shared" si="6"/>
        <v xml:space="preserve">\"type\" : \"TEXT\", </v>
      </c>
      <c r="AI14" s="54" t="str">
        <f t="shared" si="7"/>
        <v xml:space="preserve">\"created\" : \"2015-12-05 20:31:57\", </v>
      </c>
      <c r="AJ14" s="54" t="str">
        <f t="shared" si="8"/>
        <v xml:space="preserve">\"modified\" : \"2015-12-05 20:31:57\", </v>
      </c>
      <c r="AK14" s="54" t="str">
        <f>"\""createdDate\"" : \""" &amp; demoPosts[[#This Row],[createdDate]] &amp; "\"", "</f>
        <v xml:space="preserve">\"createdDate\" : \"2002-05-30T09:30:10Z\", </v>
      </c>
      <c r="AL14" s="54" t="str">
        <f>"\""modifiedDate\"" : \""" &amp; demoPosts[[#This Row],[modifiedDate]] &amp; "\"", "</f>
        <v xml:space="preserve">\"modifiedDate\" : \"\", </v>
      </c>
      <c r="AM14" s="54" t="str">
        <f>"\""labels\"" : \""each([Bitcoin],[Ethereum],[" &amp; demoPosts[[#This Row],[Message Type GUID Label]]&amp;"])\"", "</f>
        <v xml:space="preserve">\"labels\" : \"each([Bitcoin],[Ethereum],[49607b66-5642-4f96-ab5b-864f44697ea8])\", </v>
      </c>
      <c r="AN14" s="54" t="str">
        <f t="shared" si="9"/>
        <v>\"connections\":[{\"source\":\"alias://ff5136ad023a66644c4f4a8e2a495bb34689/alias\",\"target\":\"alias://0e65bd3a974ed1d7c195f94055c93537827f/alias\",\"label\":\"f0186f0d-c862-4ee3-9c09-b850a9d745a7\"}],</v>
      </c>
      <c r="AO14" s="54" t="str">
        <f>"\""versionedPostId\"" : \""" &amp; demoPosts[[#This Row],[versionedPost.id]] &amp; "\"", "</f>
        <v xml:space="preserve">\"versionedPostId\" : \"35e60447-747e-496a-afde-65ca182db1c8\", </v>
      </c>
      <c r="AP14" s="54" t="str">
        <f>"\""versionedPostPredecessorId\"" : \""" &amp; demoPosts[[#This Row],[versionedPost.predecessorID]] &amp; "\"", "</f>
        <v xml:space="preserve">\"versionedPostPredecessorId\" : \"\", </v>
      </c>
      <c r="AQ14" s="121" t="str">
        <f>"\""jobPostType\"" : \""" &amp; demoPosts[[#This Row],[jobPostType]] &amp; "\"", "</f>
        <v xml:space="preserve">\"jobPostType\" : \"Project-Hourly\", </v>
      </c>
      <c r="AR14" s="121" t="str">
        <f>"\""summary\"" : \""" &amp; demoPosts[[#This Row],[summary]] &amp; "\"", "</f>
        <v xml:space="preserve">\"summary\" : \"Help test Bitcoin as payment for my travel-related business\", </v>
      </c>
      <c r="AS14"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4" s="121" t="str">
        <f>"\""message\"" : \""" &amp; demoPosts[[#This Row],[message]] &amp; "\"", "</f>
        <v xml:space="preserve">\"message\" : \"hi\", </v>
      </c>
      <c r="AU14" s="121" t="str">
        <f>"\""postedDate\"" : \""" &amp; demoPosts[[#This Row],[message]] &amp; "\"", "</f>
        <v xml:space="preserve">\"postedDate\" : \"hi\", </v>
      </c>
      <c r="AV14" s="121" t="str">
        <f>"\""broadcastDate\"" : \""" &amp; demoPosts[[#This Row],[broadcastDate]] &amp; "\"", "</f>
        <v xml:space="preserve">\"broadcastDate\" : \"2002-05-30T09:30:10Z\", </v>
      </c>
      <c r="AW14" s="121" t="str">
        <f>"\""jobStartDate\"" : \""" &amp; demoPosts[[#This Row],[jobStartDate]] &amp; "\"", "</f>
        <v xml:space="preserve">\"jobStartDate\" : \"2002-05-30T09:30:10Z\", </v>
      </c>
      <c r="AX14" s="121" t="str">
        <f>"\""jobEndDate\"" : \""" &amp; demoPosts[[#This Row],[jobEndDate]] &amp; "\"", "</f>
        <v xml:space="preserve">\"jobEndDate\" : \"2002-05-30T09:30:10Z\", </v>
      </c>
      <c r="AY14" s="121" t="str">
        <f>"\""currency\"" : \""" &amp; demoPosts[[#This Row],[currency]] &amp; "\"", "</f>
        <v xml:space="preserve">\"currency\" : \"USD\", </v>
      </c>
      <c r="AZ14" s="121" t="str">
        <f>"\""workLocation\"" : \""" &amp; demoPosts[[#This Row],[workLocation]] &amp; "\"", "</f>
        <v xml:space="preserve">\"workLocation\" : \"United States\", </v>
      </c>
      <c r="BA14" s="121" t="str">
        <f>"\""isPayoutInPieces\"" : \""" &amp; demoPosts[[#This Row],[isPayoutInPieces]] &amp; "\"", "</f>
        <v xml:space="preserve">\"isPayoutInPieces\" : \"false\", </v>
      </c>
      <c r="BB14" s="121" t="str">
        <f t="shared" si="10"/>
        <v xml:space="preserve">\"skills\" : \"\", </v>
      </c>
      <c r="BC14" s="121" t="str">
        <f>"\""posterId\"" : \""" &amp; demoPosts[[#This Row],[posterId]] &amp; "\"", "</f>
        <v xml:space="preserve">\"posterId\" : \"eeeeeeee-eeee-eeee-eeee-eeeeeeeeeeee\", </v>
      </c>
      <c r="BD14" s="121" t="str">
        <f>"\""versionNumber\"" : \""" &amp; demoPosts[[#This Row],[versionNumber]] &amp; "\"", "</f>
        <v xml:space="preserve">\"versionNumber\" : \"1\", </v>
      </c>
      <c r="BE14" s="123" t="str">
        <f>"\""allowFormatting\"" : \""" &amp; demoPosts[[#This Row],[allowFormatting]] &amp; "\"", "</f>
        <v xml:space="preserve">\"allowFormatting\" : \"true\", </v>
      </c>
      <c r="BF14" s="121" t="str">
        <f>"\""canForward\"" : \""" &amp; demoPosts[[#This Row],[canForward]] &amp; "\"", "</f>
        <v xml:space="preserve">\"canForward\" : \"true\", </v>
      </c>
      <c r="BG14" s="121" t="str">
        <f t="shared" si="11"/>
        <v xml:space="preserve">\"referents\" : \"\", </v>
      </c>
      <c r="BH14" s="121" t="str">
        <f>"\""contractType\"" : \""" &amp; demoPosts[[#This Row],[ContentType]] &amp; "\"", "</f>
        <v xml:space="preserve">\"contractType\" : \"message\", </v>
      </c>
      <c r="BI14" s="121" t="str">
        <f>"\""budget\"" : \""" &amp; demoPosts[[#This Row],[budget]] &amp; "\"""</f>
        <v>\"budget\" : \"2350.3\"</v>
      </c>
      <c r="BJ14"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4"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4" s="41" t="str">
        <f>"""uid"" : """&amp;demoPosts[[#This Row],[uid]]&amp;""", "</f>
        <v xml:space="preserve">"uid" : "2d18d1f5-b624-486a-8b48-243d036f5440", </v>
      </c>
      <c r="BM14" s="55" t="str">
        <f>"""src"" : """&amp;demoPosts[[#This Row],[Source]]&amp;""", "</f>
        <v xml:space="preserve">"src" : "89cbeaaf-bb58-48a4-8bdf-2917d6ae110d", </v>
      </c>
      <c r="BN14" s="55" t="str">
        <f>"""trgts"" : ["""&amp;demoPosts[[#This Row],[trgt1]]&amp;"""], "</f>
        <v xml:space="preserve">"trgts" : ["eeeeeeee-eeee-eeee-eeee-eeeeeeeeeeee"], </v>
      </c>
      <c r="BO14" t="str">
        <f>"""label"" : ""each([Bitcoin],[PROJECTPOSTLABEL],[Ethereum],[" &amp; demoPosts[[#This Row],[Message Type GUID Label]]&amp;"])"", "</f>
        <v xml:space="preserve">"label" : "each([Bitcoin],[PROJECTPOSTLABEL],[Ethereum],[49607b66-5642-4f96-ab5b-864f44697ea8])", </v>
      </c>
      <c r="BP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5" spans="1:68" x14ac:dyDescent="0.25">
      <c r="B15" s="5" t="s">
        <v>1961</v>
      </c>
      <c r="C15" s="3" t="s">
        <v>161</v>
      </c>
      <c r="D15" s="3" t="s">
        <v>2237</v>
      </c>
      <c r="E15" s="5" t="s">
        <v>2240</v>
      </c>
      <c r="F1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5" s="126" t="s">
        <v>2246</v>
      </c>
      <c r="H15" s="126" t="s">
        <v>2241</v>
      </c>
      <c r="I15" s="126" t="s">
        <v>2238</v>
      </c>
      <c r="J15" s="126"/>
      <c r="K15" s="126" t="s">
        <v>2021</v>
      </c>
      <c r="L15" s="126"/>
      <c r="M15" s="130" t="s">
        <v>2399</v>
      </c>
      <c r="N15" s="130" t="s">
        <v>2404</v>
      </c>
      <c r="O15" s="130" t="s">
        <v>2406</v>
      </c>
      <c r="P15" s="130" t="s">
        <v>2521</v>
      </c>
      <c r="Q15" s="130" t="s">
        <v>2238</v>
      </c>
      <c r="R15" s="130" t="s">
        <v>2238</v>
      </c>
      <c r="S15" s="130" t="s">
        <v>2238</v>
      </c>
      <c r="T15" s="130" t="s">
        <v>2238</v>
      </c>
      <c r="U15" s="130" t="s">
        <v>2051</v>
      </c>
      <c r="V15" s="130" t="s">
        <v>2317</v>
      </c>
      <c r="W15" s="130" t="s">
        <v>2271</v>
      </c>
      <c r="X15" s="131" t="s">
        <v>2391</v>
      </c>
      <c r="Y15" s="130" t="s">
        <v>2237</v>
      </c>
      <c r="Z15" s="130">
        <v>1</v>
      </c>
      <c r="AA15" s="129" t="s">
        <v>2321</v>
      </c>
      <c r="AB15" s="130" t="s">
        <v>2321</v>
      </c>
      <c r="AC15" s="130" t="s">
        <v>2396</v>
      </c>
      <c r="AD15" s="130" t="s">
        <v>1982</v>
      </c>
      <c r="AE15" s="130">
        <v>2350.3000000000002</v>
      </c>
      <c r="AF15" s="41" t="str">
        <f>"\""uid\"" : \"""&amp;demoPosts[[#This Row],[uid]]&amp;"\"", "</f>
        <v xml:space="preserve">\"uid\" : \"cd265741-286c-4edc-abd6-0081d17de6b0\", </v>
      </c>
      <c r="AG15" s="54" t="str">
        <f>"\""text\"" : \""" &amp;demoPosts[[#This Row],[text]] &amp; "\"", "</f>
        <v xml:space="preserve">\"text\" : \"hi contract\", </v>
      </c>
      <c r="AH15" s="54" t="str">
        <f t="shared" si="6"/>
        <v xml:space="preserve">\"type\" : \"TEXT\", </v>
      </c>
      <c r="AI15" s="54" t="str">
        <f t="shared" si="7"/>
        <v xml:space="preserve">\"created\" : \"2015-12-05 20:31:57\", </v>
      </c>
      <c r="AJ15" s="54" t="str">
        <f t="shared" si="8"/>
        <v xml:space="preserve">\"modified\" : \"2015-12-05 20:31:57\", </v>
      </c>
      <c r="AK15" s="54" t="str">
        <f>"\""createdDate\"" : \""" &amp; demoPosts[[#This Row],[createdDate]] &amp; "\"", "</f>
        <v xml:space="preserve">\"createdDate\" : \"2002-05-30T09:30:10Z\", </v>
      </c>
      <c r="AL15" s="54" t="str">
        <f>"\""modifiedDate\"" : \""" &amp; demoPosts[[#This Row],[modifiedDate]] &amp; "\"", "</f>
        <v xml:space="preserve">\"modifiedDate\" : \"\", </v>
      </c>
      <c r="AM15" s="54" t="str">
        <f>"\""labels\"" : \""each([Bitcoin],[Ethereum],[" &amp; demoPosts[[#This Row],[Message Type GUID Label]]&amp;"])\"", "</f>
        <v xml:space="preserve">\"labels\" : \"each([Bitcoin],[Ethereum],[49607b66-5642-4f96-ab5b-864f44697ea8])\", </v>
      </c>
      <c r="AN15" s="54" t="str">
        <f t="shared" si="9"/>
        <v>\"connections\":[{\"source\":\"alias://ff5136ad023a66644c4f4a8e2a495bb34689/alias\",\"target\":\"alias://0e65bd3a974ed1d7c195f94055c93537827f/alias\",\"label\":\"f0186f0d-c862-4ee3-9c09-b850a9d745a7\"}],</v>
      </c>
      <c r="AO15" s="54" t="str">
        <f>"\""versionedPostId\"" : \""" &amp; demoPosts[[#This Row],[versionedPost.id]] &amp; "\"", "</f>
        <v xml:space="preserve">\"versionedPostId\" : \"35e60447-747e-496a-afde-65ca182db1c8\", </v>
      </c>
      <c r="AP15" s="54" t="str">
        <f>"\""versionedPostPredecessorId\"" : \""" &amp; demoPosts[[#This Row],[versionedPost.predecessorID]] &amp; "\"", "</f>
        <v xml:space="preserve">\"versionedPostPredecessorId\" : \"\", </v>
      </c>
      <c r="AQ15" s="121" t="str">
        <f>"\""jobPostType\"" : \""" &amp; demoPosts[[#This Row],[jobPostType]] &amp; "\"", "</f>
        <v xml:space="preserve">\"jobPostType\" : \"Project-Hourly\", </v>
      </c>
      <c r="AR15" s="121" t="str">
        <f>"\""summary\"" : \""" &amp; demoPosts[[#This Row],[summary]] &amp; "\"", "</f>
        <v xml:space="preserve">\"summary\" : \"Help test Bitcoin as payment for my travel-related business\", </v>
      </c>
      <c r="AS15"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5" s="121" t="str">
        <f>"\""message\"" : \""" &amp; demoPosts[[#This Row],[message]] &amp; "\"", "</f>
        <v xml:space="preserve">\"message\" : \"hi\", </v>
      </c>
      <c r="AU15" s="121" t="str">
        <f>"\""postedDate\"" : \""" &amp; demoPosts[[#This Row],[message]] &amp; "\"", "</f>
        <v xml:space="preserve">\"postedDate\" : \"hi\", </v>
      </c>
      <c r="AV15" s="121" t="str">
        <f>"\""broadcastDate\"" : \""" &amp; demoPosts[[#This Row],[broadcastDate]] &amp; "\"", "</f>
        <v xml:space="preserve">\"broadcastDate\" : \"2002-05-30T09:30:10Z\", </v>
      </c>
      <c r="AW15" s="121" t="str">
        <f>"\""jobStartDate\"" : \""" &amp; demoPosts[[#This Row],[jobStartDate]] &amp; "\"", "</f>
        <v xml:space="preserve">\"jobStartDate\" : \"2002-05-30T09:30:10Z\", </v>
      </c>
      <c r="AX15" s="121" t="str">
        <f>"\""jobEndDate\"" : \""" &amp; demoPosts[[#This Row],[jobEndDate]] &amp; "\"", "</f>
        <v xml:space="preserve">\"jobEndDate\" : \"2002-05-30T09:30:10Z\", </v>
      </c>
      <c r="AY15" s="121" t="str">
        <f>"\""currency\"" : \""" &amp; demoPosts[[#This Row],[currency]] &amp; "\"", "</f>
        <v xml:space="preserve">\"currency\" : \"USD\", </v>
      </c>
      <c r="AZ15" s="121" t="str">
        <f>"\""workLocation\"" : \""" &amp; demoPosts[[#This Row],[workLocation]] &amp; "\"", "</f>
        <v xml:space="preserve">\"workLocation\" : \"United States\", </v>
      </c>
      <c r="BA15" s="121" t="str">
        <f>"\""isPayoutInPieces\"" : \""" &amp; demoPosts[[#This Row],[isPayoutInPieces]] &amp; "\"", "</f>
        <v xml:space="preserve">\"isPayoutInPieces\" : \"false\", </v>
      </c>
      <c r="BB15" s="121" t="str">
        <f t="shared" si="10"/>
        <v xml:space="preserve">\"skills\" : \"\", </v>
      </c>
      <c r="BC15" s="121" t="str">
        <f>"\""posterId\"" : \""" &amp; demoPosts[[#This Row],[posterId]] &amp; "\"", "</f>
        <v xml:space="preserve">\"posterId\" : \"eeeeeeee-eeee-eeee-eeee-eeeeeeeeeeee\", </v>
      </c>
      <c r="BD15" s="121" t="str">
        <f>"\""versionNumber\"" : \""" &amp; demoPosts[[#This Row],[versionNumber]] &amp; "\"", "</f>
        <v xml:space="preserve">\"versionNumber\" : \"1\", </v>
      </c>
      <c r="BE15" s="123" t="str">
        <f>"\""allowFormatting\"" : \""" &amp; demoPosts[[#This Row],[allowFormatting]] &amp; "\"", "</f>
        <v xml:space="preserve">\"allowFormatting\" : \"true\", </v>
      </c>
      <c r="BF15" s="121" t="str">
        <f>"\""canForward\"" : \""" &amp; demoPosts[[#This Row],[canForward]] &amp; "\"", "</f>
        <v xml:space="preserve">\"canForward\" : \"true\", </v>
      </c>
      <c r="BG15" s="121" t="str">
        <f t="shared" si="11"/>
        <v xml:space="preserve">\"referents\" : \"\", </v>
      </c>
      <c r="BH15" s="121" t="str">
        <f>"\""contractType\"" : \""" &amp; demoPosts[[#This Row],[ContentType]] &amp; "\"", "</f>
        <v xml:space="preserve">\"contractType\" : \"message\", </v>
      </c>
      <c r="BI15" s="121" t="str">
        <f>"\""budget\"" : \""" &amp; demoPosts[[#This Row],[budget]] &amp; "\"""</f>
        <v>\"budget\" : \"2350.3\"</v>
      </c>
      <c r="BJ15"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5"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5" s="41" t="str">
        <f>"""uid"" : """&amp;demoPosts[[#This Row],[uid]]&amp;""", "</f>
        <v xml:space="preserve">"uid" : "cd265741-286c-4edc-abd6-0081d17de6b0", </v>
      </c>
      <c r="BM15" s="55" t="str">
        <f>"""src"" : """&amp;demoPosts[[#This Row],[Source]]&amp;""", "</f>
        <v xml:space="preserve">"src" : "89cbeaaf-bb58-48a4-8bdf-2917d6ae110d", </v>
      </c>
      <c r="BN15" s="55" t="str">
        <f>"""trgts"" : ["""&amp;demoPosts[[#This Row],[trgt1]]&amp;"""], "</f>
        <v xml:space="preserve">"trgts" : ["eeeeeeee-eeee-eeee-eeee-eeeeeeeeeeee"], </v>
      </c>
      <c r="BO15" t="str">
        <f>"""label"" : ""each([Bitcoin],[PROJECTPOSTLABEL],[Ethereum],[" &amp; demoPosts[[#This Row],[Message Type GUID Label]]&amp;"])"", "</f>
        <v xml:space="preserve">"label" : "each([Bitcoin],[PROJECTPOSTLABEL],[Ethereum],[49607b66-5642-4f96-ab5b-864f44697ea8])", </v>
      </c>
      <c r="BP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6" spans="1:68" x14ac:dyDescent="0.25">
      <c r="B16" s="5" t="s">
        <v>1962</v>
      </c>
      <c r="C16" s="3" t="s">
        <v>161</v>
      </c>
      <c r="D16" s="3" t="s">
        <v>2237</v>
      </c>
      <c r="E16" s="5" t="s">
        <v>2240</v>
      </c>
      <c r="F1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6" s="126" t="s">
        <v>2246</v>
      </c>
      <c r="H16" s="126" t="s">
        <v>2241</v>
      </c>
      <c r="I16" s="126" t="s">
        <v>2238</v>
      </c>
      <c r="J16" s="126"/>
      <c r="K16" s="126" t="s">
        <v>2021</v>
      </c>
      <c r="L16" s="126"/>
      <c r="M16" s="130" t="s">
        <v>2399</v>
      </c>
      <c r="N16" s="130" t="s">
        <v>2404</v>
      </c>
      <c r="O16" s="130" t="s">
        <v>2406</v>
      </c>
      <c r="P16" s="130" t="s">
        <v>2521</v>
      </c>
      <c r="Q16" s="130" t="s">
        <v>2238</v>
      </c>
      <c r="R16" s="130" t="s">
        <v>2238</v>
      </c>
      <c r="S16" s="130" t="s">
        <v>2238</v>
      </c>
      <c r="T16" s="130" t="s">
        <v>2238</v>
      </c>
      <c r="U16" s="130" t="s">
        <v>2051</v>
      </c>
      <c r="V16" s="130" t="s">
        <v>2317</v>
      </c>
      <c r="W16" s="130" t="s">
        <v>2271</v>
      </c>
      <c r="X16" s="131" t="s">
        <v>2391</v>
      </c>
      <c r="Y16" s="130" t="s">
        <v>2237</v>
      </c>
      <c r="Z16" s="130">
        <v>1</v>
      </c>
      <c r="AA16" s="129" t="s">
        <v>2321</v>
      </c>
      <c r="AB16" s="130" t="s">
        <v>2321</v>
      </c>
      <c r="AC16" s="130" t="s">
        <v>2396</v>
      </c>
      <c r="AD16" s="130" t="s">
        <v>1982</v>
      </c>
      <c r="AE16" s="130">
        <v>2350.3000000000002</v>
      </c>
      <c r="AF16" s="41" t="str">
        <f>"\""uid\"" : \"""&amp;demoPosts[[#This Row],[uid]]&amp;"\"", "</f>
        <v xml:space="preserve">\"uid\" : \"3577b786-be60-4980-af3b-d2a9e55d6dae\", </v>
      </c>
      <c r="AG16" s="54" t="str">
        <f>"\""text\"" : \""" &amp;demoPosts[[#This Row],[text]] &amp; "\"", "</f>
        <v xml:space="preserve">\"text\" : \"hi contract\", </v>
      </c>
      <c r="AH16" s="54" t="str">
        <f t="shared" si="6"/>
        <v xml:space="preserve">\"type\" : \"TEXT\", </v>
      </c>
      <c r="AI16" s="54" t="str">
        <f t="shared" si="7"/>
        <v xml:space="preserve">\"created\" : \"2015-12-05 20:31:57\", </v>
      </c>
      <c r="AJ16" s="54" t="str">
        <f t="shared" si="8"/>
        <v xml:space="preserve">\"modified\" : \"2015-12-05 20:31:57\", </v>
      </c>
      <c r="AK16" s="54" t="str">
        <f>"\""createdDate\"" : \""" &amp; demoPosts[[#This Row],[createdDate]] &amp; "\"", "</f>
        <v xml:space="preserve">\"createdDate\" : \"2002-05-30T09:30:10Z\", </v>
      </c>
      <c r="AL16" s="54" t="str">
        <f>"\""modifiedDate\"" : \""" &amp; demoPosts[[#This Row],[modifiedDate]] &amp; "\"", "</f>
        <v xml:space="preserve">\"modifiedDate\" : \"\", </v>
      </c>
      <c r="AM16" s="54" t="str">
        <f>"\""labels\"" : \""each([Bitcoin],[Ethereum],[" &amp; demoPosts[[#This Row],[Message Type GUID Label]]&amp;"])\"", "</f>
        <v xml:space="preserve">\"labels\" : \"each([Bitcoin],[Ethereum],[49607b66-5642-4f96-ab5b-864f44697ea8])\", </v>
      </c>
      <c r="AN16" s="54" t="str">
        <f t="shared" si="9"/>
        <v>\"connections\":[{\"source\":\"alias://ff5136ad023a66644c4f4a8e2a495bb34689/alias\",\"target\":\"alias://0e65bd3a974ed1d7c195f94055c93537827f/alias\",\"label\":\"f0186f0d-c862-4ee3-9c09-b850a9d745a7\"}],</v>
      </c>
      <c r="AO16" s="54" t="str">
        <f>"\""versionedPostId\"" : \""" &amp; demoPosts[[#This Row],[versionedPost.id]] &amp; "\"", "</f>
        <v xml:space="preserve">\"versionedPostId\" : \"35e60447-747e-496a-afde-65ca182db1c8\", </v>
      </c>
      <c r="AP16" s="54" t="str">
        <f>"\""versionedPostPredecessorId\"" : \""" &amp; demoPosts[[#This Row],[versionedPost.predecessorID]] &amp; "\"", "</f>
        <v xml:space="preserve">\"versionedPostPredecessorId\" : \"\", </v>
      </c>
      <c r="AQ16" s="121" t="str">
        <f>"\""jobPostType\"" : \""" &amp; demoPosts[[#This Row],[jobPostType]] &amp; "\"", "</f>
        <v xml:space="preserve">\"jobPostType\" : \"Project-Hourly\", </v>
      </c>
      <c r="AR16" s="121" t="str">
        <f>"\""summary\"" : \""" &amp; demoPosts[[#This Row],[summary]] &amp; "\"", "</f>
        <v xml:space="preserve">\"summary\" : \"Help test Bitcoin as payment for my travel-related business\", </v>
      </c>
      <c r="AS16"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6" s="121" t="str">
        <f>"\""message\"" : \""" &amp; demoPosts[[#This Row],[message]] &amp; "\"", "</f>
        <v xml:space="preserve">\"message\" : \"hi\", </v>
      </c>
      <c r="AU16" s="121" t="str">
        <f>"\""postedDate\"" : \""" &amp; demoPosts[[#This Row],[message]] &amp; "\"", "</f>
        <v xml:space="preserve">\"postedDate\" : \"hi\", </v>
      </c>
      <c r="AV16" s="121" t="str">
        <f>"\""broadcastDate\"" : \""" &amp; demoPosts[[#This Row],[broadcastDate]] &amp; "\"", "</f>
        <v xml:space="preserve">\"broadcastDate\" : \"2002-05-30T09:30:10Z\", </v>
      </c>
      <c r="AW16" s="121" t="str">
        <f>"\""jobStartDate\"" : \""" &amp; demoPosts[[#This Row],[jobStartDate]] &amp; "\"", "</f>
        <v xml:space="preserve">\"jobStartDate\" : \"2002-05-30T09:30:10Z\", </v>
      </c>
      <c r="AX16" s="121" t="str">
        <f>"\""jobEndDate\"" : \""" &amp; demoPosts[[#This Row],[jobEndDate]] &amp; "\"", "</f>
        <v xml:space="preserve">\"jobEndDate\" : \"2002-05-30T09:30:10Z\", </v>
      </c>
      <c r="AY16" s="121" t="str">
        <f>"\""currency\"" : \""" &amp; demoPosts[[#This Row],[currency]] &amp; "\"", "</f>
        <v xml:space="preserve">\"currency\" : \"USD\", </v>
      </c>
      <c r="AZ16" s="121" t="str">
        <f>"\""workLocation\"" : \""" &amp; demoPosts[[#This Row],[workLocation]] &amp; "\"", "</f>
        <v xml:space="preserve">\"workLocation\" : \"United States\", </v>
      </c>
      <c r="BA16" s="121" t="str">
        <f>"\""isPayoutInPieces\"" : \""" &amp; demoPosts[[#This Row],[isPayoutInPieces]] &amp; "\"", "</f>
        <v xml:space="preserve">\"isPayoutInPieces\" : \"false\", </v>
      </c>
      <c r="BB16" s="121" t="str">
        <f t="shared" si="10"/>
        <v xml:space="preserve">\"skills\" : \"\", </v>
      </c>
      <c r="BC16" s="121" t="str">
        <f>"\""posterId\"" : \""" &amp; demoPosts[[#This Row],[posterId]] &amp; "\"", "</f>
        <v xml:space="preserve">\"posterId\" : \"eeeeeeee-eeee-eeee-eeee-eeeeeeeeeeee\", </v>
      </c>
      <c r="BD16" s="121" t="str">
        <f>"\""versionNumber\"" : \""" &amp; demoPosts[[#This Row],[versionNumber]] &amp; "\"", "</f>
        <v xml:space="preserve">\"versionNumber\" : \"1\", </v>
      </c>
      <c r="BE16" s="123" t="str">
        <f>"\""allowFormatting\"" : \""" &amp; demoPosts[[#This Row],[allowFormatting]] &amp; "\"", "</f>
        <v xml:space="preserve">\"allowFormatting\" : \"true\", </v>
      </c>
      <c r="BF16" s="121" t="str">
        <f>"\""canForward\"" : \""" &amp; demoPosts[[#This Row],[canForward]] &amp; "\"", "</f>
        <v xml:space="preserve">\"canForward\" : \"true\", </v>
      </c>
      <c r="BG16" s="121" t="str">
        <f t="shared" si="11"/>
        <v xml:space="preserve">\"referents\" : \"\", </v>
      </c>
      <c r="BH16" s="121" t="str">
        <f>"\""contractType\"" : \""" &amp; demoPosts[[#This Row],[ContentType]] &amp; "\"", "</f>
        <v xml:space="preserve">\"contractType\" : \"message\", </v>
      </c>
      <c r="BI16" s="121" t="str">
        <f>"\""budget\"" : \""" &amp; demoPosts[[#This Row],[budget]] &amp; "\"""</f>
        <v>\"budget\" : \"2350.3\"</v>
      </c>
      <c r="BJ16"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6"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6" s="41" t="str">
        <f>"""uid"" : """&amp;demoPosts[[#This Row],[uid]]&amp;""", "</f>
        <v xml:space="preserve">"uid" : "3577b786-be60-4980-af3b-d2a9e55d6dae", </v>
      </c>
      <c r="BM16" s="55" t="str">
        <f>"""src"" : """&amp;demoPosts[[#This Row],[Source]]&amp;""", "</f>
        <v xml:space="preserve">"src" : "89cbeaaf-bb58-48a4-8bdf-2917d6ae110d", </v>
      </c>
      <c r="BN16" s="55" t="str">
        <f>"""trgts"" : ["""&amp;demoPosts[[#This Row],[trgt1]]&amp;"""], "</f>
        <v xml:space="preserve">"trgts" : ["eeeeeeee-eeee-eeee-eeee-eeeeeeeeeeee"], </v>
      </c>
      <c r="BO16" t="str">
        <f>"""label"" : ""each([Bitcoin],[PROJECTPOSTLABEL],[Ethereum],[" &amp; demoPosts[[#This Row],[Message Type GUID Label]]&amp;"])"", "</f>
        <v xml:space="preserve">"label" : "each([Bitcoin],[PROJECTPOSTLABEL],[Ethereum],[49607b66-5642-4f96-ab5b-864f44697ea8])", </v>
      </c>
      <c r="BP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7" spans="2:68" x14ac:dyDescent="0.25">
      <c r="B17" s="5" t="s">
        <v>1963</v>
      </c>
      <c r="C17" s="3" t="s">
        <v>161</v>
      </c>
      <c r="D17" s="3" t="s">
        <v>2237</v>
      </c>
      <c r="E17" s="5" t="s">
        <v>2240</v>
      </c>
      <c r="F1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7" s="126" t="s">
        <v>2246</v>
      </c>
      <c r="H17" s="126" t="s">
        <v>2241</v>
      </c>
      <c r="I17" s="126" t="s">
        <v>2238</v>
      </c>
      <c r="J17" s="126"/>
      <c r="K17" s="126" t="s">
        <v>2021</v>
      </c>
      <c r="L17" s="126"/>
      <c r="M17" s="130" t="s">
        <v>2399</v>
      </c>
      <c r="N17" s="130" t="s">
        <v>2404</v>
      </c>
      <c r="O17" s="130" t="s">
        <v>2406</v>
      </c>
      <c r="P17" s="130" t="s">
        <v>2521</v>
      </c>
      <c r="Q17" s="130" t="s">
        <v>2238</v>
      </c>
      <c r="R17" s="130" t="s">
        <v>2238</v>
      </c>
      <c r="S17" s="130" t="s">
        <v>2238</v>
      </c>
      <c r="T17" s="130" t="s">
        <v>2238</v>
      </c>
      <c r="U17" s="130" t="s">
        <v>2051</v>
      </c>
      <c r="V17" s="130" t="s">
        <v>2317</v>
      </c>
      <c r="W17" s="130" t="s">
        <v>2271</v>
      </c>
      <c r="X17" s="131" t="s">
        <v>2391</v>
      </c>
      <c r="Y17" s="130" t="s">
        <v>2237</v>
      </c>
      <c r="Z17" s="130">
        <v>1</v>
      </c>
      <c r="AA17" s="129" t="s">
        <v>2321</v>
      </c>
      <c r="AB17" s="130" t="s">
        <v>2321</v>
      </c>
      <c r="AC17" s="130" t="s">
        <v>2396</v>
      </c>
      <c r="AD17" s="130" t="s">
        <v>1982</v>
      </c>
      <c r="AE17" s="130">
        <v>2350.3000000000002</v>
      </c>
      <c r="AF17" s="41" t="str">
        <f>"\""uid\"" : \"""&amp;demoPosts[[#This Row],[uid]]&amp;"\"", "</f>
        <v xml:space="preserve">\"uid\" : \"1519223c-1a99-4530-96fa-3ccb8dca5418\", </v>
      </c>
      <c r="AG17" s="54" t="str">
        <f>"\""text\"" : \""" &amp;demoPosts[[#This Row],[text]] &amp; "\"", "</f>
        <v xml:space="preserve">\"text\" : \"hi contract\", </v>
      </c>
      <c r="AH17" s="54" t="str">
        <f t="shared" si="6"/>
        <v xml:space="preserve">\"type\" : \"TEXT\", </v>
      </c>
      <c r="AI17" s="54" t="str">
        <f t="shared" si="7"/>
        <v xml:space="preserve">\"created\" : \"2015-12-05 20:31:57\", </v>
      </c>
      <c r="AJ17" s="54" t="str">
        <f t="shared" si="8"/>
        <v xml:space="preserve">\"modified\" : \"2015-12-05 20:31:57\", </v>
      </c>
      <c r="AK17" s="54" t="str">
        <f>"\""createdDate\"" : \""" &amp; demoPosts[[#This Row],[createdDate]] &amp; "\"", "</f>
        <v xml:space="preserve">\"createdDate\" : \"2002-05-30T09:30:10Z\", </v>
      </c>
      <c r="AL17" s="54" t="str">
        <f>"\""modifiedDate\"" : \""" &amp; demoPosts[[#This Row],[modifiedDate]] &amp; "\"", "</f>
        <v xml:space="preserve">\"modifiedDate\" : \"\", </v>
      </c>
      <c r="AM17" s="54" t="str">
        <f>"\""labels\"" : \""each([Bitcoin],[Ethereum],[" &amp; demoPosts[[#This Row],[Message Type GUID Label]]&amp;"])\"", "</f>
        <v xml:space="preserve">\"labels\" : \"each([Bitcoin],[Ethereum],[49607b66-5642-4f96-ab5b-864f44697ea8])\", </v>
      </c>
      <c r="AN17" s="54" t="str">
        <f t="shared" si="9"/>
        <v>\"connections\":[{\"source\":\"alias://ff5136ad023a66644c4f4a8e2a495bb34689/alias\",\"target\":\"alias://0e65bd3a974ed1d7c195f94055c93537827f/alias\",\"label\":\"f0186f0d-c862-4ee3-9c09-b850a9d745a7\"}],</v>
      </c>
      <c r="AO17" s="54" t="str">
        <f>"\""versionedPostId\"" : \""" &amp; demoPosts[[#This Row],[versionedPost.id]] &amp; "\"", "</f>
        <v xml:space="preserve">\"versionedPostId\" : \"35e60447-747e-496a-afde-65ca182db1c8\", </v>
      </c>
      <c r="AP17" s="54" t="str">
        <f>"\""versionedPostPredecessorId\"" : \""" &amp; demoPosts[[#This Row],[versionedPost.predecessorID]] &amp; "\"", "</f>
        <v xml:space="preserve">\"versionedPostPredecessorId\" : \"\", </v>
      </c>
      <c r="AQ17" s="121" t="str">
        <f>"\""jobPostType\"" : \""" &amp; demoPosts[[#This Row],[jobPostType]] &amp; "\"", "</f>
        <v xml:space="preserve">\"jobPostType\" : \"Project-Hourly\", </v>
      </c>
      <c r="AR17" s="121" t="str">
        <f>"\""summary\"" : \""" &amp; demoPosts[[#This Row],[summary]] &amp; "\"", "</f>
        <v xml:space="preserve">\"summary\" : \"Help test Bitcoin as payment for my travel-related business\", </v>
      </c>
      <c r="AS17"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7" s="121" t="str">
        <f>"\""message\"" : \""" &amp; demoPosts[[#This Row],[message]] &amp; "\"", "</f>
        <v xml:space="preserve">\"message\" : \"hi\", </v>
      </c>
      <c r="AU17" s="121" t="str">
        <f>"\""postedDate\"" : \""" &amp; demoPosts[[#This Row],[message]] &amp; "\"", "</f>
        <v xml:space="preserve">\"postedDate\" : \"hi\", </v>
      </c>
      <c r="AV17" s="121" t="str">
        <f>"\""broadcastDate\"" : \""" &amp; demoPosts[[#This Row],[broadcastDate]] &amp; "\"", "</f>
        <v xml:space="preserve">\"broadcastDate\" : \"2002-05-30T09:30:10Z\", </v>
      </c>
      <c r="AW17" s="121" t="str">
        <f>"\""jobStartDate\"" : \""" &amp; demoPosts[[#This Row],[jobStartDate]] &amp; "\"", "</f>
        <v xml:space="preserve">\"jobStartDate\" : \"2002-05-30T09:30:10Z\", </v>
      </c>
      <c r="AX17" s="121" t="str">
        <f>"\""jobEndDate\"" : \""" &amp; demoPosts[[#This Row],[jobEndDate]] &amp; "\"", "</f>
        <v xml:space="preserve">\"jobEndDate\" : \"2002-05-30T09:30:10Z\", </v>
      </c>
      <c r="AY17" s="121" t="str">
        <f>"\""currency\"" : \""" &amp; demoPosts[[#This Row],[currency]] &amp; "\"", "</f>
        <v xml:space="preserve">\"currency\" : \"USD\", </v>
      </c>
      <c r="AZ17" s="121" t="str">
        <f>"\""workLocation\"" : \""" &amp; demoPosts[[#This Row],[workLocation]] &amp; "\"", "</f>
        <v xml:space="preserve">\"workLocation\" : \"United States\", </v>
      </c>
      <c r="BA17" s="121" t="str">
        <f>"\""isPayoutInPieces\"" : \""" &amp; demoPosts[[#This Row],[isPayoutInPieces]] &amp; "\"", "</f>
        <v xml:space="preserve">\"isPayoutInPieces\" : \"false\", </v>
      </c>
      <c r="BB17" s="121" t="str">
        <f t="shared" si="10"/>
        <v xml:space="preserve">\"skills\" : \"\", </v>
      </c>
      <c r="BC17" s="121" t="str">
        <f>"\""posterId\"" : \""" &amp; demoPosts[[#This Row],[posterId]] &amp; "\"", "</f>
        <v xml:space="preserve">\"posterId\" : \"eeeeeeee-eeee-eeee-eeee-eeeeeeeeeeee\", </v>
      </c>
      <c r="BD17" s="121" t="str">
        <f>"\""versionNumber\"" : \""" &amp; demoPosts[[#This Row],[versionNumber]] &amp; "\"", "</f>
        <v xml:space="preserve">\"versionNumber\" : \"1\", </v>
      </c>
      <c r="BE17" s="123" t="str">
        <f>"\""allowFormatting\"" : \""" &amp; demoPosts[[#This Row],[allowFormatting]] &amp; "\"", "</f>
        <v xml:space="preserve">\"allowFormatting\" : \"true\", </v>
      </c>
      <c r="BF17" s="121" t="str">
        <f>"\""canForward\"" : \""" &amp; demoPosts[[#This Row],[canForward]] &amp; "\"", "</f>
        <v xml:space="preserve">\"canForward\" : \"true\", </v>
      </c>
      <c r="BG17" s="121" t="str">
        <f t="shared" si="11"/>
        <v xml:space="preserve">\"referents\" : \"\", </v>
      </c>
      <c r="BH17" s="121" t="str">
        <f>"\""contractType\"" : \""" &amp; demoPosts[[#This Row],[ContentType]] &amp; "\"", "</f>
        <v xml:space="preserve">\"contractType\" : \"message\", </v>
      </c>
      <c r="BI17" s="121" t="str">
        <f>"\""budget\"" : \""" &amp; demoPosts[[#This Row],[budget]] &amp; "\"""</f>
        <v>\"budget\" : \"2350.3\"</v>
      </c>
      <c r="BJ17"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7"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7" s="41" t="str">
        <f>"""uid"" : """&amp;demoPosts[[#This Row],[uid]]&amp;""", "</f>
        <v xml:space="preserve">"uid" : "1519223c-1a99-4530-96fa-3ccb8dca5418", </v>
      </c>
      <c r="BM17" s="55" t="str">
        <f>"""src"" : """&amp;demoPosts[[#This Row],[Source]]&amp;""", "</f>
        <v xml:space="preserve">"src" : "89cbeaaf-bb58-48a4-8bdf-2917d6ae110d", </v>
      </c>
      <c r="BN17" s="55" t="str">
        <f>"""trgts"" : ["""&amp;demoPosts[[#This Row],[trgt1]]&amp;"""], "</f>
        <v xml:space="preserve">"trgts" : ["eeeeeeee-eeee-eeee-eeee-eeeeeeeeeeee"], </v>
      </c>
      <c r="BO17" t="str">
        <f>"""label"" : ""each([Bitcoin],[PROJECTPOSTLABEL],[Ethereum],[" &amp; demoPosts[[#This Row],[Message Type GUID Label]]&amp;"])"", "</f>
        <v xml:space="preserve">"label" : "each([Bitcoin],[PROJECTPOSTLABEL],[Ethereum],[49607b66-5642-4f96-ab5b-864f44697ea8])", </v>
      </c>
      <c r="BP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8" spans="2:68" x14ac:dyDescent="0.25">
      <c r="B18" s="5" t="s">
        <v>1964</v>
      </c>
      <c r="C18" s="3" t="s">
        <v>161</v>
      </c>
      <c r="D18" s="3" t="s">
        <v>2237</v>
      </c>
      <c r="E18" s="5" t="s">
        <v>2240</v>
      </c>
      <c r="F1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8" s="126" t="s">
        <v>2246</v>
      </c>
      <c r="H18" s="126" t="s">
        <v>2241</v>
      </c>
      <c r="I18" s="126" t="s">
        <v>2238</v>
      </c>
      <c r="J18" s="126"/>
      <c r="K18" s="126" t="s">
        <v>2021</v>
      </c>
      <c r="L18" s="126"/>
      <c r="M18" s="130" t="s">
        <v>2399</v>
      </c>
      <c r="N18" s="130" t="s">
        <v>2404</v>
      </c>
      <c r="O18" s="130" t="s">
        <v>2406</v>
      </c>
      <c r="P18" s="130" t="s">
        <v>2521</v>
      </c>
      <c r="Q18" s="130" t="s">
        <v>2238</v>
      </c>
      <c r="R18" s="130" t="s">
        <v>2238</v>
      </c>
      <c r="S18" s="130" t="s">
        <v>2238</v>
      </c>
      <c r="T18" s="130" t="s">
        <v>2238</v>
      </c>
      <c r="U18" s="130" t="s">
        <v>2051</v>
      </c>
      <c r="V18" s="130" t="s">
        <v>2317</v>
      </c>
      <c r="W18" s="130" t="s">
        <v>2271</v>
      </c>
      <c r="X18" s="131" t="s">
        <v>2391</v>
      </c>
      <c r="Y18" s="130" t="s">
        <v>2237</v>
      </c>
      <c r="Z18" s="130">
        <v>1</v>
      </c>
      <c r="AA18" s="129" t="s">
        <v>2321</v>
      </c>
      <c r="AB18" s="130" t="s">
        <v>2321</v>
      </c>
      <c r="AC18" s="130" t="s">
        <v>2396</v>
      </c>
      <c r="AD18" s="130" t="s">
        <v>1982</v>
      </c>
      <c r="AE18" s="130">
        <v>2350.3000000000002</v>
      </c>
      <c r="AF18" s="41" t="str">
        <f>"\""uid\"" : \"""&amp;demoPosts[[#This Row],[uid]]&amp;"\"", "</f>
        <v xml:space="preserve">\"uid\" : \"0c778b40-4799-4557-9050-fd7a4b77c23e\", </v>
      </c>
      <c r="AG18" s="54" t="str">
        <f>"\""text\"" : \""" &amp;demoPosts[[#This Row],[text]] &amp; "\"", "</f>
        <v xml:space="preserve">\"text\" : \"hi contract\", </v>
      </c>
      <c r="AH18" s="54" t="str">
        <f t="shared" si="6"/>
        <v xml:space="preserve">\"type\" : \"TEXT\", </v>
      </c>
      <c r="AI18" s="54" t="str">
        <f t="shared" si="7"/>
        <v xml:space="preserve">\"created\" : \"2015-12-05 20:31:57\", </v>
      </c>
      <c r="AJ18" s="54" t="str">
        <f t="shared" si="8"/>
        <v xml:space="preserve">\"modified\" : \"2015-12-05 20:31:57\", </v>
      </c>
      <c r="AK18" s="54" t="str">
        <f>"\""createdDate\"" : \""" &amp; demoPosts[[#This Row],[createdDate]] &amp; "\"", "</f>
        <v xml:space="preserve">\"createdDate\" : \"2002-05-30T09:30:10Z\", </v>
      </c>
      <c r="AL18" s="54" t="str">
        <f>"\""modifiedDate\"" : \""" &amp; demoPosts[[#This Row],[modifiedDate]] &amp; "\"", "</f>
        <v xml:space="preserve">\"modifiedDate\" : \"\", </v>
      </c>
      <c r="AM18" s="54" t="str">
        <f>"\""labels\"" : \""each([Bitcoin],[Ethereum],[" &amp; demoPosts[[#This Row],[Message Type GUID Label]]&amp;"])\"", "</f>
        <v xml:space="preserve">\"labels\" : \"each([Bitcoin],[Ethereum],[49607b66-5642-4f96-ab5b-864f44697ea8])\", </v>
      </c>
      <c r="AN18" s="54" t="str">
        <f t="shared" si="9"/>
        <v>\"connections\":[{\"source\":\"alias://ff5136ad023a66644c4f4a8e2a495bb34689/alias\",\"target\":\"alias://0e65bd3a974ed1d7c195f94055c93537827f/alias\",\"label\":\"f0186f0d-c862-4ee3-9c09-b850a9d745a7\"}],</v>
      </c>
      <c r="AO18" s="54" t="str">
        <f>"\""versionedPostId\"" : \""" &amp; demoPosts[[#This Row],[versionedPost.id]] &amp; "\"", "</f>
        <v xml:space="preserve">\"versionedPostId\" : \"35e60447-747e-496a-afde-65ca182db1c8\", </v>
      </c>
      <c r="AP18" s="54" t="str">
        <f>"\""versionedPostPredecessorId\"" : \""" &amp; demoPosts[[#This Row],[versionedPost.predecessorID]] &amp; "\"", "</f>
        <v xml:space="preserve">\"versionedPostPredecessorId\" : \"\", </v>
      </c>
      <c r="AQ18" s="121" t="str">
        <f>"\""jobPostType\"" : \""" &amp; demoPosts[[#This Row],[jobPostType]] &amp; "\"", "</f>
        <v xml:space="preserve">\"jobPostType\" : \"Project-Hourly\", </v>
      </c>
      <c r="AR18" s="121" t="str">
        <f>"\""summary\"" : \""" &amp; demoPosts[[#This Row],[summary]] &amp; "\"", "</f>
        <v xml:space="preserve">\"summary\" : \"Help test Bitcoin as payment for my travel-related business\", </v>
      </c>
      <c r="AS18" s="121"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8" s="121" t="str">
        <f>"\""message\"" : \""" &amp; demoPosts[[#This Row],[message]] &amp; "\"", "</f>
        <v xml:space="preserve">\"message\" : \"hi\", </v>
      </c>
      <c r="AU18" s="121" t="str">
        <f>"\""postedDate\"" : \""" &amp; demoPosts[[#This Row],[message]] &amp; "\"", "</f>
        <v xml:space="preserve">\"postedDate\" : \"hi\", </v>
      </c>
      <c r="AV18" s="121" t="str">
        <f>"\""broadcastDate\"" : \""" &amp; demoPosts[[#This Row],[broadcastDate]] &amp; "\"", "</f>
        <v xml:space="preserve">\"broadcastDate\" : \"2002-05-30T09:30:10Z\", </v>
      </c>
      <c r="AW18" s="121" t="str">
        <f>"\""jobStartDate\"" : \""" &amp; demoPosts[[#This Row],[jobStartDate]] &amp; "\"", "</f>
        <v xml:space="preserve">\"jobStartDate\" : \"2002-05-30T09:30:10Z\", </v>
      </c>
      <c r="AX18" s="121" t="str">
        <f>"\""jobEndDate\"" : \""" &amp; demoPosts[[#This Row],[jobEndDate]] &amp; "\"", "</f>
        <v xml:space="preserve">\"jobEndDate\" : \"2002-05-30T09:30:10Z\", </v>
      </c>
      <c r="AY18" s="121" t="str">
        <f>"\""currency\"" : \""" &amp; demoPosts[[#This Row],[currency]] &amp; "\"", "</f>
        <v xml:space="preserve">\"currency\" : \"USD\", </v>
      </c>
      <c r="AZ18" s="121" t="str">
        <f>"\""workLocation\"" : \""" &amp; demoPosts[[#This Row],[workLocation]] &amp; "\"", "</f>
        <v xml:space="preserve">\"workLocation\" : \"United States\", </v>
      </c>
      <c r="BA18" s="121" t="str">
        <f>"\""isPayoutInPieces\"" : \""" &amp; demoPosts[[#This Row],[isPayoutInPieces]] &amp; "\"", "</f>
        <v xml:space="preserve">\"isPayoutInPieces\" : \"false\", </v>
      </c>
      <c r="BB18" s="121" t="str">
        <f t="shared" si="10"/>
        <v xml:space="preserve">\"skills\" : \"\", </v>
      </c>
      <c r="BC18" s="121" t="str">
        <f>"\""posterId\"" : \""" &amp; demoPosts[[#This Row],[posterId]] &amp; "\"", "</f>
        <v xml:space="preserve">\"posterId\" : \"eeeeeeee-eeee-eeee-eeee-eeeeeeeeeeee\", </v>
      </c>
      <c r="BD18" s="121" t="str">
        <f>"\""versionNumber\"" : \""" &amp; demoPosts[[#This Row],[versionNumber]] &amp; "\"", "</f>
        <v xml:space="preserve">\"versionNumber\" : \"1\", </v>
      </c>
      <c r="BE18" s="123" t="str">
        <f>"\""allowFormatting\"" : \""" &amp; demoPosts[[#This Row],[allowFormatting]] &amp; "\"", "</f>
        <v xml:space="preserve">\"allowFormatting\" : \"true\", </v>
      </c>
      <c r="BF18" s="121" t="str">
        <f>"\""canForward\"" : \""" &amp; demoPosts[[#This Row],[canForward]] &amp; "\"", "</f>
        <v xml:space="preserve">\"canForward\" : \"true\", </v>
      </c>
      <c r="BG18" s="121" t="str">
        <f t="shared" si="11"/>
        <v xml:space="preserve">\"referents\" : \"\", </v>
      </c>
      <c r="BH18" s="121" t="str">
        <f>"\""contractType\"" : \""" &amp; demoPosts[[#This Row],[ContentType]] &amp; "\"", "</f>
        <v xml:space="preserve">\"contractType\" : \"message\", </v>
      </c>
      <c r="BI18" s="121" t="str">
        <f>"\""budget\"" : \""" &amp; demoPosts[[#This Row],[budget]] &amp; "\"""</f>
        <v>\"budget\" : \"2350.3\"</v>
      </c>
      <c r="BJ18"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8"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8" s="41" t="str">
        <f>"""uid"" : """&amp;demoPosts[[#This Row],[uid]]&amp;""", "</f>
        <v xml:space="preserve">"uid" : "0c778b40-4799-4557-9050-fd7a4b77c23e", </v>
      </c>
      <c r="BM18" s="55" t="str">
        <f>"""src"" : """&amp;demoPosts[[#This Row],[Source]]&amp;""", "</f>
        <v xml:space="preserve">"src" : "89cbeaaf-bb58-48a4-8bdf-2917d6ae110d", </v>
      </c>
      <c r="BN18" s="55" t="str">
        <f>"""trgts"" : ["""&amp;demoPosts[[#This Row],[trgt1]]&amp;"""], "</f>
        <v xml:space="preserve">"trgts" : ["eeeeeeee-eeee-eeee-eeee-eeeeeeeeeeee"], </v>
      </c>
      <c r="BO18" t="str">
        <f>"""label"" : ""each([Bitcoin],[PROJECTPOSTLABEL],[Ethereum],[" &amp; demoPosts[[#This Row],[Message Type GUID Label]]&amp;"])"", "</f>
        <v xml:space="preserve">"label" : "each([Bitcoin],[PROJECTPOSTLABEL],[Ethereum],[49607b66-5642-4f96-ab5b-864f44697ea8])", </v>
      </c>
      <c r="BP1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"0c778b40-4799-4557-9050-fd7a4b77c23e", "value" : "{\"uid\"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9" spans="2:68" x14ac:dyDescent="0.25">
      <c r="B19" s="5" t="s">
        <v>1965</v>
      </c>
      <c r="C19" s="3" t="s">
        <v>161</v>
      </c>
      <c r="D19" s="3" t="s">
        <v>2237</v>
      </c>
      <c r="E19" s="5" t="s">
        <v>2240</v>
      </c>
      <c r="F1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9" s="126" t="s">
        <v>2255</v>
      </c>
      <c r="H19" s="126" t="s">
        <v>2241</v>
      </c>
      <c r="I19" s="126" t="s">
        <v>2238</v>
      </c>
      <c r="J19" s="126"/>
      <c r="K19" s="126" t="s">
        <v>2022</v>
      </c>
      <c r="L19" s="126" t="str">
        <f>+K6</f>
        <v>35e60447-747e-496a-afde-65ca182db1c8</v>
      </c>
      <c r="M19" s="132" t="s">
        <v>2522</v>
      </c>
      <c r="N19" s="132" t="s">
        <v>2522</v>
      </c>
      <c r="O19" s="132" t="s">
        <v>2522</v>
      </c>
      <c r="P19" s="132" t="s">
        <v>2522</v>
      </c>
      <c r="Q19" s="130" t="s">
        <v>2238</v>
      </c>
      <c r="R19" s="130" t="s">
        <v>2238</v>
      </c>
      <c r="S19" s="130" t="s">
        <v>2238</v>
      </c>
      <c r="T19" s="130" t="s">
        <v>2238</v>
      </c>
      <c r="U19" s="132" t="s">
        <v>2522</v>
      </c>
      <c r="V19" s="132" t="s">
        <v>2522</v>
      </c>
      <c r="W19" s="130" t="s">
        <v>2271</v>
      </c>
      <c r="X19" s="132" t="s">
        <v>2522</v>
      </c>
      <c r="Y19" s="132" t="s">
        <v>2522</v>
      </c>
      <c r="Z19" s="130">
        <v>1</v>
      </c>
      <c r="AA19" s="129" t="s">
        <v>2321</v>
      </c>
      <c r="AB19" s="130" t="s">
        <v>2321</v>
      </c>
      <c r="AC19" s="132" t="s">
        <v>2522</v>
      </c>
      <c r="AD19" s="132" t="s">
        <v>2522</v>
      </c>
      <c r="AE19" s="132" t="s">
        <v>2522</v>
      </c>
      <c r="AF19" s="41" t="str">
        <f>"\""uid\"" : \"""&amp;demoPosts[[#This Row],[uid]]&amp;"\"", "</f>
        <v xml:space="preserve">\"uid\" : \"d162658d-6e0e-4f28-b7d4-b8869fa05b75\", </v>
      </c>
      <c r="AG19" s="54" t="str">
        <f>"\""text\"" : \""" &amp;demoPosts[[#This Row],[text]] &amp; "\"", "</f>
        <v xml:space="preserve">\"text\" : \"hi contractRevised\", </v>
      </c>
      <c r="AH19" s="54" t="str">
        <f t="shared" si="0"/>
        <v xml:space="preserve">\"type\" : \"TEXT\", </v>
      </c>
      <c r="AI19" s="54" t="str">
        <f t="shared" si="1"/>
        <v xml:space="preserve">\"created\" : \"2015-12-05 20:31:57\", </v>
      </c>
      <c r="AJ19" s="54" t="str">
        <f t="shared" si="2"/>
        <v xml:space="preserve">\"modified\" : \"2015-12-05 20:31:57\", </v>
      </c>
      <c r="AK19" s="54" t="str">
        <f>"\""createdDate\"" : \""" &amp; demoPosts[[#This Row],[createdDate]] &amp; "\"", "</f>
        <v xml:space="preserve">\"createdDate\" : \"2002-05-30T09:30:10Z\", </v>
      </c>
      <c r="AL19" s="54" t="str">
        <f>"\""modifiedDate\"" : \""" &amp; demoPosts[[#This Row],[modifiedDate]] &amp; "\"", "</f>
        <v xml:space="preserve">\"modifiedDate\" : \"\", </v>
      </c>
      <c r="AM19" s="54" t="str">
        <f>"\""labels\"" : \""each([Bitcoin],[Ethereum],[" &amp; demoPosts[[#This Row],[Message Type GUID Label]]&amp;"])\"", "</f>
        <v xml:space="preserve">\"labels\" : \"each([Bitcoin],[Ethereum],[49607b66-5642-4f96-ab5b-864f44697ea8])\", </v>
      </c>
      <c r="AN19" s="54" t="str">
        <f t="shared" si="3"/>
        <v>\"connections\":[{\"source\":\"alias://ff5136ad023a66644c4f4a8e2a495bb34689/alias\",\"target\":\"alias://0e65bd3a974ed1d7c195f94055c93537827f/alias\",\"label\":\"f0186f0d-c862-4ee3-9c09-b850a9d745a7\"}],</v>
      </c>
      <c r="AO19" s="54" t="str">
        <f>"\""versionedPostId\"" : \""" &amp; demoPosts[[#This Row],[versionedPost.id]] &amp; "\"", "</f>
        <v xml:space="preserve">\"versionedPostId\" : \"9c0c40db-b3eb-42d0-a391-c2a97c457736\", </v>
      </c>
      <c r="AP19" s="54" t="str">
        <f>"\""versionedPostPredecessorId\"" : \""" &amp; demoPosts[[#This Row],[versionedPost.predecessorID]] &amp; "\"", "</f>
        <v xml:space="preserve">\"versionedPostPredecessorId\" : \"35e60447-747e-496a-afde-65ca182db1c8\", </v>
      </c>
      <c r="AQ19" s="118" t="str">
        <f>"\""jobPostType\"" : \""" &amp; demoPosts[[#This Row],[jobPostType]] &amp; "\"", "</f>
        <v xml:space="preserve">\"jobPostType\" : \"na\", </v>
      </c>
      <c r="AR19" s="118" t="str">
        <f>"\""summary\"" : \""" &amp; demoPosts[[#This Row],[summary]] &amp; "\"", "</f>
        <v xml:space="preserve">\"summary\" : \"na\", </v>
      </c>
      <c r="AS19" s="118" t="str">
        <f>"\""description\"" : \""" &amp; demoPosts[[#This Row],[description]] &amp; "\"", "</f>
        <v xml:space="preserve">\"description\" : \"na\", </v>
      </c>
      <c r="AT19" s="118" t="str">
        <f>"\""message\"" : \""" &amp; demoPosts[[#This Row],[message]] &amp; "\"", "</f>
        <v xml:space="preserve">\"message\" : \"na\", </v>
      </c>
      <c r="AU19" s="118" t="str">
        <f>"\""postedDate\"" : \""" &amp; demoPosts[[#This Row],[message]] &amp; "\"", "</f>
        <v xml:space="preserve">\"postedDate\" : \"na\", </v>
      </c>
      <c r="AV19" s="118" t="str">
        <f>"\""broadcastDate\"" : \""" &amp; demoPosts[[#This Row],[broadcastDate]] &amp; "\"", "</f>
        <v xml:space="preserve">\"broadcastDate\" : \"2002-05-30T09:30:10Z\", </v>
      </c>
      <c r="AW19" s="118" t="str">
        <f>"\""jobStartDate\"" : \""" &amp; demoPosts[[#This Row],[jobStartDate]] &amp; "\"", "</f>
        <v xml:space="preserve">\"jobStartDate\" : \"2002-05-30T09:30:10Z\", </v>
      </c>
      <c r="AX19" s="118" t="str">
        <f>"\""jobEndDate\"" : \""" &amp; demoPosts[[#This Row],[jobEndDate]] &amp; "\"", "</f>
        <v xml:space="preserve">\"jobEndDate\" : \"2002-05-30T09:30:10Z\", </v>
      </c>
      <c r="AY19" s="118" t="str">
        <f>"\""currency\"" : \""" &amp; demoPosts[[#This Row],[currency]] &amp; "\"", "</f>
        <v xml:space="preserve">\"currency\" : \"na\", </v>
      </c>
      <c r="AZ19" s="118" t="str">
        <f>"\""workLocation\"" : \""" &amp; demoPosts[[#This Row],[workLocation]] &amp; "\"", "</f>
        <v xml:space="preserve">\"workLocation\" : \"na\", </v>
      </c>
      <c r="BA19" s="118" t="str">
        <f>"\""isPayoutInPieces\"" : \""" &amp; demoPosts[[#This Row],[isPayoutInPieces]] &amp; "\"", "</f>
        <v xml:space="preserve">\"isPayoutInPieces\" : \"false\", </v>
      </c>
      <c r="BB19" s="118" t="str">
        <f t="shared" si="4"/>
        <v xml:space="preserve">\"skills\" : \"\", </v>
      </c>
      <c r="BC19" s="118" t="str">
        <f>"\""posterId\"" : \""" &amp; demoPosts[[#This Row],[posterId]] &amp; "\"", "</f>
        <v xml:space="preserve">\"posterId\" : \"na\", </v>
      </c>
      <c r="BD19" s="118" t="str">
        <f>"\""versionNumber\"" : \""" &amp; demoPosts[[#This Row],[versionNumber]] &amp; "\"", "</f>
        <v xml:space="preserve">\"versionNumber\" : \"1\", </v>
      </c>
      <c r="BE19" s="118" t="str">
        <f>"\""allowFormatting\"" : \""" &amp; demoPosts[[#This Row],[allowFormatting]] &amp; "\"", "</f>
        <v xml:space="preserve">\"allowFormatting\" : \"true\", </v>
      </c>
      <c r="BF19" s="118" t="str">
        <f>"\""canForward\"" : \""" &amp; demoPosts[[#This Row],[canForward]] &amp; "\"", "</f>
        <v xml:space="preserve">\"canForward\" : \"true\", </v>
      </c>
      <c r="BG19" s="118" t="str">
        <f t="shared" si="5"/>
        <v xml:space="preserve">\"referents\" : \"\", </v>
      </c>
      <c r="BH19" s="118" t="str">
        <f>"\""contractType\"" : \""" &amp; demoPosts[[#This Row],[ContentType]] &amp; "\"", "</f>
        <v xml:space="preserve">\"contractType\" : \"message\", </v>
      </c>
      <c r="BI19" s="118" t="str">
        <f>"\""budget\"" : \""" &amp; demoPosts[[#This Row],[budget]] &amp; "\"""</f>
        <v>\"budget\" : \"na\"</v>
      </c>
      <c r="BJ19"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19"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19" s="41" t="str">
        <f>"""uid"" : """&amp;demoPosts[[#This Row],[uid]]&amp;""", "</f>
        <v xml:space="preserve">"uid" : "d162658d-6e0e-4f28-b7d4-b8869fa05b75", </v>
      </c>
      <c r="BM19" s="55" t="str">
        <f>"""src"" : """&amp;demoPosts[[#This Row],[Source]]&amp;""", "</f>
        <v xml:space="preserve">"src" : "89cbeaaf-bb58-48a4-8bdf-2917d6ae110d", </v>
      </c>
      <c r="BN19" s="55" t="str">
        <f>"""trgts"" : ["""&amp;demoPosts[[#This Row],[trgt1]]&amp;"""], "</f>
        <v xml:space="preserve">"trgts" : ["eeeeeeee-eeee-eeee-eeee-eeeeeeeeeeee"], </v>
      </c>
      <c r="BO19" t="str">
        <f>"""label"" : ""each([Bitcoin],[PROJECTPOSTLABEL],[Ethereum],[" &amp; demoPosts[[#This Row],[Message Type GUID Label]]&amp;"])"", "</f>
        <v xml:space="preserve">"label" : "each([Bitcoin],[PROJECTPOSTLABEL],[Ethereum],[49607b66-5642-4f96-ab5b-864f44697ea8])", </v>
      </c>
      <c r="BP1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0" spans="2:68" x14ac:dyDescent="0.25">
      <c r="B20" s="5" t="s">
        <v>1966</v>
      </c>
      <c r="C20" s="3" t="s">
        <v>161</v>
      </c>
      <c r="D20" s="3" t="s">
        <v>2237</v>
      </c>
      <c r="E20" s="5" t="s">
        <v>2241</v>
      </c>
      <c r="F20" s="13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G20" s="126" t="s">
        <v>2247</v>
      </c>
      <c r="H20" s="126" t="s">
        <v>2241</v>
      </c>
      <c r="I20" s="126" t="s">
        <v>2238</v>
      </c>
      <c r="J20" s="126"/>
      <c r="K20" s="126" t="s">
        <v>2023</v>
      </c>
      <c r="L20" s="126"/>
      <c r="M20" s="132" t="s">
        <v>2522</v>
      </c>
      <c r="N20" s="132" t="s">
        <v>2522</v>
      </c>
      <c r="O20" s="132" t="s">
        <v>2522</v>
      </c>
      <c r="P20" s="132" t="s">
        <v>2522</v>
      </c>
      <c r="Q20" s="130" t="s">
        <v>2238</v>
      </c>
      <c r="R20" s="130" t="s">
        <v>2238</v>
      </c>
      <c r="S20" s="130" t="s">
        <v>2238</v>
      </c>
      <c r="T20" s="130" t="s">
        <v>2238</v>
      </c>
      <c r="U20" s="132" t="s">
        <v>2522</v>
      </c>
      <c r="V20" s="132" t="s">
        <v>2522</v>
      </c>
      <c r="W20" s="130" t="s">
        <v>2271</v>
      </c>
      <c r="X20" s="132" t="s">
        <v>2522</v>
      </c>
      <c r="Y20" s="132" t="s">
        <v>2522</v>
      </c>
      <c r="Z20" s="130">
        <v>1</v>
      </c>
      <c r="AA20" s="129" t="s">
        <v>2321</v>
      </c>
      <c r="AB20" s="130" t="s">
        <v>2321</v>
      </c>
      <c r="AC20" s="132" t="s">
        <v>2522</v>
      </c>
      <c r="AD20" s="132" t="s">
        <v>2522</v>
      </c>
      <c r="AE20" s="132" t="s">
        <v>2522</v>
      </c>
      <c r="AF20" s="41" t="str">
        <f>"\""uid\"" : \"""&amp;demoPosts[[#This Row],[uid]]&amp;"\"", "</f>
        <v xml:space="preserve">\"uid\" : \"b98bb698-119d-4842-a642-15f5bca705e1\", </v>
      </c>
      <c r="AG20" s="54" t="str">
        <f>"\""text\"" : \""" &amp;demoPosts[[#This Row],[text]] &amp; "\"", "</f>
        <v xml:space="preserve">\"text\" : \"hi message\", </v>
      </c>
      <c r="AH20" s="54" t="str">
        <f t="shared" si="0"/>
        <v xml:space="preserve">\"type\" : \"TEXT\", </v>
      </c>
      <c r="AI20" s="54" t="str">
        <f t="shared" si="1"/>
        <v xml:space="preserve">\"created\" : \"2015-12-05 20:31:57\", </v>
      </c>
      <c r="AJ20" s="54" t="str">
        <f t="shared" si="2"/>
        <v xml:space="preserve">\"modified\" : \"2015-12-05 20:31:57\", </v>
      </c>
      <c r="AK20" s="54" t="str">
        <f>"\""createdDate\"" : \""" &amp; demoPosts[[#This Row],[createdDate]] &amp; "\"", "</f>
        <v xml:space="preserve">\"createdDate\" : \"2002-05-30T09:30:10Z\", </v>
      </c>
      <c r="AL20" s="54" t="str">
        <f>"\""modifiedDate\"" : \""" &amp; demoPosts[[#This Row],[modifiedDate]] &amp; "\"", "</f>
        <v xml:space="preserve">\"modifiedDate\" : \"\", </v>
      </c>
      <c r="AM20" s="54" t="str">
        <f>"\""labels\"" : \""each([Bitcoin],[Ethereum],[" &amp; demoPosts[[#This Row],[Message Type GUID Label]]&amp;"])\"", "</f>
        <v xml:space="preserve">\"labels\" : \"each([Bitcoin],[Ethereum],[4b0f0e1b-136c-469e-8de3-a69d7e34da5d])\", </v>
      </c>
      <c r="AN20" s="54" t="str">
        <f t="shared" si="3"/>
        <v>\"connections\":[{\"source\":\"alias://ff5136ad023a66644c4f4a8e2a495bb34689/alias\",\"target\":\"alias://0e65bd3a974ed1d7c195f94055c93537827f/alias\",\"label\":\"f0186f0d-c862-4ee3-9c09-b850a9d745a7\"}],</v>
      </c>
      <c r="AO20" s="54" t="str">
        <f>"\""versionedPostId\"" : \""" &amp; demoPosts[[#This Row],[versionedPost.id]] &amp; "\"", "</f>
        <v xml:space="preserve">\"versionedPostId\" : \"7c8f5431-ba4f-4941-9aaa-9d7feec7ca52\", </v>
      </c>
      <c r="AP20" s="54" t="str">
        <f>"\""versionedPostPredecessorId\"" : \""" &amp; demoPosts[[#This Row],[versionedPost.predecessorID]] &amp; "\"", "</f>
        <v xml:space="preserve">\"versionedPostPredecessorId\" : \"\", </v>
      </c>
      <c r="AQ20" s="118" t="str">
        <f>"\""jobPostType\"" : \""" &amp; demoPosts[[#This Row],[jobPostType]] &amp; "\"", "</f>
        <v xml:space="preserve">\"jobPostType\" : \"na\", </v>
      </c>
      <c r="AR20" s="118" t="str">
        <f>"\""summary\"" : \""" &amp; demoPosts[[#This Row],[summary]] &amp; "\"", "</f>
        <v xml:space="preserve">\"summary\" : \"na\", </v>
      </c>
      <c r="AS20" s="118" t="str">
        <f>"\""description\"" : \""" &amp; demoPosts[[#This Row],[description]] &amp; "\"", "</f>
        <v xml:space="preserve">\"description\" : \"na\", </v>
      </c>
      <c r="AT20" s="118" t="str">
        <f>"\""message\"" : \""" &amp; demoPosts[[#This Row],[message]] &amp; "\"", "</f>
        <v xml:space="preserve">\"message\" : \"na\", </v>
      </c>
      <c r="AU20" s="118" t="str">
        <f>"\""postedDate\"" : \""" &amp; demoPosts[[#This Row],[message]] &amp; "\"", "</f>
        <v xml:space="preserve">\"postedDate\" : \"na\", </v>
      </c>
      <c r="AV20" s="118" t="str">
        <f>"\""broadcastDate\"" : \""" &amp; demoPosts[[#This Row],[broadcastDate]] &amp; "\"", "</f>
        <v xml:space="preserve">\"broadcastDate\" : \"2002-05-30T09:30:10Z\", </v>
      </c>
      <c r="AW20" s="118" t="str">
        <f>"\""jobStartDate\"" : \""" &amp; demoPosts[[#This Row],[jobStartDate]] &amp; "\"", "</f>
        <v xml:space="preserve">\"jobStartDate\" : \"2002-05-30T09:30:10Z\", </v>
      </c>
      <c r="AX20" s="118" t="str">
        <f>"\""jobEndDate\"" : \""" &amp; demoPosts[[#This Row],[jobEndDate]] &amp; "\"", "</f>
        <v xml:space="preserve">\"jobEndDate\" : \"2002-05-30T09:30:10Z\", </v>
      </c>
      <c r="AY20" s="118" t="str">
        <f>"\""currency\"" : \""" &amp; demoPosts[[#This Row],[currency]] &amp; "\"", "</f>
        <v xml:space="preserve">\"currency\" : \"na\", </v>
      </c>
      <c r="AZ20" s="118" t="str">
        <f>"\""workLocation\"" : \""" &amp; demoPosts[[#This Row],[workLocation]] &amp; "\"", "</f>
        <v xml:space="preserve">\"workLocation\" : \"na\", </v>
      </c>
      <c r="BA20" s="118" t="str">
        <f>"\""isPayoutInPieces\"" : \""" &amp; demoPosts[[#This Row],[isPayoutInPieces]] &amp; "\"", "</f>
        <v xml:space="preserve">\"isPayoutInPieces\" : \"false\", </v>
      </c>
      <c r="BB20" s="118" t="str">
        <f t="shared" si="4"/>
        <v xml:space="preserve">\"skills\" : \"\", </v>
      </c>
      <c r="BC20" s="118" t="str">
        <f>"\""posterId\"" : \""" &amp; demoPosts[[#This Row],[posterId]] &amp; "\"", "</f>
        <v xml:space="preserve">\"posterId\" : \"na\", </v>
      </c>
      <c r="BD20" s="118" t="str">
        <f>"\""versionNumber\"" : \""" &amp; demoPosts[[#This Row],[versionNumber]] &amp; "\"", "</f>
        <v xml:space="preserve">\"versionNumber\" : \"1\", </v>
      </c>
      <c r="BE20" s="118" t="str">
        <f>"\""allowFormatting\"" : \""" &amp; demoPosts[[#This Row],[allowFormatting]] &amp; "\"", "</f>
        <v xml:space="preserve">\"allowFormatting\" : \"true\", </v>
      </c>
      <c r="BF20" s="118" t="str">
        <f>"\""canForward\"" : \""" &amp; demoPosts[[#This Row],[canForward]] &amp; "\"", "</f>
        <v xml:space="preserve">\"canForward\" : \"true\", </v>
      </c>
      <c r="BG20" s="118" t="str">
        <f t="shared" si="5"/>
        <v xml:space="preserve">\"referents\" : \"\", </v>
      </c>
      <c r="BH20" s="118" t="str">
        <f>"\""contractType\"" : \""" &amp; demoPosts[[#This Row],[ContentType]] &amp; "\"", "</f>
        <v xml:space="preserve">\"contractType\" : \"message\", </v>
      </c>
      <c r="BI20" s="118" t="str">
        <f>"\""budget\"" : \""" &amp; demoPosts[[#This Row],[budget]] &amp; "\"""</f>
        <v>\"budget\" : \"na\"</v>
      </c>
      <c r="BJ20"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0"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0" s="41" t="str">
        <f>"""uid"" : """&amp;demoPosts[[#This Row],[uid]]&amp;""", "</f>
        <v xml:space="preserve">"uid" : "b98bb698-119d-4842-a642-15f5bca705e1", </v>
      </c>
      <c r="BM20" s="55" t="str">
        <f>"""src"" : """&amp;demoPosts[[#This Row],[Source]]&amp;""", "</f>
        <v xml:space="preserve">"src" : "89cbeaaf-bb58-48a4-8bdf-2917d6ae110d", </v>
      </c>
      <c r="BN20" s="55" t="str">
        <f>"""trgts"" : ["""&amp;demoPosts[[#This Row],[trgt1]]&amp;"""], "</f>
        <v xml:space="preserve">"trgts" : ["eeeeeeee-eeee-eeee-eeee-eeeeeeeeeeee"], </v>
      </c>
      <c r="BO20" s="55" t="str">
        <f>"""label"" : ""each([Bitcoin],[PROJECTPOSTLABEL],[Ethereum],[" &amp; demoPosts[[#This Row],[Message Type GUID Label]]&amp;"])"", "</f>
        <v xml:space="preserve">"label" : "each([Bitcoin],[PROJECTPOSTLABEL],[Ethereum],[4b0f0e1b-136c-469e-8de3-a69d7e34da5d])", </v>
      </c>
      <c r="BP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"each([Bitcoin],[PROJECTPOSTLABEL],[Ethereum],[4b0f0e1b-136c-469e-8de3-a69d7e34da5d])", "uid" : "b98bb698-119d-4842-a642-15f5bca705e1", "value" : "{\"uid\"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1" spans="2:68" x14ac:dyDescent="0.25">
      <c r="B21" t="s">
        <v>1967</v>
      </c>
      <c r="C21" s="1" t="s">
        <v>236</v>
      </c>
      <c r="D21" s="3" t="s">
        <v>2237</v>
      </c>
      <c r="E21" t="s">
        <v>2242</v>
      </c>
      <c r="F21" s="5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1" s="54" t="s">
        <v>2248</v>
      </c>
      <c r="H21" s="54" t="s">
        <v>2241</v>
      </c>
      <c r="I21" s="54" t="s">
        <v>2238</v>
      </c>
      <c r="J21" s="54"/>
      <c r="K21" s="54" t="s">
        <v>2024</v>
      </c>
      <c r="L21" s="54"/>
      <c r="M21" s="118" t="s">
        <v>2522</v>
      </c>
      <c r="N21" s="118" t="s">
        <v>2522</v>
      </c>
      <c r="O21" s="118" t="s">
        <v>2522</v>
      </c>
      <c r="P21" s="118" t="s">
        <v>2522</v>
      </c>
      <c r="Q21" s="117" t="s">
        <v>2238</v>
      </c>
      <c r="R21" s="117" t="s">
        <v>2238</v>
      </c>
      <c r="S21" s="117" t="s">
        <v>2238</v>
      </c>
      <c r="T21" s="117" t="s">
        <v>2238</v>
      </c>
      <c r="U21" s="118" t="s">
        <v>2522</v>
      </c>
      <c r="V21" s="118" t="s">
        <v>2522</v>
      </c>
      <c r="W21" s="117" t="s">
        <v>2271</v>
      </c>
      <c r="X21" s="118" t="s">
        <v>2522</v>
      </c>
      <c r="Y21" s="118" t="s">
        <v>2522</v>
      </c>
      <c r="Z21" s="117">
        <v>1</v>
      </c>
      <c r="AA21" s="119" t="s">
        <v>2321</v>
      </c>
      <c r="AB21" s="117" t="s">
        <v>2321</v>
      </c>
      <c r="AC21" s="118" t="s">
        <v>2522</v>
      </c>
      <c r="AD21" s="118" t="s">
        <v>2522</v>
      </c>
      <c r="AE21" s="118" t="s">
        <v>2522</v>
      </c>
      <c r="AF21" s="42" t="str">
        <f>"\""uid\"" : \"""&amp;demoPosts[[#This Row],[uid]]&amp;"\"", "</f>
        <v xml:space="preserve">\"uid\" : \"adead15a-372e-4f18-b233-cff7e0925053\", </v>
      </c>
      <c r="AG21" s="54" t="str">
        <f>"\""text\"" : \""" &amp;demoPosts[[#This Row],[text]] &amp; "\"", "</f>
        <v xml:space="preserve">\"text\" : \"hi moderatorProfile\", </v>
      </c>
      <c r="AH21" s="54" t="str">
        <f t="shared" si="0"/>
        <v xml:space="preserve">\"type\" : \"TEXT\", </v>
      </c>
      <c r="AI21" s="54" t="str">
        <f t="shared" si="1"/>
        <v xml:space="preserve">\"created\" : \"2015-12-05 20:31:57\", </v>
      </c>
      <c r="AJ21" s="54" t="str">
        <f t="shared" si="2"/>
        <v xml:space="preserve">\"modified\" : \"2015-12-05 20:31:57\", </v>
      </c>
      <c r="AK21" s="54" t="str">
        <f>"\""createdDate\"" : \""" &amp; demoPosts[[#This Row],[createdDate]] &amp; "\"", "</f>
        <v xml:space="preserve">\"createdDate\" : \"2002-05-30T09:30:10Z\", </v>
      </c>
      <c r="AL21" s="54" t="str">
        <f>"\""modifiedDate\"" : \""" &amp; demoPosts[[#This Row],[modifiedDate]] &amp; "\"", "</f>
        <v xml:space="preserve">\"modifiedDate\" : \"\", </v>
      </c>
      <c r="AM21" s="54" t="str">
        <f>"\""labels\"" : \""each([Bitcoin],[Ethereum],[" &amp; demoPosts[[#This Row],[Message Type GUID Label]]&amp;"])\"", "</f>
        <v xml:space="preserve">\"labels\" : \"each([Bitcoin],[Ethereum],[4fcd333e-0d33-45b1-9ffa-d536a2b05180])\", </v>
      </c>
      <c r="AN21" s="54" t="str">
        <f t="shared" si="3"/>
        <v>\"connections\":[{\"source\":\"alias://ff5136ad023a66644c4f4a8e2a495bb34689/alias\",\"target\":\"alias://0e65bd3a974ed1d7c195f94055c93537827f/alias\",\"label\":\"f0186f0d-c862-4ee3-9c09-b850a9d745a7\"}],</v>
      </c>
      <c r="AO21" s="54" t="str">
        <f>"\""versionedPostId\"" : \""" &amp; demoPosts[[#This Row],[versionedPost.id]] &amp; "\"", "</f>
        <v xml:space="preserve">\"versionedPostId\" : \"84e56476-5be4-45ae-95b4-dba6c683c0fb\", </v>
      </c>
      <c r="AP21" s="54" t="str">
        <f>"\""versionedPostPredecessorId\"" : \""" &amp; demoPosts[[#This Row],[versionedPost.predecessorID]] &amp; "\"", "</f>
        <v xml:space="preserve">\"versionedPostPredecessorId\" : \"\", </v>
      </c>
      <c r="AQ21" s="118" t="str">
        <f>"\""jobPostType\"" : \""" &amp; demoPosts[[#This Row],[jobPostType]] &amp; "\"", "</f>
        <v xml:space="preserve">\"jobPostType\" : \"na\", </v>
      </c>
      <c r="AR21" s="118" t="str">
        <f>"\""summary\"" : \""" &amp; demoPosts[[#This Row],[summary]] &amp; "\"", "</f>
        <v xml:space="preserve">\"summary\" : \"na\", </v>
      </c>
      <c r="AS21" s="118" t="str">
        <f>"\""description\"" : \""" &amp; demoPosts[[#This Row],[description]] &amp; "\"", "</f>
        <v xml:space="preserve">\"description\" : \"na\", </v>
      </c>
      <c r="AT21" s="118" t="str">
        <f>"\""message\"" : \""" &amp; demoPosts[[#This Row],[message]] &amp; "\"", "</f>
        <v xml:space="preserve">\"message\" : \"na\", </v>
      </c>
      <c r="AU21" s="118" t="str">
        <f>"\""postedDate\"" : \""" &amp; demoPosts[[#This Row],[message]] &amp; "\"", "</f>
        <v xml:space="preserve">\"postedDate\" : \"na\", </v>
      </c>
      <c r="AV21" s="118" t="str">
        <f>"\""broadcastDate\"" : \""" &amp; demoPosts[[#This Row],[broadcastDate]] &amp; "\"", "</f>
        <v xml:space="preserve">\"broadcastDate\" : \"2002-05-30T09:30:10Z\", </v>
      </c>
      <c r="AW21" s="118" t="str">
        <f>"\""jobStartDate\"" : \""" &amp; demoPosts[[#This Row],[jobStartDate]] &amp; "\"", "</f>
        <v xml:space="preserve">\"jobStartDate\" : \"2002-05-30T09:30:10Z\", </v>
      </c>
      <c r="AX21" s="118" t="str">
        <f>"\""jobEndDate\"" : \""" &amp; demoPosts[[#This Row],[jobEndDate]] &amp; "\"", "</f>
        <v xml:space="preserve">\"jobEndDate\" : \"2002-05-30T09:30:10Z\", </v>
      </c>
      <c r="AY21" s="118" t="str">
        <f>"\""currency\"" : \""" &amp; demoPosts[[#This Row],[currency]] &amp; "\"", "</f>
        <v xml:space="preserve">\"currency\" : \"na\", </v>
      </c>
      <c r="AZ21" s="118" t="str">
        <f>"\""workLocation\"" : \""" &amp; demoPosts[[#This Row],[workLocation]] &amp; "\"", "</f>
        <v xml:space="preserve">\"workLocation\" : \"na\", </v>
      </c>
      <c r="BA21" s="118" t="str">
        <f>"\""isPayoutInPieces\"" : \""" &amp; demoPosts[[#This Row],[isPayoutInPieces]] &amp; "\"", "</f>
        <v xml:space="preserve">\"isPayoutInPieces\" : \"false\", </v>
      </c>
      <c r="BB21" s="118" t="str">
        <f t="shared" si="4"/>
        <v xml:space="preserve">\"skills\" : \"\", </v>
      </c>
      <c r="BC21" s="118" t="str">
        <f>"\""posterId\"" : \""" &amp; demoPosts[[#This Row],[posterId]] &amp; "\"", "</f>
        <v xml:space="preserve">\"posterId\" : \"na\", </v>
      </c>
      <c r="BD21" s="118" t="str">
        <f>"\""versionNumber\"" : \""" &amp; demoPosts[[#This Row],[versionNumber]] &amp; "\"", "</f>
        <v xml:space="preserve">\"versionNumber\" : \"1\", </v>
      </c>
      <c r="BE21" s="118" t="str">
        <f>"\""allowFormatting\"" : \""" &amp; demoPosts[[#This Row],[allowFormatting]] &amp; "\"", "</f>
        <v xml:space="preserve">\"allowFormatting\" : \"true\", </v>
      </c>
      <c r="BF21" s="118" t="str">
        <f>"\""canForward\"" : \""" &amp; demoPosts[[#This Row],[canForward]] &amp; "\"", "</f>
        <v xml:space="preserve">\"canForward\" : \"true\", </v>
      </c>
      <c r="BG21" s="118" t="str">
        <f t="shared" si="5"/>
        <v xml:space="preserve">\"referents\" : \"\", </v>
      </c>
      <c r="BH21" s="118" t="str">
        <f>"\""contractType\"" : \""" &amp; demoPosts[[#This Row],[ContentType]] &amp; "\"", "</f>
        <v xml:space="preserve">\"contractType\" : \"message\", </v>
      </c>
      <c r="BI21" s="118" t="str">
        <f>"\""budget\"" : \""" &amp; demoPosts[[#This Row],[budget]] &amp; "\"""</f>
        <v>\"budget\" : \"na\"</v>
      </c>
      <c r="BJ21"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1"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1" s="42" t="str">
        <f>"""uid"" : """&amp;demoPosts[[#This Row],[uid]]&amp;""", "</f>
        <v xml:space="preserve">"uid" : "adead15a-372e-4f18-b233-cff7e0925053", </v>
      </c>
      <c r="BM21" s="55" t="str">
        <f>"""src"" : """&amp;demoPosts[[#This Row],[Source]]&amp;""", "</f>
        <v xml:space="preserve">"src" : "c1835ecc-f9ea-4449-af7b-2fcea845763c", </v>
      </c>
      <c r="BN21" s="55" t="str">
        <f>"""trgts"" : ["""&amp;demoPosts[[#This Row],[trgt1]]&amp;"""], "</f>
        <v xml:space="preserve">"trgts" : ["eeeeeeee-eeee-eeee-eeee-eeeeeeeeeeee"], </v>
      </c>
      <c r="BO21" s="55" t="str">
        <f>"""label"" : ""each([Bitcoin],[PROJECTPOSTLABEL],[Ethereum],[" &amp; demoPosts[[#This Row],[Message Type GUID Label]]&amp;"])"", "</f>
        <v xml:space="preserve">"label" : "each([Bitcoin],[PROJECTPOSTLABEL],[Ethereum],[4fcd333e-0d33-45b1-9ffa-d536a2b05180])", </v>
      </c>
      <c r="BP21"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2" spans="2:68" x14ac:dyDescent="0.25">
      <c r="B22" t="s">
        <v>1968</v>
      </c>
      <c r="C22" s="1" t="s">
        <v>236</v>
      </c>
      <c r="D22" s="3" t="s">
        <v>2237</v>
      </c>
      <c r="E22" t="s">
        <v>2242</v>
      </c>
      <c r="F22" s="5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2" s="54" t="s">
        <v>2260</v>
      </c>
      <c r="H22" s="54" t="s">
        <v>2241</v>
      </c>
      <c r="I22" s="54" t="s">
        <v>2238</v>
      </c>
      <c r="J22" s="54"/>
      <c r="K22" s="54" t="s">
        <v>2029</v>
      </c>
      <c r="L22" s="54" t="str">
        <f>+K21</f>
        <v>84e56476-5be4-45ae-95b4-dba6c683c0fb</v>
      </c>
      <c r="M22" s="118" t="s">
        <v>2522</v>
      </c>
      <c r="N22" s="118" t="s">
        <v>2522</v>
      </c>
      <c r="O22" s="118" t="s">
        <v>2522</v>
      </c>
      <c r="P22" s="118" t="s">
        <v>2522</v>
      </c>
      <c r="Q22" s="117" t="s">
        <v>2238</v>
      </c>
      <c r="R22" s="117" t="s">
        <v>2238</v>
      </c>
      <c r="S22" s="117" t="s">
        <v>2238</v>
      </c>
      <c r="T22" s="117" t="s">
        <v>2238</v>
      </c>
      <c r="U22" s="118" t="s">
        <v>2522</v>
      </c>
      <c r="V22" s="118" t="s">
        <v>2522</v>
      </c>
      <c r="W22" s="117" t="s">
        <v>2271</v>
      </c>
      <c r="X22" s="118" t="s">
        <v>2522</v>
      </c>
      <c r="Y22" s="118" t="s">
        <v>2522</v>
      </c>
      <c r="Z22" s="117">
        <v>1</v>
      </c>
      <c r="AA22" s="119" t="s">
        <v>2321</v>
      </c>
      <c r="AB22" s="117" t="s">
        <v>2321</v>
      </c>
      <c r="AC22" s="118" t="s">
        <v>2522</v>
      </c>
      <c r="AD22" s="118" t="s">
        <v>2522</v>
      </c>
      <c r="AE22" s="118" t="s">
        <v>2522</v>
      </c>
      <c r="AF22" s="42" t="str">
        <f>"\""uid\"" : \"""&amp;demoPosts[[#This Row],[uid]]&amp;"\"", "</f>
        <v xml:space="preserve">\"uid\" : \"b9cf7b7d-bded-4de4-a2bd-6b9567f549d2\", </v>
      </c>
      <c r="AG22" s="54" t="str">
        <f>"\""text\"" : \""" &amp;demoPosts[[#This Row],[text]] &amp; "\"", "</f>
        <v xml:space="preserve">\"text\" : \"hi moderatorProfile revised\", </v>
      </c>
      <c r="AH22" s="54" t="str">
        <f t="shared" si="0"/>
        <v xml:space="preserve">\"type\" : \"TEXT\", </v>
      </c>
      <c r="AI22" s="54" t="str">
        <f t="shared" si="1"/>
        <v xml:space="preserve">\"created\" : \"2015-12-05 20:31:57\", </v>
      </c>
      <c r="AJ22" s="54" t="str">
        <f t="shared" si="2"/>
        <v xml:space="preserve">\"modified\" : \"2015-12-05 20:31:57\", </v>
      </c>
      <c r="AK22" s="54" t="str">
        <f>"\""createdDate\"" : \""" &amp; demoPosts[[#This Row],[createdDate]] &amp; "\"", "</f>
        <v xml:space="preserve">\"createdDate\" : \"2002-05-30T09:30:10Z\", </v>
      </c>
      <c r="AL22" s="54" t="str">
        <f>"\""modifiedDate\"" : \""" &amp; demoPosts[[#This Row],[modifiedDate]] &amp; "\"", "</f>
        <v xml:space="preserve">\"modifiedDate\" : \"\", </v>
      </c>
      <c r="AM22" s="54" t="str">
        <f>"\""labels\"" : \""each([Bitcoin],[Ethereum],[" &amp; demoPosts[[#This Row],[Message Type GUID Label]]&amp;"])\"", "</f>
        <v xml:space="preserve">\"labels\" : \"each([Bitcoin],[Ethereum],[4fcd333e-0d33-45b1-9ffa-d536a2b05180])\", </v>
      </c>
      <c r="AN22" s="54" t="str">
        <f t="shared" si="3"/>
        <v>\"connections\":[{\"source\":\"alias://ff5136ad023a66644c4f4a8e2a495bb34689/alias\",\"target\":\"alias://0e65bd3a974ed1d7c195f94055c93537827f/alias\",\"label\":\"f0186f0d-c862-4ee3-9c09-b850a9d745a7\"}],</v>
      </c>
      <c r="AO22" s="54" t="str">
        <f>"\""versionedPostId\"" : \""" &amp; demoPosts[[#This Row],[versionedPost.id]] &amp; "\"", "</f>
        <v xml:space="preserve">\"versionedPostId\" : \"89768527-8ca5-49af-9a55-658462dfb366\", </v>
      </c>
      <c r="AP22" s="54" t="str">
        <f>"\""versionedPostPredecessorId\"" : \""" &amp; demoPosts[[#This Row],[versionedPost.predecessorID]] &amp; "\"", "</f>
        <v xml:space="preserve">\"versionedPostPredecessorId\" : \"84e56476-5be4-45ae-95b4-dba6c683c0fb\", </v>
      </c>
      <c r="AQ22" s="118" t="str">
        <f>"\""jobPostType\"" : \""" &amp; demoPosts[[#This Row],[jobPostType]] &amp; "\"", "</f>
        <v xml:space="preserve">\"jobPostType\" : \"na\", </v>
      </c>
      <c r="AR22" s="118" t="str">
        <f>"\""summary\"" : \""" &amp; demoPosts[[#This Row],[summary]] &amp; "\"", "</f>
        <v xml:space="preserve">\"summary\" : \"na\", </v>
      </c>
      <c r="AS22" s="118" t="str">
        <f>"\""description\"" : \""" &amp; demoPosts[[#This Row],[description]] &amp; "\"", "</f>
        <v xml:space="preserve">\"description\" : \"na\", </v>
      </c>
      <c r="AT22" s="118" t="str">
        <f>"\""message\"" : \""" &amp; demoPosts[[#This Row],[message]] &amp; "\"", "</f>
        <v xml:space="preserve">\"message\" : \"na\", </v>
      </c>
      <c r="AU22" s="118" t="str">
        <f>"\""postedDate\"" : \""" &amp; demoPosts[[#This Row],[message]] &amp; "\"", "</f>
        <v xml:space="preserve">\"postedDate\" : \"na\", </v>
      </c>
      <c r="AV22" s="118" t="str">
        <f>"\""broadcastDate\"" : \""" &amp; demoPosts[[#This Row],[broadcastDate]] &amp; "\"", "</f>
        <v xml:space="preserve">\"broadcastDate\" : \"2002-05-30T09:30:10Z\", </v>
      </c>
      <c r="AW22" s="118" t="str">
        <f>"\""jobStartDate\"" : \""" &amp; demoPosts[[#This Row],[jobStartDate]] &amp; "\"", "</f>
        <v xml:space="preserve">\"jobStartDate\" : \"2002-05-30T09:30:10Z\", </v>
      </c>
      <c r="AX22" s="118" t="str">
        <f>"\""jobEndDate\"" : \""" &amp; demoPosts[[#This Row],[jobEndDate]] &amp; "\"", "</f>
        <v xml:space="preserve">\"jobEndDate\" : \"2002-05-30T09:30:10Z\", </v>
      </c>
      <c r="AY22" s="118" t="str">
        <f>"\""currency\"" : \""" &amp; demoPosts[[#This Row],[currency]] &amp; "\"", "</f>
        <v xml:space="preserve">\"currency\" : \"na\", </v>
      </c>
      <c r="AZ22" s="118" t="str">
        <f>"\""workLocation\"" : \""" &amp; demoPosts[[#This Row],[workLocation]] &amp; "\"", "</f>
        <v xml:space="preserve">\"workLocation\" : \"na\", </v>
      </c>
      <c r="BA22" s="118" t="str">
        <f>"\""isPayoutInPieces\"" : \""" &amp; demoPosts[[#This Row],[isPayoutInPieces]] &amp; "\"", "</f>
        <v xml:space="preserve">\"isPayoutInPieces\" : \"false\", </v>
      </c>
      <c r="BB22" s="118" t="str">
        <f t="shared" si="4"/>
        <v xml:space="preserve">\"skills\" : \"\", </v>
      </c>
      <c r="BC22" s="118" t="str">
        <f>"\""posterId\"" : \""" &amp; demoPosts[[#This Row],[posterId]] &amp; "\"", "</f>
        <v xml:space="preserve">\"posterId\" : \"na\", </v>
      </c>
      <c r="BD22" s="118" t="str">
        <f>"\""versionNumber\"" : \""" &amp; demoPosts[[#This Row],[versionNumber]] &amp; "\"", "</f>
        <v xml:space="preserve">\"versionNumber\" : \"1\", </v>
      </c>
      <c r="BE22" s="118" t="str">
        <f>"\""allowFormatting\"" : \""" &amp; demoPosts[[#This Row],[allowFormatting]] &amp; "\"", "</f>
        <v xml:space="preserve">\"allowFormatting\" : \"true\", </v>
      </c>
      <c r="BF22" s="118" t="str">
        <f>"\""canForward\"" : \""" &amp; demoPosts[[#This Row],[canForward]] &amp; "\"", "</f>
        <v xml:space="preserve">\"canForward\" : \"true\", </v>
      </c>
      <c r="BG22" s="118" t="str">
        <f t="shared" si="5"/>
        <v xml:space="preserve">\"referents\" : \"\", </v>
      </c>
      <c r="BH22" s="118" t="str">
        <f>"\""contractType\"" : \""" &amp; demoPosts[[#This Row],[ContentType]] &amp; "\"", "</f>
        <v xml:space="preserve">\"contractType\" : \"message\", </v>
      </c>
      <c r="BI22" s="118" t="str">
        <f>"\""budget\"" : \""" &amp; demoPosts[[#This Row],[budget]] &amp; "\"""</f>
        <v>\"budget\" : \"na\"</v>
      </c>
      <c r="BJ22"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2"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2" s="42" t="str">
        <f>"""uid"" : """&amp;demoPosts[[#This Row],[uid]]&amp;""", "</f>
        <v xml:space="preserve">"uid" : "b9cf7b7d-bded-4de4-a2bd-6b9567f549d2", </v>
      </c>
      <c r="BM22" s="55" t="str">
        <f>"""src"" : """&amp;demoPosts[[#This Row],[Source]]&amp;""", "</f>
        <v xml:space="preserve">"src" : "c1835ecc-f9ea-4449-af7b-2fcea845763c", </v>
      </c>
      <c r="BN22" s="55" t="str">
        <f>"""trgts"" : ["""&amp;demoPosts[[#This Row],[trgt1]]&amp;"""], "</f>
        <v xml:space="preserve">"trgts" : ["eeeeeeee-eeee-eeee-eeee-eeeeeeeeeeee"], </v>
      </c>
      <c r="BO22" s="55" t="str">
        <f>"""label"" : ""each([Bitcoin],[PROJECTPOSTLABEL],[Ethereum],[" &amp; demoPosts[[#This Row],[Message Type GUID Label]]&amp;"])"", "</f>
        <v xml:space="preserve">"label" : "each([Bitcoin],[PROJECTPOSTLABEL],[Ethereum],[4fcd333e-0d33-45b1-9ffa-d536a2b05180])", </v>
      </c>
      <c r="BP22"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3" spans="2:68" x14ac:dyDescent="0.25">
      <c r="B23" t="s">
        <v>1974</v>
      </c>
      <c r="C23" t="s">
        <v>2031</v>
      </c>
      <c r="D23" s="3" t="s">
        <v>2237</v>
      </c>
      <c r="E23" t="s">
        <v>2243</v>
      </c>
      <c r="F2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3" s="54" t="s">
        <v>2249</v>
      </c>
      <c r="H23" s="54" t="s">
        <v>2241</v>
      </c>
      <c r="I23" s="54" t="s">
        <v>2238</v>
      </c>
      <c r="J23" s="54"/>
      <c r="K23" s="54" t="s">
        <v>2025</v>
      </c>
      <c r="L23" s="54"/>
      <c r="M23" s="118" t="s">
        <v>2522</v>
      </c>
      <c r="N23" s="118" t="s">
        <v>2522</v>
      </c>
      <c r="O23" s="118" t="s">
        <v>2522</v>
      </c>
      <c r="P23" s="118" t="s">
        <v>2522</v>
      </c>
      <c r="Q23" s="117" t="s">
        <v>2238</v>
      </c>
      <c r="R23" s="117" t="s">
        <v>2238</v>
      </c>
      <c r="S23" s="117" t="s">
        <v>2238</v>
      </c>
      <c r="T23" s="117" t="s">
        <v>2238</v>
      </c>
      <c r="U23" s="118" t="s">
        <v>2522</v>
      </c>
      <c r="V23" s="118" t="s">
        <v>2522</v>
      </c>
      <c r="W23" s="117" t="s">
        <v>2271</v>
      </c>
      <c r="X23" s="118" t="s">
        <v>2522</v>
      </c>
      <c r="Y23" s="118" t="s">
        <v>2522</v>
      </c>
      <c r="Z23" s="117">
        <v>1</v>
      </c>
      <c r="AA23" s="119" t="s">
        <v>2321</v>
      </c>
      <c r="AB23" s="117" t="s">
        <v>2321</v>
      </c>
      <c r="AC23" s="118" t="s">
        <v>2522</v>
      </c>
      <c r="AD23" s="118" t="s">
        <v>2522</v>
      </c>
      <c r="AE23" s="118" t="s">
        <v>2522</v>
      </c>
      <c r="AF23" s="55" t="str">
        <f>"\""uid\"" : \"""&amp;demoPosts[[#This Row],[uid]]&amp;"\"", "</f>
        <v xml:space="preserve">\"uid\" : \"151b9195-5f58-4331-a83b-98d4ed6b1926\", </v>
      </c>
      <c r="AG23" s="54" t="str">
        <f>"\""text\"" : \""" &amp;demoPosts[[#This Row],[text]] &amp; "\"", "</f>
        <v xml:space="preserve">\"text\" : \"hi offering\", </v>
      </c>
      <c r="AH23" s="54" t="str">
        <f t="shared" si="0"/>
        <v xml:space="preserve">\"type\" : \"TEXT\", </v>
      </c>
      <c r="AI23" s="54" t="str">
        <f t="shared" si="1"/>
        <v xml:space="preserve">\"created\" : \"2015-12-05 20:31:57\", </v>
      </c>
      <c r="AJ23" s="54" t="str">
        <f t="shared" si="2"/>
        <v xml:space="preserve">\"modified\" : \"2015-12-05 20:31:57\", </v>
      </c>
      <c r="AK23" s="54" t="str">
        <f>"\""createdDate\"" : \""" &amp; demoPosts[[#This Row],[createdDate]] &amp; "\"", "</f>
        <v xml:space="preserve">\"createdDate\" : \"2002-05-30T09:30:10Z\", </v>
      </c>
      <c r="AL23" s="54" t="str">
        <f>"\""modifiedDate\"" : \""" &amp; demoPosts[[#This Row],[modifiedDate]] &amp; "\"", "</f>
        <v xml:space="preserve">\"modifiedDate\" : \"\", </v>
      </c>
      <c r="AM23" s="54" t="str">
        <f>"\""labels\"" : \""each([Bitcoin],[Ethereum],[" &amp; demoPosts[[#This Row],[Message Type GUID Label]]&amp;"])\"", "</f>
        <v xml:space="preserve">\"labels\" : \"each([Bitcoin],[Ethereum],[4b4a042b-03b4-4e38-8676-f6fef430ae2f])\", </v>
      </c>
      <c r="AN23" s="54" t="str">
        <f t="shared" si="3"/>
        <v>\"connections\":[{\"source\":\"alias://ff5136ad023a66644c4f4a8e2a495bb34689/alias\",\"target\":\"alias://0e65bd3a974ed1d7c195f94055c93537827f/alias\",\"label\":\"f0186f0d-c862-4ee3-9c09-b850a9d745a7\"}],</v>
      </c>
      <c r="AO23" s="54" t="str">
        <f>"\""versionedPostId\"" : \""" &amp; demoPosts[[#This Row],[versionedPost.id]] &amp; "\"", "</f>
        <v xml:space="preserve">\"versionedPostId\" : \"b6df0958-f7a7-408d-97c8-d3b0158489dc\", </v>
      </c>
      <c r="AP23" s="54" t="str">
        <f>"\""versionedPostPredecessorId\"" : \""" &amp; demoPosts[[#This Row],[versionedPost.predecessorID]] &amp; "\"", "</f>
        <v xml:space="preserve">\"versionedPostPredecessorId\" : \"\", </v>
      </c>
      <c r="AQ23" s="118" t="str">
        <f>"\""jobPostType\"" : \""" &amp; demoPosts[[#This Row],[jobPostType]] &amp; "\"", "</f>
        <v xml:space="preserve">\"jobPostType\" : \"na\", </v>
      </c>
      <c r="AR23" s="118" t="str">
        <f>"\""summary\"" : \""" &amp; demoPosts[[#This Row],[summary]] &amp; "\"", "</f>
        <v xml:space="preserve">\"summary\" : \"na\", </v>
      </c>
      <c r="AS23" s="118" t="str">
        <f>"\""description\"" : \""" &amp; demoPosts[[#This Row],[description]] &amp; "\"", "</f>
        <v xml:space="preserve">\"description\" : \"na\", </v>
      </c>
      <c r="AT23" s="118" t="str">
        <f>"\""message\"" : \""" &amp; demoPosts[[#This Row],[message]] &amp; "\"", "</f>
        <v xml:space="preserve">\"message\" : \"na\", </v>
      </c>
      <c r="AU23" s="118" t="str">
        <f>"\""postedDate\"" : \""" &amp; demoPosts[[#This Row],[message]] &amp; "\"", "</f>
        <v xml:space="preserve">\"postedDate\" : \"na\", </v>
      </c>
      <c r="AV23" s="118" t="str">
        <f>"\""broadcastDate\"" : \""" &amp; demoPosts[[#This Row],[broadcastDate]] &amp; "\"", "</f>
        <v xml:space="preserve">\"broadcastDate\" : \"2002-05-30T09:30:10Z\", </v>
      </c>
      <c r="AW23" s="118" t="str">
        <f>"\""jobStartDate\"" : \""" &amp; demoPosts[[#This Row],[jobStartDate]] &amp; "\"", "</f>
        <v xml:space="preserve">\"jobStartDate\" : \"2002-05-30T09:30:10Z\", </v>
      </c>
      <c r="AX23" s="118" t="str">
        <f>"\""jobEndDate\"" : \""" &amp; demoPosts[[#This Row],[jobEndDate]] &amp; "\"", "</f>
        <v xml:space="preserve">\"jobEndDate\" : \"2002-05-30T09:30:10Z\", </v>
      </c>
      <c r="AY23" s="118" t="str">
        <f>"\""currency\"" : \""" &amp; demoPosts[[#This Row],[currency]] &amp; "\"", "</f>
        <v xml:space="preserve">\"currency\" : \"na\", </v>
      </c>
      <c r="AZ23" s="118" t="str">
        <f>"\""workLocation\"" : \""" &amp; demoPosts[[#This Row],[workLocation]] &amp; "\"", "</f>
        <v xml:space="preserve">\"workLocation\" : \"na\", </v>
      </c>
      <c r="BA23" s="118" t="str">
        <f>"\""isPayoutInPieces\"" : \""" &amp; demoPosts[[#This Row],[isPayoutInPieces]] &amp; "\"", "</f>
        <v xml:space="preserve">\"isPayoutInPieces\" : \"false\", </v>
      </c>
      <c r="BB23" s="118" t="str">
        <f t="shared" si="4"/>
        <v xml:space="preserve">\"skills\" : \"\", </v>
      </c>
      <c r="BC23" s="118" t="str">
        <f>"\""posterId\"" : \""" &amp; demoPosts[[#This Row],[posterId]] &amp; "\"", "</f>
        <v xml:space="preserve">\"posterId\" : \"na\", </v>
      </c>
      <c r="BD23" s="118" t="str">
        <f>"\""versionNumber\"" : \""" &amp; demoPosts[[#This Row],[versionNumber]] &amp; "\"", "</f>
        <v xml:space="preserve">\"versionNumber\" : \"1\", </v>
      </c>
      <c r="BE23" s="118" t="str">
        <f>"\""allowFormatting\"" : \""" &amp; demoPosts[[#This Row],[allowFormatting]] &amp; "\"", "</f>
        <v xml:space="preserve">\"allowFormatting\" : \"true\", </v>
      </c>
      <c r="BF23" s="118" t="str">
        <f>"\""canForward\"" : \""" &amp; demoPosts[[#This Row],[canForward]] &amp; "\"", "</f>
        <v xml:space="preserve">\"canForward\" : \"true\", </v>
      </c>
      <c r="BG23" s="118" t="str">
        <f t="shared" si="5"/>
        <v xml:space="preserve">\"referents\" : \"\", </v>
      </c>
      <c r="BH23" s="118" t="str">
        <f>"\""contractType\"" : \""" &amp; demoPosts[[#This Row],[ContentType]] &amp; "\"", "</f>
        <v xml:space="preserve">\"contractType\" : \"message\", </v>
      </c>
      <c r="BI23" s="118" t="str">
        <f>"\""budget\"" : \""" &amp; demoPosts[[#This Row],[budget]] &amp; "\"""</f>
        <v>\"budget\" : \"na\"</v>
      </c>
      <c r="BJ23"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3"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3" s="55" t="str">
        <f>"""uid"" : """&amp;demoPosts[[#This Row],[uid]]&amp;""", "</f>
        <v xml:space="preserve">"uid" : "151b9195-5f58-4331-a83b-98d4ed6b1926", </v>
      </c>
      <c r="BM23" s="55" t="str">
        <f>"""src"" : """&amp;demoPosts[[#This Row],[Source]]&amp;""", "</f>
        <v xml:space="preserve">"src" : "8ce7d7d3-4c83-48a5-b3b5-1eb0400f0408", </v>
      </c>
      <c r="BN23" s="55" t="str">
        <f>"""trgts"" : ["""&amp;demoPosts[[#This Row],[trgt1]]&amp;"""], "</f>
        <v xml:space="preserve">"trgts" : ["eeeeeeee-eeee-eeee-eeee-eeeeeeeeeeee"], </v>
      </c>
      <c r="BO23" t="str">
        <f>"""label"" : ""each([Bitcoin],[PROJECTPOSTLABEL],[Ethereum],[" &amp; demoPosts[[#This Row],[Message Type GUID Label]]&amp;"])"", "</f>
        <v xml:space="preserve">"label" : "each([Bitcoin],[PROJECTPOSTLABEL],[Ethereum],[4b4a042b-03b4-4e38-8676-f6fef430ae2f])", </v>
      </c>
      <c r="BP2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4" spans="2:68" x14ac:dyDescent="0.25">
      <c r="B24" t="s">
        <v>1975</v>
      </c>
      <c r="C24" t="s">
        <v>2031</v>
      </c>
      <c r="D24" s="3" t="s">
        <v>2237</v>
      </c>
      <c r="E24" t="s">
        <v>2243</v>
      </c>
      <c r="F2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4" s="54" t="s">
        <v>2252</v>
      </c>
      <c r="H24" s="54" t="s">
        <v>2241</v>
      </c>
      <c r="I24" s="54" t="s">
        <v>2238</v>
      </c>
      <c r="J24" s="54"/>
      <c r="K24" s="54" t="s">
        <v>2026</v>
      </c>
      <c r="L24" s="54" t="str">
        <f>+K23</f>
        <v>b6df0958-f7a7-408d-97c8-d3b0158489dc</v>
      </c>
      <c r="M24" s="118" t="s">
        <v>2522</v>
      </c>
      <c r="N24" s="118" t="s">
        <v>2522</v>
      </c>
      <c r="O24" s="118" t="s">
        <v>2522</v>
      </c>
      <c r="P24" s="118" t="s">
        <v>2522</v>
      </c>
      <c r="Q24" s="117" t="s">
        <v>2238</v>
      </c>
      <c r="R24" s="117" t="s">
        <v>2238</v>
      </c>
      <c r="S24" s="117" t="s">
        <v>2238</v>
      </c>
      <c r="T24" s="117" t="s">
        <v>2238</v>
      </c>
      <c r="U24" s="118" t="s">
        <v>2522</v>
      </c>
      <c r="V24" s="118" t="s">
        <v>2522</v>
      </c>
      <c r="W24" s="117" t="s">
        <v>2271</v>
      </c>
      <c r="X24" s="118" t="s">
        <v>2522</v>
      </c>
      <c r="Y24" s="118" t="s">
        <v>2522</v>
      </c>
      <c r="Z24" s="117">
        <v>1</v>
      </c>
      <c r="AA24" s="119" t="s">
        <v>2321</v>
      </c>
      <c r="AB24" s="117" t="s">
        <v>2321</v>
      </c>
      <c r="AC24" s="118" t="s">
        <v>2522</v>
      </c>
      <c r="AD24" s="118" t="s">
        <v>2522</v>
      </c>
      <c r="AE24" s="118" t="s">
        <v>2522</v>
      </c>
      <c r="AF24" s="55" t="str">
        <f>"\""uid\"" : \"""&amp;demoPosts[[#This Row],[uid]]&amp;"\"", "</f>
        <v xml:space="preserve">\"uid\" : \"2864d41d-3196-4075-a938-1834fb672321\", </v>
      </c>
      <c r="AG24" s="54" t="str">
        <f>"\""text\"" : \""" &amp;demoPosts[[#This Row],[text]] &amp; "\"", "</f>
        <v xml:space="preserve">\"text\" : \"hi offering reviesed\", </v>
      </c>
      <c r="AH24" s="54" t="str">
        <f t="shared" si="0"/>
        <v xml:space="preserve">\"type\" : \"TEXT\", </v>
      </c>
      <c r="AI24" s="54" t="str">
        <f t="shared" si="1"/>
        <v xml:space="preserve">\"created\" : \"2015-12-05 20:31:57\", </v>
      </c>
      <c r="AJ24" s="54" t="str">
        <f t="shared" si="2"/>
        <v xml:space="preserve">\"modified\" : \"2015-12-05 20:31:57\", </v>
      </c>
      <c r="AK24" s="54" t="str">
        <f>"\""createdDate\"" : \""" &amp; demoPosts[[#This Row],[createdDate]] &amp; "\"", "</f>
        <v xml:space="preserve">\"createdDate\" : \"2002-05-30T09:30:10Z\", </v>
      </c>
      <c r="AL24" s="54" t="str">
        <f>"\""modifiedDate\"" : \""" &amp; demoPosts[[#This Row],[modifiedDate]] &amp; "\"", "</f>
        <v xml:space="preserve">\"modifiedDate\" : \"\", </v>
      </c>
      <c r="AM24" s="54" t="str">
        <f>"\""labels\"" : \""each([Bitcoin],[Ethereum],[" &amp; demoPosts[[#This Row],[Message Type GUID Label]]&amp;"])\"", "</f>
        <v xml:space="preserve">\"labels\" : \"each([Bitcoin],[Ethereum],[4b4a042b-03b4-4e38-8676-f6fef430ae2f])\", </v>
      </c>
      <c r="AN24" s="54" t="str">
        <f t="shared" si="3"/>
        <v>\"connections\":[{\"source\":\"alias://ff5136ad023a66644c4f4a8e2a495bb34689/alias\",\"target\":\"alias://0e65bd3a974ed1d7c195f94055c93537827f/alias\",\"label\":\"f0186f0d-c862-4ee3-9c09-b850a9d745a7\"}],</v>
      </c>
      <c r="AO24" s="54" t="str">
        <f>"\""versionedPostId\"" : \""" &amp; demoPosts[[#This Row],[versionedPost.id]] &amp; "\"", "</f>
        <v xml:space="preserve">\"versionedPostId\" : \"000170d4-855d-4757-8a55-5ec2c994b76a\", </v>
      </c>
      <c r="AP24" s="54" t="str">
        <f>"\""versionedPostPredecessorId\"" : \""" &amp; demoPosts[[#This Row],[versionedPost.predecessorID]] &amp; "\"", "</f>
        <v xml:space="preserve">\"versionedPostPredecessorId\" : \"b6df0958-f7a7-408d-97c8-d3b0158489dc\", </v>
      </c>
      <c r="AQ24" s="118" t="str">
        <f>"\""jobPostType\"" : \""" &amp; demoPosts[[#This Row],[jobPostType]] &amp; "\"", "</f>
        <v xml:space="preserve">\"jobPostType\" : \"na\", </v>
      </c>
      <c r="AR24" s="118" t="str">
        <f>"\""summary\"" : \""" &amp; demoPosts[[#This Row],[summary]] &amp; "\"", "</f>
        <v xml:space="preserve">\"summary\" : \"na\", </v>
      </c>
      <c r="AS24" s="118" t="str">
        <f>"\""description\"" : \""" &amp; demoPosts[[#This Row],[description]] &amp; "\"", "</f>
        <v xml:space="preserve">\"description\" : \"na\", </v>
      </c>
      <c r="AT24" s="118" t="str">
        <f>"\""message\"" : \""" &amp; demoPosts[[#This Row],[message]] &amp; "\"", "</f>
        <v xml:space="preserve">\"message\" : \"na\", </v>
      </c>
      <c r="AU24" s="118" t="str">
        <f>"\""postedDate\"" : \""" &amp; demoPosts[[#This Row],[message]] &amp; "\"", "</f>
        <v xml:space="preserve">\"postedDate\" : \"na\", </v>
      </c>
      <c r="AV24" s="118" t="str">
        <f>"\""broadcastDate\"" : \""" &amp; demoPosts[[#This Row],[broadcastDate]] &amp; "\"", "</f>
        <v xml:space="preserve">\"broadcastDate\" : \"2002-05-30T09:30:10Z\", </v>
      </c>
      <c r="AW24" s="118" t="str">
        <f>"\""jobStartDate\"" : \""" &amp; demoPosts[[#This Row],[jobStartDate]] &amp; "\"", "</f>
        <v xml:space="preserve">\"jobStartDate\" : \"2002-05-30T09:30:10Z\", </v>
      </c>
      <c r="AX24" s="118" t="str">
        <f>"\""jobEndDate\"" : \""" &amp; demoPosts[[#This Row],[jobEndDate]] &amp; "\"", "</f>
        <v xml:space="preserve">\"jobEndDate\" : \"2002-05-30T09:30:10Z\", </v>
      </c>
      <c r="AY24" s="118" t="str">
        <f>"\""currency\"" : \""" &amp; demoPosts[[#This Row],[currency]] &amp; "\"", "</f>
        <v xml:space="preserve">\"currency\" : \"na\", </v>
      </c>
      <c r="AZ24" s="118" t="str">
        <f>"\""workLocation\"" : \""" &amp; demoPosts[[#This Row],[workLocation]] &amp; "\"", "</f>
        <v xml:space="preserve">\"workLocation\" : \"na\", </v>
      </c>
      <c r="BA24" s="118" t="str">
        <f>"\""isPayoutInPieces\"" : \""" &amp; demoPosts[[#This Row],[isPayoutInPieces]] &amp; "\"", "</f>
        <v xml:space="preserve">\"isPayoutInPieces\" : \"false\", </v>
      </c>
      <c r="BB24" s="118" t="str">
        <f t="shared" si="4"/>
        <v xml:space="preserve">\"skills\" : \"\", </v>
      </c>
      <c r="BC24" s="118" t="str">
        <f>"\""posterId\"" : \""" &amp; demoPosts[[#This Row],[posterId]] &amp; "\"", "</f>
        <v xml:space="preserve">\"posterId\" : \"na\", </v>
      </c>
      <c r="BD24" s="118" t="str">
        <f>"\""versionNumber\"" : \""" &amp; demoPosts[[#This Row],[versionNumber]] &amp; "\"", "</f>
        <v xml:space="preserve">\"versionNumber\" : \"1\", </v>
      </c>
      <c r="BE24" s="118" t="str">
        <f>"\""allowFormatting\"" : \""" &amp; demoPosts[[#This Row],[allowFormatting]] &amp; "\"", "</f>
        <v xml:space="preserve">\"allowFormatting\" : \"true\", </v>
      </c>
      <c r="BF24" s="118" t="str">
        <f>"\""canForward\"" : \""" &amp; demoPosts[[#This Row],[canForward]] &amp; "\"", "</f>
        <v xml:space="preserve">\"canForward\" : \"true\", </v>
      </c>
      <c r="BG24" s="118" t="str">
        <f t="shared" si="5"/>
        <v xml:space="preserve">\"referents\" : \"\", </v>
      </c>
      <c r="BH24" s="118" t="str">
        <f>"\""contractType\"" : \""" &amp; demoPosts[[#This Row],[ContentType]] &amp; "\"", "</f>
        <v xml:space="preserve">\"contractType\" : \"message\", </v>
      </c>
      <c r="BI24" s="118" t="str">
        <f>"\""budget\"" : \""" &amp; demoPosts[[#This Row],[budget]] &amp; "\"""</f>
        <v>\"budget\" : \"na\"</v>
      </c>
      <c r="BJ24"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4"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4" s="55" t="str">
        <f>"""uid"" : """&amp;demoPosts[[#This Row],[uid]]&amp;""", "</f>
        <v xml:space="preserve">"uid" : "2864d41d-3196-4075-a938-1834fb672321", </v>
      </c>
      <c r="BM24" s="55" t="str">
        <f>"""src"" : """&amp;demoPosts[[#This Row],[Source]]&amp;""", "</f>
        <v xml:space="preserve">"src" : "8ce7d7d3-4c83-48a5-b3b5-1eb0400f0408", </v>
      </c>
      <c r="BN24" s="55" t="str">
        <f>"""trgts"" : ["""&amp;demoPosts[[#This Row],[trgt1]]&amp;"""], "</f>
        <v xml:space="preserve">"trgts" : ["eeeeeeee-eeee-eeee-eeee-eeeeeeeeeeee"], </v>
      </c>
      <c r="BO24" t="str">
        <f>"""label"" : ""each([Bitcoin],[PROJECTPOSTLABEL],[Ethereum],[" &amp; demoPosts[[#This Row],[Message Type GUID Label]]&amp;"])"", "</f>
        <v xml:space="preserve">"label" : "each([Bitcoin],[PROJECTPOSTLABEL],[Ethereum],[4b4a042b-03b4-4e38-8676-f6fef430ae2f])", </v>
      </c>
      <c r="BP24"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5" spans="2:68" x14ac:dyDescent="0.25">
      <c r="B25" t="s">
        <v>1976</v>
      </c>
      <c r="C25" s="3" t="s">
        <v>161</v>
      </c>
      <c r="D25" s="3" t="s">
        <v>2237</v>
      </c>
      <c r="E25" t="s">
        <v>2244</v>
      </c>
      <c r="F2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5" s="54" t="s">
        <v>2264</v>
      </c>
      <c r="H25" s="54" t="s">
        <v>2241</v>
      </c>
      <c r="I25" s="54" t="s">
        <v>2238</v>
      </c>
      <c r="J25" s="54"/>
      <c r="K25" s="54" t="s">
        <v>2261</v>
      </c>
      <c r="L25" s="54"/>
      <c r="M25" s="118" t="s">
        <v>2522</v>
      </c>
      <c r="N25" s="118" t="s">
        <v>2522</v>
      </c>
      <c r="O25" s="118" t="s">
        <v>2522</v>
      </c>
      <c r="P25" s="118" t="s">
        <v>2522</v>
      </c>
      <c r="Q25" s="117" t="s">
        <v>2238</v>
      </c>
      <c r="R25" s="117" t="s">
        <v>2238</v>
      </c>
      <c r="S25" s="117" t="s">
        <v>2238</v>
      </c>
      <c r="T25" s="117" t="s">
        <v>2238</v>
      </c>
      <c r="U25" s="118" t="s">
        <v>2522</v>
      </c>
      <c r="V25" s="118" t="s">
        <v>2522</v>
      </c>
      <c r="W25" s="117" t="s">
        <v>2271</v>
      </c>
      <c r="X25" s="118" t="s">
        <v>2522</v>
      </c>
      <c r="Y25" s="118" t="s">
        <v>2522</v>
      </c>
      <c r="Z25" s="117">
        <v>1</v>
      </c>
      <c r="AA25" s="119" t="s">
        <v>2321</v>
      </c>
      <c r="AB25" s="117" t="s">
        <v>2321</v>
      </c>
      <c r="AC25" s="118" t="s">
        <v>2522</v>
      </c>
      <c r="AD25" s="118" t="s">
        <v>2522</v>
      </c>
      <c r="AE25" s="118" t="s">
        <v>2522</v>
      </c>
      <c r="AF25" s="41" t="str">
        <f>"\""uid\"" : \"""&amp;demoPosts[[#This Row],[uid]]&amp;"\"", "</f>
        <v xml:space="preserve">\"uid\" : \"1cd53fda-1715-480f-8f34-ba120e2fbcc6\", </v>
      </c>
      <c r="AG25" s="54" t="str">
        <f>"\""text\"" : \""" &amp;demoPosts[[#This Row],[text]] &amp; "\"", "</f>
        <v xml:space="preserve">\"text\" : \"New project to refactor C# classes …\", </v>
      </c>
      <c r="AH25" s="54" t="str">
        <f t="shared" si="0"/>
        <v xml:space="preserve">\"type\" : \"TEXT\", </v>
      </c>
      <c r="AI25" s="54" t="str">
        <f t="shared" si="1"/>
        <v xml:space="preserve">\"created\" : \"2015-12-05 20:31:57\", </v>
      </c>
      <c r="AJ25" s="54" t="str">
        <f t="shared" si="2"/>
        <v xml:space="preserve">\"modified\" : \"2015-12-05 20:31:57\", </v>
      </c>
      <c r="AK25" s="54" t="str">
        <f>"\""createdDate\"" : \""" &amp; demoPosts[[#This Row],[createdDate]] &amp; "\"", "</f>
        <v xml:space="preserve">\"createdDate\" : \"2002-05-30T09:30:10Z\", </v>
      </c>
      <c r="AL25" s="54" t="str">
        <f>"\""modifiedDate\"" : \""" &amp; demoPosts[[#This Row],[modifiedDate]] &amp; "\"", "</f>
        <v xml:space="preserve">\"modifiedDate\" : \"\", </v>
      </c>
      <c r="AM25" s="54" t="str">
        <f>"\""labels\"" : \""each([Bitcoin],[Ethereum],[" &amp; demoPosts[[#This Row],[Message Type GUID Label]]&amp;"])\"", "</f>
        <v xml:space="preserve">\"labels\" : \"each([Bitcoin],[Ethereum],[3b5d7868-38ff-4404-9ea9-13cd2541924a])\", </v>
      </c>
      <c r="AN25" s="54" t="str">
        <f t="shared" si="3"/>
        <v>\"connections\":[{\"source\":\"alias://ff5136ad023a66644c4f4a8e2a495bb34689/alias\",\"target\":\"alias://0e65bd3a974ed1d7c195f94055c93537827f/alias\",\"label\":\"f0186f0d-c862-4ee3-9c09-b850a9d745a7\"}],</v>
      </c>
      <c r="AO25" s="54" t="str">
        <f>"\""versionedPostId\"" : \""" &amp; demoPosts[[#This Row],[versionedPost.id]] &amp; "\"", "</f>
        <v xml:space="preserve">\"versionedPostId\" : \"dba62260-f2ec-4bfc-86fb-49c180c3987e\", </v>
      </c>
      <c r="AP25" s="54" t="str">
        <f>"\""versionedPostPredecessorId\"" : \""" &amp; demoPosts[[#This Row],[versionedPost.predecessorID]] &amp; "\"", "</f>
        <v xml:space="preserve">\"versionedPostPredecessorId\" : \"\", </v>
      </c>
      <c r="AQ25" s="118" t="str">
        <f>"\""jobPostType\"" : \""" &amp; demoPosts[[#This Row],[jobPostType]] &amp; "\"", "</f>
        <v xml:space="preserve">\"jobPostType\" : \"na\", </v>
      </c>
      <c r="AR25" s="118" t="str">
        <f>"\""summary\"" : \""" &amp; demoPosts[[#This Row],[summary]] &amp; "\"", "</f>
        <v xml:space="preserve">\"summary\" : \"na\", </v>
      </c>
      <c r="AS25" s="118" t="str">
        <f>"\""description\"" : \""" &amp; demoPosts[[#This Row],[description]] &amp; "\"", "</f>
        <v xml:space="preserve">\"description\" : \"na\", </v>
      </c>
      <c r="AT25" s="118" t="str">
        <f>"\""message\"" : \""" &amp; demoPosts[[#This Row],[message]] &amp; "\"", "</f>
        <v xml:space="preserve">\"message\" : \"na\", </v>
      </c>
      <c r="AU25" s="118" t="str">
        <f>"\""postedDate\"" : \""" &amp; demoPosts[[#This Row],[message]] &amp; "\"", "</f>
        <v xml:space="preserve">\"postedDate\" : \"na\", </v>
      </c>
      <c r="AV25" s="118" t="str">
        <f>"\""broadcastDate\"" : \""" &amp; demoPosts[[#This Row],[broadcastDate]] &amp; "\"", "</f>
        <v xml:space="preserve">\"broadcastDate\" : \"2002-05-30T09:30:10Z\", </v>
      </c>
      <c r="AW25" s="118" t="str">
        <f>"\""jobStartDate\"" : \""" &amp; demoPosts[[#This Row],[jobStartDate]] &amp; "\"", "</f>
        <v xml:space="preserve">\"jobStartDate\" : \"2002-05-30T09:30:10Z\", </v>
      </c>
      <c r="AX25" s="118" t="str">
        <f>"\""jobEndDate\"" : \""" &amp; demoPosts[[#This Row],[jobEndDate]] &amp; "\"", "</f>
        <v xml:space="preserve">\"jobEndDate\" : \"2002-05-30T09:30:10Z\", </v>
      </c>
      <c r="AY25" s="118" t="str">
        <f>"\""currency\"" : \""" &amp; demoPosts[[#This Row],[currency]] &amp; "\"", "</f>
        <v xml:space="preserve">\"currency\" : \"na\", </v>
      </c>
      <c r="AZ25" s="118" t="str">
        <f>"\""workLocation\"" : \""" &amp; demoPosts[[#This Row],[workLocation]] &amp; "\"", "</f>
        <v xml:space="preserve">\"workLocation\" : \"na\", </v>
      </c>
      <c r="BA25" s="118" t="str">
        <f>"\""isPayoutInPieces\"" : \""" &amp; demoPosts[[#This Row],[isPayoutInPieces]] &amp; "\"", "</f>
        <v xml:space="preserve">\"isPayoutInPieces\" : \"false\", </v>
      </c>
      <c r="BB25" s="118" t="str">
        <f t="shared" si="4"/>
        <v xml:space="preserve">\"skills\" : \"\", </v>
      </c>
      <c r="BC25" s="118" t="str">
        <f>"\""posterId\"" : \""" &amp; demoPosts[[#This Row],[posterId]] &amp; "\"", "</f>
        <v xml:space="preserve">\"posterId\" : \"na\", </v>
      </c>
      <c r="BD25" s="118" t="str">
        <f>"\""versionNumber\"" : \""" &amp; demoPosts[[#This Row],[versionNumber]] &amp; "\"", "</f>
        <v xml:space="preserve">\"versionNumber\" : \"1\", </v>
      </c>
      <c r="BE25" s="118" t="str">
        <f>"\""allowFormatting\"" : \""" &amp; demoPosts[[#This Row],[allowFormatting]] &amp; "\"", "</f>
        <v xml:space="preserve">\"allowFormatting\" : \"true\", </v>
      </c>
      <c r="BF25" s="118" t="str">
        <f>"\""canForward\"" : \""" &amp; demoPosts[[#This Row],[canForward]] &amp; "\"", "</f>
        <v xml:space="preserve">\"canForward\" : \"true\", </v>
      </c>
      <c r="BG25" s="118" t="str">
        <f t="shared" si="5"/>
        <v xml:space="preserve">\"referents\" : \"\", </v>
      </c>
      <c r="BH25" s="118" t="str">
        <f>"\""contractType\"" : \""" &amp; demoPosts[[#This Row],[ContentType]] &amp; "\"", "</f>
        <v xml:space="preserve">\"contractType\" : \"message\", </v>
      </c>
      <c r="BI25" s="118" t="str">
        <f>"\""budget\"" : \""" &amp; demoPosts[[#This Row],[budget]] &amp; "\"""</f>
        <v>\"budget\" : \"na\"</v>
      </c>
      <c r="BJ25"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5"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5" s="41" t="str">
        <f>"""uid"" : """&amp;demoPosts[[#This Row],[uid]]&amp;""", "</f>
        <v xml:space="preserve">"uid" : "1cd53fda-1715-480f-8f34-ba120e2fbcc6", </v>
      </c>
      <c r="BM25" t="str">
        <f>"""src"" : """&amp;demoPosts[[#This Row],[Source]]&amp;""", "</f>
        <v xml:space="preserve">"src" : "89cbeaaf-bb58-48a4-8bdf-2917d6ae110d", </v>
      </c>
      <c r="BN25" t="str">
        <f>"""trgts"" : ["""&amp;demoPosts[[#This Row],[trgt1]]&amp;"""], "</f>
        <v xml:space="preserve">"trgts" : ["eeeeeeee-eeee-eeee-eeee-eeeeeeeeeeee"], </v>
      </c>
      <c r="BO25" t="str">
        <f>"""label"" : ""each([Bitcoin],[PROJECTPOSTLABEL],[Ethereum],[" &amp; demoPosts[[#This Row],[Message Type GUID Label]]&amp;"])"", "</f>
        <v xml:space="preserve">"label" : "each([Bitcoin],[PROJECTPOSTLABEL],[Ethereum],[3b5d7868-38ff-4404-9ea9-13cd2541924a])", </v>
      </c>
      <c r="BP2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"each([Bitcoin],[PROJECTPOSTLABEL],[Ethereum],[3b5d7868-38ff-4404-9ea9-13cd2541924a])", "uid" : "1cd53fda-1715-480f-8f34-ba120e2fbcc6", "value" : "{\"uid\"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6" spans="2:68" x14ac:dyDescent="0.25">
      <c r="B26" t="s">
        <v>1977</v>
      </c>
      <c r="C26" s="3" t="s">
        <v>161</v>
      </c>
      <c r="D26" s="3" t="s">
        <v>2237</v>
      </c>
      <c r="E26" t="s">
        <v>2244</v>
      </c>
      <c r="F2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6" s="54" t="s">
        <v>2263</v>
      </c>
      <c r="H26" s="54" t="s">
        <v>2241</v>
      </c>
      <c r="I26" s="54" t="s">
        <v>2238</v>
      </c>
      <c r="J26" s="54"/>
      <c r="K26" s="54" t="s">
        <v>2262</v>
      </c>
      <c r="L26" s="54" t="str">
        <f>+K25</f>
        <v>dba62260-f2ec-4bfc-86fb-49c180c3987e</v>
      </c>
      <c r="M26" s="118" t="s">
        <v>2522</v>
      </c>
      <c r="N26" s="118" t="s">
        <v>2522</v>
      </c>
      <c r="O26" s="118" t="s">
        <v>2522</v>
      </c>
      <c r="P26" s="118" t="s">
        <v>2522</v>
      </c>
      <c r="Q26" s="117" t="s">
        <v>2238</v>
      </c>
      <c r="R26" s="117" t="s">
        <v>2238</v>
      </c>
      <c r="S26" s="117" t="s">
        <v>2238</v>
      </c>
      <c r="T26" s="117" t="s">
        <v>2238</v>
      </c>
      <c r="U26" s="118" t="s">
        <v>2522</v>
      </c>
      <c r="V26" s="118" t="s">
        <v>2522</v>
      </c>
      <c r="W26" s="117" t="s">
        <v>2271</v>
      </c>
      <c r="X26" s="118" t="s">
        <v>2522</v>
      </c>
      <c r="Y26" s="118" t="s">
        <v>2522</v>
      </c>
      <c r="Z26" s="117">
        <v>1</v>
      </c>
      <c r="AA26" s="119" t="s">
        <v>2321</v>
      </c>
      <c r="AB26" s="117" t="s">
        <v>2321</v>
      </c>
      <c r="AC26" s="118" t="s">
        <v>2522</v>
      </c>
      <c r="AD26" s="118" t="s">
        <v>2522</v>
      </c>
      <c r="AE26" s="118" t="s">
        <v>2522</v>
      </c>
      <c r="AF26" s="41" t="str">
        <f>"\""uid\"" : \"""&amp;demoPosts[[#This Row],[uid]]&amp;"\"", "</f>
        <v xml:space="preserve">\"uid\" : \"80ed0252-ebb6-4e2a-a648-e0de71222247\", </v>
      </c>
      <c r="AG26" s="54" t="str">
        <f>"\""text\"" : \""" &amp;demoPosts[[#This Row],[text]] &amp; "\"", "</f>
        <v xml:space="preserve">\"text\" : \"New revised project to refactor C# classes …\", </v>
      </c>
      <c r="AH26" s="54" t="str">
        <f t="shared" si="0"/>
        <v xml:space="preserve">\"type\" : \"TEXT\", </v>
      </c>
      <c r="AI26" s="54" t="str">
        <f t="shared" si="1"/>
        <v xml:space="preserve">\"created\" : \"2015-12-05 20:31:57\", </v>
      </c>
      <c r="AJ26" s="54" t="str">
        <f t="shared" si="2"/>
        <v xml:space="preserve">\"modified\" : \"2015-12-05 20:31:57\", </v>
      </c>
      <c r="AK26" s="54" t="str">
        <f>"\""createdDate\"" : \""" &amp; demoPosts[[#This Row],[createdDate]] &amp; "\"", "</f>
        <v xml:space="preserve">\"createdDate\" : \"2002-05-30T09:30:10Z\", </v>
      </c>
      <c r="AL26" s="54" t="str">
        <f>"\""modifiedDate\"" : \""" &amp; demoPosts[[#This Row],[modifiedDate]] &amp; "\"", "</f>
        <v xml:space="preserve">\"modifiedDate\" : \"\", </v>
      </c>
      <c r="AM26" s="54" t="str">
        <f>"\""labels\"" : \""each([Bitcoin],[Ethereum],[" &amp; demoPosts[[#This Row],[Message Type GUID Label]]&amp;"])\"", "</f>
        <v xml:space="preserve">\"labels\" : \"each([Bitcoin],[Ethereum],[3b5d7868-38ff-4404-9ea9-13cd2541924a])\", </v>
      </c>
      <c r="AN26" s="54" t="str">
        <f t="shared" si="3"/>
        <v>\"connections\":[{\"source\":\"alias://ff5136ad023a66644c4f4a8e2a495bb34689/alias\",\"target\":\"alias://0e65bd3a974ed1d7c195f94055c93537827f/alias\",\"label\":\"f0186f0d-c862-4ee3-9c09-b850a9d745a7\"}],</v>
      </c>
      <c r="AO26" s="54" t="str">
        <f>"\""versionedPostId\"" : \""" &amp; demoPosts[[#This Row],[versionedPost.id]] &amp; "\"", "</f>
        <v xml:space="preserve">\"versionedPostId\" : \"dbf62260-f2ec-4bfc-86fb-49c180c3987f\", </v>
      </c>
      <c r="AP26" s="54" t="str">
        <f>"\""versionedPostPredecessorId\"" : \""" &amp; demoPosts[[#This Row],[versionedPost.predecessorID]] &amp; "\"", "</f>
        <v xml:space="preserve">\"versionedPostPredecessorId\" : \"dba62260-f2ec-4bfc-86fb-49c180c3987e\", </v>
      </c>
      <c r="AQ26" s="118" t="str">
        <f>"\""jobPostType\"" : \""" &amp; demoPosts[[#This Row],[jobPostType]] &amp; "\"", "</f>
        <v xml:space="preserve">\"jobPostType\" : \"na\", </v>
      </c>
      <c r="AR26" s="118" t="str">
        <f>"\""summary\"" : \""" &amp; demoPosts[[#This Row],[summary]] &amp; "\"", "</f>
        <v xml:space="preserve">\"summary\" : \"na\", </v>
      </c>
      <c r="AS26" s="118" t="str">
        <f>"\""description\"" : \""" &amp; demoPosts[[#This Row],[description]] &amp; "\"", "</f>
        <v xml:space="preserve">\"description\" : \"na\", </v>
      </c>
      <c r="AT26" s="118" t="str">
        <f>"\""message\"" : \""" &amp; demoPosts[[#This Row],[message]] &amp; "\"", "</f>
        <v xml:space="preserve">\"message\" : \"na\", </v>
      </c>
      <c r="AU26" s="118" t="str">
        <f>"\""postedDate\"" : \""" &amp; demoPosts[[#This Row],[message]] &amp; "\"", "</f>
        <v xml:space="preserve">\"postedDate\" : \"na\", </v>
      </c>
      <c r="AV26" s="118" t="str">
        <f>"\""broadcastDate\"" : \""" &amp; demoPosts[[#This Row],[broadcastDate]] &amp; "\"", "</f>
        <v xml:space="preserve">\"broadcastDate\" : \"2002-05-30T09:30:10Z\", </v>
      </c>
      <c r="AW26" s="118" t="str">
        <f>"\""jobStartDate\"" : \""" &amp; demoPosts[[#This Row],[jobStartDate]] &amp; "\"", "</f>
        <v xml:space="preserve">\"jobStartDate\" : \"2002-05-30T09:30:10Z\", </v>
      </c>
      <c r="AX26" s="118" t="str">
        <f>"\""jobEndDate\"" : \""" &amp; demoPosts[[#This Row],[jobEndDate]] &amp; "\"", "</f>
        <v xml:space="preserve">\"jobEndDate\" : \"2002-05-30T09:30:10Z\", </v>
      </c>
      <c r="AY26" s="118" t="str">
        <f>"\""currency\"" : \""" &amp; demoPosts[[#This Row],[currency]] &amp; "\"", "</f>
        <v xml:space="preserve">\"currency\" : \"na\", </v>
      </c>
      <c r="AZ26" s="118" t="str">
        <f>"\""workLocation\"" : \""" &amp; demoPosts[[#This Row],[workLocation]] &amp; "\"", "</f>
        <v xml:space="preserve">\"workLocation\" : \"na\", </v>
      </c>
      <c r="BA26" s="118" t="str">
        <f>"\""isPayoutInPieces\"" : \""" &amp; demoPosts[[#This Row],[isPayoutInPieces]] &amp; "\"", "</f>
        <v xml:space="preserve">\"isPayoutInPieces\" : \"false\", </v>
      </c>
      <c r="BB26" s="118" t="str">
        <f t="shared" si="4"/>
        <v xml:space="preserve">\"skills\" : \"\", </v>
      </c>
      <c r="BC26" s="118" t="str">
        <f>"\""posterId\"" : \""" &amp; demoPosts[[#This Row],[posterId]] &amp; "\"", "</f>
        <v xml:space="preserve">\"posterId\" : \"na\", </v>
      </c>
      <c r="BD26" s="118" t="str">
        <f>"\""versionNumber\"" : \""" &amp; demoPosts[[#This Row],[versionNumber]] &amp; "\"", "</f>
        <v xml:space="preserve">\"versionNumber\" : \"1\", </v>
      </c>
      <c r="BE26" s="118" t="str">
        <f>"\""allowFormatting\"" : \""" &amp; demoPosts[[#This Row],[allowFormatting]] &amp; "\"", "</f>
        <v xml:space="preserve">\"allowFormatting\" : \"true\", </v>
      </c>
      <c r="BF26" s="118" t="str">
        <f>"\""canForward\"" : \""" &amp; demoPosts[[#This Row],[canForward]] &amp; "\"", "</f>
        <v xml:space="preserve">\"canForward\" : \"true\", </v>
      </c>
      <c r="BG26" s="118" t="str">
        <f t="shared" si="5"/>
        <v xml:space="preserve">\"referents\" : \"\", </v>
      </c>
      <c r="BH26" s="118" t="str">
        <f>"\""contractType\"" : \""" &amp; demoPosts[[#This Row],[ContentType]] &amp; "\"", "</f>
        <v xml:space="preserve">\"contractType\" : \"message\", </v>
      </c>
      <c r="BI26" s="118" t="str">
        <f>"\""budget\"" : \""" &amp; demoPosts[[#This Row],[budget]] &amp; "\"""</f>
        <v>\"budget\" : \"na\"</v>
      </c>
      <c r="BJ26"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6"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6" s="41" t="str">
        <f>"""uid"" : """&amp;demoPosts[[#This Row],[uid]]&amp;""", "</f>
        <v xml:space="preserve">"uid" : "80ed0252-ebb6-4e2a-a648-e0de71222247", </v>
      </c>
      <c r="BM26" t="str">
        <f>"""src"" : """&amp;demoPosts[[#This Row],[Source]]&amp;""", "</f>
        <v xml:space="preserve">"src" : "89cbeaaf-bb58-48a4-8bdf-2917d6ae110d", </v>
      </c>
      <c r="BN26" t="str">
        <f>"""trgts"" : ["""&amp;demoPosts[[#This Row],[trgt1]]&amp;"""], "</f>
        <v xml:space="preserve">"trgts" : ["eeeeeeee-eeee-eeee-eeee-eeeeeeeeeeee"], </v>
      </c>
      <c r="BO26" t="str">
        <f>"""label"" : ""each([Bitcoin],[PROJECTPOSTLABEL],[Ethereum],[" &amp; demoPosts[[#This Row],[Message Type GUID Label]]&amp;"])"", "</f>
        <v xml:space="preserve">"label" : "each([Bitcoin],[PROJECTPOSTLABEL],[Ethereum],[3b5d7868-38ff-4404-9ea9-13cd2541924a])", </v>
      </c>
      <c r="BP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"each([Bitcoin],[PROJECTPOSTLABEL],[Ethereum],[3b5d7868-38ff-4404-9ea9-13cd2541924a])", "uid" : "80ed0252-ebb6-4e2a-a648-e0de71222247", "value" : "{\"uid\"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7" spans="2:68" x14ac:dyDescent="0.25">
      <c r="B27" t="s">
        <v>1969</v>
      </c>
      <c r="C27" t="s">
        <v>2031</v>
      </c>
      <c r="D27" s="3" t="s">
        <v>2237</v>
      </c>
      <c r="E27" t="s">
        <v>2245</v>
      </c>
      <c r="F2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7" s="54" t="s">
        <v>2251</v>
      </c>
      <c r="H27" s="54" t="s">
        <v>2241</v>
      </c>
      <c r="I27" s="54" t="s">
        <v>2238</v>
      </c>
      <c r="J27" s="54"/>
      <c r="K27" s="54" t="s">
        <v>2027</v>
      </c>
      <c r="L27" s="54"/>
      <c r="M27" s="118" t="s">
        <v>2522</v>
      </c>
      <c r="N27" s="118" t="s">
        <v>2522</v>
      </c>
      <c r="O27" s="118" t="s">
        <v>2522</v>
      </c>
      <c r="P27" s="118" t="s">
        <v>2522</v>
      </c>
      <c r="Q27" s="117" t="s">
        <v>2238</v>
      </c>
      <c r="R27" s="117" t="s">
        <v>2238</v>
      </c>
      <c r="S27" s="117" t="s">
        <v>2238</v>
      </c>
      <c r="T27" s="117" t="s">
        <v>2238</v>
      </c>
      <c r="U27" s="118" t="s">
        <v>2522</v>
      </c>
      <c r="V27" s="118" t="s">
        <v>2522</v>
      </c>
      <c r="W27" s="117" t="s">
        <v>2271</v>
      </c>
      <c r="X27" s="118" t="s">
        <v>2522</v>
      </c>
      <c r="Y27" s="118" t="s">
        <v>2522</v>
      </c>
      <c r="Z27" s="117">
        <v>1</v>
      </c>
      <c r="AA27" s="119" t="s">
        <v>2321</v>
      </c>
      <c r="AB27" s="117" t="s">
        <v>2321</v>
      </c>
      <c r="AC27" s="118" t="s">
        <v>2522</v>
      </c>
      <c r="AD27" s="118" t="s">
        <v>2522</v>
      </c>
      <c r="AE27" s="118" t="s">
        <v>2522</v>
      </c>
      <c r="AF27" s="55" t="str">
        <f>"\""uid\"" : \"""&amp;demoPosts[[#This Row],[uid]]&amp;"\"", "</f>
        <v xml:space="preserve">\"uid\" : \"2776d18b-2bd1-48d6-9f35-e133e4c0287f\", </v>
      </c>
      <c r="AG27" s="54" t="str">
        <f>"\""text\"" : \""" &amp;demoPosts[[#This Row],[text]] &amp; "\"", "</f>
        <v xml:space="preserve">\"text\" : \"hi sellerProfile\", </v>
      </c>
      <c r="AH27" s="54" t="str">
        <f t="shared" si="0"/>
        <v xml:space="preserve">\"type\" : \"TEXT\", </v>
      </c>
      <c r="AI27" s="54" t="str">
        <f t="shared" si="1"/>
        <v xml:space="preserve">\"created\" : \"2015-12-05 20:31:57\", </v>
      </c>
      <c r="AJ27" s="54" t="str">
        <f t="shared" si="2"/>
        <v xml:space="preserve">\"modified\" : \"2015-12-05 20:31:57\", </v>
      </c>
      <c r="AK27" s="54" t="str">
        <f>"\""createdDate\"" : \""" &amp; demoPosts[[#This Row],[createdDate]] &amp; "\"", "</f>
        <v xml:space="preserve">\"createdDate\" : \"2002-05-30T09:30:10Z\", </v>
      </c>
      <c r="AL27" s="54" t="str">
        <f>"\""modifiedDate\"" : \""" &amp; demoPosts[[#This Row],[modifiedDate]] &amp; "\"", "</f>
        <v xml:space="preserve">\"modifiedDate\" : \"\", </v>
      </c>
      <c r="AM27" s="54" t="str">
        <f>"\""labels\"" : \""each([Bitcoin],[Ethereum],[" &amp; demoPosts[[#This Row],[Message Type GUID Label]]&amp;"])\"", "</f>
        <v xml:space="preserve">\"labels\" : \"each([Bitcoin],[Ethereum],[574d0bd0-c372-4f1b-830e-f4df44ca11b7])\", </v>
      </c>
      <c r="AN27" s="54" t="str">
        <f t="shared" si="3"/>
        <v>\"connections\":[{\"source\":\"alias://ff5136ad023a66644c4f4a8e2a495bb34689/alias\",\"target\":\"alias://0e65bd3a974ed1d7c195f94055c93537827f/alias\",\"label\":\"f0186f0d-c862-4ee3-9c09-b850a9d745a7\"}],</v>
      </c>
      <c r="AO27" s="54" t="str">
        <f>"\""versionedPostId\"" : \""" &amp; demoPosts[[#This Row],[versionedPost.id]] &amp; "\"", "</f>
        <v xml:space="preserve">\"versionedPostId\" : \"23e47ef8-a07d-4784-8baf-0bb8cf785d1a\", </v>
      </c>
      <c r="AP27" s="54" t="str">
        <f>"\""versionedPostPredecessorId\"" : \""" &amp; demoPosts[[#This Row],[versionedPost.predecessorID]] &amp; "\"", "</f>
        <v xml:space="preserve">\"versionedPostPredecessorId\" : \"\", </v>
      </c>
      <c r="AQ27" s="118" t="str">
        <f>"\""jobPostType\"" : \""" &amp; demoPosts[[#This Row],[jobPostType]] &amp; "\"", "</f>
        <v xml:space="preserve">\"jobPostType\" : \"na\", </v>
      </c>
      <c r="AR27" s="118" t="str">
        <f>"\""summary\"" : \""" &amp; demoPosts[[#This Row],[summary]] &amp; "\"", "</f>
        <v xml:space="preserve">\"summary\" : \"na\", </v>
      </c>
      <c r="AS27" s="118" t="str">
        <f>"\""description\"" : \""" &amp; demoPosts[[#This Row],[description]] &amp; "\"", "</f>
        <v xml:space="preserve">\"description\" : \"na\", </v>
      </c>
      <c r="AT27" s="118" t="str">
        <f>"\""message\"" : \""" &amp; demoPosts[[#This Row],[message]] &amp; "\"", "</f>
        <v xml:space="preserve">\"message\" : \"na\", </v>
      </c>
      <c r="AU27" s="118" t="str">
        <f>"\""postedDate\"" : \""" &amp; demoPosts[[#This Row],[message]] &amp; "\"", "</f>
        <v xml:space="preserve">\"postedDate\" : \"na\", </v>
      </c>
      <c r="AV27" s="118" t="str">
        <f>"\""broadcastDate\"" : \""" &amp; demoPosts[[#This Row],[broadcastDate]] &amp; "\"", "</f>
        <v xml:space="preserve">\"broadcastDate\" : \"2002-05-30T09:30:10Z\", </v>
      </c>
      <c r="AW27" s="118" t="str">
        <f>"\""jobStartDate\"" : \""" &amp; demoPosts[[#This Row],[jobStartDate]] &amp; "\"", "</f>
        <v xml:space="preserve">\"jobStartDate\" : \"2002-05-30T09:30:10Z\", </v>
      </c>
      <c r="AX27" s="118" t="str">
        <f>"\""jobEndDate\"" : \""" &amp; demoPosts[[#This Row],[jobEndDate]] &amp; "\"", "</f>
        <v xml:space="preserve">\"jobEndDate\" : \"2002-05-30T09:30:10Z\", </v>
      </c>
      <c r="AY27" s="118" t="str">
        <f>"\""currency\"" : \""" &amp; demoPosts[[#This Row],[currency]] &amp; "\"", "</f>
        <v xml:space="preserve">\"currency\" : \"na\", </v>
      </c>
      <c r="AZ27" s="118" t="str">
        <f>"\""workLocation\"" : \""" &amp; demoPosts[[#This Row],[workLocation]] &amp; "\"", "</f>
        <v xml:space="preserve">\"workLocation\" : \"na\", </v>
      </c>
      <c r="BA27" s="118" t="str">
        <f>"\""isPayoutInPieces\"" : \""" &amp; demoPosts[[#This Row],[isPayoutInPieces]] &amp; "\"", "</f>
        <v xml:space="preserve">\"isPayoutInPieces\" : \"false\", </v>
      </c>
      <c r="BB27" s="118" t="str">
        <f t="shared" si="4"/>
        <v xml:space="preserve">\"skills\" : \"\", </v>
      </c>
      <c r="BC27" s="118" t="str">
        <f>"\""posterId\"" : \""" &amp; demoPosts[[#This Row],[posterId]] &amp; "\"", "</f>
        <v xml:space="preserve">\"posterId\" : \"na\", </v>
      </c>
      <c r="BD27" s="118" t="str">
        <f>"\""versionNumber\"" : \""" &amp; demoPosts[[#This Row],[versionNumber]] &amp; "\"", "</f>
        <v xml:space="preserve">\"versionNumber\" : \"1\", </v>
      </c>
      <c r="BE27" s="118" t="str">
        <f>"\""allowFormatting\"" : \""" &amp; demoPosts[[#This Row],[allowFormatting]] &amp; "\"", "</f>
        <v xml:space="preserve">\"allowFormatting\" : \"true\", </v>
      </c>
      <c r="BF27" s="118" t="str">
        <f>"\""canForward\"" : \""" &amp; demoPosts[[#This Row],[canForward]] &amp; "\"", "</f>
        <v xml:space="preserve">\"canForward\" : \"true\", </v>
      </c>
      <c r="BG27" s="118" t="str">
        <f t="shared" si="5"/>
        <v xml:space="preserve">\"referents\" : \"\", </v>
      </c>
      <c r="BH27" s="118" t="str">
        <f>"\""contractType\"" : \""" &amp; demoPosts[[#This Row],[ContentType]] &amp; "\"", "</f>
        <v xml:space="preserve">\"contractType\" : \"message\", </v>
      </c>
      <c r="BI27" s="118" t="str">
        <f>"\""budget\"" : \""" &amp; demoPosts[[#This Row],[budget]] &amp; "\"""</f>
        <v>\"budget\" : \"na\"</v>
      </c>
      <c r="BJ27"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7"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7" s="55" t="str">
        <f>"""uid"" : """&amp;demoPosts[[#This Row],[uid]]&amp;""", "</f>
        <v xml:space="preserve">"uid" : "2776d18b-2bd1-48d6-9f35-e133e4c0287f", </v>
      </c>
      <c r="BM27" t="str">
        <f>"""src"" : """&amp;demoPosts[[#This Row],[Source]]&amp;""", "</f>
        <v xml:space="preserve">"src" : "8ce7d7d3-4c83-48a5-b3b5-1eb0400f0408", </v>
      </c>
      <c r="BN27" t="str">
        <f>"""trgts"" : ["""&amp;demoPosts[[#This Row],[trgt1]]&amp;"""], "</f>
        <v xml:space="preserve">"trgts" : ["eeeeeeee-eeee-eeee-eeee-eeeeeeeeeeee"], </v>
      </c>
      <c r="BO27" t="str">
        <f>"""label"" : ""each([Bitcoin],[PROJECTPOSTLABEL],[Ethereum],[" &amp; demoPosts[[#This Row],[Message Type GUID Label]]&amp;"])"", "</f>
        <v xml:space="preserve">"label" : "each([Bitcoin],[PROJECTPOSTLABEL],[Ethereum],[574d0bd0-c372-4f1b-830e-f4df44ca11b7])", </v>
      </c>
      <c r="BP27"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8" spans="2:68" x14ac:dyDescent="0.25">
      <c r="B28" t="s">
        <v>1970</v>
      </c>
      <c r="C28" t="s">
        <v>2031</v>
      </c>
      <c r="D28" s="3" t="s">
        <v>2237</v>
      </c>
      <c r="E28" t="s">
        <v>2245</v>
      </c>
      <c r="F2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8" s="54" t="s">
        <v>2250</v>
      </c>
      <c r="H28" s="54" t="s">
        <v>2241</v>
      </c>
      <c r="I28" s="54" t="s">
        <v>2238</v>
      </c>
      <c r="J28" s="54"/>
      <c r="K28" s="54" t="s">
        <v>2028</v>
      </c>
      <c r="L28" s="54" t="str">
        <f>+K27</f>
        <v>23e47ef8-a07d-4784-8baf-0bb8cf785d1a</v>
      </c>
      <c r="M28" s="118" t="s">
        <v>2522</v>
      </c>
      <c r="N28" s="118" t="s">
        <v>2522</v>
      </c>
      <c r="O28" s="118" t="s">
        <v>2522</v>
      </c>
      <c r="P28" s="118" t="s">
        <v>2522</v>
      </c>
      <c r="Q28" s="117" t="s">
        <v>2238</v>
      </c>
      <c r="R28" s="117" t="s">
        <v>2238</v>
      </c>
      <c r="S28" s="117" t="s">
        <v>2238</v>
      </c>
      <c r="T28" s="117" t="s">
        <v>2238</v>
      </c>
      <c r="U28" s="118" t="s">
        <v>2522</v>
      </c>
      <c r="V28" s="118" t="s">
        <v>2522</v>
      </c>
      <c r="W28" s="117" t="s">
        <v>2271</v>
      </c>
      <c r="X28" s="118" t="s">
        <v>2522</v>
      </c>
      <c r="Y28" s="118" t="s">
        <v>2522</v>
      </c>
      <c r="Z28" s="117">
        <v>1</v>
      </c>
      <c r="AA28" s="119" t="s">
        <v>2321</v>
      </c>
      <c r="AB28" s="117" t="s">
        <v>2321</v>
      </c>
      <c r="AC28" s="118" t="s">
        <v>2522</v>
      </c>
      <c r="AD28" s="118" t="s">
        <v>2522</v>
      </c>
      <c r="AE28" s="118" t="s">
        <v>2522</v>
      </c>
      <c r="AF28" s="55" t="str">
        <f>"\""uid\"" : \"""&amp;demoPosts[[#This Row],[uid]]&amp;"\"", "</f>
        <v xml:space="preserve">\"uid\" : \"622fa125-de3d-4402-a026-556267a06041\", </v>
      </c>
      <c r="AG28" s="54" t="str">
        <f>"\""text\"" : \""" &amp;demoPosts[[#This Row],[text]] &amp; "\"", "</f>
        <v xml:space="preserve">\"text\" : \"hi sellerProfile revised\", </v>
      </c>
      <c r="AH28" s="54" t="str">
        <f t="shared" si="0"/>
        <v xml:space="preserve">\"type\" : \"TEXT\", </v>
      </c>
      <c r="AI28" s="54" t="str">
        <f t="shared" si="1"/>
        <v xml:space="preserve">\"created\" : \"2015-12-05 20:31:57\", </v>
      </c>
      <c r="AJ28" s="54" t="str">
        <f t="shared" si="2"/>
        <v xml:space="preserve">\"modified\" : \"2015-12-05 20:31:57\", </v>
      </c>
      <c r="AK28" s="54" t="str">
        <f>"\""createdDate\"" : \""" &amp; demoPosts[[#This Row],[createdDate]] &amp; "\"", "</f>
        <v xml:space="preserve">\"createdDate\" : \"2002-05-30T09:30:10Z\", </v>
      </c>
      <c r="AL28" s="54" t="str">
        <f>"\""modifiedDate\"" : \""" &amp; demoPosts[[#This Row],[modifiedDate]] &amp; "\"", "</f>
        <v xml:space="preserve">\"modifiedDate\" : \"\", </v>
      </c>
      <c r="AM28" s="54" t="str">
        <f>"\""labels\"" : \""each([Bitcoin],[Ethereum],[" &amp; demoPosts[[#This Row],[Message Type GUID Label]]&amp;"])\"", "</f>
        <v xml:space="preserve">\"labels\" : \"each([Bitcoin],[Ethereum],[574d0bd0-c372-4f1b-830e-f4df44ca11b7])\", </v>
      </c>
      <c r="AN28" s="54" t="str">
        <f t="shared" si="3"/>
        <v>\"connections\":[{\"source\":\"alias://ff5136ad023a66644c4f4a8e2a495bb34689/alias\",\"target\":\"alias://0e65bd3a974ed1d7c195f94055c93537827f/alias\",\"label\":\"f0186f0d-c862-4ee3-9c09-b850a9d745a7\"}],</v>
      </c>
      <c r="AO28" s="54" t="str">
        <f>"\""versionedPostId\"" : \""" &amp; demoPosts[[#This Row],[versionedPost.id]] &amp; "\"", "</f>
        <v xml:space="preserve">\"versionedPostId\" : \"3759419c-5cf5-4588-96d8-2db808fc8795\", </v>
      </c>
      <c r="AP28" s="54" t="str">
        <f>"\""versionedPostPredecessorId\"" : \""" &amp; demoPosts[[#This Row],[versionedPost.predecessorID]] &amp; "\"", "</f>
        <v xml:space="preserve">\"versionedPostPredecessorId\" : \"23e47ef8-a07d-4784-8baf-0bb8cf785d1a\", </v>
      </c>
      <c r="AQ28" s="118" t="str">
        <f>"\""jobPostType\"" : \""" &amp; demoPosts[[#This Row],[jobPostType]] &amp; "\"", "</f>
        <v xml:space="preserve">\"jobPostType\" : \"na\", </v>
      </c>
      <c r="AR28" s="118" t="str">
        <f>"\""summary\"" : \""" &amp; demoPosts[[#This Row],[summary]] &amp; "\"", "</f>
        <v xml:space="preserve">\"summary\" : \"na\", </v>
      </c>
      <c r="AS28" s="118" t="str">
        <f>"\""description\"" : \""" &amp; demoPosts[[#This Row],[description]] &amp; "\"", "</f>
        <v xml:space="preserve">\"description\" : \"na\", </v>
      </c>
      <c r="AT28" s="118" t="str">
        <f>"\""message\"" : \""" &amp; demoPosts[[#This Row],[message]] &amp; "\"", "</f>
        <v xml:space="preserve">\"message\" : \"na\", </v>
      </c>
      <c r="AU28" s="118" t="str">
        <f>"\""postedDate\"" : \""" &amp; demoPosts[[#This Row],[message]] &amp; "\"", "</f>
        <v xml:space="preserve">\"postedDate\" : \"na\", </v>
      </c>
      <c r="AV28" s="118" t="str">
        <f>"\""broadcastDate\"" : \""" &amp; demoPosts[[#This Row],[broadcastDate]] &amp; "\"", "</f>
        <v xml:space="preserve">\"broadcastDate\" : \"2002-05-30T09:30:10Z\", </v>
      </c>
      <c r="AW28" s="118" t="str">
        <f>"\""jobStartDate\"" : \""" &amp; demoPosts[[#This Row],[jobStartDate]] &amp; "\"", "</f>
        <v xml:space="preserve">\"jobStartDate\" : \"2002-05-30T09:30:10Z\", </v>
      </c>
      <c r="AX28" s="118" t="str">
        <f>"\""jobEndDate\"" : \""" &amp; demoPosts[[#This Row],[jobEndDate]] &amp; "\"", "</f>
        <v xml:space="preserve">\"jobEndDate\" : \"2002-05-30T09:30:10Z\", </v>
      </c>
      <c r="AY28" s="118" t="str">
        <f>"\""currency\"" : \""" &amp; demoPosts[[#This Row],[currency]] &amp; "\"", "</f>
        <v xml:space="preserve">\"currency\" : \"na\", </v>
      </c>
      <c r="AZ28" s="118" t="str">
        <f>"\""workLocation\"" : \""" &amp; demoPosts[[#This Row],[workLocation]] &amp; "\"", "</f>
        <v xml:space="preserve">\"workLocation\" : \"na\", </v>
      </c>
      <c r="BA28" s="118" t="str">
        <f>"\""isPayoutInPieces\"" : \""" &amp; demoPosts[[#This Row],[isPayoutInPieces]] &amp; "\"", "</f>
        <v xml:space="preserve">\"isPayoutInPieces\" : \"false\", </v>
      </c>
      <c r="BB28" s="118" t="str">
        <f t="shared" si="4"/>
        <v xml:space="preserve">\"skills\" : \"\", </v>
      </c>
      <c r="BC28" s="118" t="str">
        <f>"\""posterId\"" : \""" &amp; demoPosts[[#This Row],[posterId]] &amp; "\"", "</f>
        <v xml:space="preserve">\"posterId\" : \"na\", </v>
      </c>
      <c r="BD28" s="118" t="str">
        <f>"\""versionNumber\"" : \""" &amp; demoPosts[[#This Row],[versionNumber]] &amp; "\"", "</f>
        <v xml:space="preserve">\"versionNumber\" : \"1\", </v>
      </c>
      <c r="BE28" s="118" t="str">
        <f>"\""allowFormatting\"" : \""" &amp; demoPosts[[#This Row],[allowFormatting]] &amp; "\"", "</f>
        <v xml:space="preserve">\"allowFormatting\" : \"true\", </v>
      </c>
      <c r="BF28" s="118" t="str">
        <f>"\""canForward\"" : \""" &amp; demoPosts[[#This Row],[canForward]] &amp; "\"", "</f>
        <v xml:space="preserve">\"canForward\" : \"true\", </v>
      </c>
      <c r="BG28" s="118" t="str">
        <f t="shared" si="5"/>
        <v xml:space="preserve">\"referents\" : \"\", </v>
      </c>
      <c r="BH28" s="118" t="str">
        <f>"\""contractType\"" : \""" &amp; demoPosts[[#This Row],[ContentType]] &amp; "\"", "</f>
        <v xml:space="preserve">\"contractType\" : \"message\", </v>
      </c>
      <c r="BI28" s="118" t="str">
        <f>"\""budget\"" : \""" &amp; demoPosts[[#This Row],[budget]] &amp; "\"""</f>
        <v>\"budget\" : \"na\"</v>
      </c>
      <c r="BJ28" s="118"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8" s="54"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8" s="55" t="str">
        <f>"""uid"" : """&amp;demoPosts[[#This Row],[uid]]&amp;""", "</f>
        <v xml:space="preserve">"uid" : "622fa125-de3d-4402-a026-556267a06041", </v>
      </c>
      <c r="BM28" t="str">
        <f>"""src"" : """&amp;demoPosts[[#This Row],[Source]]&amp;""", "</f>
        <v xml:space="preserve">"src" : "8ce7d7d3-4c83-48a5-b3b5-1eb0400f0408", </v>
      </c>
      <c r="BN28" t="str">
        <f>"""trgts"" : ["""&amp;demoPosts[[#This Row],[trgt1]]&amp;"""], "</f>
        <v xml:space="preserve">"trgts" : ["eeeeeeee-eeee-eeee-eeee-eeeeeeeeeeee"], </v>
      </c>
      <c r="BO28" t="str">
        <f>"""label"" : ""each([Bitcoin],[PROJECTPOSTLABEL],[Ethereum],[" &amp; demoPosts[[#This Row],[Message Type GUID Label]]&amp;"])"", "</f>
        <v xml:space="preserve">"label" : "each([Bitcoin],[PROJECTPOSTLABEL],[Ethereum],[574d0bd0-c372-4f1b-830e-f4df44ca11b7])", </v>
      </c>
      <c r="BP28" t="str">
        <f ca="1">"{"&amp;demoPosts[[#This Row],[src]] &amp;demoPosts[[#This Row],[trgts]]&amp; demoPosts[[#This Row],[outterLabels]] &amp; demoPosts[[#This Row],[uid2]] &amp; """value"" : """ &amp; demoPosts[[#This Row],[valueJson]] &amp; """}" &amp; IF(LEN(OFFSET(demoPosts[[#This Row],[Source]],1,0))&gt;0," , ","")</f>
        <v>{"src" : "8ce7d7d3-4c83-48a5-b3b5-1eb0400f0408", "trgts" : ["eeeeeeee-eeee-eeee-eeee-eeeeeeeeeeee"], "label" : "each([Bitcoin],[PROJECTPOSTLABEL],[Ethereum],[574d0bd0-c372-4f1b-830e-f4df44ca11b7])", "uid" : "622fa125-de3d-4402-a026-556267a06041", "value" : "{\"uid\"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2473</v>
      </c>
    </row>
    <row r="2" spans="1:3" x14ac:dyDescent="0.25">
      <c r="B2" t="s">
        <v>2407</v>
      </c>
    </row>
    <row r="3" spans="1:3" x14ac:dyDescent="0.25">
      <c r="C3" t="s">
        <v>255</v>
      </c>
    </row>
    <row r="4" spans="1:3" x14ac:dyDescent="0.25">
      <c r="C4" t="s">
        <v>2409</v>
      </c>
    </row>
    <row r="5" spans="1:3" x14ac:dyDescent="0.25">
      <c r="B5" t="s">
        <v>2410</v>
      </c>
    </row>
    <row r="6" spans="1:3" x14ac:dyDescent="0.25">
      <c r="C6" t="s">
        <v>255</v>
      </c>
    </row>
    <row r="7" spans="1:3" x14ac:dyDescent="0.25">
      <c r="C7" t="s">
        <v>2408</v>
      </c>
    </row>
    <row r="8" spans="1:3" x14ac:dyDescent="0.25">
      <c r="B8" t="s">
        <v>2124</v>
      </c>
    </row>
    <row r="9" spans="1:3" x14ac:dyDescent="0.25">
      <c r="C9" t="s">
        <v>255</v>
      </c>
    </row>
    <row r="10" spans="1:3" x14ac:dyDescent="0.25">
      <c r="C10" t="s">
        <v>2408</v>
      </c>
    </row>
    <row r="11" spans="1:3" x14ac:dyDescent="0.25">
      <c r="B11" t="s">
        <v>2411</v>
      </c>
    </row>
    <row r="12" spans="1:3" x14ac:dyDescent="0.25">
      <c r="C12" t="s">
        <v>255</v>
      </c>
    </row>
    <row r="13" spans="1:3" x14ac:dyDescent="0.25">
      <c r="C13" t="s">
        <v>2408</v>
      </c>
    </row>
    <row r="14" spans="1:3" x14ac:dyDescent="0.25">
      <c r="B14" t="s">
        <v>2412</v>
      </c>
    </row>
    <row r="16" spans="1:3" x14ac:dyDescent="0.25">
      <c r="B16" t="s">
        <v>2428</v>
      </c>
    </row>
    <row r="17" spans="1:5" x14ac:dyDescent="0.25">
      <c r="C17" t="s">
        <v>2413</v>
      </c>
    </row>
    <row r="18" spans="1:5" x14ac:dyDescent="0.25">
      <c r="D18" t="s">
        <v>2414</v>
      </c>
    </row>
    <row r="19" spans="1:5" x14ac:dyDescent="0.25">
      <c r="D19" t="s">
        <v>256</v>
      </c>
    </row>
    <row r="20" spans="1:5" x14ac:dyDescent="0.25">
      <c r="D20" t="s">
        <v>2415</v>
      </c>
      <c r="E20" t="s">
        <v>2416</v>
      </c>
    </row>
    <row r="21" spans="1:5" x14ac:dyDescent="0.25">
      <c r="D21" t="s">
        <v>2417</v>
      </c>
    </row>
    <row r="22" spans="1:5" x14ac:dyDescent="0.25">
      <c r="B22" t="s">
        <v>2418</v>
      </c>
    </row>
    <row r="23" spans="1:5" x14ac:dyDescent="0.25">
      <c r="D23" t="s">
        <v>2415</v>
      </c>
      <c r="E23" t="s">
        <v>2416</v>
      </c>
    </row>
    <row r="24" spans="1:5" x14ac:dyDescent="0.25">
      <c r="D24" t="s">
        <v>2417</v>
      </c>
    </row>
    <row r="26" spans="1:5" x14ac:dyDescent="0.25">
      <c r="A26" t="s">
        <v>2472</v>
      </c>
    </row>
    <row r="27" spans="1:5" x14ac:dyDescent="0.25">
      <c r="B27" t="s">
        <v>2415</v>
      </c>
    </row>
    <row r="28" spans="1:5" x14ac:dyDescent="0.25">
      <c r="B28" t="s">
        <v>2419</v>
      </c>
    </row>
    <row r="29" spans="1:5" x14ac:dyDescent="0.25">
      <c r="B29" t="s">
        <v>2420</v>
      </c>
    </row>
    <row r="30" spans="1:5" x14ac:dyDescent="0.25">
      <c r="B30" t="s">
        <v>2421</v>
      </c>
    </row>
    <row r="31" spans="1:5" x14ac:dyDescent="0.25">
      <c r="C31" t="s">
        <v>2422</v>
      </c>
    </row>
    <row r="32" spans="1:5" x14ac:dyDescent="0.25">
      <c r="C32" t="s">
        <v>2423</v>
      </c>
    </row>
    <row r="33" spans="1:6" x14ac:dyDescent="0.25">
      <c r="B33" t="s">
        <v>2424</v>
      </c>
    </row>
    <row r="34" spans="1:6" x14ac:dyDescent="0.25">
      <c r="C34" t="s">
        <v>2425</v>
      </c>
    </row>
    <row r="35" spans="1:6" x14ac:dyDescent="0.25">
      <c r="B35" t="s">
        <v>2427</v>
      </c>
    </row>
    <row r="36" spans="1:6" x14ac:dyDescent="0.25">
      <c r="C36" t="s">
        <v>2426</v>
      </c>
    </row>
    <row r="37" spans="1:6" x14ac:dyDescent="0.25">
      <c r="D37" t="s">
        <v>2429</v>
      </c>
      <c r="F37" t="s">
        <v>2430</v>
      </c>
    </row>
    <row r="38" spans="1:6" x14ac:dyDescent="0.25">
      <c r="D38" t="s">
        <v>2431</v>
      </c>
    </row>
    <row r="39" spans="1:6" x14ac:dyDescent="0.25">
      <c r="D39" t="s">
        <v>2432</v>
      </c>
    </row>
    <row r="40" spans="1:6" x14ac:dyDescent="0.25">
      <c r="B40" t="s">
        <v>2433</v>
      </c>
    </row>
    <row r="41" spans="1:6" x14ac:dyDescent="0.25">
      <c r="B41" t="s">
        <v>2434</v>
      </c>
    </row>
    <row r="42" spans="1:6" x14ac:dyDescent="0.25">
      <c r="C42" t="s">
        <v>2435</v>
      </c>
    </row>
    <row r="43" spans="1:6" x14ac:dyDescent="0.25">
      <c r="C43" t="s">
        <v>2436</v>
      </c>
    </row>
    <row r="44" spans="1:6" x14ac:dyDescent="0.25">
      <c r="C44" t="s">
        <v>2437</v>
      </c>
    </row>
    <row r="45" spans="1:6" x14ac:dyDescent="0.25">
      <c r="C45" t="s">
        <v>2438</v>
      </c>
    </row>
    <row r="46" spans="1:6" x14ac:dyDescent="0.25">
      <c r="A46" t="s">
        <v>2439</v>
      </c>
    </row>
    <row r="47" spans="1:6" x14ac:dyDescent="0.25">
      <c r="B47" t="s">
        <v>2440</v>
      </c>
    </row>
    <row r="48" spans="1:6" x14ac:dyDescent="0.25">
      <c r="C48" t="s">
        <v>2441</v>
      </c>
    </row>
    <row r="49" spans="2:4" x14ac:dyDescent="0.25">
      <c r="D49" t="s">
        <v>2442</v>
      </c>
    </row>
    <row r="50" spans="2:4" x14ac:dyDescent="0.25">
      <c r="D50" t="s">
        <v>2443</v>
      </c>
    </row>
    <row r="51" spans="2:4" x14ac:dyDescent="0.25">
      <c r="D51" t="s">
        <v>2444</v>
      </c>
    </row>
    <row r="52" spans="2:4" x14ac:dyDescent="0.25">
      <c r="D52" t="s">
        <v>2445</v>
      </c>
    </row>
    <row r="53" spans="2:4" x14ac:dyDescent="0.25">
      <c r="D53" t="s">
        <v>2446</v>
      </c>
    </row>
    <row r="54" spans="2:4" x14ac:dyDescent="0.25">
      <c r="B54" t="s">
        <v>2447</v>
      </c>
    </row>
    <row r="55" spans="2:4" x14ac:dyDescent="0.25">
      <c r="C55" t="s">
        <v>2448</v>
      </c>
    </row>
    <row r="56" spans="2:4" x14ac:dyDescent="0.25">
      <c r="D56" t="s">
        <v>2449</v>
      </c>
    </row>
    <row r="57" spans="2:4" x14ac:dyDescent="0.25">
      <c r="D57" t="s">
        <v>2310</v>
      </c>
    </row>
    <row r="58" spans="2:4" x14ac:dyDescent="0.25">
      <c r="D58" t="s">
        <v>2450</v>
      </c>
    </row>
    <row r="59" spans="2:4" x14ac:dyDescent="0.25">
      <c r="D59" t="s">
        <v>2451</v>
      </c>
    </row>
    <row r="60" spans="2:4" x14ac:dyDescent="0.25">
      <c r="D60" t="s">
        <v>2452</v>
      </c>
    </row>
    <row r="61" spans="2:4" x14ac:dyDescent="0.25">
      <c r="B61" t="s">
        <v>2453</v>
      </c>
    </row>
    <row r="62" spans="2:4" x14ac:dyDescent="0.25">
      <c r="C62" t="s">
        <v>2241</v>
      </c>
    </row>
    <row r="63" spans="2:4" x14ac:dyDescent="0.25">
      <c r="D63" t="s">
        <v>2454</v>
      </c>
    </row>
    <row r="64" spans="2:4" x14ac:dyDescent="0.25">
      <c r="D64" t="s">
        <v>2455</v>
      </c>
    </row>
    <row r="65" spans="1:6" x14ac:dyDescent="0.25">
      <c r="D65" t="s">
        <v>2456</v>
      </c>
    </row>
    <row r="66" spans="1:6" x14ac:dyDescent="0.25">
      <c r="D66" t="s">
        <v>2457</v>
      </c>
    </row>
    <row r="67" spans="1:6" x14ac:dyDescent="0.25">
      <c r="A67" t="s">
        <v>2458</v>
      </c>
    </row>
    <row r="68" spans="1:6" x14ac:dyDescent="0.25">
      <c r="B68" t="s">
        <v>2464</v>
      </c>
    </row>
    <row r="69" spans="1:6" x14ac:dyDescent="0.25">
      <c r="C69" t="s">
        <v>2465</v>
      </c>
      <c r="E69" t="s">
        <v>2466</v>
      </c>
    </row>
    <row r="70" spans="1:6" x14ac:dyDescent="0.25">
      <c r="C70" t="s">
        <v>2459</v>
      </c>
    </row>
    <row r="71" spans="1:6" x14ac:dyDescent="0.25">
      <c r="D71" t="s">
        <v>2460</v>
      </c>
    </row>
    <row r="72" spans="1:6" x14ac:dyDescent="0.25">
      <c r="E72" t="s">
        <v>2461</v>
      </c>
    </row>
    <row r="73" spans="1:6" x14ac:dyDescent="0.25">
      <c r="F73" t="s">
        <v>2462</v>
      </c>
    </row>
    <row r="74" spans="1:6" x14ac:dyDescent="0.25">
      <c r="F74" t="s">
        <v>2444</v>
      </c>
    </row>
    <row r="75" spans="1:6" x14ac:dyDescent="0.25">
      <c r="F75" t="s">
        <v>2463</v>
      </c>
    </row>
    <row r="76" spans="1:6" x14ac:dyDescent="0.25">
      <c r="C76" t="s">
        <v>2468</v>
      </c>
    </row>
    <row r="77" spans="1:6" x14ac:dyDescent="0.25">
      <c r="D77" t="s">
        <v>2467</v>
      </c>
    </row>
    <row r="78" spans="1:6" x14ac:dyDescent="0.25">
      <c r="E78" t="s">
        <v>2462</v>
      </c>
    </row>
    <row r="79" spans="1:6" x14ac:dyDescent="0.25">
      <c r="E79" t="s">
        <v>2444</v>
      </c>
    </row>
    <row r="80" spans="1:6" x14ac:dyDescent="0.25">
      <c r="E80" t="s">
        <v>2463</v>
      </c>
    </row>
    <row r="81" spans="3:4" x14ac:dyDescent="0.25">
      <c r="C81" t="s">
        <v>2469</v>
      </c>
    </row>
    <row r="82" spans="3:4" x14ac:dyDescent="0.25">
      <c r="D82" t="s">
        <v>2299</v>
      </c>
    </row>
    <row r="83" spans="3:4" x14ac:dyDescent="0.25">
      <c r="D83" t="s">
        <v>2470</v>
      </c>
    </row>
    <row r="84" spans="3:4" x14ac:dyDescent="0.25">
      <c r="D84" t="s">
        <v>2471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2322</v>
      </c>
    </row>
    <row r="2" spans="1:11" x14ac:dyDescent="0.25">
      <c r="A2" t="s">
        <v>2323</v>
      </c>
      <c r="G2" s="11" t="s">
        <v>2353</v>
      </c>
      <c r="K2" t="s">
        <v>2356</v>
      </c>
    </row>
    <row r="3" spans="1:11" x14ac:dyDescent="0.25">
      <c r="A3" t="s">
        <v>2324</v>
      </c>
      <c r="G3" t="s">
        <v>2358</v>
      </c>
      <c r="K3" t="s">
        <v>2357</v>
      </c>
    </row>
    <row r="4" spans="1:11" x14ac:dyDescent="0.25">
      <c r="G4" t="s">
        <v>2359</v>
      </c>
    </row>
    <row r="5" spans="1:11" x14ac:dyDescent="0.25">
      <c r="A5" t="s">
        <v>2325</v>
      </c>
      <c r="G5" t="s">
        <v>2354</v>
      </c>
    </row>
    <row r="6" spans="1:11" x14ac:dyDescent="0.25">
      <c r="A6" t="s">
        <v>2326</v>
      </c>
      <c r="G6" t="s">
        <v>2352</v>
      </c>
    </row>
    <row r="7" spans="1:11" x14ac:dyDescent="0.25">
      <c r="A7" t="s">
        <v>2327</v>
      </c>
      <c r="G7" t="s">
        <v>2361</v>
      </c>
    </row>
    <row r="8" spans="1:11" x14ac:dyDescent="0.25">
      <c r="A8" t="s">
        <v>2328</v>
      </c>
      <c r="G8" t="s">
        <v>2360</v>
      </c>
    </row>
    <row r="9" spans="1:11" x14ac:dyDescent="0.25">
      <c r="G9" t="s">
        <v>2364</v>
      </c>
    </row>
    <row r="11" spans="1:11" x14ac:dyDescent="0.25">
      <c r="A11" t="s">
        <v>2329</v>
      </c>
      <c r="G11" t="s">
        <v>2362</v>
      </c>
    </row>
    <row r="12" spans="1:11" x14ac:dyDescent="0.25">
      <c r="A12" t="s">
        <v>2330</v>
      </c>
      <c r="G12" t="s">
        <v>2355</v>
      </c>
    </row>
    <row r="13" spans="1:11" x14ac:dyDescent="0.25">
      <c r="A13" t="s">
        <v>2331</v>
      </c>
      <c r="G13" t="s">
        <v>2340</v>
      </c>
    </row>
    <row r="14" spans="1:11" x14ac:dyDescent="0.25">
      <c r="A14" t="s">
        <v>2332</v>
      </c>
      <c r="G14" t="s">
        <v>2363</v>
      </c>
    </row>
    <row r="15" spans="1:11" x14ac:dyDescent="0.25">
      <c r="A15" t="s">
        <v>286</v>
      </c>
    </row>
    <row r="16" spans="1:11" x14ac:dyDescent="0.25">
      <c r="A16" t="s">
        <v>2333</v>
      </c>
    </row>
    <row r="17" spans="1:1" x14ac:dyDescent="0.25">
      <c r="A17" t="s">
        <v>2334</v>
      </c>
    </row>
    <row r="18" spans="1:1" x14ac:dyDescent="0.25">
      <c r="A18" t="s">
        <v>2335</v>
      </c>
    </row>
    <row r="19" spans="1:1" x14ac:dyDescent="0.25">
      <c r="A19" t="s">
        <v>2336</v>
      </c>
    </row>
    <row r="20" spans="1:1" x14ac:dyDescent="0.25">
      <c r="A20" t="s">
        <v>2337</v>
      </c>
    </row>
    <row r="21" spans="1:1" x14ac:dyDescent="0.25">
      <c r="A21" t="s">
        <v>2338</v>
      </c>
    </row>
    <row r="22" spans="1:1" x14ac:dyDescent="0.25">
      <c r="A22" t="s">
        <v>2339</v>
      </c>
    </row>
    <row r="23" spans="1:1" x14ac:dyDescent="0.25">
      <c r="A23" t="s">
        <v>2340</v>
      </c>
    </row>
    <row r="24" spans="1:1" x14ac:dyDescent="0.25">
      <c r="A24" t="s">
        <v>2341</v>
      </c>
    </row>
    <row r="25" spans="1:1" x14ac:dyDescent="0.25">
      <c r="A25" t="s">
        <v>2342</v>
      </c>
    </row>
    <row r="26" spans="1:1" x14ac:dyDescent="0.25">
      <c r="A26" t="s">
        <v>2343</v>
      </c>
    </row>
    <row r="27" spans="1:1" x14ac:dyDescent="0.25">
      <c r="A27" t="s">
        <v>2344</v>
      </c>
    </row>
    <row r="28" spans="1:1" x14ac:dyDescent="0.25">
      <c r="A28" t="s">
        <v>2345</v>
      </c>
    </row>
    <row r="29" spans="1:1" x14ac:dyDescent="0.25">
      <c r="A29" t="s">
        <v>2346</v>
      </c>
    </row>
    <row r="30" spans="1:1" x14ac:dyDescent="0.25">
      <c r="A30" t="s">
        <v>2347</v>
      </c>
    </row>
    <row r="31" spans="1:1" x14ac:dyDescent="0.25">
      <c r="A31" t="s">
        <v>2348</v>
      </c>
    </row>
    <row r="32" spans="1:1" x14ac:dyDescent="0.25">
      <c r="A32" t="s">
        <v>2349</v>
      </c>
    </row>
    <row r="33" spans="1:1" x14ac:dyDescent="0.25">
      <c r="A33" t="s">
        <v>329</v>
      </c>
    </row>
    <row r="34" spans="1:1" x14ac:dyDescent="0.25">
      <c r="A34" t="s">
        <v>2350</v>
      </c>
    </row>
    <row r="35" spans="1:1" x14ac:dyDescent="0.25">
      <c r="A35" t="s">
        <v>2351</v>
      </c>
    </row>
    <row r="36" spans="1:1" x14ac:dyDescent="0.25">
      <c r="A36" t="s">
        <v>2352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3" customWidth="1"/>
    <col min="8" max="8" width="13.5703125" customWidth="1"/>
  </cols>
  <sheetData>
    <row r="3" spans="2:16" ht="22.5" customHeight="1" x14ac:dyDescent="0.25">
      <c r="B3" s="90" t="s">
        <v>2365</v>
      </c>
    </row>
    <row r="4" spans="2:16" s="97" customFormat="1" ht="22.5" customHeight="1" x14ac:dyDescent="0.25">
      <c r="B4" s="95" t="s">
        <v>2366</v>
      </c>
      <c r="C4" s="96"/>
      <c r="D4" s="96"/>
      <c r="E4" s="96"/>
      <c r="F4" s="96"/>
      <c r="G4" s="96"/>
    </row>
    <row r="5" spans="2:16" ht="22.5" customHeight="1" x14ac:dyDescent="0.25">
      <c r="B5" s="90" t="s">
        <v>2367</v>
      </c>
    </row>
    <row r="6" spans="2:16" s="97" customFormat="1" ht="22.5" customHeight="1" x14ac:dyDescent="0.25">
      <c r="B6" s="95" t="s">
        <v>2368</v>
      </c>
      <c r="C6" s="96"/>
      <c r="D6" s="96"/>
      <c r="E6" s="96"/>
      <c r="F6" s="96"/>
      <c r="G6" s="96"/>
    </row>
    <row r="7" spans="2:16" ht="22.5" customHeight="1" x14ac:dyDescent="0.25">
      <c r="B7" s="90" t="s">
        <v>2369</v>
      </c>
    </row>
    <row r="8" spans="2:16" s="97" customFormat="1" ht="33.75" customHeight="1" x14ac:dyDescent="0.25">
      <c r="B8" s="95" t="s">
        <v>2370</v>
      </c>
      <c r="C8" s="96"/>
      <c r="D8" s="96"/>
      <c r="E8" s="96"/>
      <c r="F8" s="96"/>
      <c r="G8" s="96"/>
    </row>
    <row r="9" spans="2:16" ht="22.5" customHeight="1" x14ac:dyDescent="0.25">
      <c r="B9" s="90" t="s">
        <v>2371</v>
      </c>
    </row>
    <row r="10" spans="2:16" s="97" customFormat="1" ht="22.5" customHeight="1" x14ac:dyDescent="0.25">
      <c r="B10" s="95"/>
      <c r="C10" s="105" t="s">
        <v>2386</v>
      </c>
      <c r="D10" s="134" t="s">
        <v>2373</v>
      </c>
      <c r="E10" s="135"/>
      <c r="F10" s="135"/>
      <c r="G10" s="135"/>
      <c r="H10" s="136"/>
    </row>
    <row r="11" spans="2:16" s="97" customFormat="1" ht="49.5" customHeight="1" x14ac:dyDescent="0.25">
      <c r="B11" s="98" t="s">
        <v>2372</v>
      </c>
      <c r="C11" s="106"/>
      <c r="D11" s="101" t="s">
        <v>2388</v>
      </c>
      <c r="E11" s="101" t="s">
        <v>2380</v>
      </c>
      <c r="F11" s="101" t="s">
        <v>2381</v>
      </c>
      <c r="G11" s="101" t="s">
        <v>2382</v>
      </c>
      <c r="H11" s="101" t="s">
        <v>2383</v>
      </c>
    </row>
    <row r="12" spans="2:16" ht="22.5" customHeight="1" x14ac:dyDescent="0.25">
      <c r="B12" s="91" t="s">
        <v>2375</v>
      </c>
      <c r="C12" s="103" t="s">
        <v>2387</v>
      </c>
      <c r="D12" s="94" t="s">
        <v>2374</v>
      </c>
      <c r="E12" s="94" t="s">
        <v>2374</v>
      </c>
      <c r="F12" s="94" t="s">
        <v>2374</v>
      </c>
      <c r="G12" s="94" t="s">
        <v>2374</v>
      </c>
      <c r="H12" s="94" t="s">
        <v>2374</v>
      </c>
    </row>
    <row r="13" spans="2:16" s="97" customFormat="1" ht="22.5" customHeight="1" x14ac:dyDescent="0.25">
      <c r="B13" s="99" t="s">
        <v>2376</v>
      </c>
      <c r="C13" s="104" t="s">
        <v>2387</v>
      </c>
      <c r="D13" s="100" t="s">
        <v>2374</v>
      </c>
      <c r="E13" s="100" t="s">
        <v>2374</v>
      </c>
      <c r="F13" s="100" t="s">
        <v>2374</v>
      </c>
      <c r="G13" s="100" t="s">
        <v>2374</v>
      </c>
      <c r="H13" s="100" t="s">
        <v>2374</v>
      </c>
      <c r="P13" s="97" t="s">
        <v>2385</v>
      </c>
    </row>
    <row r="14" spans="2:16" ht="22.5" customHeight="1" x14ac:dyDescent="0.25">
      <c r="B14" s="92" t="s">
        <v>2377</v>
      </c>
      <c r="C14" s="103" t="s">
        <v>2387</v>
      </c>
      <c r="D14" s="94" t="s">
        <v>2374</v>
      </c>
      <c r="E14" s="94" t="s">
        <v>2374</v>
      </c>
      <c r="F14" s="94" t="s">
        <v>2374</v>
      </c>
      <c r="G14" s="94" t="s">
        <v>2374</v>
      </c>
      <c r="H14" s="94" t="s">
        <v>2374</v>
      </c>
    </row>
    <row r="15" spans="2:16" s="97" customFormat="1" ht="22.5" customHeight="1" x14ac:dyDescent="0.25">
      <c r="B15" s="99" t="s">
        <v>2378</v>
      </c>
      <c r="C15" s="104" t="s">
        <v>2387</v>
      </c>
      <c r="D15" s="100" t="s">
        <v>2374</v>
      </c>
      <c r="E15" s="100" t="s">
        <v>2374</v>
      </c>
      <c r="F15" s="100" t="s">
        <v>2374</v>
      </c>
      <c r="G15" s="100" t="s">
        <v>2374</v>
      </c>
      <c r="H15" s="100" t="s">
        <v>2374</v>
      </c>
    </row>
    <row r="16" spans="2:16" ht="22.5" customHeight="1" x14ac:dyDescent="0.25">
      <c r="B16" s="92" t="s">
        <v>2379</v>
      </c>
      <c r="C16" s="103" t="s">
        <v>2387</v>
      </c>
      <c r="D16" s="94" t="s">
        <v>2374</v>
      </c>
      <c r="E16" s="94" t="s">
        <v>2374</v>
      </c>
      <c r="F16" s="94" t="s">
        <v>2374</v>
      </c>
      <c r="G16" s="94" t="s">
        <v>2374</v>
      </c>
      <c r="H16" s="94" t="s">
        <v>2374</v>
      </c>
    </row>
    <row r="17" spans="2:7" s="97" customFormat="1" ht="78.75" customHeight="1" x14ac:dyDescent="0.25">
      <c r="B17" s="102" t="s">
        <v>2384</v>
      </c>
      <c r="C17" s="96"/>
      <c r="D17" s="96"/>
      <c r="E17" s="96"/>
      <c r="F17" s="96"/>
      <c r="G17" s="96"/>
    </row>
    <row r="18" spans="2:7" ht="22.5" customHeight="1" x14ac:dyDescent="0.25">
      <c r="B18" s="89"/>
    </row>
    <row r="19" spans="2:7" ht="22.5" customHeight="1" x14ac:dyDescent="0.25">
      <c r="B19" s="89"/>
    </row>
    <row r="20" spans="2:7" ht="22.5" customHeight="1" x14ac:dyDescent="0.25">
      <c r="B20" s="89"/>
    </row>
    <row r="21" spans="2:7" ht="22.5" customHeight="1" x14ac:dyDescent="0.25">
      <c r="B21" s="89"/>
    </row>
    <row r="22" spans="2:7" ht="22.5" customHeight="1" x14ac:dyDescent="0.25">
      <c r="B22" s="89"/>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3"/>
  <sheetViews>
    <sheetView topLeftCell="A1298" workbookViewId="0">
      <selection activeCell="A1313" sqref="A1298:A1313"/>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2072</v>
      </c>
    </row>
    <row r="2" spans="1:1" x14ac:dyDescent="0.25">
      <c r="A2" s="53" t="s">
        <v>2073</v>
      </c>
    </row>
    <row r="3" spans="1:1" ht="15.75" customHeight="1" x14ac:dyDescent="0.25"/>
    <row r="4" spans="1:1" x14ac:dyDescent="0.25">
      <c r="A4" s="86" t="s">
        <v>2292</v>
      </c>
    </row>
    <row r="5" spans="1:1" x14ac:dyDescent="0.25">
      <c r="A5" t="s">
        <v>2289</v>
      </c>
    </row>
    <row r="6" spans="1:1" x14ac:dyDescent="0.25">
      <c r="A6" s="11" t="s">
        <v>2481</v>
      </c>
    </row>
    <row r="7" spans="1:1" x14ac:dyDescent="0.25">
      <c r="A7" t="s">
        <v>2287</v>
      </c>
    </row>
    <row r="9" spans="1:1" x14ac:dyDescent="0.25">
      <c r="A9" s="11" t="s">
        <v>2288</v>
      </c>
    </row>
    <row r="10" spans="1:1" x14ac:dyDescent="0.25">
      <c r="A10" t="s">
        <v>2265</v>
      </c>
    </row>
    <row r="11" spans="1:1" x14ac:dyDescent="0.25">
      <c r="A11" t="s">
        <v>2267</v>
      </c>
    </row>
  </sheetData>
  <hyperlinks>
    <hyperlink ref="A2" r:id="rId1" location="heading=h.oc1ke1f0w7ih"/>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4" t="s">
        <v>2085</v>
      </c>
    </row>
    <row r="2" spans="1:1" x14ac:dyDescent="0.25">
      <c r="A2" s="65" t="s">
        <v>246</v>
      </c>
    </row>
    <row r="3" spans="1:1" x14ac:dyDescent="0.25">
      <c r="A3" s="65" t="s">
        <v>2163</v>
      </c>
    </row>
    <row r="4" spans="1:1" x14ac:dyDescent="0.25">
      <c r="A4" s="65" t="s">
        <v>2162</v>
      </c>
    </row>
    <row r="5" spans="1:1" x14ac:dyDescent="0.25">
      <c r="A5" s="65" t="s">
        <v>2161</v>
      </c>
    </row>
    <row r="6" spans="1:1" x14ac:dyDescent="0.25">
      <c r="A6" s="65" t="s">
        <v>341</v>
      </c>
    </row>
    <row r="7" spans="1:1" x14ac:dyDescent="0.25">
      <c r="A7" s="66" t="s">
        <v>247</v>
      </c>
    </row>
    <row r="8" spans="1:1" x14ac:dyDescent="0.25">
      <c r="A8" s="65" t="s">
        <v>2116</v>
      </c>
    </row>
    <row r="9" spans="1:1" x14ac:dyDescent="0.25">
      <c r="A9" s="65" t="s">
        <v>2088</v>
      </c>
    </row>
    <row r="10" spans="1:1" x14ac:dyDescent="0.25">
      <c r="A10" s="66" t="s">
        <v>2074</v>
      </c>
    </row>
    <row r="11" spans="1:1" x14ac:dyDescent="0.25">
      <c r="A11" s="65" t="s">
        <v>2161</v>
      </c>
    </row>
    <row r="12" spans="1:1" x14ac:dyDescent="0.25">
      <c r="A12" s="65" t="s">
        <v>2479</v>
      </c>
    </row>
    <row r="13" spans="1:1" x14ac:dyDescent="0.25">
      <c r="A13" s="65" t="s">
        <v>2480</v>
      </c>
    </row>
    <row r="14" spans="1:1" x14ac:dyDescent="0.25">
      <c r="A14" s="65" t="s">
        <v>2086</v>
      </c>
    </row>
    <row r="15" spans="1:1" x14ac:dyDescent="0.25">
      <c r="A15" s="65" t="s">
        <v>2087</v>
      </c>
    </row>
    <row r="16" spans="1:1" x14ac:dyDescent="0.25">
      <c r="A1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2016-05-17T14:07:14Z</dcterms:modified>
</cp:coreProperties>
</file>