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theme/themeOverride2.xml" ContentType="application/vnd.openxmlformats-officedocument.themeOverride+xml"/>
  <Override PartName="/xl/charts/chart5.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theme/themeOverride4.xml" ContentType="application/vnd.openxmlformats-officedocument.themeOverride+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06"/>
  <workbookPr defaultThemeVersion="124226"/>
  <mc:AlternateContent xmlns:mc="http://schemas.openxmlformats.org/markup-compatibility/2006">
    <mc:Choice Requires="x15">
      <x15ac:absPath xmlns:x15ac="http://schemas.microsoft.com/office/spreadsheetml/2010/11/ac" url="https://lskysd.sharepoint.com/sites/StudentDataReports/Shared Documents/General/Assessment - Reading/F and P/2023-24 Spring/"/>
    </mc:Choice>
  </mc:AlternateContent>
  <xr:revisionPtr revIDLastSave="9" documentId="8_{4FBB5D08-DE52-4F22-82AA-6627FFFD3805}" xr6:coauthVersionLast="47" xr6:coauthVersionMax="47" xr10:uidLastSave="{1DE29103-4D18-4252-86CE-5543E6BD302F}"/>
  <bookViews>
    <workbookView xWindow="28680" yWindow="-120" windowWidth="29040" windowHeight="15720" firstSheet="4" activeTab="4" xr2:uid="{00000000-000D-0000-FFFF-FFFF00000000}"/>
  </bookViews>
  <sheets>
    <sheet name="Fall" sheetId="1" r:id="rId1"/>
    <sheet name="F Analysis" sheetId="8" r:id="rId2"/>
    <sheet name="Winter" sheetId="5" state="hidden" r:id="rId3"/>
    <sheet name="FW Analysis" sheetId="6" state="hidden" r:id="rId4"/>
    <sheet name="Spring" sheetId="2" r:id="rId5"/>
    <sheet name="FS Analysis" sheetId="3" r:id="rId6"/>
    <sheet name="FWS Analysis" sheetId="7" state="hidden" r:id="rId7"/>
    <sheet name="Reference" sheetId="4" state="hidden" r:id="rId8"/>
  </sheets>
  <definedNames>
    <definedName name="_xlnm.Print_Area" localSheetId="1">'F Analysis'!$A$1:$J$42</definedName>
    <definedName name="_xlnm.Print_Area" localSheetId="0">Fall!$A$1:$U$39</definedName>
    <definedName name="_xlnm.Print_Area" localSheetId="5">'FS Analysis'!$A$1:$T$42</definedName>
    <definedName name="_xlnm.Print_Area" localSheetId="3">'FW Analysis'!$A$1:$T$42</definedName>
    <definedName name="_xlnm.Print_Area" localSheetId="6">'FWS Analysis'!$A$1:$T$42</definedName>
    <definedName name="_xlnm.Print_Area" localSheetId="4">Spring!$A$1:$U$39</definedName>
    <definedName name="_xlnm.Print_Area" localSheetId="2">Winter!$A$1:$T$39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9" i="2" l="1"/>
  <c r="Y38" i="2"/>
  <c r="Y37" i="2"/>
  <c r="Y36" i="2"/>
  <c r="Y35" i="2"/>
  <c r="Y34" i="2"/>
  <c r="Y33" i="2"/>
  <c r="Y32" i="2"/>
  <c r="Y31" i="2"/>
  <c r="Y30" i="2"/>
  <c r="Y29" i="2"/>
  <c r="Y28" i="2"/>
  <c r="Y27" i="2"/>
  <c r="Y26" i="2"/>
  <c r="Y25" i="2"/>
  <c r="Y24" i="2"/>
  <c r="Y23" i="2"/>
  <c r="Y22" i="2"/>
  <c r="Y21" i="2"/>
  <c r="Y20" i="2"/>
  <c r="Y19" i="2"/>
  <c r="Y18" i="2"/>
  <c r="Y17" i="2"/>
  <c r="Y16" i="2"/>
  <c r="Y15" i="2"/>
  <c r="Y14" i="2"/>
  <c r="Y13" i="2"/>
  <c r="Y12" i="2"/>
  <c r="Y11" i="2"/>
  <c r="Y10" i="2"/>
  <c r="X10" i="5"/>
  <c r="X39" i="5"/>
  <c r="X38" i="5"/>
  <c r="X37" i="5"/>
  <c r="X36" i="5"/>
  <c r="X35" i="5"/>
  <c r="X34" i="5"/>
  <c r="X33" i="5"/>
  <c r="X32" i="5"/>
  <c r="X31" i="5"/>
  <c r="X30" i="5"/>
  <c r="X29" i="5"/>
  <c r="X28" i="5"/>
  <c r="X27" i="5"/>
  <c r="X26" i="5"/>
  <c r="X25" i="5"/>
  <c r="X24" i="5"/>
  <c r="X23" i="5"/>
  <c r="X22" i="5"/>
  <c r="X21" i="5"/>
  <c r="X20" i="5"/>
  <c r="X19" i="5"/>
  <c r="X18" i="5"/>
  <c r="X17" i="5"/>
  <c r="X16" i="5"/>
  <c r="X15" i="5"/>
  <c r="X14" i="5"/>
  <c r="X13" i="5"/>
  <c r="X12" i="5"/>
  <c r="X11" i="5"/>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10" i="1"/>
  <c r="BL3" i="4"/>
  <c r="BL4" i="4"/>
  <c r="BL5" i="4"/>
  <c r="BL6" i="4"/>
  <c r="BL7" i="4"/>
  <c r="BL8" i="4"/>
  <c r="BL9" i="4"/>
  <c r="BL10" i="4"/>
  <c r="BL11" i="4"/>
  <c r="BL12" i="4"/>
  <c r="BL13" i="4"/>
  <c r="BL14" i="4"/>
  <c r="BL15" i="4"/>
  <c r="BL16" i="4"/>
  <c r="BL17" i="4"/>
  <c r="BL18" i="4"/>
  <c r="BL19" i="4"/>
  <c r="BL20" i="4"/>
  <c r="BL21" i="4"/>
  <c r="BL22" i="4"/>
  <c r="BN22" i="4" s="1"/>
  <c r="BL23" i="4"/>
  <c r="BN23" i="4" s="1"/>
  <c r="BL24" i="4"/>
  <c r="BN24" i="4" s="1"/>
  <c r="BL25" i="4"/>
  <c r="BN25" i="4" s="1"/>
  <c r="BL26" i="4"/>
  <c r="BN26" i="4" s="1"/>
  <c r="BL27" i="4"/>
  <c r="BN27" i="4" s="1"/>
  <c r="BL28" i="4"/>
  <c r="BN28" i="4" s="1"/>
  <c r="BL29" i="4"/>
  <c r="BN29" i="4" s="1"/>
  <c r="BL30" i="4"/>
  <c r="BN30" i="4" s="1"/>
  <c r="BL31" i="4"/>
  <c r="BN31" i="4" s="1"/>
  <c r="BL2" i="4"/>
  <c r="AP3" i="4"/>
  <c r="AR3" i="4" s="1"/>
  <c r="AP4" i="4"/>
  <c r="AR4" i="4" s="1"/>
  <c r="AP5" i="4"/>
  <c r="AR5" i="4" s="1"/>
  <c r="AP6" i="4"/>
  <c r="AR6" i="4" s="1"/>
  <c r="AP7" i="4"/>
  <c r="AR7" i="4" s="1"/>
  <c r="AP8" i="4"/>
  <c r="AR8" i="4" s="1"/>
  <c r="AP9" i="4"/>
  <c r="AR9" i="4" s="1"/>
  <c r="AP10" i="4"/>
  <c r="AR10" i="4" s="1"/>
  <c r="AP11" i="4"/>
  <c r="AR11" i="4" s="1"/>
  <c r="AP12" i="4"/>
  <c r="AR12" i="4" s="1"/>
  <c r="AP13" i="4"/>
  <c r="AR13" i="4" s="1"/>
  <c r="AP14" i="4"/>
  <c r="AR14" i="4" s="1"/>
  <c r="AP15" i="4"/>
  <c r="AR15" i="4" s="1"/>
  <c r="AP16" i="4"/>
  <c r="AR16" i="4" s="1"/>
  <c r="AP17" i="4"/>
  <c r="AR17" i="4" s="1"/>
  <c r="AP18" i="4"/>
  <c r="AR18" i="4" s="1"/>
  <c r="AP19" i="4"/>
  <c r="AR19" i="4" s="1"/>
  <c r="AP20" i="4"/>
  <c r="AR20" i="4" s="1"/>
  <c r="AP21" i="4"/>
  <c r="AR21" i="4" s="1"/>
  <c r="AP22" i="4"/>
  <c r="AR22" i="4" s="1"/>
  <c r="AP23" i="4"/>
  <c r="AR23" i="4" s="1"/>
  <c r="AP24" i="4"/>
  <c r="AR24" i="4" s="1"/>
  <c r="AP25" i="4"/>
  <c r="AR25" i="4" s="1"/>
  <c r="AP26" i="4"/>
  <c r="AR26" i="4" s="1"/>
  <c r="AP27" i="4"/>
  <c r="AR27" i="4" s="1"/>
  <c r="AP28" i="4"/>
  <c r="AR28" i="4" s="1"/>
  <c r="AP29" i="4"/>
  <c r="AR29" i="4" s="1"/>
  <c r="AP30" i="4"/>
  <c r="AR30" i="4" s="1"/>
  <c r="AP31" i="4"/>
  <c r="AR31" i="4" s="1"/>
  <c r="AP2" i="4"/>
  <c r="AR2" i="4" s="1"/>
  <c r="T3" i="4"/>
  <c r="CH3" i="4" s="1"/>
  <c r="T4" i="4"/>
  <c r="CH4" i="4" s="1"/>
  <c r="T5" i="4"/>
  <c r="B8" i="8" s="1"/>
  <c r="T6" i="4"/>
  <c r="B9" i="8" s="1"/>
  <c r="T7" i="4"/>
  <c r="B10" i="8" s="1"/>
  <c r="T8" i="4"/>
  <c r="DP8" i="4" s="1"/>
  <c r="T9" i="4"/>
  <c r="DP9" i="4" s="1"/>
  <c r="T10" i="4"/>
  <c r="B13" i="8" s="1"/>
  <c r="T11" i="4"/>
  <c r="B14" i="8" s="1"/>
  <c r="T12" i="4"/>
  <c r="CH12" i="4" s="1"/>
  <c r="T13" i="4"/>
  <c r="B16" i="8" s="1"/>
  <c r="T14" i="4"/>
  <c r="B17" i="8" s="1"/>
  <c r="T15" i="4"/>
  <c r="B18" i="8" s="1"/>
  <c r="T16" i="4"/>
  <c r="DP16" i="4" s="1"/>
  <c r="T17" i="4"/>
  <c r="DP17" i="4" s="1"/>
  <c r="T18" i="4"/>
  <c r="B21" i="8" s="1"/>
  <c r="T19" i="4"/>
  <c r="B22" i="8" s="1"/>
  <c r="T20" i="4"/>
  <c r="CH20" i="4" s="1"/>
  <c r="T21" i="4"/>
  <c r="B24" i="8" s="1"/>
  <c r="T22" i="4"/>
  <c r="B25" i="8" s="1"/>
  <c r="T23" i="4"/>
  <c r="B26" i="8" s="1"/>
  <c r="T24" i="4"/>
  <c r="DP24" i="4" s="1"/>
  <c r="T25" i="4"/>
  <c r="DP25" i="4" s="1"/>
  <c r="T26" i="4"/>
  <c r="CH26" i="4" s="1"/>
  <c r="T27" i="4"/>
  <c r="B30" i="8" s="1"/>
  <c r="T28" i="4"/>
  <c r="CH28" i="4" s="1"/>
  <c r="T29" i="4"/>
  <c r="B32" i="8" s="1"/>
  <c r="T30" i="4"/>
  <c r="B33" i="8" s="1"/>
  <c r="T31" i="4"/>
  <c r="B34" i="8" s="1"/>
  <c r="T2" i="4"/>
  <c r="BA6" i="4" l="1"/>
  <c r="B27" i="8"/>
  <c r="V25" i="4"/>
  <c r="CH19" i="4"/>
  <c r="BW6" i="4"/>
  <c r="DP13" i="4"/>
  <c r="DP12" i="4"/>
  <c r="CH18" i="4"/>
  <c r="V24" i="4"/>
  <c r="DP29" i="4"/>
  <c r="DP11" i="4"/>
  <c r="CH17" i="4"/>
  <c r="V31" i="4"/>
  <c r="DP28" i="4"/>
  <c r="DP5" i="4"/>
  <c r="CH11" i="4"/>
  <c r="V30" i="4"/>
  <c r="V22" i="4"/>
  <c r="AE6" i="4"/>
  <c r="AF6" i="4" s="1"/>
  <c r="AG6" i="4" s="1"/>
  <c r="DP27" i="4"/>
  <c r="DP4" i="4"/>
  <c r="CH10" i="4"/>
  <c r="V29" i="4"/>
  <c r="DP21" i="4"/>
  <c r="DP3" i="4"/>
  <c r="CH9" i="4"/>
  <c r="V28" i="4"/>
  <c r="DP20" i="4"/>
  <c r="CH27" i="4"/>
  <c r="B11" i="8"/>
  <c r="V27" i="4"/>
  <c r="DP19" i="4"/>
  <c r="CH25" i="4"/>
  <c r="B19" i="8"/>
  <c r="V26" i="4"/>
  <c r="DP26" i="4"/>
  <c r="DP18" i="4"/>
  <c r="DP10" i="4"/>
  <c r="CH2" i="4"/>
  <c r="CH24" i="4"/>
  <c r="CH16" i="4"/>
  <c r="CH8" i="4"/>
  <c r="B12" i="8"/>
  <c r="B20" i="8"/>
  <c r="B28" i="8"/>
  <c r="CH31" i="4"/>
  <c r="CH23" i="4"/>
  <c r="CH15" i="4"/>
  <c r="CH7" i="4"/>
  <c r="B5" i="8"/>
  <c r="B29" i="8"/>
  <c r="DP2" i="4"/>
  <c r="CH30" i="4"/>
  <c r="CH22" i="4"/>
  <c r="CH14" i="4"/>
  <c r="CH6" i="4"/>
  <c r="B6" i="8"/>
  <c r="DP31" i="4"/>
  <c r="DP23" i="4"/>
  <c r="DP15" i="4"/>
  <c r="DP7" i="4"/>
  <c r="CH29" i="4"/>
  <c r="CH21" i="4"/>
  <c r="CH13" i="4"/>
  <c r="CH5" i="4"/>
  <c r="B7" i="8"/>
  <c r="B15" i="8"/>
  <c r="B23" i="8"/>
  <c r="B31" i="8"/>
  <c r="DP30" i="4"/>
  <c r="DP22" i="4"/>
  <c r="DP14" i="4"/>
  <c r="DP6" i="4"/>
  <c r="AM11" i="5" l="1"/>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N20" i="2"/>
  <c r="AN30" i="2"/>
  <c r="AN31" i="2"/>
  <c r="AN32" i="2"/>
  <c r="AN33" i="2"/>
  <c r="AN34" i="2"/>
  <c r="AN35" i="2"/>
  <c r="AN36" i="2"/>
  <c r="AN37" i="2"/>
  <c r="AN38" i="2"/>
  <c r="AN39" i="2"/>
  <c r="AM30" i="1"/>
  <c r="AM32" i="1"/>
  <c r="AM33" i="1"/>
  <c r="AM34" i="1"/>
  <c r="AM35" i="1"/>
  <c r="AM36" i="1"/>
  <c r="AM37" i="1"/>
  <c r="AM38" i="1"/>
  <c r="AM39" i="1"/>
  <c r="AM10" i="5"/>
  <c r="AC11" i="5" l="1"/>
  <c r="AC22" i="5"/>
  <c r="AC23" i="5"/>
  <c r="AC24" i="5"/>
  <c r="AC25" i="5"/>
  <c r="AC26" i="5"/>
  <c r="AC27" i="5"/>
  <c r="AC28" i="5"/>
  <c r="AC29" i="5"/>
  <c r="AC30" i="5"/>
  <c r="AC31" i="5"/>
  <c r="AC32" i="5"/>
  <c r="AC33" i="5"/>
  <c r="AC34" i="5"/>
  <c r="AC35" i="5"/>
  <c r="AC36" i="5"/>
  <c r="AC37" i="5"/>
  <c r="AC38" i="5"/>
  <c r="AC39" i="5"/>
  <c r="AD30" i="2"/>
  <c r="AD31" i="2"/>
  <c r="AD32" i="2"/>
  <c r="AD33" i="2"/>
  <c r="AD34" i="2"/>
  <c r="AD35" i="2"/>
  <c r="AD36" i="2"/>
  <c r="AD37" i="2"/>
  <c r="AD38" i="2"/>
  <c r="AD39" i="2"/>
  <c r="AC30" i="1"/>
  <c r="AC32" i="1"/>
  <c r="AC33" i="1"/>
  <c r="AC34" i="1"/>
  <c r="AC35" i="1"/>
  <c r="AC36" i="1"/>
  <c r="AC37" i="1"/>
  <c r="AC38" i="1"/>
  <c r="AC39" i="1"/>
  <c r="AC10" i="5"/>
  <c r="K33" i="1" l="1"/>
  <c r="W33" i="1" s="1"/>
  <c r="N33" i="1"/>
  <c r="K39" i="1"/>
  <c r="N39" i="1"/>
  <c r="Y39" i="1" s="1"/>
  <c r="K38" i="1"/>
  <c r="N38" i="1"/>
  <c r="Y38" i="1" s="1"/>
  <c r="K30" i="1"/>
  <c r="W30" i="1" s="1"/>
  <c r="N30" i="1"/>
  <c r="N34" i="1"/>
  <c r="K34" i="1"/>
  <c r="W34" i="1" s="1"/>
  <c r="K32" i="1"/>
  <c r="N32" i="1"/>
  <c r="Y32" i="1" s="1"/>
  <c r="N37" i="1"/>
  <c r="Y37" i="1" s="1"/>
  <c r="K37" i="1"/>
  <c r="N36" i="1"/>
  <c r="Y36" i="1" s="1"/>
  <c r="K36" i="1"/>
  <c r="N35" i="1"/>
  <c r="K35" i="1"/>
  <c r="W35" i="1" s="1"/>
  <c r="N33" i="2"/>
  <c r="K33" i="2"/>
  <c r="K32" i="2"/>
  <c r="N32" i="2"/>
  <c r="N38" i="2"/>
  <c r="K38" i="2"/>
  <c r="N30" i="2"/>
  <c r="K30" i="2"/>
  <c r="K37" i="2"/>
  <c r="N37" i="2"/>
  <c r="N36" i="2"/>
  <c r="K36" i="2"/>
  <c r="N35" i="2"/>
  <c r="K35" i="2"/>
  <c r="N39" i="2"/>
  <c r="K39" i="2"/>
  <c r="N31" i="2"/>
  <c r="K31" i="2"/>
  <c r="K34" i="2"/>
  <c r="N34" i="2"/>
  <c r="M39" i="5"/>
  <c r="J39" i="5"/>
  <c r="M36" i="5"/>
  <c r="J36" i="5"/>
  <c r="M28" i="5"/>
  <c r="J28" i="5"/>
  <c r="M27" i="5"/>
  <c r="J27" i="5"/>
  <c r="J34" i="5"/>
  <c r="M34" i="5"/>
  <c r="J26" i="5"/>
  <c r="M26" i="5"/>
  <c r="M33" i="5"/>
  <c r="J33" i="5"/>
  <c r="M25" i="5"/>
  <c r="J25" i="5"/>
  <c r="M35" i="5"/>
  <c r="J35" i="5"/>
  <c r="J10" i="5"/>
  <c r="M10" i="5"/>
  <c r="M32" i="5"/>
  <c r="J32" i="5"/>
  <c r="M24" i="5"/>
  <c r="J24" i="5"/>
  <c r="M31" i="5"/>
  <c r="J31" i="5"/>
  <c r="M30" i="5"/>
  <c r="J30" i="5"/>
  <c r="M22" i="5"/>
  <c r="J22" i="5"/>
  <c r="M23" i="5"/>
  <c r="J23" i="5"/>
  <c r="M38" i="5"/>
  <c r="J38" i="5"/>
  <c r="J37" i="5"/>
  <c r="M37" i="5"/>
  <c r="J29" i="5"/>
  <c r="M29" i="5"/>
  <c r="M11" i="5"/>
  <c r="J11" i="5"/>
  <c r="Y33" i="1"/>
  <c r="W32" i="1"/>
  <c r="Y34" i="1"/>
  <c r="Y30" i="1"/>
  <c r="W36" i="1"/>
  <c r="Y35" i="1"/>
  <c r="B11" i="5"/>
  <c r="B12" i="5"/>
  <c r="B13" i="5"/>
  <c r="B14" i="5"/>
  <c r="B15" i="5"/>
  <c r="B16" i="5"/>
  <c r="B17" i="5"/>
  <c r="AK11" i="5" l="1"/>
  <c r="AK12" i="5"/>
  <c r="AK13" i="5"/>
  <c r="AK14" i="5"/>
  <c r="AK15" i="5"/>
  <c r="AK16" i="5"/>
  <c r="AK17" i="5"/>
  <c r="AK18" i="5"/>
  <c r="AC18" i="5" s="1"/>
  <c r="AK19" i="5"/>
  <c r="AC19" i="5" s="1"/>
  <c r="AK20" i="5"/>
  <c r="AC20" i="5" s="1"/>
  <c r="AK21" i="5"/>
  <c r="AC21" i="5" s="1"/>
  <c r="AK22" i="5"/>
  <c r="AK23" i="5"/>
  <c r="AK24" i="5"/>
  <c r="AK25" i="5"/>
  <c r="AK26" i="5"/>
  <c r="AK27" i="5"/>
  <c r="AK28" i="5"/>
  <c r="AK29" i="5"/>
  <c r="AK30" i="5"/>
  <c r="AK31" i="5"/>
  <c r="AK32" i="5"/>
  <c r="AK33" i="5"/>
  <c r="AK34" i="5"/>
  <c r="AK35" i="5"/>
  <c r="AK36" i="5"/>
  <c r="AK37" i="5"/>
  <c r="AK38" i="5"/>
  <c r="AK39" i="5"/>
  <c r="AL11" i="2"/>
  <c r="AL12" i="2"/>
  <c r="AL13" i="2"/>
  <c r="AL14" i="2"/>
  <c r="AL15" i="2"/>
  <c r="AL16" i="2"/>
  <c r="AL17" i="2"/>
  <c r="AL18" i="2"/>
  <c r="AL19" i="2"/>
  <c r="AL20" i="2"/>
  <c r="AD20" i="2" s="1"/>
  <c r="AL21" i="2"/>
  <c r="AL22" i="2"/>
  <c r="AL23" i="2"/>
  <c r="AL24" i="2"/>
  <c r="AL25" i="2"/>
  <c r="AL26" i="2"/>
  <c r="AL27" i="2"/>
  <c r="AL28" i="2"/>
  <c r="AL29" i="2"/>
  <c r="AL30" i="2"/>
  <c r="AL31" i="2"/>
  <c r="AL32" i="2"/>
  <c r="AL33" i="2"/>
  <c r="AL34" i="2"/>
  <c r="AL35" i="2"/>
  <c r="AL36" i="2"/>
  <c r="AL37" i="2"/>
  <c r="AL38" i="2"/>
  <c r="AL39" i="2"/>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10" i="5"/>
  <c r="AL10" i="2"/>
  <c r="AK10" i="1"/>
  <c r="Z10" i="1"/>
  <c r="AA10" i="1"/>
  <c r="AB10" i="1" s="1"/>
  <c r="N20" i="2" l="1"/>
  <c r="K20" i="2"/>
  <c r="J18" i="5"/>
  <c r="M18" i="5"/>
  <c r="J21" i="5"/>
  <c r="M21" i="5"/>
  <c r="M20" i="5"/>
  <c r="J20" i="5"/>
  <c r="M19" i="5"/>
  <c r="J19" i="5"/>
  <c r="AL10" i="1"/>
  <c r="U10" i="1"/>
  <c r="AM10" i="1" s="1"/>
  <c r="AL20" i="5"/>
  <c r="AL21" i="5"/>
  <c r="AL22" i="5"/>
  <c r="AL23" i="5"/>
  <c r="AL24" i="5"/>
  <c r="AL25" i="5"/>
  <c r="AL26" i="5"/>
  <c r="AL27" i="5"/>
  <c r="AL28" i="5"/>
  <c r="AL29" i="5"/>
  <c r="AL30" i="5"/>
  <c r="AL31" i="5"/>
  <c r="AL32" i="5"/>
  <c r="AL33" i="5"/>
  <c r="AL34" i="5"/>
  <c r="AL35" i="5"/>
  <c r="AL36" i="5"/>
  <c r="AL37" i="5"/>
  <c r="AL38" i="5"/>
  <c r="AL39" i="5"/>
  <c r="AM20" i="2"/>
  <c r="AM30" i="2"/>
  <c r="AM31" i="2"/>
  <c r="AM32" i="2"/>
  <c r="AM33" i="2"/>
  <c r="AM34" i="2"/>
  <c r="AM35" i="2"/>
  <c r="AM36" i="2"/>
  <c r="AM37" i="2"/>
  <c r="AM38" i="2"/>
  <c r="AM39" i="2"/>
  <c r="Z39" i="2"/>
  <c r="Z38" i="2"/>
  <c r="Z37" i="2"/>
  <c r="Z36" i="2"/>
  <c r="Z35" i="2"/>
  <c r="Z34" i="2"/>
  <c r="X33" i="2"/>
  <c r="X32" i="2"/>
  <c r="Z31" i="2"/>
  <c r="Z30" i="2"/>
  <c r="AD9" i="2"/>
  <c r="W10" i="5"/>
  <c r="AC9" i="5"/>
  <c r="AL26" i="1"/>
  <c r="AL27" i="1"/>
  <c r="AL28" i="1"/>
  <c r="AL29" i="1"/>
  <c r="AL30" i="1"/>
  <c r="AL31" i="1"/>
  <c r="AL32" i="1"/>
  <c r="AL33" i="1"/>
  <c r="AL34" i="1"/>
  <c r="AL35" i="1"/>
  <c r="AL36" i="1"/>
  <c r="AL37" i="1"/>
  <c r="AL38" i="1"/>
  <c r="AL39" i="1"/>
  <c r="S4" i="4"/>
  <c r="AJ6" i="4"/>
  <c r="BF3" i="4"/>
  <c r="BF4" i="4"/>
  <c r="BG4" i="4" s="1"/>
  <c r="BF5" i="4"/>
  <c r="BG5" i="4" s="1"/>
  <c r="BF6" i="4"/>
  <c r="BG6" i="4" s="1"/>
  <c r="BF7" i="4"/>
  <c r="BG7" i="4" s="1"/>
  <c r="BF8" i="4"/>
  <c r="BG8" i="4" s="1"/>
  <c r="BF9" i="4"/>
  <c r="BG9" i="4" s="1"/>
  <c r="BF10" i="4"/>
  <c r="BF11" i="4"/>
  <c r="BG11" i="4" s="1"/>
  <c r="BF12" i="4"/>
  <c r="BG12" i="4" s="1"/>
  <c r="AJ20" i="5" s="1"/>
  <c r="BF13" i="4"/>
  <c r="BG13" i="4" s="1"/>
  <c r="AJ21" i="5" s="1"/>
  <c r="BF14" i="4"/>
  <c r="BG14" i="4" s="1"/>
  <c r="AJ22" i="5" s="1"/>
  <c r="BF15" i="4"/>
  <c r="BG15" i="4" s="1"/>
  <c r="AJ23" i="5" s="1"/>
  <c r="BF16" i="4"/>
  <c r="BG16" i="4" s="1"/>
  <c r="AJ24" i="5" s="1"/>
  <c r="BF17" i="4"/>
  <c r="BG17" i="4" s="1"/>
  <c r="AJ25" i="5" s="1"/>
  <c r="BF18" i="4"/>
  <c r="BG18" i="4" s="1"/>
  <c r="AJ26" i="5" s="1"/>
  <c r="BF19" i="4"/>
  <c r="BG19" i="4" s="1"/>
  <c r="AJ27" i="5" s="1"/>
  <c r="BF20" i="4"/>
  <c r="BG20" i="4" s="1"/>
  <c r="AJ28" i="5" s="1"/>
  <c r="BF21" i="4"/>
  <c r="BG21" i="4" s="1"/>
  <c r="AJ29" i="5" s="1"/>
  <c r="BF22" i="4"/>
  <c r="BG22" i="4" s="1"/>
  <c r="AJ30" i="5" s="1"/>
  <c r="BF23" i="4"/>
  <c r="BG23" i="4" s="1"/>
  <c r="AJ31" i="5" s="1"/>
  <c r="BF24" i="4"/>
  <c r="BG24" i="4" s="1"/>
  <c r="AJ32" i="5" s="1"/>
  <c r="BF25" i="4"/>
  <c r="BG25" i="4" s="1"/>
  <c r="AJ33" i="5" s="1"/>
  <c r="BF26" i="4"/>
  <c r="BG26" i="4" s="1"/>
  <c r="AJ34" i="5" s="1"/>
  <c r="BF27" i="4"/>
  <c r="BG27" i="4" s="1"/>
  <c r="AJ35" i="5" s="1"/>
  <c r="BF28" i="4"/>
  <c r="BG28" i="4" s="1"/>
  <c r="AJ36" i="5" s="1"/>
  <c r="BF29" i="4"/>
  <c r="BG29" i="4" s="1"/>
  <c r="AJ37" i="5" s="1"/>
  <c r="BF30" i="4"/>
  <c r="BG30" i="4" s="1"/>
  <c r="AJ38" i="5" s="1"/>
  <c r="BF31" i="4"/>
  <c r="BG31" i="4" s="1"/>
  <c r="AJ39" i="5" s="1"/>
  <c r="BF2" i="4"/>
  <c r="BG2" i="4" s="1"/>
  <c r="CB3" i="4"/>
  <c r="CB4" i="4"/>
  <c r="CC4" i="4" s="1"/>
  <c r="CB5" i="4"/>
  <c r="CC5" i="4" s="1"/>
  <c r="CB6" i="4"/>
  <c r="CC6" i="4" s="1"/>
  <c r="CB7" i="4"/>
  <c r="CC7" i="4" s="1"/>
  <c r="CB8" i="4"/>
  <c r="CC8" i="4" s="1"/>
  <c r="CB9" i="4"/>
  <c r="CC9" i="4" s="1"/>
  <c r="CB10" i="4"/>
  <c r="CC10" i="4" s="1"/>
  <c r="CB11" i="4"/>
  <c r="CC11" i="4" s="1"/>
  <c r="CB12" i="4"/>
  <c r="CC12" i="4" s="1"/>
  <c r="AK20" i="2" s="1"/>
  <c r="CB13" i="4"/>
  <c r="CC13" i="4" s="1"/>
  <c r="AK21" i="2" s="1"/>
  <c r="CB14" i="4"/>
  <c r="CC14" i="4" s="1"/>
  <c r="AK22" i="2" s="1"/>
  <c r="CB15" i="4"/>
  <c r="CC15" i="4" s="1"/>
  <c r="AK23" i="2" s="1"/>
  <c r="CB16" i="4"/>
  <c r="CC16" i="4" s="1"/>
  <c r="AK24" i="2" s="1"/>
  <c r="CB17" i="4"/>
  <c r="CC17" i="4" s="1"/>
  <c r="AK25" i="2" s="1"/>
  <c r="CB18" i="4"/>
  <c r="CC18" i="4" s="1"/>
  <c r="AK26" i="2" s="1"/>
  <c r="CB19" i="4"/>
  <c r="CC19" i="4" s="1"/>
  <c r="AK27" i="2" s="1"/>
  <c r="CB20" i="4"/>
  <c r="CC20" i="4" s="1"/>
  <c r="AK28" i="2" s="1"/>
  <c r="CB21" i="4"/>
  <c r="CC21" i="4" s="1"/>
  <c r="AK29" i="2" s="1"/>
  <c r="CB22" i="4"/>
  <c r="CC22" i="4" s="1"/>
  <c r="AK30" i="2" s="1"/>
  <c r="CB23" i="4"/>
  <c r="CC23" i="4" s="1"/>
  <c r="AK31" i="2" s="1"/>
  <c r="CB24" i="4"/>
  <c r="CC24" i="4" s="1"/>
  <c r="AK32" i="2" s="1"/>
  <c r="CB25" i="4"/>
  <c r="CC25" i="4" s="1"/>
  <c r="AK33" i="2" s="1"/>
  <c r="CB26" i="4"/>
  <c r="CC26" i="4" s="1"/>
  <c r="AK34" i="2" s="1"/>
  <c r="CB27" i="4"/>
  <c r="CC27" i="4" s="1"/>
  <c r="AK35" i="2" s="1"/>
  <c r="CB28" i="4"/>
  <c r="CC28" i="4" s="1"/>
  <c r="AK36" i="2" s="1"/>
  <c r="CB29" i="4"/>
  <c r="CC29" i="4" s="1"/>
  <c r="AK37" i="2" s="1"/>
  <c r="CB30" i="4"/>
  <c r="CC30" i="4" s="1"/>
  <c r="AK38" i="2" s="1"/>
  <c r="CB31" i="4"/>
  <c r="CC31" i="4" s="1"/>
  <c r="AK39" i="2" s="1"/>
  <c r="CB2" i="4"/>
  <c r="CC2" i="4" s="1"/>
  <c r="AJ3" i="4"/>
  <c r="AJ4" i="4"/>
  <c r="AJ5" i="4"/>
  <c r="AJ7" i="4"/>
  <c r="AJ8" i="4"/>
  <c r="AJ9" i="4"/>
  <c r="AJ10" i="4"/>
  <c r="AJ11" i="4"/>
  <c r="AJ12" i="4"/>
  <c r="AK12" i="4" s="1"/>
  <c r="AJ13" i="4"/>
  <c r="AJ14" i="4"/>
  <c r="AJ15" i="4"/>
  <c r="AJ16" i="4"/>
  <c r="AJ17" i="4"/>
  <c r="AJ18" i="4"/>
  <c r="AJ19" i="4"/>
  <c r="AJ20" i="4"/>
  <c r="AK20" i="4" s="1"/>
  <c r="AJ28" i="1" s="1"/>
  <c r="AJ21" i="4"/>
  <c r="AJ22" i="4"/>
  <c r="AK22" i="4" s="1"/>
  <c r="AJ30" i="1" s="1"/>
  <c r="AJ23" i="4"/>
  <c r="AJ24" i="4"/>
  <c r="AK24" i="4" s="1"/>
  <c r="AJ32" i="1" s="1"/>
  <c r="AJ25" i="4"/>
  <c r="AK25" i="4" s="1"/>
  <c r="AJ33" i="1" s="1"/>
  <c r="AJ26" i="4"/>
  <c r="AK26" i="4" s="1"/>
  <c r="AJ34" i="1" s="1"/>
  <c r="AJ27" i="4"/>
  <c r="AK27" i="4" s="1"/>
  <c r="AJ35" i="1" s="1"/>
  <c r="AJ28" i="4"/>
  <c r="AK28" i="4" s="1"/>
  <c r="AJ36" i="1" s="1"/>
  <c r="AJ29" i="4"/>
  <c r="AK29" i="4" s="1"/>
  <c r="AJ37" i="1" s="1"/>
  <c r="AJ30" i="4"/>
  <c r="AK30" i="4" s="1"/>
  <c r="AJ38" i="1" s="1"/>
  <c r="AJ31" i="4"/>
  <c r="AK31" i="4" s="1"/>
  <c r="AJ39" i="1" s="1"/>
  <c r="AJ2" i="4"/>
  <c r="S11" i="4"/>
  <c r="S3" i="4"/>
  <c r="S5" i="4"/>
  <c r="S6" i="4"/>
  <c r="S7" i="4"/>
  <c r="S8" i="4"/>
  <c r="S9" i="4"/>
  <c r="S10" i="4"/>
  <c r="S12" i="4"/>
  <c r="S13" i="4"/>
  <c r="S14" i="4"/>
  <c r="S15" i="4"/>
  <c r="S16" i="4"/>
  <c r="S17" i="4"/>
  <c r="S18" i="4"/>
  <c r="S19" i="4"/>
  <c r="S20" i="4"/>
  <c r="S21" i="4"/>
  <c r="S22" i="4"/>
  <c r="S23" i="4"/>
  <c r="S24" i="4"/>
  <c r="S25" i="4"/>
  <c r="S26" i="4"/>
  <c r="S27" i="4"/>
  <c r="S28" i="4"/>
  <c r="S29" i="4"/>
  <c r="S30" i="4"/>
  <c r="S31" i="4"/>
  <c r="S2" i="4"/>
  <c r="AE39" i="2"/>
  <c r="BK31" i="4"/>
  <c r="AE38" i="2"/>
  <c r="BK30" i="4"/>
  <c r="AE37" i="2"/>
  <c r="BK29" i="4"/>
  <c r="AE36" i="2"/>
  <c r="BK28" i="4"/>
  <c r="AE35" i="2"/>
  <c r="BK27" i="4"/>
  <c r="AE34" i="2"/>
  <c r="BK26" i="4"/>
  <c r="AE33" i="2"/>
  <c r="BK25" i="4"/>
  <c r="AE32" i="2"/>
  <c r="BK24" i="4"/>
  <c r="AE31" i="2"/>
  <c r="BK23" i="4"/>
  <c r="AE30" i="2"/>
  <c r="BK22" i="4"/>
  <c r="BK21" i="4"/>
  <c r="BK20" i="4"/>
  <c r="BK19" i="4"/>
  <c r="BK18" i="4"/>
  <c r="BK17" i="4"/>
  <c r="BK16" i="4"/>
  <c r="BK15" i="4"/>
  <c r="BK14" i="4"/>
  <c r="BK13" i="4"/>
  <c r="AE20" i="2"/>
  <c r="BK12" i="4"/>
  <c r="BK11" i="4"/>
  <c r="BK10" i="4"/>
  <c r="BK9" i="4"/>
  <c r="BK8" i="4"/>
  <c r="BK7" i="4"/>
  <c r="BK6" i="4"/>
  <c r="BK5" i="4"/>
  <c r="BK4" i="4"/>
  <c r="BK3" i="4"/>
  <c r="BK2" i="4"/>
  <c r="C39" i="5"/>
  <c r="B39" i="5"/>
  <c r="AO31" i="4" s="1"/>
  <c r="C38" i="5"/>
  <c r="B38" i="5"/>
  <c r="AO30" i="4" s="1"/>
  <c r="C37" i="5"/>
  <c r="B37" i="5"/>
  <c r="AO29" i="4" s="1"/>
  <c r="C36" i="5"/>
  <c r="B36" i="5"/>
  <c r="AO28" i="4" s="1"/>
  <c r="C35" i="5"/>
  <c r="B35" i="5"/>
  <c r="AO27" i="4" s="1"/>
  <c r="C34" i="5"/>
  <c r="B34" i="5"/>
  <c r="AO26" i="4" s="1"/>
  <c r="C33" i="5"/>
  <c r="B33" i="5"/>
  <c r="AO25" i="4" s="1"/>
  <c r="C32" i="5"/>
  <c r="B32" i="5"/>
  <c r="AO24" i="4" s="1"/>
  <c r="C31" i="5"/>
  <c r="B31" i="5"/>
  <c r="AO23" i="4" s="1"/>
  <c r="C30" i="5"/>
  <c r="B30" i="5"/>
  <c r="AO22" i="4" s="1"/>
  <c r="C29" i="5"/>
  <c r="B29" i="5"/>
  <c r="AO21" i="4" s="1"/>
  <c r="C28" i="5"/>
  <c r="B28" i="5"/>
  <c r="AO20" i="4" s="1"/>
  <c r="C27" i="5"/>
  <c r="B27" i="5"/>
  <c r="AO19" i="4" s="1"/>
  <c r="C26" i="5"/>
  <c r="B26" i="5"/>
  <c r="AO18" i="4" s="1"/>
  <c r="C25" i="5"/>
  <c r="B25" i="5"/>
  <c r="AO17" i="4" s="1"/>
  <c r="C24" i="5"/>
  <c r="B24" i="5"/>
  <c r="AO16" i="4" s="1"/>
  <c r="C23" i="5"/>
  <c r="B23" i="5"/>
  <c r="AO15" i="4" s="1"/>
  <c r="C22" i="5"/>
  <c r="B22" i="5"/>
  <c r="AO14" i="4" s="1"/>
  <c r="C21" i="5"/>
  <c r="B21" i="5"/>
  <c r="AO13" i="4" s="1"/>
  <c r="C20" i="5"/>
  <c r="B20" i="5"/>
  <c r="AO12" i="4" s="1"/>
  <c r="C19" i="5"/>
  <c r="B19" i="5"/>
  <c r="AO11" i="4" s="1"/>
  <c r="C18" i="5"/>
  <c r="B18" i="5"/>
  <c r="AO10" i="4" s="1"/>
  <c r="C17" i="5"/>
  <c r="AO9" i="4"/>
  <c r="C16" i="5"/>
  <c r="AO8" i="4"/>
  <c r="C15" i="5"/>
  <c r="AO7" i="4"/>
  <c r="C14" i="5"/>
  <c r="AO6" i="4"/>
  <c r="C13" i="5"/>
  <c r="AO5" i="4"/>
  <c r="C12" i="5"/>
  <c r="AO4" i="4"/>
  <c r="C11" i="5"/>
  <c r="AO3" i="4"/>
  <c r="C10" i="5"/>
  <c r="B10" i="5"/>
  <c r="AO2" i="4" s="1"/>
  <c r="BG3" i="4"/>
  <c r="BG10" i="4"/>
  <c r="BN15" i="4"/>
  <c r="BN8" i="4"/>
  <c r="BN2" i="4"/>
  <c r="BN14" i="4"/>
  <c r="BN7" i="4"/>
  <c r="BN13" i="4"/>
  <c r="BN6" i="4"/>
  <c r="BN17" i="4"/>
  <c r="BN5" i="4"/>
  <c r="BN10" i="4"/>
  <c r="BN19" i="4"/>
  <c r="BN12" i="4"/>
  <c r="BN4" i="4"/>
  <c r="BN18" i="4"/>
  <c r="BN11" i="4"/>
  <c r="BN16" i="4"/>
  <c r="BN9" i="4"/>
  <c r="BN20" i="4"/>
  <c r="BN21" i="4"/>
  <c r="CC3" i="4"/>
  <c r="BN3" i="4"/>
  <c r="V23" i="4"/>
  <c r="V20" i="4"/>
  <c r="V21" i="4"/>
  <c r="V13" i="4"/>
  <c r="V15" i="4"/>
  <c r="AK18" i="4"/>
  <c r="V4" i="4"/>
  <c r="AH6" i="4"/>
  <c r="V10" i="4"/>
  <c r="AK21" i="4"/>
  <c r="V2" i="4"/>
  <c r="AK23" i="4"/>
  <c r="V14" i="4"/>
  <c r="V9" i="4"/>
  <c r="V19" i="4"/>
  <c r="AK14" i="4"/>
  <c r="V18" i="4"/>
  <c r="V12" i="4"/>
  <c r="V5" i="4"/>
  <c r="AK3" i="4"/>
  <c r="V3" i="4"/>
  <c r="V11" i="4"/>
  <c r="AK19" i="4"/>
  <c r="AK2" i="4"/>
  <c r="AK16" i="4"/>
  <c r="V8" i="4"/>
  <c r="V7" i="4"/>
  <c r="AK15" i="4"/>
  <c r="V16" i="4"/>
  <c r="AK13" i="4"/>
  <c r="V6" i="4"/>
  <c r="V17" i="4"/>
  <c r="AK17" i="4"/>
  <c r="AJ31" i="1" l="1"/>
  <c r="AJ29" i="1"/>
  <c r="AJ22" i="1"/>
  <c r="AJ26" i="1"/>
  <c r="AJ23" i="1"/>
  <c r="AJ27" i="1"/>
  <c r="AJ24" i="1"/>
  <c r="AC10" i="1"/>
  <c r="K10" i="1" s="1"/>
  <c r="AJ21" i="1"/>
  <c r="AJ20" i="1"/>
  <c r="AJ25" i="1"/>
  <c r="AJ10" i="1"/>
  <c r="Z32" i="2"/>
  <c r="Z33" i="2"/>
  <c r="X34" i="2"/>
  <c r="X35" i="2"/>
  <c r="X36" i="2"/>
  <c r="X37" i="2"/>
  <c r="X30" i="2"/>
  <c r="X38" i="2"/>
  <c r="X31" i="2"/>
  <c r="X39" i="2"/>
  <c r="AJ16" i="5"/>
  <c r="AJ14" i="5"/>
  <c r="AJ15" i="5"/>
  <c r="AJ12" i="5"/>
  <c r="AJ17" i="5"/>
  <c r="AJ19" i="5"/>
  <c r="AJ13" i="5"/>
  <c r="AJ18" i="5"/>
  <c r="AJ11" i="5"/>
  <c r="AK15" i="2"/>
  <c r="AK14" i="2"/>
  <c r="AK16" i="2"/>
  <c r="AK13" i="2"/>
  <c r="AK12" i="2"/>
  <c r="AK17" i="2"/>
  <c r="AK19" i="2"/>
  <c r="AK18" i="2"/>
  <c r="AK11" i="2"/>
  <c r="AK10" i="2"/>
  <c r="AJ10" i="5"/>
  <c r="AJ11" i="1"/>
  <c r="A36" i="8"/>
  <c r="D1" i="8"/>
  <c r="AK5" i="4"/>
  <c r="AK11" i="4"/>
  <c r="AK4" i="4"/>
  <c r="AK10" i="4"/>
  <c r="AK7" i="4"/>
  <c r="AK8" i="4"/>
  <c r="AK6" i="4"/>
  <c r="AK9" i="4"/>
  <c r="AD10" i="1" l="1"/>
  <c r="W10" i="1"/>
  <c r="N10" i="1" s="1"/>
  <c r="AJ17" i="1"/>
  <c r="AJ13" i="1"/>
  <c r="AJ12" i="1"/>
  <c r="AJ15" i="1"/>
  <c r="AJ16" i="1"/>
  <c r="AJ18" i="1"/>
  <c r="AJ14" i="1"/>
  <c r="AJ19" i="1"/>
  <c r="AD20" i="5"/>
  <c r="AD21" i="5"/>
  <c r="AD22" i="5"/>
  <c r="AD23" i="5"/>
  <c r="AD24" i="5"/>
  <c r="AD25" i="5"/>
  <c r="AD26" i="5"/>
  <c r="AD27" i="5"/>
  <c r="AD28" i="5"/>
  <c r="AD29" i="5"/>
  <c r="AD30" i="5"/>
  <c r="AD31" i="5"/>
  <c r="AD32" i="5"/>
  <c r="AD33" i="5"/>
  <c r="AD34" i="5"/>
  <c r="AD35" i="5"/>
  <c r="AD36" i="5"/>
  <c r="AD37" i="5"/>
  <c r="AD38" i="5"/>
  <c r="AD39" i="5"/>
  <c r="AD30" i="1"/>
  <c r="AD32" i="1"/>
  <c r="AD33" i="1"/>
  <c r="AD34" i="1"/>
  <c r="AD35" i="1"/>
  <c r="AD36" i="1"/>
  <c r="AD37" i="1"/>
  <c r="AD38" i="1"/>
  <c r="AD39" i="1"/>
  <c r="H3" i="7"/>
  <c r="G3" i="6"/>
  <c r="AA11" i="1"/>
  <c r="R2" i="4"/>
  <c r="DO2" i="4" s="1"/>
  <c r="R3" i="4"/>
  <c r="DO3" i="4" s="1"/>
  <c r="R4" i="4"/>
  <c r="R5" i="4"/>
  <c r="R6" i="4"/>
  <c r="R7" i="4"/>
  <c r="R8" i="4"/>
  <c r="R9" i="4"/>
  <c r="R10" i="4"/>
  <c r="R11" i="4"/>
  <c r="R12" i="4"/>
  <c r="R13" i="4"/>
  <c r="R14" i="4"/>
  <c r="R15" i="4"/>
  <c r="R16" i="4"/>
  <c r="R17" i="4"/>
  <c r="R18" i="4"/>
  <c r="R19" i="4"/>
  <c r="R20" i="4"/>
  <c r="R21" i="4"/>
  <c r="R22" i="4"/>
  <c r="R23" i="4"/>
  <c r="R24" i="4"/>
  <c r="U24" i="4"/>
  <c r="AG32" i="1" s="1"/>
  <c r="R25" i="4"/>
  <c r="U25" i="4"/>
  <c r="AG33" i="1" s="1"/>
  <c r="R26" i="4"/>
  <c r="U26" i="4"/>
  <c r="AG34" i="1" s="1"/>
  <c r="R27" i="4"/>
  <c r="R28" i="4"/>
  <c r="BJ2" i="4"/>
  <c r="BJ3" i="4"/>
  <c r="BJ4" i="4"/>
  <c r="BJ5" i="4"/>
  <c r="BJ6" i="4"/>
  <c r="BJ7" i="4"/>
  <c r="BJ8" i="4"/>
  <c r="BJ9" i="4"/>
  <c r="BJ10" i="4"/>
  <c r="BJ11" i="4"/>
  <c r="BJ12" i="4"/>
  <c r="BJ13" i="4"/>
  <c r="BJ14" i="4"/>
  <c r="BJ15" i="4"/>
  <c r="BJ16" i="4"/>
  <c r="BJ17" i="4"/>
  <c r="BJ18" i="4"/>
  <c r="BJ19" i="4"/>
  <c r="BJ20" i="4"/>
  <c r="BJ21" i="4"/>
  <c r="G3" i="3"/>
  <c r="H1" i="5"/>
  <c r="U27" i="4"/>
  <c r="AG35" i="1" s="1"/>
  <c r="U28" i="4"/>
  <c r="U29" i="4"/>
  <c r="U30" i="4"/>
  <c r="U31" i="4"/>
  <c r="R29" i="4"/>
  <c r="R30" i="4"/>
  <c r="R31" i="4"/>
  <c r="J1" i="5"/>
  <c r="AA10" i="5"/>
  <c r="T10" i="5" s="1"/>
  <c r="G4" i="5"/>
  <c r="G3" i="5"/>
  <c r="H1" i="2"/>
  <c r="D4" i="7" s="1"/>
  <c r="B4" i="7"/>
  <c r="I39" i="5"/>
  <c r="H39" i="5"/>
  <c r="G39" i="5"/>
  <c r="F39" i="5"/>
  <c r="E39" i="5"/>
  <c r="D39" i="5"/>
  <c r="I38" i="5"/>
  <c r="H38" i="5"/>
  <c r="G38" i="5"/>
  <c r="F38" i="5"/>
  <c r="E38" i="5"/>
  <c r="D38" i="5"/>
  <c r="I37" i="5"/>
  <c r="H37" i="5"/>
  <c r="G37" i="5"/>
  <c r="F37" i="5"/>
  <c r="E37" i="5"/>
  <c r="D37" i="5"/>
  <c r="I36" i="5"/>
  <c r="H36" i="5"/>
  <c r="G36" i="5"/>
  <c r="F36" i="5"/>
  <c r="E36" i="5"/>
  <c r="D36" i="5"/>
  <c r="I35" i="5"/>
  <c r="H35" i="5"/>
  <c r="G35" i="5"/>
  <c r="F35" i="5"/>
  <c r="E35" i="5"/>
  <c r="D35" i="5"/>
  <c r="I34" i="5"/>
  <c r="H34" i="5"/>
  <c r="G34" i="5"/>
  <c r="F34" i="5"/>
  <c r="E34" i="5"/>
  <c r="D34" i="5"/>
  <c r="I33" i="5"/>
  <c r="H33" i="5"/>
  <c r="G33" i="5"/>
  <c r="F33" i="5"/>
  <c r="E33" i="5"/>
  <c r="D33" i="5"/>
  <c r="I32" i="5"/>
  <c r="H32" i="5"/>
  <c r="G32" i="5"/>
  <c r="F32" i="5"/>
  <c r="E32" i="5"/>
  <c r="D32" i="5"/>
  <c r="I31" i="5"/>
  <c r="H31" i="5"/>
  <c r="G31" i="5"/>
  <c r="F31" i="5"/>
  <c r="E31" i="5"/>
  <c r="D31" i="5"/>
  <c r="I30" i="5"/>
  <c r="H30" i="5"/>
  <c r="G30" i="5"/>
  <c r="F30" i="5"/>
  <c r="E30" i="5"/>
  <c r="D30" i="5"/>
  <c r="I29" i="5"/>
  <c r="H29" i="5"/>
  <c r="G29" i="5"/>
  <c r="F29" i="5"/>
  <c r="E29" i="5"/>
  <c r="D29" i="5"/>
  <c r="I28" i="5"/>
  <c r="H28" i="5"/>
  <c r="G28" i="5"/>
  <c r="F28" i="5"/>
  <c r="E28" i="5"/>
  <c r="D28" i="5"/>
  <c r="I27" i="5"/>
  <c r="H27" i="5"/>
  <c r="G27" i="5"/>
  <c r="F27" i="5"/>
  <c r="E27" i="5"/>
  <c r="D27" i="5"/>
  <c r="I26" i="5"/>
  <c r="H26" i="5"/>
  <c r="G26" i="5"/>
  <c r="F26" i="5"/>
  <c r="E26" i="5"/>
  <c r="D26" i="5"/>
  <c r="I25" i="5"/>
  <c r="H25" i="5"/>
  <c r="G25" i="5"/>
  <c r="F25" i="5"/>
  <c r="E25" i="5"/>
  <c r="D25" i="5"/>
  <c r="I24" i="5"/>
  <c r="H24" i="5"/>
  <c r="G24" i="5"/>
  <c r="F24" i="5"/>
  <c r="E24" i="5"/>
  <c r="D24" i="5"/>
  <c r="I23" i="5"/>
  <c r="H23" i="5"/>
  <c r="G23" i="5"/>
  <c r="F23" i="5"/>
  <c r="E23" i="5"/>
  <c r="D23" i="5"/>
  <c r="I22" i="5"/>
  <c r="H22" i="5"/>
  <c r="G22" i="5"/>
  <c r="F22" i="5"/>
  <c r="E22" i="5"/>
  <c r="D22" i="5"/>
  <c r="I21" i="5"/>
  <c r="H21" i="5"/>
  <c r="G21" i="5"/>
  <c r="F21" i="5"/>
  <c r="E21" i="5"/>
  <c r="D21" i="5"/>
  <c r="I20" i="5"/>
  <c r="H20" i="5"/>
  <c r="G20" i="5"/>
  <c r="F20" i="5"/>
  <c r="E20" i="5"/>
  <c r="D20" i="5"/>
  <c r="I19" i="5"/>
  <c r="H19" i="5"/>
  <c r="G19" i="5"/>
  <c r="F19" i="5"/>
  <c r="E19" i="5"/>
  <c r="D19" i="5"/>
  <c r="I18" i="5"/>
  <c r="H18" i="5"/>
  <c r="G18" i="5"/>
  <c r="F18" i="5"/>
  <c r="E18" i="5"/>
  <c r="D18" i="5"/>
  <c r="I17" i="5"/>
  <c r="H17" i="5"/>
  <c r="G17" i="5"/>
  <c r="F17" i="5"/>
  <c r="E17" i="5"/>
  <c r="D17" i="5"/>
  <c r="I16" i="5"/>
  <c r="H16" i="5"/>
  <c r="G16" i="5"/>
  <c r="F16" i="5"/>
  <c r="E16" i="5"/>
  <c r="D16" i="5"/>
  <c r="I15" i="5"/>
  <c r="H15" i="5"/>
  <c r="G15" i="5"/>
  <c r="F15" i="5"/>
  <c r="E15" i="5"/>
  <c r="D15" i="5"/>
  <c r="I14" i="5"/>
  <c r="H14" i="5"/>
  <c r="G14" i="5"/>
  <c r="F14" i="5"/>
  <c r="E14" i="5"/>
  <c r="D14" i="5"/>
  <c r="I13" i="5"/>
  <c r="H13" i="5"/>
  <c r="G13" i="5"/>
  <c r="F13" i="5"/>
  <c r="E13" i="5"/>
  <c r="D13" i="5"/>
  <c r="I12" i="5"/>
  <c r="H12" i="5"/>
  <c r="G12" i="5"/>
  <c r="F12" i="5"/>
  <c r="E12" i="5"/>
  <c r="D12" i="5"/>
  <c r="I11" i="5"/>
  <c r="H11" i="5"/>
  <c r="G11" i="5"/>
  <c r="F11" i="5"/>
  <c r="E11" i="5"/>
  <c r="D11" i="5"/>
  <c r="I10" i="5"/>
  <c r="H10" i="5"/>
  <c r="G10" i="5"/>
  <c r="F10" i="5"/>
  <c r="E10" i="5"/>
  <c r="D10" i="5"/>
  <c r="B4" i="6"/>
  <c r="P1" i="7"/>
  <c r="E1" i="7"/>
  <c r="D1" i="6"/>
  <c r="N1" i="6" s="1"/>
  <c r="K12" i="7"/>
  <c r="J12" i="6"/>
  <c r="AN3" i="4"/>
  <c r="AN4" i="4"/>
  <c r="AQ4" i="4"/>
  <c r="AG12" i="5" s="1"/>
  <c r="L12" i="5" s="1"/>
  <c r="AN5" i="4"/>
  <c r="AN6" i="4"/>
  <c r="AN7" i="4"/>
  <c r="AN8" i="4"/>
  <c r="AN9" i="4"/>
  <c r="AN10" i="4"/>
  <c r="AN11" i="4"/>
  <c r="AN12" i="4"/>
  <c r="AQ12" i="4"/>
  <c r="AG20" i="5" s="1"/>
  <c r="L20" i="5" s="1"/>
  <c r="AN13" i="4"/>
  <c r="AN14" i="4"/>
  <c r="AQ14" i="4"/>
  <c r="AN15" i="4"/>
  <c r="AQ15" i="4"/>
  <c r="AN16" i="4"/>
  <c r="AQ16" i="4"/>
  <c r="AN17" i="4"/>
  <c r="AQ17" i="4"/>
  <c r="AN18" i="4"/>
  <c r="AQ18" i="4"/>
  <c r="AN19" i="4"/>
  <c r="AQ19" i="4"/>
  <c r="AN20" i="4"/>
  <c r="AQ20" i="4"/>
  <c r="AN21" i="4"/>
  <c r="AQ21" i="4"/>
  <c r="AN22" i="4"/>
  <c r="AQ22" i="4"/>
  <c r="AN23" i="4"/>
  <c r="AQ23" i="4"/>
  <c r="AN24" i="4"/>
  <c r="AQ24" i="4"/>
  <c r="AN25" i="4"/>
  <c r="AQ25" i="4"/>
  <c r="AN26" i="4"/>
  <c r="AQ26" i="4"/>
  <c r="AN27" i="4"/>
  <c r="AQ27" i="4"/>
  <c r="AN28" i="4"/>
  <c r="AQ28" i="4"/>
  <c r="AN29" i="4"/>
  <c r="AQ29" i="4"/>
  <c r="AN30" i="4"/>
  <c r="AQ30" i="4"/>
  <c r="AN31" i="4"/>
  <c r="AQ31" i="4"/>
  <c r="AQ2" i="4"/>
  <c r="AG10" i="5" s="1"/>
  <c r="AN2" i="4"/>
  <c r="Z39" i="5"/>
  <c r="AA39" i="5"/>
  <c r="T39" i="5" s="1"/>
  <c r="Z38" i="5"/>
  <c r="AA38" i="5"/>
  <c r="T38" i="5" s="1"/>
  <c r="W37" i="5"/>
  <c r="Z37" i="5"/>
  <c r="AA37" i="5"/>
  <c r="T37" i="5" s="1"/>
  <c r="Z36" i="5"/>
  <c r="AA36" i="5"/>
  <c r="T36" i="5" s="1"/>
  <c r="Z35" i="5"/>
  <c r="AA35" i="5"/>
  <c r="T35" i="5" s="1"/>
  <c r="W34" i="5"/>
  <c r="Z34" i="5"/>
  <c r="AA34" i="5"/>
  <c r="Z33" i="5"/>
  <c r="AA33" i="5"/>
  <c r="T33" i="5" s="1"/>
  <c r="Z32" i="5"/>
  <c r="AA32" i="5"/>
  <c r="Z31" i="5"/>
  <c r="AA31" i="5"/>
  <c r="T31" i="5" s="1"/>
  <c r="Y30" i="5"/>
  <c r="Z30" i="5"/>
  <c r="AA30" i="5"/>
  <c r="T30" i="5" s="1"/>
  <c r="Z29" i="5"/>
  <c r="AA29" i="5"/>
  <c r="T29" i="5" s="1"/>
  <c r="Z28" i="5"/>
  <c r="AA28" i="5"/>
  <c r="T28" i="5" s="1"/>
  <c r="Z27" i="5"/>
  <c r="AA27" i="5"/>
  <c r="T27" i="5" s="1"/>
  <c r="Z26" i="5"/>
  <c r="AA26" i="5"/>
  <c r="T26" i="5" s="1"/>
  <c r="Z25" i="5"/>
  <c r="AA25" i="5"/>
  <c r="T25" i="5" s="1"/>
  <c r="Z24" i="5"/>
  <c r="AA24" i="5"/>
  <c r="T24" i="5" s="1"/>
  <c r="Z23" i="5"/>
  <c r="AA23" i="5"/>
  <c r="T23" i="5" s="1"/>
  <c r="Z22" i="5"/>
  <c r="AA22" i="5"/>
  <c r="Z21" i="5"/>
  <c r="AA21" i="5"/>
  <c r="T21" i="5" s="1"/>
  <c r="Z20" i="5"/>
  <c r="AA20" i="5"/>
  <c r="T20" i="5" s="1"/>
  <c r="Z19" i="5"/>
  <c r="AA19" i="5"/>
  <c r="AD18" i="5"/>
  <c r="Z18" i="5"/>
  <c r="AA18" i="5"/>
  <c r="AD17" i="5"/>
  <c r="Z17" i="5"/>
  <c r="AA17" i="5"/>
  <c r="T17" i="5" s="1"/>
  <c r="AC17" i="5" s="1"/>
  <c r="Z16" i="5"/>
  <c r="AA16" i="5"/>
  <c r="Z15" i="5"/>
  <c r="AA15" i="5"/>
  <c r="Z14" i="5"/>
  <c r="AA14" i="5"/>
  <c r="Z13" i="5"/>
  <c r="AA13" i="5"/>
  <c r="Z12" i="5"/>
  <c r="AA12" i="5"/>
  <c r="T12" i="5" s="1"/>
  <c r="AD11" i="5"/>
  <c r="Z11" i="5"/>
  <c r="AA11" i="5"/>
  <c r="Y10" i="5"/>
  <c r="Z10" i="5"/>
  <c r="B4" i="3"/>
  <c r="AD19" i="5"/>
  <c r="Y27" i="5"/>
  <c r="Y23" i="5"/>
  <c r="Y22" i="5"/>
  <c r="Y29" i="5"/>
  <c r="J1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H39" i="2"/>
  <c r="G39" i="2"/>
  <c r="F39" i="2"/>
  <c r="E39" i="2"/>
  <c r="D39" i="2"/>
  <c r="H38" i="2"/>
  <c r="G38" i="2"/>
  <c r="F38" i="2"/>
  <c r="E38" i="2"/>
  <c r="D38" i="2"/>
  <c r="H37" i="2"/>
  <c r="G37" i="2"/>
  <c r="F37" i="2"/>
  <c r="E37" i="2"/>
  <c r="D37" i="2"/>
  <c r="H36" i="2"/>
  <c r="G36" i="2"/>
  <c r="F36" i="2"/>
  <c r="E36" i="2"/>
  <c r="D36" i="2"/>
  <c r="H35" i="2"/>
  <c r="G35" i="2"/>
  <c r="F35" i="2"/>
  <c r="E35" i="2"/>
  <c r="D35" i="2"/>
  <c r="H34" i="2"/>
  <c r="G34" i="2"/>
  <c r="F34" i="2"/>
  <c r="E34" i="2"/>
  <c r="D34" i="2"/>
  <c r="H33" i="2"/>
  <c r="G33" i="2"/>
  <c r="F33" i="2"/>
  <c r="E33" i="2"/>
  <c r="D33" i="2"/>
  <c r="H32" i="2"/>
  <c r="G32" i="2"/>
  <c r="F32" i="2"/>
  <c r="E32" i="2"/>
  <c r="D32" i="2"/>
  <c r="H31" i="2"/>
  <c r="G31" i="2"/>
  <c r="F31" i="2"/>
  <c r="E31" i="2"/>
  <c r="D31" i="2"/>
  <c r="E2" i="4"/>
  <c r="A1" i="8" s="1"/>
  <c r="E3" i="4"/>
  <c r="G3" i="4"/>
  <c r="BJ22" i="4"/>
  <c r="BM22" i="4"/>
  <c r="BJ23" i="4"/>
  <c r="BM23" i="4"/>
  <c r="BJ24" i="4"/>
  <c r="BM24" i="4"/>
  <c r="BJ25" i="4"/>
  <c r="BM25" i="4"/>
  <c r="BJ26" i="4"/>
  <c r="BM26" i="4"/>
  <c r="BJ27" i="4"/>
  <c r="BM27" i="4"/>
  <c r="BJ28" i="4"/>
  <c r="BM28" i="4"/>
  <c r="BJ29" i="4"/>
  <c r="BM29" i="4"/>
  <c r="BJ30" i="4"/>
  <c r="BM30" i="4"/>
  <c r="BJ31" i="4"/>
  <c r="BM31" i="4"/>
  <c r="AA39" i="2"/>
  <c r="AB39" i="2"/>
  <c r="U39" i="2" s="1"/>
  <c r="AA38" i="2"/>
  <c r="AB38" i="2"/>
  <c r="U38" i="2" s="1"/>
  <c r="AA37" i="2"/>
  <c r="AB37" i="2"/>
  <c r="AA36" i="2"/>
  <c r="AB36" i="2"/>
  <c r="U36" i="2" s="1"/>
  <c r="AA35" i="2"/>
  <c r="AB35" i="2"/>
  <c r="U35" i="2" s="1"/>
  <c r="AA34" i="2"/>
  <c r="AB34" i="2"/>
  <c r="AA33" i="2"/>
  <c r="AB33" i="2"/>
  <c r="U33" i="2" s="1"/>
  <c r="AA32" i="2"/>
  <c r="AB32" i="2"/>
  <c r="AA31" i="2"/>
  <c r="AB31" i="2"/>
  <c r="U31" i="2" s="1"/>
  <c r="AA30" i="2"/>
  <c r="AB30" i="2"/>
  <c r="AA29" i="2"/>
  <c r="AB29" i="2"/>
  <c r="AM29" i="2" s="1"/>
  <c r="AA28" i="2"/>
  <c r="AB28" i="2"/>
  <c r="AA27" i="2"/>
  <c r="AB27" i="2"/>
  <c r="AA26" i="2"/>
  <c r="AB26" i="2"/>
  <c r="AA25" i="2"/>
  <c r="AB25" i="2"/>
  <c r="AM25" i="2" s="1"/>
  <c r="AA24" i="2"/>
  <c r="AB24" i="2"/>
  <c r="AM24" i="2" s="1"/>
  <c r="AA23" i="2"/>
  <c r="AB23" i="2"/>
  <c r="AA22" i="2"/>
  <c r="AB22" i="2"/>
  <c r="AA21" i="2"/>
  <c r="AB21" i="2"/>
  <c r="AA20" i="2"/>
  <c r="AB20" i="2"/>
  <c r="U20" i="2" s="1"/>
  <c r="AA19" i="2"/>
  <c r="AB19" i="2"/>
  <c r="U19" i="2" s="1"/>
  <c r="AN19" i="2" s="1"/>
  <c r="AA18" i="2"/>
  <c r="AB18" i="2"/>
  <c r="AA17" i="2"/>
  <c r="AB17" i="2"/>
  <c r="AA16" i="2"/>
  <c r="AB16" i="2"/>
  <c r="AA15" i="2"/>
  <c r="AB15" i="2"/>
  <c r="AA14" i="2"/>
  <c r="AB14" i="2"/>
  <c r="AA13" i="2"/>
  <c r="AB13" i="2"/>
  <c r="AA12" i="2"/>
  <c r="AB12" i="2"/>
  <c r="AA11" i="2"/>
  <c r="AB11" i="2"/>
  <c r="AA10" i="2"/>
  <c r="AB10" i="2"/>
  <c r="W38" i="1"/>
  <c r="W39" i="1"/>
  <c r="AC9" i="1"/>
  <c r="Y25" i="4"/>
  <c r="Z25" i="4" s="1"/>
  <c r="AA25" i="4"/>
  <c r="AB25" i="4" s="1"/>
  <c r="AA24" i="4"/>
  <c r="AB24" i="4" s="1"/>
  <c r="AA30" i="4"/>
  <c r="AB30" i="4" s="1"/>
  <c r="AA28" i="4"/>
  <c r="AB28" i="4" s="1"/>
  <c r="Y28" i="4"/>
  <c r="Z28" i="4" s="1"/>
  <c r="Y27" i="4"/>
  <c r="Z27" i="4" s="1"/>
  <c r="BS23" i="4"/>
  <c r="BT23" i="4" s="1"/>
  <c r="AJ31" i="2" s="1"/>
  <c r="BQ23" i="4"/>
  <c r="BR23" i="4" s="1"/>
  <c r="AG31" i="2" s="1"/>
  <c r="BS31" i="4"/>
  <c r="BT31" i="4" s="1"/>
  <c r="AJ39" i="2" s="1"/>
  <c r="BQ31" i="4"/>
  <c r="BR31" i="4" s="1"/>
  <c r="AG39" i="2" s="1"/>
  <c r="BQ28" i="4"/>
  <c r="BR28" i="4" s="1"/>
  <c r="AG36" i="2" s="1"/>
  <c r="BS28" i="4"/>
  <c r="BT28" i="4" s="1"/>
  <c r="AJ36" i="2" s="1"/>
  <c r="BQ25" i="4"/>
  <c r="BR25" i="4" s="1"/>
  <c r="AG33" i="2" s="1"/>
  <c r="BS25" i="4"/>
  <c r="BT25" i="4" s="1"/>
  <c r="AJ33" i="2" s="1"/>
  <c r="BS22" i="4"/>
  <c r="BT22" i="4" s="1"/>
  <c r="AJ30" i="2" s="1"/>
  <c r="BQ22" i="4"/>
  <c r="BR22" i="4" s="1"/>
  <c r="AG30" i="2" s="1"/>
  <c r="BS30" i="4"/>
  <c r="BT30" i="4" s="1"/>
  <c r="AJ38" i="2" s="1"/>
  <c r="BQ30" i="4"/>
  <c r="BR30" i="4" s="1"/>
  <c r="AG38" i="2" s="1"/>
  <c r="BQ26" i="4"/>
  <c r="BR26" i="4" s="1"/>
  <c r="AG34" i="2" s="1"/>
  <c r="BS26" i="4"/>
  <c r="BT26" i="4" s="1"/>
  <c r="AJ34" i="2" s="1"/>
  <c r="BQ24" i="4"/>
  <c r="BR24" i="4" s="1"/>
  <c r="AG32" i="2" s="1"/>
  <c r="BS24" i="4"/>
  <c r="BT24" i="4" s="1"/>
  <c r="AJ32" i="2" s="1"/>
  <c r="BQ27" i="4"/>
  <c r="BR27" i="4" s="1"/>
  <c r="AG35" i="2" s="1"/>
  <c r="BS27" i="4"/>
  <c r="BT27" i="4" s="1"/>
  <c r="AJ35" i="2" s="1"/>
  <c r="BS29" i="4"/>
  <c r="BT29" i="4" s="1"/>
  <c r="AJ37" i="2" s="1"/>
  <c r="BQ29" i="4"/>
  <c r="BR29" i="4" s="1"/>
  <c r="AG37" i="2" s="1"/>
  <c r="D1" i="3"/>
  <c r="N1" i="3" s="1"/>
  <c r="J12" i="3"/>
  <c r="Z11" i="1"/>
  <c r="AA12" i="1"/>
  <c r="Z12" i="1"/>
  <c r="AA13" i="1"/>
  <c r="Z13" i="1"/>
  <c r="AA14" i="1"/>
  <c r="Z14" i="1"/>
  <c r="AA15" i="1"/>
  <c r="Z15" i="1"/>
  <c r="AA16" i="1"/>
  <c r="U16" i="1" s="1"/>
  <c r="AM16" i="1" s="1"/>
  <c r="Z16" i="1"/>
  <c r="AA17" i="1"/>
  <c r="Z17" i="1"/>
  <c r="AA18" i="1"/>
  <c r="Z18" i="1"/>
  <c r="AA19" i="1"/>
  <c r="Z19" i="1"/>
  <c r="AA20" i="1"/>
  <c r="Z20" i="1"/>
  <c r="AA21" i="1"/>
  <c r="Z21" i="1"/>
  <c r="AA22" i="1"/>
  <c r="U22" i="1" s="1"/>
  <c r="AM22" i="1" s="1"/>
  <c r="Z22" i="1"/>
  <c r="AA23" i="1"/>
  <c r="U23" i="1" s="1"/>
  <c r="AM23" i="1" s="1"/>
  <c r="Z23" i="1"/>
  <c r="AA24" i="1"/>
  <c r="Z24" i="1"/>
  <c r="AA25" i="1"/>
  <c r="Z25" i="1"/>
  <c r="AA26" i="1"/>
  <c r="U26" i="1" s="1"/>
  <c r="AM26" i="1" s="1"/>
  <c r="AC26" i="1" s="1"/>
  <c r="Z26" i="1"/>
  <c r="AA27" i="1"/>
  <c r="U27" i="1" s="1"/>
  <c r="AM27" i="1" s="1"/>
  <c r="AC27" i="1" s="1"/>
  <c r="Z27" i="1"/>
  <c r="AA28" i="1"/>
  <c r="U28" i="1" s="1"/>
  <c r="AM28" i="1" s="1"/>
  <c r="AC28" i="1" s="1"/>
  <c r="Z28" i="1"/>
  <c r="AA29" i="1"/>
  <c r="U29" i="1" s="1"/>
  <c r="AM29" i="1" s="1"/>
  <c r="AC29" i="1" s="1"/>
  <c r="Z29" i="1"/>
  <c r="AA30" i="1"/>
  <c r="U30" i="1" s="1"/>
  <c r="Z30" i="1"/>
  <c r="AA31" i="1"/>
  <c r="U31" i="1" s="1"/>
  <c r="AM31" i="1" s="1"/>
  <c r="AC31" i="1" s="1"/>
  <c r="AD31" i="1" s="1"/>
  <c r="Z31" i="1"/>
  <c r="AA32" i="1"/>
  <c r="U32" i="1" s="1"/>
  <c r="Z32" i="1"/>
  <c r="AA33" i="1"/>
  <c r="U33" i="1" s="1"/>
  <c r="Z33" i="1"/>
  <c r="AA34" i="1"/>
  <c r="U34" i="1" s="1"/>
  <c r="Z34" i="1"/>
  <c r="AA35" i="1"/>
  <c r="U35" i="1" s="1"/>
  <c r="Z35" i="1"/>
  <c r="AA36" i="1"/>
  <c r="U36" i="1" s="1"/>
  <c r="Z36" i="1"/>
  <c r="AA37" i="1"/>
  <c r="U37" i="1" s="1"/>
  <c r="Z37" i="1"/>
  <c r="AA38" i="1"/>
  <c r="U38" i="1" s="1"/>
  <c r="Z38" i="1"/>
  <c r="AA39" i="1"/>
  <c r="U39" i="1" s="1"/>
  <c r="Z39" i="1"/>
  <c r="U22" i="4"/>
  <c r="AG30" i="1" s="1"/>
  <c r="AQ13" i="4"/>
  <c r="AG21" i="5" s="1"/>
  <c r="L21" i="5" s="1"/>
  <c r="AQ11" i="4"/>
  <c r="AG19" i="5" s="1"/>
  <c r="L19" i="5" s="1"/>
  <c r="AQ10" i="4"/>
  <c r="AG18" i="5" s="1"/>
  <c r="L18" i="5" s="1"/>
  <c r="AQ9" i="4"/>
  <c r="AG17" i="5" s="1"/>
  <c r="L17" i="5" s="1"/>
  <c r="AQ8" i="4"/>
  <c r="AG16" i="5" s="1"/>
  <c r="L16" i="5" s="1"/>
  <c r="AQ7" i="4"/>
  <c r="AG15" i="5" s="1"/>
  <c r="L15" i="5" s="1"/>
  <c r="AQ5" i="4"/>
  <c r="AG13" i="5" s="1"/>
  <c r="L13" i="5" s="1"/>
  <c r="AQ6" i="4"/>
  <c r="AG14" i="5" s="1"/>
  <c r="L14" i="5" s="1"/>
  <c r="AQ3" i="4"/>
  <c r="AG11" i="5" s="1"/>
  <c r="L11" i="5" s="1"/>
  <c r="BM13" i="4"/>
  <c r="BM8" i="4"/>
  <c r="BM19" i="4"/>
  <c r="BM21" i="4"/>
  <c r="BM10" i="4"/>
  <c r="BM6" i="4"/>
  <c r="BM9" i="4"/>
  <c r="BM18" i="4"/>
  <c r="BM7" i="4"/>
  <c r="BM16" i="4"/>
  <c r="BM14" i="4"/>
  <c r="BM5" i="4"/>
  <c r="BM11" i="4"/>
  <c r="BM12" i="4"/>
  <c r="BM17" i="4"/>
  <c r="BM4" i="4"/>
  <c r="BM20" i="4"/>
  <c r="BM2" i="4"/>
  <c r="BM15" i="4"/>
  <c r="BM3" i="4"/>
  <c r="U2" i="4"/>
  <c r="U8" i="4"/>
  <c r="U9" i="4"/>
  <c r="U4" i="4"/>
  <c r="U3" i="4"/>
  <c r="U5" i="4"/>
  <c r="U20" i="4"/>
  <c r="U12" i="4"/>
  <c r="U15" i="4"/>
  <c r="U7" i="4"/>
  <c r="U23" i="4"/>
  <c r="U6" i="4"/>
  <c r="U14" i="4"/>
  <c r="U17" i="4"/>
  <c r="U13" i="4"/>
  <c r="U18" i="4"/>
  <c r="U21" i="4"/>
  <c r="U10" i="4"/>
  <c r="U19" i="4"/>
  <c r="U16" i="4"/>
  <c r="U11" i="4"/>
  <c r="N31" i="1" l="1"/>
  <c r="Y31" i="1" s="1"/>
  <c r="K31" i="1" s="1"/>
  <c r="AG31" i="1"/>
  <c r="AG28" i="1"/>
  <c r="M28" i="1" s="1"/>
  <c r="K28" i="1"/>
  <c r="W28" i="1" s="1"/>
  <c r="N28" i="1" s="1"/>
  <c r="Y28" i="1" s="1"/>
  <c r="AD28" i="1"/>
  <c r="AG29" i="1"/>
  <c r="M29" i="1" s="1"/>
  <c r="N29" i="1"/>
  <c r="Y29" i="1" s="1"/>
  <c r="K29" i="1"/>
  <c r="W29" i="1" s="1"/>
  <c r="AD29" i="1"/>
  <c r="N27" i="1"/>
  <c r="Y27" i="1" s="1"/>
  <c r="K27" i="1"/>
  <c r="W27" i="1" s="1"/>
  <c r="AD27" i="1"/>
  <c r="N26" i="1"/>
  <c r="Y26" i="1" s="1"/>
  <c r="K26" i="1"/>
  <c r="W26" i="1" s="1"/>
  <c r="AD26" i="1"/>
  <c r="U24" i="1"/>
  <c r="AM24" i="1" s="1"/>
  <c r="AC24" i="1" s="1"/>
  <c r="AL24" i="1"/>
  <c r="AD24" i="1"/>
  <c r="U12" i="2"/>
  <c r="AM12" i="2"/>
  <c r="U16" i="2"/>
  <c r="AM16" i="2"/>
  <c r="U28" i="2"/>
  <c r="AN28" i="2" s="1"/>
  <c r="AD28" i="2" s="1"/>
  <c r="K28" i="2" s="1"/>
  <c r="AM28" i="2"/>
  <c r="U27" i="2"/>
  <c r="AN27" i="2" s="1"/>
  <c r="AD27" i="2" s="1"/>
  <c r="AM27" i="2"/>
  <c r="U13" i="2"/>
  <c r="AM13" i="2"/>
  <c r="U17" i="2"/>
  <c r="AM17" i="2"/>
  <c r="AD17" i="2" s="1"/>
  <c r="AE17" i="2" s="1"/>
  <c r="U21" i="2"/>
  <c r="AN21" i="2" s="1"/>
  <c r="AM21" i="2"/>
  <c r="U15" i="2"/>
  <c r="AN15" i="2" s="1"/>
  <c r="AD15" i="2" s="1"/>
  <c r="AM15" i="2"/>
  <c r="U14" i="2"/>
  <c r="AM14" i="2"/>
  <c r="U18" i="2"/>
  <c r="AN18" i="2" s="1"/>
  <c r="AM18" i="2"/>
  <c r="U22" i="2"/>
  <c r="AN22" i="2" s="1"/>
  <c r="AD22" i="2" s="1"/>
  <c r="K22" i="2" s="1"/>
  <c r="AM22" i="2"/>
  <c r="U26" i="2"/>
  <c r="AN26" i="2" s="1"/>
  <c r="AD26" i="2" s="1"/>
  <c r="K26" i="2" s="1"/>
  <c r="AM26" i="2"/>
  <c r="AE27" i="2"/>
  <c r="AN14" i="2"/>
  <c r="AD14" i="2" s="1"/>
  <c r="AE21" i="2"/>
  <c r="AH21" i="2"/>
  <c r="M21" i="2" s="1"/>
  <c r="AN12" i="2"/>
  <c r="AD12" i="2" s="1"/>
  <c r="AE12" i="2" s="1"/>
  <c r="AN17" i="2"/>
  <c r="AH17" i="2"/>
  <c r="M17" i="2" s="1"/>
  <c r="AE28" i="2"/>
  <c r="AH20" i="2"/>
  <c r="M20" i="2" s="1"/>
  <c r="AE18" i="2"/>
  <c r="AH18" i="2"/>
  <c r="M18" i="2" s="1"/>
  <c r="AE22" i="2"/>
  <c r="U23" i="2"/>
  <c r="AN23" i="2" s="1"/>
  <c r="AD23" i="2" s="1"/>
  <c r="AM23" i="2"/>
  <c r="AE19" i="2"/>
  <c r="AH19" i="2"/>
  <c r="M19" i="2" s="1"/>
  <c r="AN16" i="2"/>
  <c r="AH16" i="2"/>
  <c r="M16" i="2" s="1"/>
  <c r="AN13" i="2"/>
  <c r="AE26" i="2"/>
  <c r="AG27" i="1"/>
  <c r="M27" i="1" s="1"/>
  <c r="AG24" i="1"/>
  <c r="M24" i="1" s="1"/>
  <c r="AG26" i="1"/>
  <c r="M26" i="1" s="1"/>
  <c r="AG25" i="1"/>
  <c r="M25" i="1" s="1"/>
  <c r="AE14" i="2"/>
  <c r="AE15" i="2"/>
  <c r="M17" i="5"/>
  <c r="J17" i="5"/>
  <c r="AW31" i="4"/>
  <c r="AX31" i="4" s="1"/>
  <c r="AI39" i="5" s="1"/>
  <c r="Y39" i="5"/>
  <c r="AU3" i="4"/>
  <c r="AV3" i="4" s="1"/>
  <c r="AF11" i="5" s="1"/>
  <c r="W11" i="5"/>
  <c r="AW2" i="4"/>
  <c r="AX2" i="4" s="1"/>
  <c r="AI10" i="5" s="1"/>
  <c r="AW16" i="4"/>
  <c r="AX16" i="4" s="1"/>
  <c r="AI24" i="5" s="1"/>
  <c r="Y24" i="5"/>
  <c r="AW29" i="4"/>
  <c r="AX29" i="4" s="1"/>
  <c r="AI37" i="5" s="1"/>
  <c r="Y37" i="5"/>
  <c r="AU23" i="4"/>
  <c r="AV23" i="4" s="1"/>
  <c r="AF31" i="5" s="1"/>
  <c r="W31" i="5"/>
  <c r="AW30" i="4"/>
  <c r="AX30" i="4" s="1"/>
  <c r="AI38" i="5" s="1"/>
  <c r="Y38" i="5"/>
  <c r="AU18" i="4"/>
  <c r="AV18" i="4" s="1"/>
  <c r="AF26" i="5" s="1"/>
  <c r="W26" i="5"/>
  <c r="AW27" i="4"/>
  <c r="AX27" i="4" s="1"/>
  <c r="AI35" i="5" s="1"/>
  <c r="Y35" i="5"/>
  <c r="AU17" i="4"/>
  <c r="AV17" i="4" s="1"/>
  <c r="AF25" i="5" s="1"/>
  <c r="W25" i="5"/>
  <c r="AW24" i="4"/>
  <c r="AX24" i="4" s="1"/>
  <c r="AI32" i="5" s="1"/>
  <c r="Y32" i="5"/>
  <c r="AW18" i="4"/>
  <c r="AX18" i="4" s="1"/>
  <c r="AI26" i="5" s="1"/>
  <c r="Y26" i="5"/>
  <c r="AW25" i="4"/>
  <c r="AX25" i="4" s="1"/>
  <c r="AI33" i="5" s="1"/>
  <c r="Y33" i="5"/>
  <c r="AU16" i="4"/>
  <c r="AV16" i="4" s="1"/>
  <c r="AF24" i="5" s="1"/>
  <c r="W24" i="5"/>
  <c r="AU27" i="4"/>
  <c r="AV27" i="4" s="1"/>
  <c r="AF35" i="5" s="1"/>
  <c r="W35" i="5"/>
  <c r="AW23" i="4"/>
  <c r="AX23" i="4" s="1"/>
  <c r="AI31" i="5" s="1"/>
  <c r="Y31" i="5"/>
  <c r="AU22" i="4"/>
  <c r="AV22" i="4" s="1"/>
  <c r="AF30" i="5" s="1"/>
  <c r="W30" i="5"/>
  <c r="AW28" i="4"/>
  <c r="AX28" i="4" s="1"/>
  <c r="AI36" i="5" s="1"/>
  <c r="Y36" i="5"/>
  <c r="AW17" i="4"/>
  <c r="AX17" i="4" s="1"/>
  <c r="AI25" i="5" s="1"/>
  <c r="Y25" i="5"/>
  <c r="AU30" i="4"/>
  <c r="AV30" i="4" s="1"/>
  <c r="AF38" i="5" s="1"/>
  <c r="W38" i="5"/>
  <c r="AU28" i="4"/>
  <c r="AV28" i="4" s="1"/>
  <c r="AF36" i="5" s="1"/>
  <c r="W36" i="5"/>
  <c r="AU20" i="4"/>
  <c r="AV20" i="4" s="1"/>
  <c r="AF28" i="5" s="1"/>
  <c r="W28" i="5"/>
  <c r="AW3" i="4"/>
  <c r="AX3" i="4" s="1"/>
  <c r="AI11" i="5" s="1"/>
  <c r="Y11" i="5"/>
  <c r="AU25" i="4"/>
  <c r="AV25" i="4" s="1"/>
  <c r="AF33" i="5" s="1"/>
  <c r="W33" i="5"/>
  <c r="AW20" i="4"/>
  <c r="AX20" i="4" s="1"/>
  <c r="AI28" i="5" s="1"/>
  <c r="Y28" i="5"/>
  <c r="AU31" i="4"/>
  <c r="AV31" i="4" s="1"/>
  <c r="AF39" i="5" s="1"/>
  <c r="W39" i="5"/>
  <c r="AU24" i="4"/>
  <c r="AV24" i="4" s="1"/>
  <c r="AF32" i="5" s="1"/>
  <c r="W32" i="5"/>
  <c r="U18" i="1"/>
  <c r="AM18" i="1" s="1"/>
  <c r="AL18" i="1"/>
  <c r="U20" i="1"/>
  <c r="AM20" i="1" s="1"/>
  <c r="AL20" i="1"/>
  <c r="U17" i="1"/>
  <c r="AM17" i="1" s="1"/>
  <c r="AC17" i="1" s="1"/>
  <c r="AL17" i="1"/>
  <c r="DR3" i="4"/>
  <c r="DR2" i="4"/>
  <c r="AG23" i="1"/>
  <c r="M23" i="1" s="1"/>
  <c r="AG22" i="1"/>
  <c r="M22" i="1" s="1"/>
  <c r="AG21" i="1"/>
  <c r="M21" i="1" s="1"/>
  <c r="AG20" i="1"/>
  <c r="M20" i="1" s="1"/>
  <c r="AG19" i="1"/>
  <c r="M19" i="1" s="1"/>
  <c r="AG18" i="1"/>
  <c r="M18" i="1" s="1"/>
  <c r="AG17" i="1"/>
  <c r="M17" i="1" s="1"/>
  <c r="AG16" i="1"/>
  <c r="M16" i="1" s="1"/>
  <c r="AH15" i="2"/>
  <c r="M15" i="2" s="1"/>
  <c r="AH14" i="2"/>
  <c r="M14" i="2" s="1"/>
  <c r="AH13" i="2"/>
  <c r="M13" i="2" s="1"/>
  <c r="AH12" i="2"/>
  <c r="M12" i="2" s="1"/>
  <c r="AH11" i="2"/>
  <c r="M11" i="2" s="1"/>
  <c r="AH10" i="2"/>
  <c r="M10" i="2" s="1"/>
  <c r="AG15" i="1"/>
  <c r="M15" i="1" s="1"/>
  <c r="AG14" i="1"/>
  <c r="M14" i="1" s="1"/>
  <c r="AG13" i="1"/>
  <c r="M13" i="1" s="1"/>
  <c r="AG12" i="1"/>
  <c r="M12" i="1" s="1"/>
  <c r="AG11" i="1"/>
  <c r="M11" i="1" s="1"/>
  <c r="AG10" i="1"/>
  <c r="M10" i="1" s="1"/>
  <c r="AH26" i="2"/>
  <c r="M26" i="2" s="1"/>
  <c r="AH38" i="2"/>
  <c r="M38" i="2" s="1"/>
  <c r="AH37" i="2"/>
  <c r="M37" i="2" s="1"/>
  <c r="AH33" i="2"/>
  <c r="M33" i="2" s="1"/>
  <c r="AH29" i="2"/>
  <c r="M29" i="2" s="1"/>
  <c r="AH23" i="2"/>
  <c r="M23" i="2" s="1"/>
  <c r="AH28" i="2"/>
  <c r="M28" i="2" s="1"/>
  <c r="AH36" i="2"/>
  <c r="M36" i="2" s="1"/>
  <c r="AH32" i="2"/>
  <c r="M32" i="2" s="1"/>
  <c r="AH25" i="2"/>
  <c r="M25" i="2" s="1"/>
  <c r="AH22" i="2"/>
  <c r="M22" i="2" s="1"/>
  <c r="AH30" i="2"/>
  <c r="M30" i="2" s="1"/>
  <c r="AH39" i="2"/>
  <c r="M39" i="2" s="1"/>
  <c r="AH35" i="2"/>
  <c r="M35" i="2" s="1"/>
  <c r="AH31" i="2"/>
  <c r="M31" i="2" s="1"/>
  <c r="AH27" i="2"/>
  <c r="M27" i="2" s="1"/>
  <c r="AH34" i="2"/>
  <c r="M34" i="2" s="1"/>
  <c r="AH24" i="2"/>
  <c r="M24" i="2" s="1"/>
  <c r="AG39" i="5"/>
  <c r="L39" i="5" s="1"/>
  <c r="AG35" i="5"/>
  <c r="L35" i="5" s="1"/>
  <c r="AG31" i="5"/>
  <c r="L31" i="5" s="1"/>
  <c r="AG27" i="5"/>
  <c r="L27" i="5" s="1"/>
  <c r="AG23" i="5"/>
  <c r="L23" i="5" s="1"/>
  <c r="AG38" i="5"/>
  <c r="L38" i="5" s="1"/>
  <c r="AG34" i="5"/>
  <c r="L34" i="5" s="1"/>
  <c r="AG30" i="5"/>
  <c r="L30" i="5" s="1"/>
  <c r="AG26" i="5"/>
  <c r="L26" i="5" s="1"/>
  <c r="AG22" i="5"/>
  <c r="L22" i="5" s="1"/>
  <c r="AG37" i="5"/>
  <c r="L37" i="5" s="1"/>
  <c r="AG33" i="5"/>
  <c r="L33" i="5" s="1"/>
  <c r="AG29" i="5"/>
  <c r="L29" i="5" s="1"/>
  <c r="AG25" i="5"/>
  <c r="L25" i="5" s="1"/>
  <c r="AG36" i="5"/>
  <c r="L36" i="5" s="1"/>
  <c r="AG32" i="5"/>
  <c r="L32" i="5" s="1"/>
  <c r="AG28" i="5"/>
  <c r="L28" i="5" s="1"/>
  <c r="AG24" i="5"/>
  <c r="L24" i="5" s="1"/>
  <c r="AG39" i="1"/>
  <c r="M39" i="1" s="1"/>
  <c r="AG38" i="1"/>
  <c r="M38" i="1" s="1"/>
  <c r="AG37" i="1"/>
  <c r="M37" i="1" s="1"/>
  <c r="AG36" i="1"/>
  <c r="M36" i="1" s="1"/>
  <c r="U12" i="1"/>
  <c r="AL12" i="1"/>
  <c r="U30" i="2"/>
  <c r="AC30" i="2"/>
  <c r="AC22" i="2"/>
  <c r="AC35" i="2"/>
  <c r="T32" i="5"/>
  <c r="AB32" i="5"/>
  <c r="U32" i="2"/>
  <c r="AC32" i="2"/>
  <c r="U34" i="2"/>
  <c r="AC34" i="2"/>
  <c r="AB22" i="5"/>
  <c r="T22" i="5"/>
  <c r="U37" i="2"/>
  <c r="AC37" i="2"/>
  <c r="AL19" i="1"/>
  <c r="U19" i="1"/>
  <c r="AM19" i="1" s="1"/>
  <c r="AL14" i="5"/>
  <c r="T14" i="5"/>
  <c r="AC14" i="5" s="1"/>
  <c r="U25" i="1"/>
  <c r="AM25" i="1" s="1"/>
  <c r="AM11" i="2"/>
  <c r="U11" i="2"/>
  <c r="AN11" i="2" s="1"/>
  <c r="AD11" i="2" s="1"/>
  <c r="AC29" i="2"/>
  <c r="U29" i="2"/>
  <c r="AN29" i="2" s="1"/>
  <c r="AD29" i="2" s="1"/>
  <c r="AL13" i="5"/>
  <c r="T13" i="5"/>
  <c r="AC13" i="5" s="1"/>
  <c r="AL16" i="5"/>
  <c r="T16" i="5"/>
  <c r="AL11" i="1"/>
  <c r="U11" i="1"/>
  <c r="AM11" i="1" s="1"/>
  <c r="AL19" i="5"/>
  <c r="T19" i="5"/>
  <c r="AB34" i="5"/>
  <c r="T34" i="5"/>
  <c r="AL14" i="1"/>
  <c r="U14" i="1"/>
  <c r="AM14" i="1" s="1"/>
  <c r="AL21" i="1"/>
  <c r="U21" i="1"/>
  <c r="AM21" i="1" s="1"/>
  <c r="AM10" i="2"/>
  <c r="U10" i="2"/>
  <c r="AN10" i="2" s="1"/>
  <c r="AD10" i="2" s="1"/>
  <c r="AC25" i="2"/>
  <c r="U25" i="2"/>
  <c r="AN25" i="2" s="1"/>
  <c r="AD25" i="2" s="1"/>
  <c r="AL18" i="5"/>
  <c r="T18" i="5"/>
  <c r="AL15" i="1"/>
  <c r="U15" i="1"/>
  <c r="AM15" i="1" s="1"/>
  <c r="AC24" i="2"/>
  <c r="U24" i="2"/>
  <c r="AN24" i="2" s="1"/>
  <c r="AD24" i="2" s="1"/>
  <c r="AL11" i="5"/>
  <c r="T11" i="5"/>
  <c r="AL15" i="5"/>
  <c r="T15" i="5"/>
  <c r="AC15" i="5" s="1"/>
  <c r="AL13" i="1"/>
  <c r="U13" i="1"/>
  <c r="AC23" i="2"/>
  <c r="AC26" i="2"/>
  <c r="AC36" i="2"/>
  <c r="AC31" i="2"/>
  <c r="AC33" i="2"/>
  <c r="AC28" i="2"/>
  <c r="AC39" i="2"/>
  <c r="AC38" i="2"/>
  <c r="AC27" i="2"/>
  <c r="AB39" i="1"/>
  <c r="A32" i="8"/>
  <c r="DO29" i="4"/>
  <c r="DT29" i="4" s="1"/>
  <c r="A34" i="8"/>
  <c r="DO31" i="4"/>
  <c r="DT31" i="4" s="1"/>
  <c r="A33" i="8"/>
  <c r="DO30" i="4"/>
  <c r="DT30" i="4" s="1"/>
  <c r="A31" i="8"/>
  <c r="DO28" i="4"/>
  <c r="DT28" i="4" s="1"/>
  <c r="M32" i="1"/>
  <c r="M35" i="1"/>
  <c r="M34" i="1"/>
  <c r="M30" i="1"/>
  <c r="M33" i="1"/>
  <c r="M31" i="1"/>
  <c r="AB30" i="1"/>
  <c r="AB31" i="1"/>
  <c r="AB32" i="1"/>
  <c r="A27" i="8"/>
  <c r="DO24" i="4"/>
  <c r="A23" i="8"/>
  <c r="DO20" i="4"/>
  <c r="DR20" i="4" s="1"/>
  <c r="A30" i="8"/>
  <c r="DO27" i="4"/>
  <c r="DT27" i="4" s="1"/>
  <c r="A26" i="8"/>
  <c r="DO23" i="4"/>
  <c r="A29" i="8"/>
  <c r="DO26" i="4"/>
  <c r="DR26" i="4" s="1"/>
  <c r="A25" i="8"/>
  <c r="DO22" i="4"/>
  <c r="DR22" i="4" s="1"/>
  <c r="A28" i="8"/>
  <c r="DO25" i="4"/>
  <c r="A24" i="8"/>
  <c r="DO21" i="4"/>
  <c r="DR21" i="4" s="1"/>
  <c r="AL23" i="1"/>
  <c r="AC23" i="1" s="1"/>
  <c r="AB25" i="1"/>
  <c r="AL25" i="1"/>
  <c r="AL22" i="1"/>
  <c r="AC22" i="1" s="1"/>
  <c r="A22" i="8"/>
  <c r="DO19" i="4"/>
  <c r="DR19" i="4" s="1"/>
  <c r="A21" i="8"/>
  <c r="DO18" i="4"/>
  <c r="DR18" i="4" s="1"/>
  <c r="AB20" i="1"/>
  <c r="AB22" i="1"/>
  <c r="AB23" i="1"/>
  <c r="A17" i="8"/>
  <c r="DO14" i="4"/>
  <c r="DR14" i="4" s="1"/>
  <c r="A20" i="8"/>
  <c r="DO17" i="4"/>
  <c r="DR17" i="4" s="1"/>
  <c r="A19" i="8"/>
  <c r="DO16" i="4"/>
  <c r="DR16" i="4" s="1"/>
  <c r="A16" i="8"/>
  <c r="DO13" i="4"/>
  <c r="DR13" i="4" s="1"/>
  <c r="A15" i="8"/>
  <c r="DO12" i="4"/>
  <c r="DR12" i="4" s="1"/>
  <c r="A18" i="8"/>
  <c r="DO15" i="4"/>
  <c r="DR15" i="4" s="1"/>
  <c r="AC20" i="2"/>
  <c r="AC21" i="2"/>
  <c r="AM19" i="2"/>
  <c r="AD19" i="2" s="1"/>
  <c r="AL12" i="5"/>
  <c r="AL10" i="5"/>
  <c r="AL17" i="5"/>
  <c r="AB10" i="5"/>
  <c r="AL16" i="1"/>
  <c r="AC16" i="1" s="1"/>
  <c r="A13" i="8"/>
  <c r="DO10" i="4"/>
  <c r="DR10" i="4" s="1"/>
  <c r="CG6" i="4"/>
  <c r="CJ6" i="4" s="1"/>
  <c r="DO6" i="4"/>
  <c r="DR6" i="4" s="1"/>
  <c r="A12" i="8"/>
  <c r="DO9" i="4"/>
  <c r="DR9" i="4" s="1"/>
  <c r="A8" i="8"/>
  <c r="DO5" i="4"/>
  <c r="DR5" i="4" s="1"/>
  <c r="A11" i="8"/>
  <c r="DO8" i="4"/>
  <c r="DR8" i="4" s="1"/>
  <c r="A7" i="8"/>
  <c r="DO4" i="4"/>
  <c r="DR4" i="4" s="1"/>
  <c r="A14" i="8"/>
  <c r="DO11" i="4"/>
  <c r="DR11" i="4" s="1"/>
  <c r="A10" i="8"/>
  <c r="DO7" i="4"/>
  <c r="DR7" i="4" s="1"/>
  <c r="L10" i="5"/>
  <c r="C4" i="3"/>
  <c r="C4" i="6"/>
  <c r="AI36" i="1"/>
  <c r="AI38" i="1"/>
  <c r="AF36" i="1"/>
  <c r="AI32" i="1"/>
  <c r="AF35" i="1"/>
  <c r="AI33" i="1"/>
  <c r="AF33" i="1"/>
  <c r="AB35" i="5"/>
  <c r="AB29" i="5"/>
  <c r="AB30" i="5"/>
  <c r="AU29" i="4"/>
  <c r="AV29" i="4" s="1"/>
  <c r="AF37" i="5" s="1"/>
  <c r="AW21" i="4"/>
  <c r="AX21" i="4" s="1"/>
  <c r="AI29" i="5" s="1"/>
  <c r="AB20" i="5"/>
  <c r="AB21" i="5"/>
  <c r="AB28" i="5"/>
  <c r="AB37" i="5"/>
  <c r="AW14" i="4"/>
  <c r="AX14" i="4" s="1"/>
  <c r="AI22" i="5" s="1"/>
  <c r="AB24" i="5"/>
  <c r="AW22" i="4"/>
  <c r="AX22" i="4" s="1"/>
  <c r="AI30" i="5" s="1"/>
  <c r="AW15" i="4"/>
  <c r="AX15" i="4" s="1"/>
  <c r="AI23" i="5" s="1"/>
  <c r="AB31" i="5"/>
  <c r="AB36" i="5"/>
  <c r="AB39" i="5"/>
  <c r="AB26" i="5"/>
  <c r="AB33" i="5"/>
  <c r="AU26" i="4"/>
  <c r="AV26" i="4" s="1"/>
  <c r="AF34" i="5" s="1"/>
  <c r="AW19" i="4"/>
  <c r="AX19" i="4" s="1"/>
  <c r="AI27" i="5" s="1"/>
  <c r="AB11" i="5"/>
  <c r="AB23" i="5"/>
  <c r="AU2" i="4"/>
  <c r="AV2" i="4" s="1"/>
  <c r="W22" i="5"/>
  <c r="AD16" i="5"/>
  <c r="AB25" i="5"/>
  <c r="AD14" i="5"/>
  <c r="AB27" i="5"/>
  <c r="W23" i="5"/>
  <c r="AB38" i="5"/>
  <c r="Y26" i="4"/>
  <c r="Z26" i="4" s="1"/>
  <c r="AA27" i="4"/>
  <c r="AB27" i="4" s="1"/>
  <c r="Y18" i="4"/>
  <c r="Z18" i="4" s="1"/>
  <c r="AA23" i="4"/>
  <c r="AA22" i="4"/>
  <c r="AB22" i="4" s="1"/>
  <c r="Y19" i="4"/>
  <c r="Z19" i="4" s="1"/>
  <c r="Y21" i="4"/>
  <c r="Z21" i="4" s="1"/>
  <c r="AA20" i="4"/>
  <c r="AA18" i="4"/>
  <c r="AB18" i="4" s="1"/>
  <c r="Y31" i="4"/>
  <c r="Z31" i="4" s="1"/>
  <c r="AA31" i="4"/>
  <c r="AB31" i="4" s="1"/>
  <c r="Y30" i="4"/>
  <c r="Z30" i="4" s="1"/>
  <c r="AA19" i="4"/>
  <c r="AB19" i="4" s="1"/>
  <c r="Y24" i="4"/>
  <c r="Z24" i="4" s="1"/>
  <c r="AA29" i="4"/>
  <c r="AB29" i="4" s="1"/>
  <c r="E4" i="4"/>
  <c r="E1" i="6" s="1"/>
  <c r="O1" i="6" s="1"/>
  <c r="CG31" i="4"/>
  <c r="CL31" i="4" s="1"/>
  <c r="AB38" i="1"/>
  <c r="AB37" i="1"/>
  <c r="AB33" i="1"/>
  <c r="AB21" i="1"/>
  <c r="AB24" i="1"/>
  <c r="AB27" i="1"/>
  <c r="W37" i="1"/>
  <c r="AB26" i="1"/>
  <c r="AB29" i="1"/>
  <c r="AB34" i="1"/>
  <c r="AB36" i="1"/>
  <c r="AB35" i="1"/>
  <c r="AB28" i="1"/>
  <c r="CG18" i="4"/>
  <c r="CJ18" i="4" s="1"/>
  <c r="CG28" i="4"/>
  <c r="CL28" i="4" s="1"/>
  <c r="A5" i="8"/>
  <c r="CG2" i="4"/>
  <c r="CJ2" i="4" s="1"/>
  <c r="AC19" i="2"/>
  <c r="AC18" i="2"/>
  <c r="AC17" i="2"/>
  <c r="AC16" i="2"/>
  <c r="AC15" i="2"/>
  <c r="AC14" i="2"/>
  <c r="AC13" i="2"/>
  <c r="AC12" i="2"/>
  <c r="AC11" i="2"/>
  <c r="AC10" i="2"/>
  <c r="AB19" i="5"/>
  <c r="AB18" i="5"/>
  <c r="AB17" i="5"/>
  <c r="AB16" i="5"/>
  <c r="AB15" i="5"/>
  <c r="AD15" i="5"/>
  <c r="AB14" i="5"/>
  <c r="AB13" i="5"/>
  <c r="AD13" i="5"/>
  <c r="AB12" i="5"/>
  <c r="AC12" i="5"/>
  <c r="AD10" i="5"/>
  <c r="CG14" i="4"/>
  <c r="CJ14" i="4" s="1"/>
  <c r="CG7" i="4"/>
  <c r="CJ7" i="4" s="1"/>
  <c r="CG29" i="4"/>
  <c r="CL29" i="4" s="1"/>
  <c r="CG24" i="4"/>
  <c r="CG8" i="4"/>
  <c r="CJ8" i="4" s="1"/>
  <c r="CG5" i="4"/>
  <c r="CJ5" i="4" s="1"/>
  <c r="C4" i="7"/>
  <c r="CG19" i="4"/>
  <c r="CJ19" i="4" s="1"/>
  <c r="CG13" i="4"/>
  <c r="CJ13" i="4" s="1"/>
  <c r="CG9" i="4"/>
  <c r="CJ9" i="4" s="1"/>
  <c r="CG30" i="4"/>
  <c r="CL30" i="4" s="1"/>
  <c r="CG17" i="4"/>
  <c r="CJ17" i="4" s="1"/>
  <c r="CG16" i="4"/>
  <c r="CJ16" i="4" s="1"/>
  <c r="CG3" i="4"/>
  <c r="CJ3" i="4" s="1"/>
  <c r="A6" i="8"/>
  <c r="CG15" i="4"/>
  <c r="CJ15" i="4" s="1"/>
  <c r="CG10" i="4"/>
  <c r="CJ10" i="4" s="1"/>
  <c r="CG27" i="4"/>
  <c r="CL27" i="4" s="1"/>
  <c r="CG26" i="4"/>
  <c r="CG25" i="4"/>
  <c r="CG12" i="4"/>
  <c r="CJ12" i="4" s="1"/>
  <c r="CG23" i="4"/>
  <c r="CG4" i="4"/>
  <c r="CJ4" i="4" s="1"/>
  <c r="CG22" i="4"/>
  <c r="CJ22" i="4" s="1"/>
  <c r="CG21" i="4"/>
  <c r="CJ21" i="4" s="1"/>
  <c r="CG20" i="4"/>
  <c r="CJ20" i="4" s="1"/>
  <c r="CG11" i="4"/>
  <c r="CJ11" i="4" s="1"/>
  <c r="A9" i="8"/>
  <c r="A1" i="3"/>
  <c r="K1" i="3" s="1"/>
  <c r="L1" i="7"/>
  <c r="A1" i="6"/>
  <c r="K1" i="6" s="1"/>
  <c r="A1" i="7"/>
  <c r="AB19" i="1"/>
  <c r="AB18" i="1"/>
  <c r="AB17" i="1"/>
  <c r="AB16" i="1"/>
  <c r="AB15" i="1"/>
  <c r="AB14" i="1"/>
  <c r="AB13" i="1"/>
  <c r="AB12" i="1"/>
  <c r="AB11" i="1"/>
  <c r="AB23" i="4"/>
  <c r="AB20" i="4"/>
  <c r="N11" i="2" l="1"/>
  <c r="W31" i="1"/>
  <c r="Y23" i="4"/>
  <c r="K24" i="1"/>
  <c r="W24" i="1" s="1"/>
  <c r="N24" i="1" s="1"/>
  <c r="Y16" i="4"/>
  <c r="Z16" i="4" s="1"/>
  <c r="AF24" i="1" s="1"/>
  <c r="AD21" i="2"/>
  <c r="K21" i="2" s="1"/>
  <c r="K14" i="2"/>
  <c r="X14" i="2" s="1"/>
  <c r="N14" i="2" s="1"/>
  <c r="AD13" i="2"/>
  <c r="K13" i="2" s="1"/>
  <c r="AD16" i="2"/>
  <c r="AE16" i="2" s="1"/>
  <c r="N22" i="2"/>
  <c r="Z22" i="2" s="1"/>
  <c r="K15" i="2"/>
  <c r="X15" i="2" s="1"/>
  <c r="N15" i="2" s="1"/>
  <c r="Z15" i="2" s="1"/>
  <c r="K19" i="2"/>
  <c r="N26" i="2"/>
  <c r="Z26" i="2" s="1"/>
  <c r="AD18" i="2"/>
  <c r="K27" i="2"/>
  <c r="BQ19" i="4" s="1"/>
  <c r="BR19" i="4" s="1"/>
  <c r="AG27" i="2" s="1"/>
  <c r="K24" i="2"/>
  <c r="AE24" i="2"/>
  <c r="K29" i="2"/>
  <c r="AE29" i="2"/>
  <c r="K12" i="2"/>
  <c r="K17" i="2"/>
  <c r="X17" i="2" s="1"/>
  <c r="N17" i="2"/>
  <c r="Z17" i="2" s="1"/>
  <c r="X28" i="2"/>
  <c r="N28" i="2" s="1"/>
  <c r="BQ20" i="4"/>
  <c r="K10" i="2"/>
  <c r="N10" i="2"/>
  <c r="Z10" i="2" s="1"/>
  <c r="X22" i="2"/>
  <c r="BQ14" i="4"/>
  <c r="BR14" i="4" s="1"/>
  <c r="AG22" i="2" s="1"/>
  <c r="K23" i="2"/>
  <c r="AE23" i="2"/>
  <c r="AE13" i="2"/>
  <c r="X26" i="2"/>
  <c r="BQ18" i="4"/>
  <c r="BR18" i="4" s="1"/>
  <c r="AG26" i="2" s="1"/>
  <c r="K25" i="2"/>
  <c r="AE25" i="2"/>
  <c r="K17" i="1"/>
  <c r="W17" i="1" s="1"/>
  <c r="N17" i="1" s="1"/>
  <c r="M12" i="5"/>
  <c r="J12" i="5"/>
  <c r="M14" i="5"/>
  <c r="J14" i="5"/>
  <c r="J13" i="5"/>
  <c r="W13" i="5" s="1"/>
  <c r="M13" i="5"/>
  <c r="M15" i="5"/>
  <c r="J15" i="5"/>
  <c r="AU21" i="4"/>
  <c r="AV21" i="4" s="1"/>
  <c r="AF29" i="5" s="1"/>
  <c r="W29" i="5"/>
  <c r="AU9" i="4"/>
  <c r="AV9" i="4" s="1"/>
  <c r="AF17" i="5" s="1"/>
  <c r="W17" i="5"/>
  <c r="AW26" i="4"/>
  <c r="AX26" i="4" s="1"/>
  <c r="AI34" i="5" s="1"/>
  <c r="Y34" i="5"/>
  <c r="AU19" i="4"/>
  <c r="AV19" i="4" s="1"/>
  <c r="AF27" i="5" s="1"/>
  <c r="W27" i="5"/>
  <c r="AC18" i="1"/>
  <c r="CJ30" i="4"/>
  <c r="CJ28" i="4"/>
  <c r="CK28" i="4" s="1"/>
  <c r="DR31" i="4"/>
  <c r="DS31" i="4" s="1"/>
  <c r="DR30" i="4"/>
  <c r="DS30" i="4" s="1"/>
  <c r="DR29" i="4"/>
  <c r="DS29" i="4" s="1"/>
  <c r="CJ31" i="4"/>
  <c r="CK31" i="4" s="1"/>
  <c r="DR28" i="4"/>
  <c r="DS28" i="4" s="1"/>
  <c r="CJ29" i="4"/>
  <c r="CK29" i="4" s="1"/>
  <c r="AC20" i="1"/>
  <c r="AD23" i="1"/>
  <c r="AC21" i="1"/>
  <c r="AC11" i="1"/>
  <c r="AC19" i="1"/>
  <c r="AD19" i="1" s="1"/>
  <c r="DR27" i="4"/>
  <c r="DS27" i="4" s="1"/>
  <c r="CJ27" i="4"/>
  <c r="CJ26" i="4"/>
  <c r="CJ25" i="4"/>
  <c r="DR25" i="4"/>
  <c r="CJ24" i="4"/>
  <c r="DR23" i="4"/>
  <c r="DS23" i="4" s="1"/>
  <c r="CJ23" i="4"/>
  <c r="DR24" i="4"/>
  <c r="AD17" i="1"/>
  <c r="AC25" i="1"/>
  <c r="AM12" i="1"/>
  <c r="AC12" i="1" s="1"/>
  <c r="AM13" i="1"/>
  <c r="AC13" i="1" s="1"/>
  <c r="AU5" i="4"/>
  <c r="AV5" i="4" s="1"/>
  <c r="AC16" i="5"/>
  <c r="AC14" i="1"/>
  <c r="F1" i="7"/>
  <c r="E1" i="8"/>
  <c r="E1" i="3"/>
  <c r="O1" i="3" s="1"/>
  <c r="DQ29" i="4"/>
  <c r="DQ28" i="4"/>
  <c r="DU28" i="4" s="1"/>
  <c r="DQ31" i="4"/>
  <c r="DQ30" i="4"/>
  <c r="Q1" i="7"/>
  <c r="DS2" i="4"/>
  <c r="DS7" i="4"/>
  <c r="DS11" i="4"/>
  <c r="DS8" i="4"/>
  <c r="DS10" i="4"/>
  <c r="DS5" i="4"/>
  <c r="DS3" i="4"/>
  <c r="DS9" i="4"/>
  <c r="AE11" i="2"/>
  <c r="AE10" i="2"/>
  <c r="DS16" i="4"/>
  <c r="DS22" i="4"/>
  <c r="CK30" i="4"/>
  <c r="Y17" i="5"/>
  <c r="BQ6" i="4"/>
  <c r="BR6" i="4" s="1"/>
  <c r="BQ9" i="4"/>
  <c r="BR9" i="4" s="1"/>
  <c r="AF10" i="5"/>
  <c r="AF32" i="1"/>
  <c r="AF34" i="1"/>
  <c r="AF38" i="1"/>
  <c r="AI28" i="1"/>
  <c r="AI26" i="1"/>
  <c r="AI27" i="1"/>
  <c r="AI39" i="1"/>
  <c r="AF29" i="1"/>
  <c r="AF27" i="1"/>
  <c r="AI31" i="1"/>
  <c r="AF26" i="1"/>
  <c r="AF39" i="1"/>
  <c r="AI30" i="1"/>
  <c r="AI37" i="1"/>
  <c r="AI35" i="1"/>
  <c r="AU15" i="4"/>
  <c r="AV15" i="4" s="1"/>
  <c r="AF23" i="5" s="1"/>
  <c r="AU14" i="4"/>
  <c r="AV14" i="4" s="1"/>
  <c r="AF22" i="5" s="1"/>
  <c r="AA21" i="4"/>
  <c r="AB21" i="4" s="1"/>
  <c r="Y29" i="4"/>
  <c r="Z29" i="4" s="1"/>
  <c r="AA26" i="4"/>
  <c r="AB26" i="4" s="1"/>
  <c r="Y22" i="4"/>
  <c r="Z22" i="4" s="1"/>
  <c r="Y20" i="4"/>
  <c r="AC15" i="1"/>
  <c r="BR20" i="4"/>
  <c r="Z23" i="4"/>
  <c r="Z20" i="4"/>
  <c r="AF31" i="1" l="1"/>
  <c r="Y24" i="1"/>
  <c r="AA16" i="4"/>
  <c r="AB16" i="4" s="1"/>
  <c r="AI24" i="1" s="1"/>
  <c r="BS14" i="4"/>
  <c r="BT14" i="4" s="1"/>
  <c r="AJ22" i="2" s="1"/>
  <c r="BQ7" i="4"/>
  <c r="BR7" i="4" s="1"/>
  <c r="AG15" i="2" s="1"/>
  <c r="BQ5" i="4"/>
  <c r="BR5" i="4" s="1"/>
  <c r="AG13" i="2" s="1"/>
  <c r="X13" i="2"/>
  <c r="N13" i="2" s="1"/>
  <c r="Z13" i="2" s="1"/>
  <c r="K16" i="2"/>
  <c r="X27" i="2"/>
  <c r="N27" i="2" s="1"/>
  <c r="Z27" i="2" s="1"/>
  <c r="BS19" i="4"/>
  <c r="BT19" i="4" s="1"/>
  <c r="AJ27" i="2" s="1"/>
  <c r="BS18" i="4"/>
  <c r="BT18" i="4" s="1"/>
  <c r="AJ26" i="2" s="1"/>
  <c r="K18" i="2"/>
  <c r="X24" i="2"/>
  <c r="N24" i="2" s="1"/>
  <c r="Z24" i="2" s="1"/>
  <c r="BQ16" i="4"/>
  <c r="BR16" i="4" s="1"/>
  <c r="AG24" i="2" s="1"/>
  <c r="X29" i="2"/>
  <c r="N29" i="2" s="1"/>
  <c r="Z29" i="2" s="1"/>
  <c r="BQ21" i="4"/>
  <c r="BR21" i="4" s="1"/>
  <c r="AG29" i="2" s="1"/>
  <c r="AG28" i="2"/>
  <c r="Z28" i="2"/>
  <c r="BS20" i="4"/>
  <c r="X23" i="2"/>
  <c r="N23" i="2" s="1"/>
  <c r="BQ15" i="4"/>
  <c r="X25" i="2"/>
  <c r="N25" i="2" s="1"/>
  <c r="Z25" i="2" s="1"/>
  <c r="BQ17" i="4"/>
  <c r="BR17" i="4" s="1"/>
  <c r="AG25" i="2" s="1"/>
  <c r="K12" i="1"/>
  <c r="W12" i="1" s="1"/>
  <c r="N12" i="1"/>
  <c r="Y12" i="1" s="1"/>
  <c r="N20" i="1"/>
  <c r="Y20" i="1" s="1"/>
  <c r="K20" i="1"/>
  <c r="W20" i="1" s="1"/>
  <c r="K18" i="1"/>
  <c r="W18" i="1" s="1"/>
  <c r="N18" i="1" s="1"/>
  <c r="N14" i="1"/>
  <c r="Y14" i="1" s="1"/>
  <c r="K14" i="1" s="1"/>
  <c r="W14" i="1" s="1"/>
  <c r="K19" i="1"/>
  <c r="W19" i="1" s="1"/>
  <c r="N19" i="1" s="1"/>
  <c r="Y19" i="1" s="1"/>
  <c r="K11" i="1"/>
  <c r="W11" i="1" s="1"/>
  <c r="N11" i="1" s="1"/>
  <c r="Y11" i="1" s="1"/>
  <c r="K15" i="1"/>
  <c r="W15" i="1" s="1"/>
  <c r="N15" i="1" s="1"/>
  <c r="Y15" i="1" s="1"/>
  <c r="K13" i="1"/>
  <c r="W13" i="1" s="1"/>
  <c r="N13" i="1" s="1"/>
  <c r="Y13" i="1" s="1"/>
  <c r="Z11" i="2"/>
  <c r="K11" i="2" s="1"/>
  <c r="X11" i="2" s="1"/>
  <c r="BS5" i="4"/>
  <c r="BT5" i="4" s="1"/>
  <c r="AJ13" i="2" s="1"/>
  <c r="BS6" i="4"/>
  <c r="BT6" i="4" s="1"/>
  <c r="AJ14" i="2" s="1"/>
  <c r="Z14" i="2"/>
  <c r="M16" i="5"/>
  <c r="J16" i="5"/>
  <c r="W16" i="5" s="1"/>
  <c r="Y15" i="5"/>
  <c r="W15" i="5"/>
  <c r="Y14" i="5"/>
  <c r="W14" i="5"/>
  <c r="AW5" i="4"/>
  <c r="AX5" i="4" s="1"/>
  <c r="AI13" i="5" s="1"/>
  <c r="Y13" i="5"/>
  <c r="AD18" i="1"/>
  <c r="AD25" i="1"/>
  <c r="AD14" i="1"/>
  <c r="AD20" i="1"/>
  <c r="AD13" i="1"/>
  <c r="AD21" i="1"/>
  <c r="AU6" i="4"/>
  <c r="AV6" i="4" s="1"/>
  <c r="AF14" i="5" s="1"/>
  <c r="AU7" i="4"/>
  <c r="AV7" i="4" s="1"/>
  <c r="AF15" i="5" s="1"/>
  <c r="DU30" i="4"/>
  <c r="DU31" i="4"/>
  <c r="DU29" i="4"/>
  <c r="Y9" i="4"/>
  <c r="AW9" i="4"/>
  <c r="AX9" i="4" s="1"/>
  <c r="AG17" i="2"/>
  <c r="BS9" i="4"/>
  <c r="BT9" i="4" s="1"/>
  <c r="AW7" i="4"/>
  <c r="BS7" i="4"/>
  <c r="BT7" i="4" s="1"/>
  <c r="AG14" i="2"/>
  <c r="AW6" i="4"/>
  <c r="AX6" i="4" s="1"/>
  <c r="AF13" i="5"/>
  <c r="AU8" i="4"/>
  <c r="AV8" i="4" s="1"/>
  <c r="Y16" i="5"/>
  <c r="AD11" i="1"/>
  <c r="AD12" i="1"/>
  <c r="DS13" i="4"/>
  <c r="DS18" i="4"/>
  <c r="DS24" i="4"/>
  <c r="DS26" i="4"/>
  <c r="CK4" i="4"/>
  <c r="DS21" i="4"/>
  <c r="DQ19" i="4"/>
  <c r="DQ24" i="4"/>
  <c r="DQ25" i="4"/>
  <c r="DQ20" i="4"/>
  <c r="DQ18" i="4"/>
  <c r="DQ21" i="4"/>
  <c r="DQ23" i="4"/>
  <c r="DQ22" i="4"/>
  <c r="DQ26" i="4"/>
  <c r="DQ27" i="4"/>
  <c r="DU27" i="4" s="1"/>
  <c r="DS20" i="4"/>
  <c r="DS12" i="4"/>
  <c r="DS19" i="4"/>
  <c r="DS25" i="4"/>
  <c r="CK24" i="4"/>
  <c r="AD22" i="1"/>
  <c r="DQ13" i="4"/>
  <c r="DQ14" i="4"/>
  <c r="DQ15" i="4"/>
  <c r="DQ12" i="4"/>
  <c r="DQ17" i="4"/>
  <c r="DS14" i="4"/>
  <c r="AD16" i="1"/>
  <c r="CK15" i="4"/>
  <c r="DS15" i="4"/>
  <c r="DS17" i="4"/>
  <c r="DS6" i="4"/>
  <c r="CK6" i="4"/>
  <c r="DS4" i="4"/>
  <c r="X10" i="2"/>
  <c r="BS2" i="4"/>
  <c r="BT2" i="4" s="1"/>
  <c r="DQ3" i="4"/>
  <c r="DQ4" i="4"/>
  <c r="DQ9" i="4"/>
  <c r="DQ6" i="4"/>
  <c r="DQ8" i="4"/>
  <c r="DQ11" i="4"/>
  <c r="DQ5" i="4"/>
  <c r="DQ7" i="4"/>
  <c r="DQ10" i="4"/>
  <c r="BS3" i="4"/>
  <c r="AF30" i="1"/>
  <c r="AF37" i="1"/>
  <c r="AI29" i="1"/>
  <c r="AI34" i="1"/>
  <c r="AF28" i="1"/>
  <c r="AD12" i="5"/>
  <c r="AD15" i="1"/>
  <c r="CK2" i="4"/>
  <c r="DQ2" i="4"/>
  <c r="BB6" i="4"/>
  <c r="CI2" i="4"/>
  <c r="CL2" i="4" s="1"/>
  <c r="CK7" i="4"/>
  <c r="CK10" i="4"/>
  <c r="CK16" i="4"/>
  <c r="CK8" i="4"/>
  <c r="BX6" i="4"/>
  <c r="CK3" i="4"/>
  <c r="CK11" i="4"/>
  <c r="CK27" i="4"/>
  <c r="CK17" i="4"/>
  <c r="CK20" i="4"/>
  <c r="CK25" i="4"/>
  <c r="CI24" i="4"/>
  <c r="CK21" i="4"/>
  <c r="CK23" i="4"/>
  <c r="CK26" i="4"/>
  <c r="CK5" i="4"/>
  <c r="CK22" i="4"/>
  <c r="CI27" i="4"/>
  <c r="CK13" i="4"/>
  <c r="CK18" i="4"/>
  <c r="CK14" i="4"/>
  <c r="CK19" i="4"/>
  <c r="CK12" i="4"/>
  <c r="CK9" i="4"/>
  <c r="AX7" i="4"/>
  <c r="BT20" i="4"/>
  <c r="BR15" i="4"/>
  <c r="Z9" i="4"/>
  <c r="BT3" i="4"/>
  <c r="DV28" i="4"/>
  <c r="DV30" i="4"/>
  <c r="DV31" i="4"/>
  <c r="DV29" i="4"/>
  <c r="X16" i="2" l="1"/>
  <c r="N16" i="2" s="1"/>
  <c r="BQ8" i="4"/>
  <c r="BR8" i="4" s="1"/>
  <c r="AG16" i="2" s="1"/>
  <c r="BS16" i="4"/>
  <c r="BT16" i="4" s="1"/>
  <c r="AJ24" i="2" s="1"/>
  <c r="BS17" i="4"/>
  <c r="BT17" i="4" s="1"/>
  <c r="AJ25" i="2" s="1"/>
  <c r="BS21" i="4"/>
  <c r="BT21" i="4" s="1"/>
  <c r="AJ29" i="2" s="1"/>
  <c r="Y3" i="4"/>
  <c r="Z3" i="4" s="1"/>
  <c r="AJ28" i="2"/>
  <c r="AG23" i="2"/>
  <c r="Z23" i="2"/>
  <c r="BS15" i="4"/>
  <c r="BQ3" i="4"/>
  <c r="Y17" i="1"/>
  <c r="AF17" i="1"/>
  <c r="DU24" i="4"/>
  <c r="DT24" i="4"/>
  <c r="DU26" i="4"/>
  <c r="DT26" i="4"/>
  <c r="CM24" i="4"/>
  <c r="CL24" i="4"/>
  <c r="DU23" i="4"/>
  <c r="DT23" i="4"/>
  <c r="DU25" i="4"/>
  <c r="DT25" i="4"/>
  <c r="DU17" i="4"/>
  <c r="DT17" i="4"/>
  <c r="DT19" i="4"/>
  <c r="DU19" i="4" s="1"/>
  <c r="DT8" i="4"/>
  <c r="DU8" i="4" s="1"/>
  <c r="DT12" i="4"/>
  <c r="DU12" i="4" s="1"/>
  <c r="DU22" i="4"/>
  <c r="DT22" i="4"/>
  <c r="DT15" i="4"/>
  <c r="DU15" i="4" s="1"/>
  <c r="DT11" i="4"/>
  <c r="DU11" i="4" s="1"/>
  <c r="DT9" i="4"/>
  <c r="DU9" i="4" s="1"/>
  <c r="DT14" i="4"/>
  <c r="DU14" i="4" s="1"/>
  <c r="DU21" i="4"/>
  <c r="DT21" i="4"/>
  <c r="DT13" i="4"/>
  <c r="DU13" i="4" s="1"/>
  <c r="DT18" i="4"/>
  <c r="DU18" i="4" s="1"/>
  <c r="DT10" i="4"/>
  <c r="DU10" i="4" s="1"/>
  <c r="DT20" i="4"/>
  <c r="DU20" i="4" s="1"/>
  <c r="DT6" i="4"/>
  <c r="DU6" i="4" s="1"/>
  <c r="DT4" i="4"/>
  <c r="DU4" i="4" s="1"/>
  <c r="DT5" i="4"/>
  <c r="DU5" i="4" s="1"/>
  <c r="DT3" i="4"/>
  <c r="DU3" i="4" s="1"/>
  <c r="DT7" i="4"/>
  <c r="DU7" i="4" s="1"/>
  <c r="DT2" i="4"/>
  <c r="DU2" i="4" s="1"/>
  <c r="CM2" i="4"/>
  <c r="CM27" i="4"/>
  <c r="AI17" i="5"/>
  <c r="AJ17" i="2"/>
  <c r="AF16" i="5"/>
  <c r="AI15" i="5"/>
  <c r="AJ15" i="2"/>
  <c r="AI14" i="5"/>
  <c r="AW8" i="4"/>
  <c r="AX8" i="4" s="1"/>
  <c r="DW31" i="4"/>
  <c r="DW29" i="4"/>
  <c r="DW28" i="4"/>
  <c r="DW30" i="4"/>
  <c r="DQ16" i="4"/>
  <c r="AJ10" i="2"/>
  <c r="BQ2" i="4"/>
  <c r="BR2" i="4" s="1"/>
  <c r="AJ11" i="2"/>
  <c r="BT15" i="4"/>
  <c r="BR3" i="4"/>
  <c r="DV18" i="4"/>
  <c r="DV8" i="4"/>
  <c r="DV22" i="4"/>
  <c r="DV24" i="4"/>
  <c r="DV13" i="4"/>
  <c r="DV19" i="4"/>
  <c r="BD6" i="4"/>
  <c r="DV9" i="4"/>
  <c r="DV5" i="4"/>
  <c r="DV10" i="4"/>
  <c r="DV26" i="4"/>
  <c r="DV27" i="4"/>
  <c r="CN24" i="4"/>
  <c r="BZ6" i="4"/>
  <c r="DV23" i="4"/>
  <c r="DV6" i="4"/>
  <c r="DV12" i="4"/>
  <c r="DV20" i="4"/>
  <c r="DV15" i="4"/>
  <c r="DV7" i="4"/>
  <c r="DV14" i="4"/>
  <c r="CN2" i="4"/>
  <c r="CN27" i="4"/>
  <c r="DV4" i="4"/>
  <c r="DV3" i="4"/>
  <c r="DV2" i="4"/>
  <c r="DV11" i="4"/>
  <c r="DV21" i="4"/>
  <c r="DV17" i="4"/>
  <c r="DV25" i="4"/>
  <c r="AG11" i="2" l="1"/>
  <c r="BS8" i="4"/>
  <c r="BT8" i="4" s="1"/>
  <c r="AJ16" i="2" s="1"/>
  <c r="Z16" i="2"/>
  <c r="AJ23" i="2"/>
  <c r="AA9" i="4"/>
  <c r="DW23" i="4"/>
  <c r="DT16" i="4"/>
  <c r="DU16" i="4" s="1"/>
  <c r="AI16" i="5"/>
  <c r="DW14" i="4"/>
  <c r="DW21" i="4"/>
  <c r="DW20" i="4"/>
  <c r="DW24" i="4"/>
  <c r="DW19" i="4"/>
  <c r="DW26" i="4"/>
  <c r="DW25" i="4"/>
  <c r="DW18" i="4"/>
  <c r="DW22" i="4"/>
  <c r="DW27" i="4"/>
  <c r="CO27" i="4"/>
  <c r="CO24" i="4"/>
  <c r="DW13" i="4"/>
  <c r="DW15" i="4"/>
  <c r="DW12" i="4"/>
  <c r="DW17" i="4"/>
  <c r="DW10" i="4"/>
  <c r="DW5" i="4"/>
  <c r="DW4" i="4"/>
  <c r="DW9" i="4"/>
  <c r="DW3" i="4"/>
  <c r="DW7" i="4"/>
  <c r="DW6" i="4"/>
  <c r="DW8" i="4"/>
  <c r="DW11" i="4"/>
  <c r="DW2" i="4"/>
  <c r="CO2" i="4"/>
  <c r="AG10" i="2"/>
  <c r="AF11" i="1"/>
  <c r="AA3" i="4"/>
  <c r="AB3" i="4" s="1"/>
  <c r="AB9" i="4"/>
  <c r="DV16" i="4"/>
  <c r="AI17" i="1" l="1"/>
  <c r="DW16" i="4"/>
  <c r="AI11" i="1"/>
  <c r="BC6" i="4"/>
  <c r="BY6" i="4"/>
  <c r="AD2" i="4"/>
  <c r="I5" i="8" s="1"/>
  <c r="AZ4" i="4"/>
  <c r="AZ2" i="4"/>
  <c r="AZ5" i="4"/>
  <c r="AZ3" i="4"/>
  <c r="CI16" i="4"/>
  <c r="CI15" i="4"/>
  <c r="BV2" i="4"/>
  <c r="CI7" i="4"/>
  <c r="CI6" i="4"/>
  <c r="CI10" i="4"/>
  <c r="CI8" i="4"/>
  <c r="CI11" i="4"/>
  <c r="CI4" i="4"/>
  <c r="CI3" i="4"/>
  <c r="J9" i="8"/>
  <c r="AD3" i="4"/>
  <c r="I6" i="8" s="1"/>
  <c r="BV3" i="4"/>
  <c r="BV4" i="4"/>
  <c r="BV5" i="4"/>
  <c r="AD5" i="4"/>
  <c r="I8" i="8" s="1"/>
  <c r="AD4" i="4"/>
  <c r="I7" i="8" s="1"/>
  <c r="CI28" i="4"/>
  <c r="CM28" i="4" s="1"/>
  <c r="CI20" i="4"/>
  <c r="CI13" i="4"/>
  <c r="CI23" i="4"/>
  <c r="CI25" i="4"/>
  <c r="CI9" i="4"/>
  <c r="CI12" i="4"/>
  <c r="CI19" i="4"/>
  <c r="CI30" i="4"/>
  <c r="CM30" i="4" s="1"/>
  <c r="CI31" i="4"/>
  <c r="CM31" i="4" s="1"/>
  <c r="CI5" i="4"/>
  <c r="CI18" i="4"/>
  <c r="CI22" i="4"/>
  <c r="CI26" i="4"/>
  <c r="CI17" i="4"/>
  <c r="CI29" i="4"/>
  <c r="CM29" i="4" s="1"/>
  <c r="CI21" i="4"/>
  <c r="CI14" i="4"/>
  <c r="CN29" i="4"/>
  <c r="CN28" i="4"/>
  <c r="CN30" i="4"/>
  <c r="CN31" i="4"/>
  <c r="CM23" i="4" l="1"/>
  <c r="CL23" i="4"/>
  <c r="CM25" i="4"/>
  <c r="CL25" i="4"/>
  <c r="CM26" i="4"/>
  <c r="CL26" i="4"/>
  <c r="CL10" i="4"/>
  <c r="CM10" i="4" s="1"/>
  <c r="CL9" i="4"/>
  <c r="CM9" i="4" s="1"/>
  <c r="CL8" i="4"/>
  <c r="CM8" i="4" s="1"/>
  <c r="CL18" i="4"/>
  <c r="CM18" i="4" s="1"/>
  <c r="CL13" i="4"/>
  <c r="CM13" i="4" s="1"/>
  <c r="CL20" i="4"/>
  <c r="CM20" i="4" s="1"/>
  <c r="CL14" i="4"/>
  <c r="CM14" i="4" s="1"/>
  <c r="CM21" i="4"/>
  <c r="CL21" i="4"/>
  <c r="CL15" i="4"/>
  <c r="CM15" i="4" s="1"/>
  <c r="CM22" i="4"/>
  <c r="CL22" i="4"/>
  <c r="CL19" i="4"/>
  <c r="CM19" i="4" s="1"/>
  <c r="CL16" i="4"/>
  <c r="CM16" i="4" s="1"/>
  <c r="CM17" i="4"/>
  <c r="CL17" i="4"/>
  <c r="CL12" i="4"/>
  <c r="CM12" i="4" s="1"/>
  <c r="CL11" i="4"/>
  <c r="CM11" i="4" s="1"/>
  <c r="CL7" i="4"/>
  <c r="CM7" i="4" s="1"/>
  <c r="CL5" i="4"/>
  <c r="CM5" i="4" s="1"/>
  <c r="CL3" i="4"/>
  <c r="CM3" i="4" s="1"/>
  <c r="CL4" i="4"/>
  <c r="CM4" i="4" s="1"/>
  <c r="CL6" i="4"/>
  <c r="CM6" i="4" s="1"/>
  <c r="CO31" i="4"/>
  <c r="CO30" i="4"/>
  <c r="CO28" i="4"/>
  <c r="CO29" i="4"/>
  <c r="I9" i="8"/>
  <c r="CN5" i="4"/>
  <c r="CN17" i="4"/>
  <c r="CN7" i="4"/>
  <c r="CN25" i="4"/>
  <c r="CN6" i="4"/>
  <c r="CN8" i="4"/>
  <c r="CN15" i="4"/>
  <c r="CN21" i="4"/>
  <c r="CN23" i="4"/>
  <c r="CN26" i="4"/>
  <c r="CN4" i="4"/>
  <c r="CN9" i="4"/>
  <c r="CN10" i="4"/>
  <c r="CN22" i="4"/>
  <c r="CN14" i="4"/>
  <c r="CN3" i="4"/>
  <c r="CN19" i="4"/>
  <c r="CN18" i="4"/>
  <c r="CN12" i="4"/>
  <c r="CN16" i="4"/>
  <c r="CN13" i="4"/>
  <c r="CN11" i="4"/>
  <c r="CN20" i="4"/>
  <c r="CO18" i="4" l="1"/>
  <c r="CO21" i="4"/>
  <c r="CO25" i="4"/>
  <c r="CO19" i="4"/>
  <c r="CO20" i="4"/>
  <c r="CO22" i="4"/>
  <c r="CO23" i="4"/>
  <c r="CO26" i="4"/>
  <c r="CO10" i="4"/>
  <c r="CO4" i="4"/>
  <c r="CO9" i="4"/>
  <c r="CO8" i="4"/>
  <c r="CO7" i="4"/>
  <c r="CO5" i="4"/>
  <c r="CO15" i="4"/>
  <c r="CO3" i="4"/>
  <c r="CO13" i="4"/>
  <c r="CO16" i="4"/>
  <c r="CO11" i="4"/>
  <c r="CO12" i="4"/>
  <c r="CO14" i="4"/>
  <c r="CO17" i="4"/>
  <c r="CO6" i="4"/>
  <c r="DY31" i="4"/>
  <c r="DZ31" i="4" s="1"/>
  <c r="DY19" i="4"/>
  <c r="DZ19" i="4" s="1"/>
  <c r="DY10" i="4"/>
  <c r="DZ10" i="4" s="1"/>
  <c r="DY4" i="4"/>
  <c r="DZ4" i="4" s="1"/>
  <c r="DY6" i="4"/>
  <c r="DZ6" i="4" s="1"/>
  <c r="DY18" i="4"/>
  <c r="DZ18" i="4" s="1"/>
  <c r="DY12" i="4"/>
  <c r="DZ12" i="4" s="1"/>
  <c r="DY14" i="4"/>
  <c r="DZ14" i="4" s="1"/>
  <c r="DY24" i="4"/>
  <c r="DZ24" i="4" s="1"/>
  <c r="DY26" i="4"/>
  <c r="DZ26" i="4" s="1"/>
  <c r="DY20" i="4"/>
  <c r="DZ20" i="4" s="1"/>
  <c r="DY22" i="4"/>
  <c r="DZ22" i="4" s="1"/>
  <c r="DY9" i="4"/>
  <c r="DZ9" i="4" s="1"/>
  <c r="DY8" i="4"/>
  <c r="DZ8" i="4" s="1"/>
  <c r="DY28" i="4"/>
  <c r="DZ28" i="4" s="1"/>
  <c r="DY30" i="4"/>
  <c r="DZ30" i="4" s="1"/>
  <c r="DY17" i="4"/>
  <c r="DZ17" i="4" s="1"/>
  <c r="DY3" i="4"/>
  <c r="DZ3" i="4" s="1"/>
  <c r="DY5" i="4"/>
  <c r="DZ5" i="4" s="1"/>
  <c r="DY7" i="4"/>
  <c r="DZ7" i="4" s="1"/>
  <c r="DY25" i="4"/>
  <c r="DZ25" i="4" s="1"/>
  <c r="DY11" i="4"/>
  <c r="DZ11" i="4" s="1"/>
  <c r="DY13" i="4"/>
  <c r="DZ13" i="4" s="1"/>
  <c r="DY15" i="4"/>
  <c r="DZ15" i="4" s="1"/>
  <c r="DY23" i="4"/>
  <c r="DZ23" i="4" s="1"/>
  <c r="DY16" i="4"/>
  <c r="DZ16" i="4" s="1"/>
  <c r="DY21" i="4"/>
  <c r="DZ21" i="4" s="1"/>
  <c r="DY2" i="4"/>
  <c r="DZ2" i="4" s="1"/>
  <c r="DY27" i="4"/>
  <c r="DZ27" i="4" s="1"/>
  <c r="DY29" i="4"/>
  <c r="DZ29" i="4" s="1"/>
  <c r="EB7" i="4" l="1"/>
  <c r="EB9" i="4"/>
  <c r="EB11" i="4"/>
  <c r="EB10" i="4"/>
  <c r="EB8" i="4"/>
  <c r="EB6" i="4"/>
  <c r="EB5" i="4"/>
  <c r="EB4" i="4"/>
  <c r="EB3" i="4"/>
  <c r="EB2" i="4"/>
  <c r="EB17" i="4"/>
  <c r="EB31" i="4"/>
  <c r="EB15" i="4"/>
  <c r="EB30" i="4"/>
  <c r="EB14" i="4"/>
  <c r="EB28" i="4"/>
  <c r="EB24" i="4"/>
  <c r="EB29" i="4"/>
  <c r="EB18" i="4"/>
  <c r="EB21" i="4"/>
  <c r="EB13" i="4"/>
  <c r="EB27" i="4"/>
  <c r="EB25" i="4"/>
  <c r="EB23" i="4"/>
  <c r="EB12" i="4"/>
  <c r="EB22" i="4"/>
  <c r="EB20" i="4"/>
  <c r="EB16" i="4"/>
  <c r="EB26" i="4"/>
  <c r="EB19" i="4"/>
  <c r="CQ27" i="4"/>
  <c r="CQ15" i="4"/>
  <c r="CQ21" i="4"/>
  <c r="DA21" i="4" s="1"/>
  <c r="CQ19" i="4"/>
  <c r="CQ17" i="4"/>
  <c r="CQ9" i="4"/>
  <c r="CQ13" i="4"/>
  <c r="CQ7" i="4"/>
  <c r="CQ11" i="4"/>
  <c r="CQ18" i="4"/>
  <c r="CQ5" i="4"/>
  <c r="DA5" i="4" s="1"/>
  <c r="CQ12" i="4"/>
  <c r="DA12" i="4" s="1"/>
  <c r="CQ3" i="4"/>
  <c r="DA3" i="4" s="1"/>
  <c r="CQ24" i="4"/>
  <c r="CQ28" i="4"/>
  <c r="CQ14" i="4"/>
  <c r="CQ2" i="4"/>
  <c r="CQ31" i="4"/>
  <c r="CQ30" i="4"/>
  <c r="CQ22" i="4"/>
  <c r="DA22" i="4" s="1"/>
  <c r="CQ16" i="4"/>
  <c r="CQ20" i="4"/>
  <c r="CQ8" i="4"/>
  <c r="CQ6" i="4"/>
  <c r="CQ10" i="4"/>
  <c r="DA10" i="4" s="1"/>
  <c r="CQ26" i="4"/>
  <c r="CQ4" i="4"/>
  <c r="DA4" i="4" s="1"/>
  <c r="CQ25" i="4"/>
  <c r="CQ23" i="4"/>
  <c r="CQ29" i="4"/>
  <c r="EH2" i="4"/>
  <c r="FA2" i="4"/>
  <c r="EI2" i="4" l="1"/>
  <c r="EJ2" i="4" s="1"/>
  <c r="EK2" i="4"/>
  <c r="CR11" i="4"/>
  <c r="CS11" i="4" s="1"/>
  <c r="B14" i="6" s="1"/>
  <c r="DA11" i="4"/>
  <c r="DB11" i="4" s="1"/>
  <c r="C14" i="6" s="1"/>
  <c r="CR6" i="4"/>
  <c r="CS6" i="4" s="1"/>
  <c r="B9" i="6" s="1"/>
  <c r="DA6" i="4"/>
  <c r="DB6" i="4" s="1"/>
  <c r="C9" i="6" s="1"/>
  <c r="CR14" i="4"/>
  <c r="CS14" i="4" s="1"/>
  <c r="B17" i="6" s="1"/>
  <c r="DA14" i="4"/>
  <c r="DB14" i="4" s="1"/>
  <c r="C17" i="6" s="1"/>
  <c r="CR7" i="4"/>
  <c r="CS7" i="4" s="1"/>
  <c r="B10" i="6" s="1"/>
  <c r="DA7" i="4"/>
  <c r="DB7" i="4" s="1"/>
  <c r="C10" i="6" s="1"/>
  <c r="CR27" i="4"/>
  <c r="CS27" i="4" s="1"/>
  <c r="B30" i="6" s="1"/>
  <c r="DA27" i="4"/>
  <c r="DB27" i="4" s="1"/>
  <c r="C30" i="6" s="1"/>
  <c r="CR8" i="4"/>
  <c r="CS8" i="4" s="1"/>
  <c r="B11" i="6" s="1"/>
  <c r="DA8" i="4"/>
  <c r="DB8" i="4" s="1"/>
  <c r="C11" i="6" s="1"/>
  <c r="CR28" i="4"/>
  <c r="CS28" i="4" s="1"/>
  <c r="B31" i="6" s="1"/>
  <c r="DA28" i="4"/>
  <c r="DB28" i="4" s="1"/>
  <c r="C31" i="6" s="1"/>
  <c r="CR13" i="4"/>
  <c r="CS13" i="4" s="1"/>
  <c r="B16" i="6" s="1"/>
  <c r="DA13" i="4"/>
  <c r="DB13" i="4" s="1"/>
  <c r="C16" i="6" s="1"/>
  <c r="CR29" i="4"/>
  <c r="CS29" i="4" s="1"/>
  <c r="B32" i="6" s="1"/>
  <c r="DA29" i="4"/>
  <c r="DB29" i="4" s="1"/>
  <c r="C32" i="6" s="1"/>
  <c r="CR20" i="4"/>
  <c r="CS20" i="4" s="1"/>
  <c r="B23" i="6" s="1"/>
  <c r="DA20" i="4"/>
  <c r="DB20" i="4" s="1"/>
  <c r="C23" i="6" s="1"/>
  <c r="CR24" i="4"/>
  <c r="CS24" i="4" s="1"/>
  <c r="B27" i="6" s="1"/>
  <c r="DA24" i="4"/>
  <c r="DB24" i="4" s="1"/>
  <c r="C27" i="6" s="1"/>
  <c r="CR9" i="4"/>
  <c r="CS9" i="4" s="1"/>
  <c r="B12" i="6" s="1"/>
  <c r="DA9" i="4"/>
  <c r="DB9" i="4" s="1"/>
  <c r="C12" i="6" s="1"/>
  <c r="CR23" i="4"/>
  <c r="CS23" i="4" s="1"/>
  <c r="B26" i="6" s="1"/>
  <c r="DA23" i="4"/>
  <c r="DB23" i="4" s="1"/>
  <c r="C26" i="6" s="1"/>
  <c r="CR16" i="4"/>
  <c r="CS16" i="4" s="1"/>
  <c r="B19" i="6" s="1"/>
  <c r="DA16" i="4"/>
  <c r="DB16" i="4" s="1"/>
  <c r="C19" i="6" s="1"/>
  <c r="CR17" i="4"/>
  <c r="CS17" i="4" s="1"/>
  <c r="B20" i="6" s="1"/>
  <c r="DA17" i="4"/>
  <c r="DB17" i="4" s="1"/>
  <c r="C20" i="6" s="1"/>
  <c r="CR25" i="4"/>
  <c r="CS25" i="4" s="1"/>
  <c r="B28" i="6" s="1"/>
  <c r="DA25" i="4"/>
  <c r="DB25" i="4" s="1"/>
  <c r="C28" i="6" s="1"/>
  <c r="CR19" i="4"/>
  <c r="CS19" i="4" s="1"/>
  <c r="B22" i="6" s="1"/>
  <c r="DA19" i="4"/>
  <c r="DB19" i="4" s="1"/>
  <c r="C22" i="6" s="1"/>
  <c r="CR30" i="4"/>
  <c r="CS30" i="4" s="1"/>
  <c r="B33" i="6" s="1"/>
  <c r="DA30" i="4"/>
  <c r="DB30" i="4" s="1"/>
  <c r="C33" i="6" s="1"/>
  <c r="CR26" i="4"/>
  <c r="CS26" i="4" s="1"/>
  <c r="B29" i="6" s="1"/>
  <c r="DA26" i="4"/>
  <c r="DB26" i="4" s="1"/>
  <c r="C29" i="6" s="1"/>
  <c r="CR31" i="4"/>
  <c r="CS31" i="4" s="1"/>
  <c r="B34" i="6" s="1"/>
  <c r="DA31" i="4"/>
  <c r="DB31" i="4" s="1"/>
  <c r="C34" i="6" s="1"/>
  <c r="CR18" i="4"/>
  <c r="CS18" i="4" s="1"/>
  <c r="B21" i="6" s="1"/>
  <c r="DA18" i="4"/>
  <c r="DB18" i="4" s="1"/>
  <c r="C21" i="6" s="1"/>
  <c r="CR15" i="4"/>
  <c r="CS15" i="4" s="1"/>
  <c r="B18" i="6" s="1"/>
  <c r="DA15" i="4"/>
  <c r="DB15" i="4" s="1"/>
  <c r="C18" i="6" s="1"/>
  <c r="CR2" i="4"/>
  <c r="CS2" i="4" s="1"/>
  <c r="B5" i="6" s="1"/>
  <c r="DA2" i="4"/>
  <c r="DB2" i="4" s="1"/>
  <c r="C5" i="6" s="1"/>
  <c r="CT10" i="4"/>
  <c r="CR10" i="4"/>
  <c r="CS10" i="4" s="1"/>
  <c r="B13" i="6" s="1"/>
  <c r="CT11" i="4"/>
  <c r="CT5" i="4"/>
  <c r="CR5" i="4"/>
  <c r="CS5" i="4" s="1"/>
  <c r="B8" i="6" s="1"/>
  <c r="CT4" i="4"/>
  <c r="CR4" i="4"/>
  <c r="CS4" i="4" s="1"/>
  <c r="B7" i="6" s="1"/>
  <c r="CT3" i="4"/>
  <c r="CR3" i="4"/>
  <c r="CS3" i="4" s="1"/>
  <c r="B6" i="6" s="1"/>
  <c r="CT9" i="4"/>
  <c r="CT8" i="4"/>
  <c r="CT7" i="4"/>
  <c r="CT6" i="4"/>
  <c r="CT2" i="4"/>
  <c r="CT22" i="4"/>
  <c r="CR22" i="4"/>
  <c r="CS22" i="4" s="1"/>
  <c r="B25" i="6" s="1"/>
  <c r="CT12" i="4"/>
  <c r="CR12" i="4"/>
  <c r="CS12" i="4" s="1"/>
  <c r="B15" i="6" s="1"/>
  <c r="CT21" i="4"/>
  <c r="CR21" i="4"/>
  <c r="CS21" i="4" s="1"/>
  <c r="B24" i="6" s="1"/>
  <c r="CT23" i="4"/>
  <c r="A29" i="6"/>
  <c r="CT26" i="4"/>
  <c r="CZ31" i="4"/>
  <c r="CT31" i="4"/>
  <c r="CT18" i="4"/>
  <c r="A18" i="6"/>
  <c r="CT15" i="4"/>
  <c r="A17" i="6"/>
  <c r="CT14" i="4"/>
  <c r="A10" i="6"/>
  <c r="CT28" i="4"/>
  <c r="CZ13" i="4"/>
  <c r="CT13" i="4"/>
  <c r="CT29" i="4"/>
  <c r="A23" i="6"/>
  <c r="CT20" i="4"/>
  <c r="CT24" i="4"/>
  <c r="CT16" i="4"/>
  <c r="CT17" i="4"/>
  <c r="CZ27" i="4"/>
  <c r="CT27" i="4"/>
  <c r="CZ25" i="4"/>
  <c r="CT25" i="4"/>
  <c r="CT19" i="4"/>
  <c r="CT30" i="4"/>
  <c r="A33" i="6"/>
  <c r="DB21" i="4"/>
  <c r="C24" i="6" s="1"/>
  <c r="CZ15" i="4"/>
  <c r="A24" i="6"/>
  <c r="DB4" i="4"/>
  <c r="C7" i="6" s="1"/>
  <c r="CZ19" i="4"/>
  <c r="A8" i="6"/>
  <c r="CZ5" i="4"/>
  <c r="CZ12" i="4"/>
  <c r="CZ29" i="4"/>
  <c r="CZ21" i="4"/>
  <c r="A30" i="6"/>
  <c r="A22" i="6"/>
  <c r="CZ9" i="4"/>
  <c r="CZ6" i="4"/>
  <c r="A20" i="6"/>
  <c r="CZ17" i="4"/>
  <c r="A15" i="6"/>
  <c r="CZ16" i="4"/>
  <c r="A32" i="6"/>
  <c r="A25" i="6"/>
  <c r="A9" i="6"/>
  <c r="A14" i="6"/>
  <c r="CZ7" i="4"/>
  <c r="CZ20" i="4"/>
  <c r="A5" i="6"/>
  <c r="A27" i="6"/>
  <c r="A16" i="6"/>
  <c r="CZ11" i="4"/>
  <c r="DB10" i="4"/>
  <c r="C13" i="6" s="1"/>
  <c r="A13" i="6"/>
  <c r="CZ14" i="4"/>
  <c r="CZ10" i="4"/>
  <c r="CZ2" i="4"/>
  <c r="A31" i="6"/>
  <c r="CZ8" i="4"/>
  <c r="A12" i="6"/>
  <c r="CZ28" i="4"/>
  <c r="A11" i="6"/>
  <c r="A34" i="6"/>
  <c r="A21" i="6"/>
  <c r="CZ24" i="4"/>
  <c r="A28" i="6"/>
  <c r="DB3" i="4"/>
  <c r="C6" i="6" s="1"/>
  <c r="DB5" i="4"/>
  <c r="C8" i="6" s="1"/>
  <c r="DB22" i="4"/>
  <c r="C25" i="6" s="1"/>
  <c r="A6" i="6"/>
  <c r="A19" i="6"/>
  <c r="CZ30" i="4"/>
  <c r="CZ22" i="4"/>
  <c r="CZ23" i="4"/>
  <c r="A26" i="6"/>
  <c r="A7" i="6"/>
  <c r="CZ3" i="4"/>
  <c r="DB12" i="4"/>
  <c r="C15" i="6" s="1"/>
  <c r="CZ26" i="4"/>
  <c r="CZ18" i="4"/>
  <c r="CZ4" i="4"/>
  <c r="I11" i="8"/>
  <c r="H21" i="4" s="1"/>
  <c r="DI26" i="4" l="1"/>
  <c r="D29" i="6" s="1"/>
  <c r="DC26" i="4"/>
  <c r="DI30" i="4"/>
  <c r="D33" i="6" s="1"/>
  <c r="DC30" i="4"/>
  <c r="DI28" i="4"/>
  <c r="D31" i="6" s="1"/>
  <c r="DC28" i="4"/>
  <c r="DI9" i="4"/>
  <c r="D12" i="6" s="1"/>
  <c r="DC9" i="4"/>
  <c r="DI12" i="4"/>
  <c r="D15" i="6" s="1"/>
  <c r="DC12" i="4"/>
  <c r="DI13" i="4"/>
  <c r="D16" i="6" s="1"/>
  <c r="DC13" i="4"/>
  <c r="DI3" i="4"/>
  <c r="D6" i="6" s="1"/>
  <c r="DC3" i="4"/>
  <c r="DI11" i="4"/>
  <c r="D14" i="6" s="1"/>
  <c r="DC11" i="4"/>
  <c r="DI16" i="4"/>
  <c r="D19" i="6" s="1"/>
  <c r="DC16" i="4"/>
  <c r="DI25" i="4"/>
  <c r="D28" i="6" s="1"/>
  <c r="DC25" i="4"/>
  <c r="DI19" i="4"/>
  <c r="D22" i="6" s="1"/>
  <c r="DC19" i="4"/>
  <c r="DI31" i="4"/>
  <c r="D34" i="6" s="1"/>
  <c r="DC31" i="4"/>
  <c r="DI24" i="4"/>
  <c r="D27" i="6" s="1"/>
  <c r="DC24" i="4"/>
  <c r="DI10" i="4"/>
  <c r="D13" i="6" s="1"/>
  <c r="DC10" i="4"/>
  <c r="DI21" i="4"/>
  <c r="D24" i="6" s="1"/>
  <c r="DC21" i="4"/>
  <c r="DI27" i="4"/>
  <c r="D30" i="6" s="1"/>
  <c r="DC27" i="4"/>
  <c r="DI17" i="4"/>
  <c r="D20" i="6" s="1"/>
  <c r="DC17" i="4"/>
  <c r="DI15" i="4"/>
  <c r="D18" i="6" s="1"/>
  <c r="DC15" i="4"/>
  <c r="DI5" i="4"/>
  <c r="D8" i="6" s="1"/>
  <c r="DC5" i="4"/>
  <c r="DI4" i="4"/>
  <c r="D7" i="6" s="1"/>
  <c r="DC4" i="4"/>
  <c r="DI23" i="4"/>
  <c r="D26" i="6" s="1"/>
  <c r="DC23" i="4"/>
  <c r="DI8" i="4"/>
  <c r="D11" i="6" s="1"/>
  <c r="DC8" i="4"/>
  <c r="DI14" i="4"/>
  <c r="D17" i="6" s="1"/>
  <c r="DC14" i="4"/>
  <c r="DI20" i="4"/>
  <c r="D23" i="6" s="1"/>
  <c r="DC20" i="4"/>
  <c r="DI18" i="4"/>
  <c r="D21" i="6" s="1"/>
  <c r="DC18" i="4"/>
  <c r="DI22" i="4"/>
  <c r="D25" i="6" s="1"/>
  <c r="DC22" i="4"/>
  <c r="DI7" i="4"/>
  <c r="D10" i="6" s="1"/>
  <c r="DC7" i="4"/>
  <c r="DI6" i="4"/>
  <c r="D9" i="6" s="1"/>
  <c r="DC6" i="4"/>
  <c r="DI29" i="4"/>
  <c r="D32" i="6" s="1"/>
  <c r="DC29" i="4"/>
  <c r="DI2" i="4"/>
  <c r="D5" i="6" s="1"/>
  <c r="DC2" i="4"/>
  <c r="DJ31" i="4"/>
  <c r="DJ27" i="4"/>
  <c r="DJ13" i="4"/>
  <c r="DJ25" i="4"/>
  <c r="DJ5" i="4"/>
  <c r="DJ15" i="4"/>
  <c r="DJ19" i="4"/>
  <c r="DJ12" i="4"/>
  <c r="DJ17" i="4"/>
  <c r="DJ29" i="4"/>
  <c r="DJ7" i="4"/>
  <c r="DJ21" i="4"/>
  <c r="DJ9" i="4"/>
  <c r="DJ6" i="4"/>
  <c r="DJ16" i="4"/>
  <c r="DJ4" i="4"/>
  <c r="DJ18" i="4"/>
  <c r="DJ26" i="4"/>
  <c r="DJ14" i="4"/>
  <c r="DJ28" i="4"/>
  <c r="CU2" i="4"/>
  <c r="J30" i="4" s="1"/>
  <c r="DJ10" i="4"/>
  <c r="DJ20" i="4"/>
  <c r="CU3" i="4"/>
  <c r="Q6" i="6" s="1"/>
  <c r="DJ23" i="4"/>
  <c r="DJ11" i="4"/>
  <c r="DJ24" i="4"/>
  <c r="CV6" i="4"/>
  <c r="CW6" i="4" s="1"/>
  <c r="R9" i="6" s="1"/>
  <c r="DJ8" i="4"/>
  <c r="DJ2" i="4"/>
  <c r="DJ22" i="4"/>
  <c r="CU4" i="4"/>
  <c r="Q7" i="6" s="1"/>
  <c r="DE6" i="4"/>
  <c r="DF6" i="4" s="1"/>
  <c r="T9" i="6" s="1"/>
  <c r="DJ3" i="4"/>
  <c r="CU5" i="4"/>
  <c r="J27" i="4" s="1"/>
  <c r="DJ30" i="4"/>
  <c r="I13" i="8"/>
  <c r="Q8" i="6" l="1"/>
  <c r="Q13" i="6" s="1"/>
  <c r="J22" i="4" s="1"/>
  <c r="DD3" i="4"/>
  <c r="S6" i="6" s="1"/>
  <c r="DK3" i="4"/>
  <c r="J13" i="4" s="1"/>
  <c r="J29" i="4"/>
  <c r="Q5" i="6"/>
  <c r="Q11" i="6" s="1"/>
  <c r="J21" i="4" s="1"/>
  <c r="DK2" i="4"/>
  <c r="J12" i="4" s="1"/>
  <c r="DD2" i="4"/>
  <c r="S5" i="6" s="1"/>
  <c r="J28" i="4"/>
  <c r="DD4" i="4"/>
  <c r="S7" i="6" s="1"/>
  <c r="DK4" i="4"/>
  <c r="I10" i="6" s="1"/>
  <c r="DD5" i="4"/>
  <c r="S8" i="6" s="1"/>
  <c r="DK5" i="4"/>
  <c r="I11" i="6" s="1"/>
  <c r="CU6" i="4"/>
  <c r="Q9" i="6" s="1"/>
  <c r="I15" i="8"/>
  <c r="H22" i="4"/>
  <c r="DG6" i="4"/>
  <c r="CX6" i="4"/>
  <c r="S11" i="6" l="1"/>
  <c r="K21" i="4" s="1"/>
  <c r="K29" i="4"/>
  <c r="K28" i="4"/>
  <c r="S13" i="6"/>
  <c r="K22" i="4" s="1"/>
  <c r="Q15" i="6"/>
  <c r="I8" i="6"/>
  <c r="K30" i="4"/>
  <c r="I9" i="6"/>
  <c r="J14" i="4"/>
  <c r="K27" i="4"/>
  <c r="DD6" i="4"/>
  <c r="S9" i="6" s="1"/>
  <c r="J15" i="4"/>
  <c r="EH20" i="4"/>
  <c r="A23" i="7"/>
  <c r="FA20" i="4"/>
  <c r="EQ20" i="4"/>
  <c r="A23" i="3"/>
  <c r="EA20" i="4"/>
  <c r="A8" i="7"/>
  <c r="EQ5" i="4"/>
  <c r="FA5" i="4"/>
  <c r="EA5" i="4"/>
  <c r="EH5" i="4"/>
  <c r="EK5" i="4" s="1"/>
  <c r="A8" i="3"/>
  <c r="FA22" i="4"/>
  <c r="EQ22" i="4"/>
  <c r="ET22" i="4" s="1"/>
  <c r="EA22" i="4"/>
  <c r="A25" i="7"/>
  <c r="EH22" i="4"/>
  <c r="A25" i="3"/>
  <c r="A30" i="3"/>
  <c r="EH27" i="4"/>
  <c r="FA27" i="4"/>
  <c r="A30" i="7"/>
  <c r="EQ27" i="4"/>
  <c r="EA27" i="4"/>
  <c r="EA6" i="4"/>
  <c r="A9" i="3"/>
  <c r="EQ6" i="4"/>
  <c r="A9" i="7"/>
  <c r="EH6" i="4"/>
  <c r="EK6" i="4" s="1"/>
  <c r="FA6" i="4"/>
  <c r="EH14" i="4"/>
  <c r="A17" i="3"/>
  <c r="FA14" i="4"/>
  <c r="A17" i="7"/>
  <c r="EA14" i="4"/>
  <c r="EQ14" i="4"/>
  <c r="A32" i="3"/>
  <c r="A32" i="7"/>
  <c r="EH29" i="4"/>
  <c r="EA29" i="4"/>
  <c r="FA29" i="4"/>
  <c r="EQ29" i="4"/>
  <c r="EH23" i="4"/>
  <c r="EQ23" i="4"/>
  <c r="EA23" i="4"/>
  <c r="A26" i="7"/>
  <c r="FA23" i="4"/>
  <c r="A26" i="3"/>
  <c r="EQ17" i="4"/>
  <c r="EH17" i="4"/>
  <c r="EA17" i="4"/>
  <c r="A20" i="7"/>
  <c r="FA17" i="4"/>
  <c r="A20" i="3"/>
  <c r="A29" i="7"/>
  <c r="A29" i="3"/>
  <c r="FA26" i="4"/>
  <c r="EH26" i="4"/>
  <c r="EQ26" i="4"/>
  <c r="EA26" i="4"/>
  <c r="FA16" i="4"/>
  <c r="A19" i="3"/>
  <c r="EA16" i="4"/>
  <c r="EH16" i="4"/>
  <c r="EQ16" i="4"/>
  <c r="A19" i="7"/>
  <c r="EQ19" i="4"/>
  <c r="EH19" i="4"/>
  <c r="A22" i="7"/>
  <c r="FA19" i="4"/>
  <c r="A22" i="3"/>
  <c r="EA19" i="4"/>
  <c r="A31" i="3"/>
  <c r="EH28" i="4"/>
  <c r="EA28" i="4"/>
  <c r="FA28" i="4"/>
  <c r="EQ28" i="4"/>
  <c r="A31" i="7"/>
  <c r="FA8" i="4"/>
  <c r="EH8" i="4"/>
  <c r="A11" i="3"/>
  <c r="A11" i="7"/>
  <c r="EA8" i="4"/>
  <c r="EQ8" i="4"/>
  <c r="A27" i="3"/>
  <c r="A27" i="7"/>
  <c r="EQ24" i="4"/>
  <c r="ET24" i="4" s="1"/>
  <c r="EA24" i="4"/>
  <c r="EH24" i="4"/>
  <c r="FA24" i="4"/>
  <c r="A14" i="3"/>
  <c r="FA11" i="4"/>
  <c r="EQ11" i="4"/>
  <c r="A14" i="7"/>
  <c r="EH11" i="4"/>
  <c r="EA11" i="4"/>
  <c r="A10" i="7"/>
  <c r="EH7" i="4"/>
  <c r="EA7" i="4"/>
  <c r="EQ7" i="4"/>
  <c r="A10" i="3"/>
  <c r="FA7" i="4"/>
  <c r="A12" i="7"/>
  <c r="A12" i="3"/>
  <c r="EA9" i="4"/>
  <c r="EH9" i="4"/>
  <c r="FA9" i="4"/>
  <c r="EQ9" i="4"/>
  <c r="EQ3" i="4"/>
  <c r="A6" i="3"/>
  <c r="EH3" i="4"/>
  <c r="EK3" i="4" s="1"/>
  <c r="A6" i="7"/>
  <c r="FA3" i="4"/>
  <c r="EA3" i="4"/>
  <c r="A16" i="3"/>
  <c r="EH13" i="4"/>
  <c r="FA13" i="4"/>
  <c r="EQ13" i="4"/>
  <c r="A16" i="7"/>
  <c r="EA13" i="4"/>
  <c r="A21" i="7"/>
  <c r="EA18" i="4"/>
  <c r="A21" i="3"/>
  <c r="FA18" i="4"/>
  <c r="EQ18" i="4"/>
  <c r="EH18" i="4"/>
  <c r="EQ21" i="4"/>
  <c r="A24" i="7"/>
  <c r="EA21" i="4"/>
  <c r="EH21" i="4"/>
  <c r="A24" i="3"/>
  <c r="FA21" i="4"/>
  <c r="EH15" i="4"/>
  <c r="EA15" i="4"/>
  <c r="A18" i="7"/>
  <c r="FA15" i="4"/>
  <c r="A18" i="3"/>
  <c r="EQ15" i="4"/>
  <c r="EQ12" i="4"/>
  <c r="FA12" i="4"/>
  <c r="EA12" i="4"/>
  <c r="A15" i="7"/>
  <c r="A15" i="3"/>
  <c r="EH12" i="4"/>
  <c r="EQ10" i="4"/>
  <c r="A13" i="3"/>
  <c r="A13" i="7"/>
  <c r="FA10" i="4"/>
  <c r="EA10" i="4"/>
  <c r="EH10" i="4"/>
  <c r="EA4" i="4"/>
  <c r="A7" i="7"/>
  <c r="FA4" i="4"/>
  <c r="A7" i="3"/>
  <c r="EQ4" i="4"/>
  <c r="EH4" i="4"/>
  <c r="EK4" i="4" s="1"/>
  <c r="EA31" i="4"/>
  <c r="EQ31" i="4"/>
  <c r="A34" i="7"/>
  <c r="FA31" i="4"/>
  <c r="A34" i="3"/>
  <c r="EH31" i="4"/>
  <c r="A5" i="7"/>
  <c r="A5" i="3"/>
  <c r="EQ2" i="4"/>
  <c r="ER2" i="4" s="1"/>
  <c r="EH30" i="4"/>
  <c r="EA30" i="4"/>
  <c r="A33" i="7"/>
  <c r="EQ30" i="4"/>
  <c r="FA30" i="4"/>
  <c r="A33" i="3"/>
  <c r="EH25" i="4"/>
  <c r="A28" i="3"/>
  <c r="EA25" i="4"/>
  <c r="FA25" i="4"/>
  <c r="A28" i="7"/>
  <c r="EQ25" i="4"/>
  <c r="ER18" i="4" l="1"/>
  <c r="ES18" i="4" s="1"/>
  <c r="ET18" i="4"/>
  <c r="ER3" i="4"/>
  <c r="ES3" i="4" s="1"/>
  <c r="ET3" i="4"/>
  <c r="ER9" i="4"/>
  <c r="ES9" i="4" s="1"/>
  <c r="ET9" i="4"/>
  <c r="ER7" i="4"/>
  <c r="ES7" i="4" s="1"/>
  <c r="ET7" i="4"/>
  <c r="ER8" i="4"/>
  <c r="ES8" i="4" s="1"/>
  <c r="ET8" i="4"/>
  <c r="ER23" i="4"/>
  <c r="ES23" i="4" s="1"/>
  <c r="ET23" i="4"/>
  <c r="ER14" i="4"/>
  <c r="ES14" i="4" s="1"/>
  <c r="ET14" i="4"/>
  <c r="ER20" i="4"/>
  <c r="ES20" i="4" s="1"/>
  <c r="ET20" i="4"/>
  <c r="ER6" i="4"/>
  <c r="ES6" i="4" s="1"/>
  <c r="ET6" i="4"/>
  <c r="ER15" i="4"/>
  <c r="ES15" i="4" s="1"/>
  <c r="ET15" i="4"/>
  <c r="ER29" i="4"/>
  <c r="ES29" i="4" s="1"/>
  <c r="ET29" i="4"/>
  <c r="ER25" i="4"/>
  <c r="ES25" i="4" s="1"/>
  <c r="ET25" i="4"/>
  <c r="ER30" i="4"/>
  <c r="ES30" i="4" s="1"/>
  <c r="ET30" i="4"/>
  <c r="ER10" i="4"/>
  <c r="ES10" i="4" s="1"/>
  <c r="ET10" i="4"/>
  <c r="ER16" i="4"/>
  <c r="ES16" i="4" s="1"/>
  <c r="ET16" i="4"/>
  <c r="ER17" i="4"/>
  <c r="ES17" i="4" s="1"/>
  <c r="ET17" i="4"/>
  <c r="ER4" i="4"/>
  <c r="ET4" i="4"/>
  <c r="ER5" i="4"/>
  <c r="ES5" i="4" s="1"/>
  <c r="ET5" i="4"/>
  <c r="ER26" i="4"/>
  <c r="ES26" i="4" s="1"/>
  <c r="ET26" i="4"/>
  <c r="ER21" i="4"/>
  <c r="ES21" i="4" s="1"/>
  <c r="ET21" i="4"/>
  <c r="ER27" i="4"/>
  <c r="ES27" i="4" s="1"/>
  <c r="ET27" i="4"/>
  <c r="ER12" i="4"/>
  <c r="ES12" i="4" s="1"/>
  <c r="ET12" i="4"/>
  <c r="ER19" i="4"/>
  <c r="ES19" i="4" s="1"/>
  <c r="ET19" i="4"/>
  <c r="ER31" i="4"/>
  <c r="ES31" i="4" s="1"/>
  <c r="ET31" i="4"/>
  <c r="ER13" i="4"/>
  <c r="ES13" i="4" s="1"/>
  <c r="ET13" i="4"/>
  <c r="ER11" i="4"/>
  <c r="ES11" i="4" s="1"/>
  <c r="ET11" i="4"/>
  <c r="ER28" i="4"/>
  <c r="ES28" i="4" s="1"/>
  <c r="ET28" i="4"/>
  <c r="EZ24" i="4"/>
  <c r="ER24" i="4"/>
  <c r="ES24" i="4" s="1"/>
  <c r="D27" i="7" s="1"/>
  <c r="EZ22" i="4"/>
  <c r="ER22" i="4"/>
  <c r="ES22" i="4" s="1"/>
  <c r="C25" i="3" s="1"/>
  <c r="EZ2" i="4"/>
  <c r="ET2" i="4"/>
  <c r="EI5" i="4"/>
  <c r="EJ5" i="4" s="1"/>
  <c r="C8" i="7" s="1"/>
  <c r="EI4" i="4"/>
  <c r="EJ4" i="4" s="1"/>
  <c r="C7" i="7" s="1"/>
  <c r="EI3" i="4"/>
  <c r="EJ3" i="4" s="1"/>
  <c r="C6" i="7" s="1"/>
  <c r="EK19" i="4"/>
  <c r="EI19" i="4"/>
  <c r="EJ19" i="4" s="1"/>
  <c r="C22" i="7" s="1"/>
  <c r="EK27" i="4"/>
  <c r="EI27" i="4"/>
  <c r="EJ27" i="4" s="1"/>
  <c r="C30" i="7" s="1"/>
  <c r="EK23" i="4"/>
  <c r="EI23" i="4"/>
  <c r="EJ23" i="4" s="1"/>
  <c r="C26" i="7" s="1"/>
  <c r="EK10" i="4"/>
  <c r="EI10" i="4"/>
  <c r="EJ10" i="4" s="1"/>
  <c r="C13" i="7" s="1"/>
  <c r="EK25" i="4"/>
  <c r="EI25" i="4"/>
  <c r="EJ25" i="4" s="1"/>
  <c r="C28" i="7" s="1"/>
  <c r="EK28" i="4"/>
  <c r="EI28" i="4"/>
  <c r="EJ28" i="4" s="1"/>
  <c r="C31" i="7" s="1"/>
  <c r="EK26" i="4"/>
  <c r="EI26" i="4"/>
  <c r="EJ26" i="4" s="1"/>
  <c r="C29" i="7" s="1"/>
  <c r="EK17" i="4"/>
  <c r="EI17" i="4"/>
  <c r="EJ17" i="4" s="1"/>
  <c r="C20" i="7" s="1"/>
  <c r="EK9" i="4"/>
  <c r="EI9" i="4"/>
  <c r="EJ9" i="4" s="1"/>
  <c r="C12" i="7" s="1"/>
  <c r="EK24" i="4"/>
  <c r="EI24" i="4"/>
  <c r="EJ24" i="4" s="1"/>
  <c r="C27" i="7" s="1"/>
  <c r="EK22" i="4"/>
  <c r="EI22" i="4"/>
  <c r="EJ22" i="4" s="1"/>
  <c r="C25" i="7" s="1"/>
  <c r="EK20" i="4"/>
  <c r="EI20" i="4"/>
  <c r="EJ20" i="4" s="1"/>
  <c r="C23" i="7" s="1"/>
  <c r="EK30" i="4"/>
  <c r="EI30" i="4"/>
  <c r="EJ30" i="4" s="1"/>
  <c r="C33" i="7" s="1"/>
  <c r="EK21" i="4"/>
  <c r="EI21" i="4"/>
  <c r="EJ21" i="4" s="1"/>
  <c r="C24" i="7" s="1"/>
  <c r="EK7" i="4"/>
  <c r="EI7" i="4"/>
  <c r="EJ7" i="4" s="1"/>
  <c r="C10" i="7" s="1"/>
  <c r="EK12" i="4"/>
  <c r="EI12" i="4"/>
  <c r="EJ12" i="4" s="1"/>
  <c r="C15" i="7" s="1"/>
  <c r="EK8" i="4"/>
  <c r="EI8" i="4"/>
  <c r="EJ8" i="4" s="1"/>
  <c r="C11" i="7" s="1"/>
  <c r="EK16" i="4"/>
  <c r="EI16" i="4"/>
  <c r="EJ16" i="4" s="1"/>
  <c r="C19" i="7" s="1"/>
  <c r="EK13" i="4"/>
  <c r="EI13" i="4"/>
  <c r="EJ13" i="4" s="1"/>
  <c r="C16" i="7" s="1"/>
  <c r="EK31" i="4"/>
  <c r="EI31" i="4"/>
  <c r="EJ31" i="4" s="1"/>
  <c r="C34" i="7" s="1"/>
  <c r="EK11" i="4"/>
  <c r="EI11" i="4"/>
  <c r="EJ11" i="4" s="1"/>
  <c r="C14" i="7" s="1"/>
  <c r="EK29" i="4"/>
  <c r="EI29" i="4"/>
  <c r="EJ29" i="4" s="1"/>
  <c r="C32" i="7" s="1"/>
  <c r="EK14" i="4"/>
  <c r="EI14" i="4"/>
  <c r="EJ14" i="4" s="1"/>
  <c r="C17" i="7" s="1"/>
  <c r="EK18" i="4"/>
  <c r="EI18" i="4"/>
  <c r="EJ18" i="4" s="1"/>
  <c r="C21" i="7" s="1"/>
  <c r="EK15" i="4"/>
  <c r="EI15" i="4"/>
  <c r="EJ15" i="4" s="1"/>
  <c r="C18" i="7" s="1"/>
  <c r="EI6" i="4"/>
  <c r="EJ6" i="4" s="1"/>
  <c r="C9" i="7" s="1"/>
  <c r="S15" i="6"/>
  <c r="I12" i="6"/>
  <c r="EZ13" i="4"/>
  <c r="EZ18" i="4"/>
  <c r="EZ3" i="4"/>
  <c r="EZ11" i="4"/>
  <c r="EZ28" i="4"/>
  <c r="EZ9" i="4"/>
  <c r="EZ7" i="4"/>
  <c r="EZ8" i="4"/>
  <c r="EZ23" i="4"/>
  <c r="EZ14" i="4"/>
  <c r="EZ20" i="4"/>
  <c r="EZ4" i="4"/>
  <c r="EZ12" i="4"/>
  <c r="EZ19" i="4"/>
  <c r="EZ26" i="4"/>
  <c r="EZ6" i="4"/>
  <c r="EZ15" i="4"/>
  <c r="EZ29" i="4"/>
  <c r="EZ27" i="4"/>
  <c r="EZ25" i="4"/>
  <c r="EZ30" i="4"/>
  <c r="EZ10" i="4"/>
  <c r="EZ16" i="4"/>
  <c r="EZ17" i="4"/>
  <c r="EZ21" i="4"/>
  <c r="EZ31" i="4"/>
  <c r="EZ5" i="4"/>
  <c r="FB2" i="4"/>
  <c r="ES2" i="4"/>
  <c r="ED6" i="4"/>
  <c r="EA2" i="4"/>
  <c r="B13" i="3"/>
  <c r="B13" i="7"/>
  <c r="B8" i="3"/>
  <c r="B8" i="7"/>
  <c r="B33" i="3"/>
  <c r="B33" i="7"/>
  <c r="B21" i="3"/>
  <c r="B21" i="7"/>
  <c r="B14" i="7"/>
  <c r="B14" i="3"/>
  <c r="B20" i="3"/>
  <c r="B20" i="7"/>
  <c r="FB3" i="4"/>
  <c r="FB5" i="4"/>
  <c r="FB4" i="4"/>
  <c r="B10" i="3"/>
  <c r="B10" i="7"/>
  <c r="B11" i="7"/>
  <c r="B11" i="3"/>
  <c r="B32" i="3"/>
  <c r="B32" i="7"/>
  <c r="B9" i="7"/>
  <c r="B9" i="3"/>
  <c r="B25" i="3"/>
  <c r="B25" i="7"/>
  <c r="C5" i="7"/>
  <c r="B34" i="3"/>
  <c r="B34" i="7"/>
  <c r="B15" i="3"/>
  <c r="B15" i="7"/>
  <c r="B16" i="3"/>
  <c r="B16" i="7"/>
  <c r="B12" i="7"/>
  <c r="B12" i="3"/>
  <c r="B27" i="7"/>
  <c r="B27" i="3"/>
  <c r="B22" i="3"/>
  <c r="B22" i="7"/>
  <c r="B17" i="3"/>
  <c r="B17" i="7"/>
  <c r="B30" i="3"/>
  <c r="B30" i="7"/>
  <c r="B6" i="3"/>
  <c r="B6" i="7"/>
  <c r="B26" i="3"/>
  <c r="B26" i="7"/>
  <c r="B19" i="3"/>
  <c r="B19" i="7"/>
  <c r="EC5" i="4"/>
  <c r="EC4" i="4"/>
  <c r="EC3" i="4"/>
  <c r="EC2" i="4"/>
  <c r="B7" i="3"/>
  <c r="B7" i="7"/>
  <c r="B18" i="7"/>
  <c r="B18" i="3"/>
  <c r="B29" i="7"/>
  <c r="B29" i="3"/>
  <c r="B28" i="7"/>
  <c r="B28" i="3"/>
  <c r="B24" i="7"/>
  <c r="B24" i="3"/>
  <c r="B31" i="3"/>
  <c r="B31" i="7"/>
  <c r="B23" i="7"/>
  <c r="B23" i="3"/>
  <c r="EF6" i="4"/>
  <c r="C27" i="3" l="1"/>
  <c r="D25" i="7"/>
  <c r="EV6" i="4"/>
  <c r="EW6" i="4" s="1"/>
  <c r="D34" i="7"/>
  <c r="C34" i="3"/>
  <c r="D23" i="7"/>
  <c r="C23" i="3"/>
  <c r="D17" i="7"/>
  <c r="C17" i="3"/>
  <c r="D24" i="7"/>
  <c r="C24" i="3"/>
  <c r="C9" i="3"/>
  <c r="D9" i="7"/>
  <c r="C26" i="3"/>
  <c r="D26" i="7"/>
  <c r="D20" i="7"/>
  <c r="C20" i="3"/>
  <c r="D29" i="7"/>
  <c r="C29" i="3"/>
  <c r="C11" i="3"/>
  <c r="D11" i="7"/>
  <c r="D22" i="7"/>
  <c r="C22" i="3"/>
  <c r="C32" i="3"/>
  <c r="D32" i="7"/>
  <c r="D18" i="7"/>
  <c r="C18" i="3"/>
  <c r="D19" i="7"/>
  <c r="C19" i="3"/>
  <c r="D15" i="7"/>
  <c r="C15" i="3"/>
  <c r="D8" i="7"/>
  <c r="C8" i="3"/>
  <c r="C13" i="3"/>
  <c r="D13" i="7"/>
  <c r="C33" i="3"/>
  <c r="D33" i="7"/>
  <c r="D31" i="7"/>
  <c r="C31" i="3"/>
  <c r="C30" i="3"/>
  <c r="D30" i="7"/>
  <c r="D14" i="7"/>
  <c r="C14" i="3"/>
  <c r="D28" i="7"/>
  <c r="C28" i="3"/>
  <c r="D10" i="7"/>
  <c r="C10" i="3"/>
  <c r="C16" i="3"/>
  <c r="D16" i="7"/>
  <c r="C21" i="3"/>
  <c r="D21" i="7"/>
  <c r="D6" i="7"/>
  <c r="C6" i="3"/>
  <c r="D12" i="7"/>
  <c r="C12" i="3"/>
  <c r="ES4" i="4"/>
  <c r="EL2" i="4"/>
  <c r="O30" i="4" s="1"/>
  <c r="EL4" i="4"/>
  <c r="P7" i="7" s="1"/>
  <c r="EL5" i="4"/>
  <c r="P8" i="7" s="1"/>
  <c r="EL3" i="4"/>
  <c r="P6" i="7" s="1"/>
  <c r="EM6" i="4"/>
  <c r="E11" i="7"/>
  <c r="D11" i="3"/>
  <c r="I9" i="3"/>
  <c r="N13" i="4"/>
  <c r="J9" i="7"/>
  <c r="F13" i="4"/>
  <c r="E9" i="7"/>
  <c r="D9" i="3"/>
  <c r="N15" i="4"/>
  <c r="I11" i="3"/>
  <c r="F15" i="4"/>
  <c r="J11" i="7"/>
  <c r="E31" i="7"/>
  <c r="D31" i="3"/>
  <c r="D30" i="3"/>
  <c r="E30" i="7"/>
  <c r="D15" i="3"/>
  <c r="E15" i="7"/>
  <c r="D27" i="3"/>
  <c r="E27" i="7"/>
  <c r="D8" i="3"/>
  <c r="E8" i="7"/>
  <c r="E7" i="7"/>
  <c r="D7" i="3"/>
  <c r="E23" i="7"/>
  <c r="D23" i="3"/>
  <c r="E18" i="7"/>
  <c r="D18" i="3"/>
  <c r="D12" i="3"/>
  <c r="E12" i="7"/>
  <c r="EU5" i="4"/>
  <c r="EU4" i="4"/>
  <c r="EU3" i="4"/>
  <c r="EU2" i="4"/>
  <c r="E5" i="7"/>
  <c r="D5" i="3"/>
  <c r="E19" i="7"/>
  <c r="D19" i="3"/>
  <c r="E13" i="7"/>
  <c r="D13" i="3"/>
  <c r="E26" i="7"/>
  <c r="D26" i="3"/>
  <c r="Q5" i="3"/>
  <c r="N30" i="4"/>
  <c r="N5" i="7"/>
  <c r="F30" i="4"/>
  <c r="D14" i="3"/>
  <c r="E14" i="7"/>
  <c r="D25" i="3"/>
  <c r="E25" i="7"/>
  <c r="E22" i="7"/>
  <c r="D22" i="3"/>
  <c r="D10" i="3"/>
  <c r="E10" i="7"/>
  <c r="E24" i="7"/>
  <c r="D24" i="3"/>
  <c r="D33" i="3"/>
  <c r="E33" i="7"/>
  <c r="D20" i="3"/>
  <c r="E20" i="7"/>
  <c r="D21" i="3"/>
  <c r="E21" i="7"/>
  <c r="Q6" i="3"/>
  <c r="N6" i="7"/>
  <c r="F29" i="4"/>
  <c r="N29" i="4"/>
  <c r="E34" i="7"/>
  <c r="D34" i="3"/>
  <c r="E28" i="7"/>
  <c r="D28" i="3"/>
  <c r="N28" i="4"/>
  <c r="Q7" i="3"/>
  <c r="F28" i="4"/>
  <c r="N7" i="7"/>
  <c r="E17" i="7"/>
  <c r="D17" i="3"/>
  <c r="N14" i="4"/>
  <c r="F14" i="4"/>
  <c r="I10" i="3"/>
  <c r="J10" i="7"/>
  <c r="D32" i="3"/>
  <c r="E32" i="7"/>
  <c r="B5" i="7"/>
  <c r="B5" i="3"/>
  <c r="D29" i="3"/>
  <c r="E29" i="7"/>
  <c r="D16" i="3"/>
  <c r="E16" i="7"/>
  <c r="F27" i="4"/>
  <c r="N8" i="7"/>
  <c r="Q8" i="3"/>
  <c r="N27" i="4"/>
  <c r="D5" i="7"/>
  <c r="C5" i="3"/>
  <c r="E6" i="7"/>
  <c r="D6" i="3"/>
  <c r="F12" i="4"/>
  <c r="N12" i="4"/>
  <c r="I8" i="3"/>
  <c r="J8" i="7"/>
  <c r="EE6" i="4"/>
  <c r="EO6" i="4"/>
  <c r="P5" i="7" l="1"/>
  <c r="P11" i="7" s="1"/>
  <c r="O27" i="4"/>
  <c r="D7" i="7"/>
  <c r="C7" i="3"/>
  <c r="O28" i="4"/>
  <c r="O29" i="4"/>
  <c r="EN6" i="4"/>
  <c r="Q9" i="7" s="1"/>
  <c r="P13" i="7"/>
  <c r="O22" i="4" s="1"/>
  <c r="O9" i="7"/>
  <c r="R9" i="3"/>
  <c r="N13" i="7"/>
  <c r="N22" i="4" s="1"/>
  <c r="G27" i="4"/>
  <c r="P27" i="4"/>
  <c r="S8" i="3"/>
  <c r="R8" i="7"/>
  <c r="N11" i="7"/>
  <c r="N9" i="7"/>
  <c r="S9" i="7"/>
  <c r="T9" i="3"/>
  <c r="J12" i="7"/>
  <c r="I12" i="3"/>
  <c r="Q13" i="3"/>
  <c r="F22" i="4" s="1"/>
  <c r="Q11" i="3"/>
  <c r="Q9" i="3"/>
  <c r="S5" i="3"/>
  <c r="P30" i="4"/>
  <c r="G30" i="4"/>
  <c r="R5" i="7"/>
  <c r="S6" i="3"/>
  <c r="G29" i="4"/>
  <c r="R6" i="7"/>
  <c r="P29" i="4"/>
  <c r="R7" i="7"/>
  <c r="P28" i="4"/>
  <c r="S7" i="3"/>
  <c r="G28" i="4"/>
  <c r="EX6" i="4"/>
  <c r="P9" i="7" l="1"/>
  <c r="R13" i="7"/>
  <c r="P22" i="4" s="1"/>
  <c r="S13" i="3"/>
  <c r="G22" i="4" s="1"/>
  <c r="P15" i="7"/>
  <c r="O21" i="4"/>
  <c r="R9" i="7"/>
  <c r="R11" i="7"/>
  <c r="S11" i="3"/>
  <c r="S9" i="3"/>
  <c r="N21" i="4"/>
  <c r="N15" i="7"/>
  <c r="F21" i="4"/>
  <c r="Q15" i="3"/>
  <c r="G21" i="4" l="1"/>
  <c r="S15" i="3"/>
  <c r="P21" i="4"/>
  <c r="R15" i="7"/>
  <c r="Y2" i="4" l="1"/>
  <c r="Z2" i="4" s="1"/>
  <c r="AF10" i="1" l="1"/>
  <c r="AU4" i="4" l="1"/>
  <c r="AV4" i="4" s="1"/>
  <c r="AF12" i="5" s="1"/>
  <c r="W12" i="5"/>
  <c r="Y12" i="5"/>
  <c r="X12" i="2"/>
  <c r="N12" i="2" s="1"/>
  <c r="Y5" i="4"/>
  <c r="Z5" i="4"/>
  <c r="BS4" i="4" l="1"/>
  <c r="Z12" i="2"/>
  <c r="Y4" i="4"/>
  <c r="Z4" i="4" s="1"/>
  <c r="AF12" i="1" s="1"/>
  <c r="AW4" i="4"/>
  <c r="AX4" i="4" s="1"/>
  <c r="AI12" i="5" s="1"/>
  <c r="BQ4" i="4"/>
  <c r="AA4" i="4"/>
  <c r="AB4" i="4" s="1"/>
  <c r="AI12" i="1" s="1"/>
  <c r="AA5" i="4"/>
  <c r="AF13" i="1"/>
  <c r="Y6" i="4"/>
  <c r="Z6" i="4" s="1"/>
  <c r="AA6" i="4"/>
  <c r="AB6" i="4" s="1"/>
  <c r="AB5" i="4"/>
  <c r="BR4" i="4"/>
  <c r="BT4" i="4"/>
  <c r="AG12" i="2" l="1"/>
  <c r="AJ12" i="2"/>
  <c r="AI13" i="1"/>
  <c r="AF14" i="1"/>
  <c r="AI14" i="1"/>
  <c r="AA7" i="4" l="1"/>
  <c r="AB7" i="4" s="1"/>
  <c r="AI15" i="1" s="1"/>
  <c r="Y7" i="4"/>
  <c r="Z7" i="4" s="1"/>
  <c r="AF15" i="1" s="1"/>
  <c r="Y10" i="4" l="1"/>
  <c r="Z10" i="4" s="1"/>
  <c r="Y18" i="5"/>
  <c r="BQ10" i="4" l="1"/>
  <c r="BR10" i="4" s="1"/>
  <c r="AG18" i="2" s="1"/>
  <c r="X18" i="2"/>
  <c r="N18" i="2" s="1"/>
  <c r="BS10" i="4" s="1"/>
  <c r="BT10" i="4" s="1"/>
  <c r="AJ18" i="2" s="1"/>
  <c r="AU10" i="4"/>
  <c r="AV10" i="4" s="1"/>
  <c r="AF18" i="5" s="1"/>
  <c r="W18" i="5"/>
  <c r="AF18" i="1"/>
  <c r="AW10" i="4"/>
  <c r="AX10" i="4" s="1"/>
  <c r="AI18" i="5" s="1"/>
  <c r="AA11" i="4"/>
  <c r="X19" i="2"/>
  <c r="N19" i="2" s="1"/>
  <c r="AA12" i="4"/>
  <c r="AB12" i="4" s="1"/>
  <c r="AI20" i="1" s="1"/>
  <c r="Y20" i="5"/>
  <c r="AB11" i="4"/>
  <c r="AI19" i="1" l="1"/>
  <c r="Z18" i="2"/>
  <c r="BS11" i="4"/>
  <c r="BT11" i="4" s="1"/>
  <c r="AJ19" i="2" s="1"/>
  <c r="Z19" i="2"/>
  <c r="BQ12" i="4"/>
  <c r="BR12" i="4" s="1"/>
  <c r="AG20" i="2" s="1"/>
  <c r="X20" i="2"/>
  <c r="AU12" i="4"/>
  <c r="AV12" i="4" s="1"/>
  <c r="AF20" i="5" s="1"/>
  <c r="W20" i="5"/>
  <c r="AU11" i="4"/>
  <c r="AV11" i="4" s="1"/>
  <c r="AF19" i="5" s="1"/>
  <c r="W19" i="5"/>
  <c r="AW11" i="4"/>
  <c r="AX11" i="4" s="1"/>
  <c r="AI19" i="5" s="1"/>
  <c r="Y19" i="5"/>
  <c r="AA10" i="4"/>
  <c r="Y18" i="1"/>
  <c r="BQ11" i="4"/>
  <c r="BR11" i="4" s="1"/>
  <c r="AG19" i="2" s="1"/>
  <c r="Y11" i="4"/>
  <c r="Y12" i="4"/>
  <c r="Z12" i="4" s="1"/>
  <c r="AF20" i="1" s="1"/>
  <c r="AW12" i="4"/>
  <c r="AX12" i="4" s="1"/>
  <c r="AB10" i="4"/>
  <c r="Z11" i="4"/>
  <c r="AF19" i="1" l="1"/>
  <c r="AI18" i="1"/>
  <c r="BS12" i="4"/>
  <c r="BT12" i="4" s="1"/>
  <c r="AJ20" i="2" s="1"/>
  <c r="Z20" i="2"/>
  <c r="AI20" i="5"/>
  <c r="X21" i="2"/>
  <c r="N21" i="2" s="1"/>
  <c r="Y21" i="5"/>
  <c r="BS13" i="4" l="1"/>
  <c r="BT13" i="4" s="1"/>
  <c r="AJ21" i="2" s="1"/>
  <c r="Z21" i="2"/>
  <c r="AU13" i="4"/>
  <c r="AV13" i="4" s="1"/>
  <c r="AF21" i="5" s="1"/>
  <c r="W21" i="5"/>
  <c r="BQ13" i="4"/>
  <c r="BR13" i="4" s="1"/>
  <c r="AG21" i="2" s="1"/>
  <c r="AW13" i="4"/>
  <c r="AX13" i="4" s="1"/>
  <c r="AI21" i="5" s="1"/>
  <c r="Y10" i="1"/>
  <c r="AA2" i="4" l="1"/>
  <c r="AB2" i="4" s="1"/>
  <c r="AI10" i="1" l="1"/>
  <c r="N22" i="1" l="1"/>
  <c r="AA14" i="4"/>
  <c r="Y22" i="1"/>
  <c r="K22" i="1"/>
  <c r="Y14" i="4"/>
  <c r="W22" i="1"/>
  <c r="N23" i="1"/>
  <c r="AA15" i="4"/>
  <c r="AB15" i="4"/>
  <c r="AI23" i="1" s="1"/>
  <c r="Y23" i="1"/>
  <c r="K23" i="1"/>
  <c r="Y15" i="4"/>
  <c r="Z15" i="4"/>
  <c r="AF23" i="1" s="1"/>
  <c r="W23" i="1"/>
  <c r="N25" i="1"/>
  <c r="AA17" i="4"/>
  <c r="AB17" i="4"/>
  <c r="AI25" i="1" s="1"/>
  <c r="Y25" i="1"/>
  <c r="K25" i="1"/>
  <c r="Y17" i="4"/>
  <c r="Z17" i="4"/>
  <c r="AF25" i="1" s="1"/>
  <c r="W25" i="1"/>
  <c r="N16" i="1"/>
  <c r="AA8" i="4"/>
  <c r="AB8" i="4"/>
  <c r="AI16" i="1" s="1"/>
  <c r="Y16" i="1"/>
  <c r="K16" i="1"/>
  <c r="Y8" i="4"/>
  <c r="Z8" i="4"/>
  <c r="AF16" i="1" s="1"/>
  <c r="W16" i="1"/>
  <c r="N21" i="1"/>
  <c r="AA13" i="4"/>
  <c r="AB13" i="4"/>
  <c r="AI21" i="1" s="1"/>
  <c r="Y21" i="1"/>
  <c r="K21" i="1"/>
  <c r="Y13" i="4"/>
  <c r="Z13" i="4"/>
  <c r="AF21" i="1" s="1"/>
  <c r="W21" i="1"/>
  <c r="AB14" i="4"/>
  <c r="Z14" i="4"/>
  <c r="AF22" i="1" l="1"/>
  <c r="AI22" i="1"/>
</calcChain>
</file>

<file path=xl/sharedStrings.xml><?xml version="1.0" encoding="utf-8"?>
<sst xmlns="http://schemas.openxmlformats.org/spreadsheetml/2006/main" count="969" uniqueCount="223">
  <si>
    <t>Fall</t>
  </si>
  <si>
    <t>2023-24</t>
  </si>
  <si>
    <t>Gr:</t>
  </si>
  <si>
    <t xml:space="preserve">School: </t>
  </si>
  <si>
    <t xml:space="preserve">Teacher: </t>
  </si>
  <si>
    <t xml:space="preserve">Class Testing Completed: </t>
  </si>
  <si>
    <t>Gov't ID</t>
  </si>
  <si>
    <t>Grade</t>
  </si>
  <si>
    <t>Student Name</t>
  </si>
  <si>
    <t>FNM</t>
  </si>
  <si>
    <t>ROA</t>
  </si>
  <si>
    <t>IIP</t>
  </si>
  <si>
    <t>EAL</t>
  </si>
  <si>
    <t>Reason for Exclusion</t>
  </si>
  <si>
    <t>MSS Withdrawal Date (if relevant)</t>
  </si>
  <si>
    <t>Catch-Up</t>
  </si>
  <si>
    <t>Indep't Level</t>
  </si>
  <si>
    <t>Instruct'l Level</t>
  </si>
  <si>
    <t>Number Level</t>
  </si>
  <si>
    <t>Hard Level</t>
  </si>
  <si>
    <t>Oral Reading</t>
  </si>
  <si>
    <t>Comprehension</t>
  </si>
  <si>
    <t>Fluency</t>
  </si>
  <si>
    <t>Rate</t>
  </si>
  <si>
    <t>Accuracy</t>
  </si>
  <si>
    <t>Within</t>
  </si>
  <si>
    <t>Beyond</t>
  </si>
  <si>
    <t>About</t>
  </si>
  <si>
    <t>TOTAL</t>
  </si>
  <si>
    <t>Indep. Lv</t>
  </si>
  <si>
    <t>Instr. Lv</t>
  </si>
  <si>
    <t>Fru. Lv</t>
  </si>
  <si>
    <t>Entry Check</t>
  </si>
  <si>
    <t>Handle Inst. Blank</t>
  </si>
  <si>
    <t>Conditional Formating Checks</t>
  </si>
  <si>
    <t>Ind-Instr-Fru Check</t>
  </si>
  <si>
    <t>Need Independent?</t>
  </si>
  <si>
    <t>Ind Colour</t>
  </si>
  <si>
    <t>Ins Colour</t>
  </si>
  <si>
    <t>Fru Colour</t>
  </si>
  <si>
    <t>Rate Colour</t>
  </si>
  <si>
    <t>Accuracy Colour</t>
  </si>
  <si>
    <t>Comp Total Colour</t>
  </si>
  <si>
    <t>ind let</t>
  </si>
  <si>
    <t>inst let</t>
  </si>
  <si>
    <t>J</t>
  </si>
  <si>
    <t>L</t>
  </si>
  <si>
    <t>K</t>
  </si>
  <si>
    <t>U</t>
  </si>
  <si>
    <t>B</t>
  </si>
  <si>
    <t>EM</t>
  </si>
  <si>
    <t>M</t>
  </si>
  <si>
    <t>I</t>
  </si>
  <si>
    <t>Q</t>
  </si>
  <si>
    <t/>
  </si>
  <si>
    <t>PRE</t>
  </si>
  <si>
    <t>A</t>
  </si>
  <si>
    <t>C</t>
  </si>
  <si>
    <t>D</t>
  </si>
  <si>
    <t>E</t>
  </si>
  <si>
    <t>F</t>
  </si>
  <si>
    <t>G</t>
  </si>
  <si>
    <t>H</t>
  </si>
  <si>
    <t>N</t>
  </si>
  <si>
    <t>O</t>
  </si>
  <si>
    <t>P</t>
  </si>
  <si>
    <t>R</t>
  </si>
  <si>
    <t>S</t>
  </si>
  <si>
    <t>T</t>
  </si>
  <si>
    <t>V</t>
  </si>
  <si>
    <t>W</t>
  </si>
  <si>
    <t>X</t>
  </si>
  <si>
    <t>Y</t>
  </si>
  <si>
    <t>Z</t>
  </si>
  <si>
    <t>Z+</t>
  </si>
  <si>
    <t>Student Report</t>
  </si>
  <si>
    <t>Level Count</t>
  </si>
  <si>
    <t>Fall Score</t>
  </si>
  <si>
    <t>Rubric  Level</t>
  </si>
  <si>
    <t>Count</t>
  </si>
  <si>
    <t>Median</t>
  </si>
  <si>
    <t>Mastery</t>
  </si>
  <si>
    <t>Proficient</t>
  </si>
  <si>
    <t>Approaching</t>
  </si>
  <si>
    <t>Beginning</t>
  </si>
  <si>
    <t>Total</t>
  </si>
  <si>
    <t>Proficient / Mastery</t>
  </si>
  <si>
    <t>Not Yet Proficient</t>
  </si>
  <si>
    <t>Winter</t>
  </si>
  <si>
    <r>
      <t xml:space="preserve">Student Report                                                                                </t>
    </r>
    <r>
      <rPr>
        <sz val="11"/>
        <color theme="0"/>
        <rFont val="Calibri"/>
        <family val="2"/>
        <scheme val="minor"/>
      </rPr>
      <t>(of those who wrote in both Fall and Spring)</t>
    </r>
  </si>
  <si>
    <r>
      <t xml:space="preserve">Class Report  </t>
    </r>
    <r>
      <rPr>
        <sz val="12"/>
        <color theme="0"/>
        <rFont val="Calibri"/>
        <family val="2"/>
        <scheme val="minor"/>
      </rPr>
      <t xml:space="preserve">                                                                              (of those who wrote in both Fall and Spring)</t>
    </r>
  </si>
  <si>
    <t>Growth in Levels*</t>
  </si>
  <si>
    <t>Fall Number</t>
  </si>
  <si>
    <t>Fall Median</t>
  </si>
  <si>
    <t>Winter Number</t>
  </si>
  <si>
    <t>Winter Median</t>
  </si>
  <si>
    <t>Growth Report</t>
  </si>
  <si>
    <t>(of those who wrote in both Fall and Winter)</t>
  </si>
  <si>
    <t>Rubric Level</t>
  </si>
  <si>
    <t>Number</t>
  </si>
  <si>
    <t>Exceeding</t>
  </si>
  <si>
    <t>Meeting</t>
  </si>
  <si>
    <t>Proficient or Mastery</t>
  </si>
  <si>
    <t>*Rubric colours for levels of growth are based on growth expectations for an average reader at the Fall Instructional reading level.  Actual growth expectations for specific students will vary depending on the learner, especially for Mastery- and Beginning-level readers.</t>
  </si>
  <si>
    <t>Spring</t>
  </si>
  <si>
    <r>
      <t xml:space="preserve">Student Report                                                                                                                  </t>
    </r>
    <r>
      <rPr>
        <sz val="11"/>
        <color theme="0"/>
        <rFont val="Calibri"/>
        <family val="2"/>
        <scheme val="minor"/>
      </rPr>
      <t>(of those who wrote in both Fall and Spring)</t>
    </r>
  </si>
  <si>
    <t>Spring Number</t>
  </si>
  <si>
    <t>Spring Median</t>
  </si>
  <si>
    <t>(of those who wrote in both Fall and Spring)</t>
  </si>
  <si>
    <r>
      <t xml:space="preserve">Student Report                                                                                </t>
    </r>
    <r>
      <rPr>
        <sz val="11"/>
        <color theme="0"/>
        <rFont val="Calibri"/>
        <family val="2"/>
        <scheme val="minor"/>
      </rPr>
      <t>(of those who wrote in Fall, Winter, and Spring)</t>
    </r>
  </si>
  <si>
    <r>
      <t xml:space="preserve">Class Report  </t>
    </r>
    <r>
      <rPr>
        <sz val="12"/>
        <color theme="0"/>
        <rFont val="Calibri"/>
        <family val="2"/>
        <scheme val="minor"/>
      </rPr>
      <t xml:space="preserve">                                                                                                            (of those who wrote in Fall, Winter, and Spring)</t>
    </r>
  </si>
  <si>
    <t>Median Fall Reading Level</t>
  </si>
  <si>
    <t>Median Winter Reading Level</t>
  </si>
  <si>
    <t>Median Spring Reading Level</t>
  </si>
  <si>
    <t xml:space="preserve"> </t>
  </si>
  <si>
    <t>Names for Analysis Sheet</t>
  </si>
  <si>
    <t>Sep Cut-Off</t>
  </si>
  <si>
    <t>Fall Name</t>
  </si>
  <si>
    <t>Fall Level #</t>
  </si>
  <si>
    <t>Ind Level</t>
  </si>
  <si>
    <t>Ind Rubric</t>
  </si>
  <si>
    <t>Fru Level</t>
  </si>
  <si>
    <t>Fru Rubric</t>
  </si>
  <si>
    <t>Fall Counts</t>
  </si>
  <si>
    <t>Median Fall</t>
  </si>
  <si>
    <t>Round Down</t>
  </si>
  <si>
    <t>Median Fall Letter</t>
  </si>
  <si>
    <t>Median Fall Rubric</t>
  </si>
  <si>
    <t>Fall Reading Rate</t>
  </si>
  <si>
    <t>Rate Rubric Level</t>
  </si>
  <si>
    <t>Winter Name</t>
  </si>
  <si>
    <t>Winter Level #</t>
  </si>
  <si>
    <t>Winter Counts</t>
  </si>
  <si>
    <t>Median Winter</t>
  </si>
  <si>
    <t>Round Up</t>
  </si>
  <si>
    <t>Median Winter Letter</t>
  </si>
  <si>
    <t>Median Winter Rubric</t>
  </si>
  <si>
    <t>Winter Reading Rate</t>
  </si>
  <si>
    <t>Spring Name</t>
  </si>
  <si>
    <t>Spring Level #</t>
  </si>
  <si>
    <t>Spring Counts</t>
  </si>
  <si>
    <t>Median Spring</t>
  </si>
  <si>
    <t>Median Spring Letter</t>
  </si>
  <si>
    <t>Median Spring Rubric</t>
  </si>
  <si>
    <t>Spring Reading Rate</t>
  </si>
  <si>
    <t>Fall Level</t>
  </si>
  <si>
    <t>Winter Score Same Kid</t>
  </si>
  <si>
    <t>Growth No Error</t>
  </si>
  <si>
    <t>CU Level</t>
  </si>
  <si>
    <t>Growth Location</t>
  </si>
  <si>
    <t>Growth Level</t>
  </si>
  <si>
    <t>Count Yes?</t>
  </si>
  <si>
    <t>Fall Rubric Level</t>
  </si>
  <si>
    <t>Fall Medians</t>
  </si>
  <si>
    <t>Winter Score</t>
  </si>
  <si>
    <t>Winter Rubric Level</t>
  </si>
  <si>
    <t>Winter Medians</t>
  </si>
  <si>
    <t>Growth</t>
  </si>
  <si>
    <t>Growth Rubric Level</t>
  </si>
  <si>
    <t>Growth Counts</t>
  </si>
  <si>
    <t>Spring Score Same Kid</t>
  </si>
  <si>
    <t>Name</t>
  </si>
  <si>
    <t>Spring Score</t>
  </si>
  <si>
    <t>Spring Rubric Level</t>
  </si>
  <si>
    <t>Spring Medians</t>
  </si>
  <si>
    <t xml:space="preserve"> &amp; </t>
  </si>
  <si>
    <t>F/S Pie Chart</t>
  </si>
  <si>
    <t>F/W Pie Chart</t>
  </si>
  <si>
    <r>
      <t xml:space="preserve">Spring </t>
    </r>
    <r>
      <rPr>
        <b/>
        <sz val="7"/>
        <color theme="1"/>
        <rFont val="Calibri"/>
        <family val="2"/>
        <scheme val="minor"/>
      </rPr>
      <t>Minimum</t>
    </r>
    <r>
      <rPr>
        <sz val="7"/>
        <color theme="1"/>
        <rFont val="Calibri"/>
        <family val="2"/>
        <scheme val="minor"/>
      </rPr>
      <t xml:space="preserve"> Instructional Levels</t>
    </r>
  </si>
  <si>
    <t>APP</t>
  </si>
  <si>
    <t>AR</t>
  </si>
  <si>
    <t>F/S Proportion Chart</t>
  </si>
  <si>
    <t>F/W Proportion Chart</t>
  </si>
  <si>
    <r>
      <t xml:space="preserve">Spring Reading Rate                                 </t>
    </r>
    <r>
      <rPr>
        <b/>
        <sz val="7"/>
        <color theme="1"/>
        <rFont val="Calibri"/>
        <family val="2"/>
        <scheme val="minor"/>
      </rPr>
      <t>Minimum</t>
    </r>
    <r>
      <rPr>
        <sz val="7"/>
        <color theme="1"/>
        <rFont val="Calibri"/>
        <family val="2"/>
        <scheme val="minor"/>
      </rPr>
      <t xml:space="preserve"> Levels</t>
    </r>
  </si>
  <si>
    <t>Group</t>
  </si>
  <si>
    <t>Inverse Table for F/S Histogram</t>
  </si>
  <si>
    <t>Inverse Table for F/W Histogram</t>
  </si>
  <si>
    <t>Gr. 1 Fall PRE</t>
  </si>
  <si>
    <t>Gr. 1 Fall EM</t>
  </si>
  <si>
    <t>Gr. 1 Fall A-Z</t>
  </si>
  <si>
    <t>AD</t>
  </si>
  <si>
    <t>AE</t>
  </si>
  <si>
    <t>AF</t>
  </si>
  <si>
    <t>AG</t>
  </si>
  <si>
    <t>AH</t>
  </si>
  <si>
    <t>AI</t>
  </si>
  <si>
    <t>AJ</t>
  </si>
  <si>
    <t>AK</t>
  </si>
  <si>
    <t>AL</t>
  </si>
  <si>
    <t>AQ</t>
  </si>
  <si>
    <t>AS</t>
  </si>
  <si>
    <t>AT</t>
  </si>
  <si>
    <t>AU</t>
  </si>
  <si>
    <t>AV</t>
  </si>
  <si>
    <t>AW</t>
  </si>
  <si>
    <t>AX</t>
  </si>
  <si>
    <t>AY</t>
  </si>
  <si>
    <t>Fall MIN Instructional Levels</t>
  </si>
  <si>
    <t>Fall MIN Reading Rates</t>
  </si>
  <si>
    <r>
      <t xml:space="preserve">Winter </t>
    </r>
    <r>
      <rPr>
        <b/>
        <sz val="7"/>
        <color theme="1"/>
        <rFont val="Calibri"/>
        <family val="2"/>
        <scheme val="minor"/>
      </rPr>
      <t>Growth Rate</t>
    </r>
    <r>
      <rPr>
        <sz val="7"/>
        <color theme="1"/>
        <rFont val="Calibri"/>
        <family val="2"/>
        <scheme val="minor"/>
      </rPr>
      <t xml:space="preserve">                                 Minimum Levels</t>
    </r>
  </si>
  <si>
    <t>Gr. 1 PRE Reader: Fall Level PRE (1) – B (4)</t>
  </si>
  <si>
    <t>Gr. 1 EM Reader: Fall Level EM (2) – D (5)</t>
  </si>
  <si>
    <r>
      <t xml:space="preserve">Gr. 1 Reader: Fall Level </t>
    </r>
    <r>
      <rPr>
        <sz val="11"/>
        <color theme="1"/>
        <rFont val="Calibri"/>
        <family val="2"/>
      </rPr>
      <t>A (3) – E (6)</t>
    </r>
  </si>
  <si>
    <r>
      <t xml:space="preserve">Spring </t>
    </r>
    <r>
      <rPr>
        <b/>
        <sz val="7"/>
        <color theme="1"/>
        <rFont val="Calibri"/>
        <family val="2"/>
        <scheme val="minor"/>
      </rPr>
      <t>Growth Rate</t>
    </r>
    <r>
      <rPr>
        <sz val="7"/>
        <color theme="1"/>
        <rFont val="Calibri"/>
        <family val="2"/>
        <scheme val="minor"/>
      </rPr>
      <t xml:space="preserve">                                 MINIMUM Levels</t>
    </r>
  </si>
  <si>
    <t>Winter MIN Instructional Levels</t>
  </si>
  <si>
    <t>Winter MIN Reading Rates</t>
  </si>
  <si>
    <t>Gr. 2 PRE Reader: Fall Level C (5) – H (10)</t>
  </si>
  <si>
    <t>Gr. 2 EM Reader: Fall Level E (6) – I (11)</t>
  </si>
  <si>
    <r>
      <t xml:space="preserve">Gr. 2 Reader: Fall Level </t>
    </r>
    <r>
      <rPr>
        <sz val="11"/>
        <color theme="1"/>
        <rFont val="Calibri"/>
        <family val="2"/>
      </rPr>
      <t>F (7) – J (12)</t>
    </r>
  </si>
  <si>
    <t>Spring MIN Instructional Levels</t>
  </si>
  <si>
    <t>Spring MIN Reading Rates</t>
  </si>
  <si>
    <t>Gr. 3 PRE Reader: Fall Level I (11) – M (15)</t>
  </si>
  <si>
    <t>Gr. 3 EM Reader: Fall Level J (12) – M (15)</t>
  </si>
  <si>
    <r>
      <t>Gr. 3 Reader: Fall Level K</t>
    </r>
    <r>
      <rPr>
        <sz val="11"/>
        <color theme="1"/>
        <rFont val="Calibri"/>
        <family val="2"/>
      </rPr>
      <t xml:space="preserve"> (13) –</t>
    </r>
    <r>
      <rPr>
        <sz val="11"/>
        <color theme="1"/>
        <rFont val="Calibri"/>
        <family val="2"/>
        <scheme val="minor"/>
      </rPr>
      <t xml:space="preserve"> N (16)</t>
    </r>
  </si>
  <si>
    <t>Comprehension /6</t>
  </si>
  <si>
    <t>Comprehension /9</t>
  </si>
  <si>
    <t>Not Prof</t>
  </si>
  <si>
    <t>Lim Prof</t>
  </si>
  <si>
    <r>
      <t>Gr. 4-5 Reader: Fall Level N</t>
    </r>
    <r>
      <rPr>
        <sz val="11"/>
        <color theme="1"/>
        <rFont val="Calibri"/>
        <family val="2"/>
      </rPr>
      <t xml:space="preserve"> (16) –</t>
    </r>
    <r>
      <rPr>
        <sz val="11"/>
        <color theme="1"/>
        <rFont val="Calibri"/>
        <family val="2"/>
        <scheme val="minor"/>
      </rPr>
      <t xml:space="preserve"> T (22)</t>
    </r>
  </si>
  <si>
    <r>
      <t>Gr. 4-5 Reader: Fall Level O</t>
    </r>
    <r>
      <rPr>
        <sz val="11"/>
        <color theme="1"/>
        <rFont val="Calibri"/>
        <family val="2"/>
      </rPr>
      <t xml:space="preserve"> (17) –</t>
    </r>
    <r>
      <rPr>
        <sz val="11"/>
        <color theme="1"/>
        <rFont val="Calibri"/>
        <family val="2"/>
        <scheme val="minor"/>
      </rPr>
      <t xml:space="preserve"> T (22)</t>
    </r>
  </si>
  <si>
    <t>App Prof</t>
  </si>
  <si>
    <r>
      <t>Gr. 6-7 Reader: Fall Level U</t>
    </r>
    <r>
      <rPr>
        <sz val="11"/>
        <color theme="1"/>
        <rFont val="Calibri"/>
        <family val="2"/>
      </rPr>
      <t xml:space="preserve"> (23) –</t>
    </r>
    <r>
      <rPr>
        <sz val="11"/>
        <color theme="1"/>
        <rFont val="Calibri"/>
        <family val="2"/>
        <scheme val="minor"/>
      </rPr>
      <t xml:space="preserve"> X (26)</t>
    </r>
  </si>
  <si>
    <t>Gr. 8-9 Reader: Fall Level Y (27) – Z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</si>
</sst>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Calibri"/>
      <family val="2"/>
      <scheme val="minor"/>
    </font>
    <font>
      <sz val="9"/>
      <color theme="1"/>
      <name val="Calibri"/>
      <family val="2"/>
      <scheme val="minor"/>
    </font>
    <font>
      <b/>
      <sz val="14"/>
      <color theme="1"/>
      <name val="Calibri"/>
      <family val="2"/>
      <scheme val="minor"/>
    </font>
    <font>
      <b/>
      <sz val="11"/>
      <color theme="1"/>
      <name val="Calibri"/>
      <family val="2"/>
      <scheme val="minor"/>
    </font>
    <font>
      <b/>
      <sz val="9"/>
      <color theme="1"/>
      <name val="Calibri"/>
      <family val="2"/>
      <scheme val="minor"/>
    </font>
    <font>
      <sz val="11"/>
      <color rgb="FF333333"/>
      <name val="Inherit"/>
    </font>
    <font>
      <b/>
      <sz val="12"/>
      <color theme="0"/>
      <name val="Calibri"/>
      <family val="2"/>
      <scheme val="minor"/>
    </font>
    <font>
      <sz val="8"/>
      <color theme="1"/>
      <name val="Calibri"/>
      <family val="2"/>
      <scheme val="minor"/>
    </font>
    <font>
      <sz val="7"/>
      <color theme="1"/>
      <name val="Calibri"/>
      <family val="2"/>
      <scheme val="minor"/>
    </font>
    <font>
      <sz val="11"/>
      <color theme="1"/>
      <name val="Calibri"/>
      <family val="2"/>
      <scheme val="minor"/>
    </font>
    <font>
      <b/>
      <sz val="12"/>
      <color theme="1"/>
      <name val="Calibri"/>
      <family val="2"/>
      <scheme val="minor"/>
    </font>
    <font>
      <sz val="11"/>
      <name val="Calibri"/>
      <family val="2"/>
      <scheme val="minor"/>
    </font>
    <font>
      <b/>
      <sz val="8"/>
      <color theme="1"/>
      <name val="Calibri"/>
      <family val="2"/>
      <scheme val="minor"/>
    </font>
    <font>
      <b/>
      <sz val="7"/>
      <color theme="1"/>
      <name val="Calibri"/>
      <family val="2"/>
      <scheme val="minor"/>
    </font>
    <font>
      <sz val="11"/>
      <color theme="0"/>
      <name val="Calibri"/>
      <family val="2"/>
      <scheme val="minor"/>
    </font>
    <font>
      <sz val="11"/>
      <color rgb="FF333333"/>
      <name val="Calibri"/>
      <family val="2"/>
      <scheme val="minor"/>
    </font>
    <font>
      <sz val="12"/>
      <color theme="0"/>
      <name val="Calibri"/>
      <family val="2"/>
      <scheme val="minor"/>
    </font>
    <font>
      <b/>
      <sz val="11"/>
      <color rgb="FF333333"/>
      <name val="Inherit"/>
    </font>
    <font>
      <sz val="11"/>
      <color theme="1"/>
      <name val="Calibri"/>
      <family val="2"/>
    </font>
    <font>
      <b/>
      <sz val="16"/>
      <color theme="1"/>
      <name val="Calibri"/>
      <family val="2"/>
      <scheme val="minor"/>
    </font>
  </fonts>
  <fills count="32">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99"/>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6FBFC"/>
        <bgColor indexed="64"/>
      </patternFill>
    </fill>
    <fill>
      <patternFill patternType="darkUp">
        <fgColor theme="4" tint="0.39991454817346722"/>
        <bgColor theme="6" tint="0.39991454817346722"/>
      </patternFill>
    </fill>
    <fill>
      <patternFill patternType="darkUp">
        <fgColor theme="5" tint="0.39994506668294322"/>
        <bgColor rgb="FFFFFF99"/>
      </patternFill>
    </fill>
    <fill>
      <patternFill patternType="solid">
        <fgColor theme="9"/>
        <bgColor indexed="64"/>
      </patternFill>
    </fill>
    <fill>
      <patternFill patternType="solid">
        <fgColor rgb="FFFFFFB9"/>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1" tint="0.499984740745262"/>
        <bgColor indexed="64"/>
      </patternFill>
    </fill>
  </fills>
  <borders count="13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theme="0" tint="-0.34998626667073579"/>
      </left>
      <right style="thin">
        <color theme="0" tint="-0.34998626667073579"/>
      </right>
      <top/>
      <bottom/>
      <diagonal/>
    </border>
    <border>
      <left style="thick">
        <color indexed="64"/>
      </left>
      <right/>
      <top/>
      <bottom/>
      <diagonal/>
    </border>
    <border>
      <left style="thin">
        <color theme="0" tint="-0.34998626667073579"/>
      </left>
      <right style="thick">
        <color indexed="64"/>
      </right>
      <top/>
      <bottom/>
      <diagonal/>
    </border>
    <border>
      <left style="thick">
        <color indexed="64"/>
      </left>
      <right style="thin">
        <color theme="0" tint="-0.34998626667073579"/>
      </right>
      <top/>
      <bottom style="thin">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style="thick">
        <color indexed="64"/>
      </right>
      <top/>
      <bottom style="thin">
        <color indexed="64"/>
      </bottom>
      <diagonal/>
    </border>
    <border>
      <left style="thick">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ck">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style="thin">
        <color theme="1" tint="0.499984740745262"/>
      </left>
      <right style="thin">
        <color theme="1" tint="0.499984740745262"/>
      </right>
      <top style="thick">
        <color indexed="64"/>
      </top>
      <bottom style="thin">
        <color indexed="64"/>
      </bottom>
      <diagonal/>
    </border>
    <border>
      <left style="thin">
        <color theme="0" tint="-0.34998626667073579"/>
      </left>
      <right style="thin">
        <color indexed="64"/>
      </right>
      <top/>
      <bottom style="thin">
        <color indexed="64"/>
      </bottom>
      <diagonal/>
    </border>
    <border>
      <left style="thin">
        <color theme="0" tint="-0.34998626667073579"/>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theme="1" tint="0.499984740745262"/>
      </right>
      <top style="thick">
        <color indexed="64"/>
      </top>
      <bottom style="thin">
        <color indexed="64"/>
      </bottom>
      <diagonal/>
    </border>
    <border>
      <left style="thin">
        <color theme="1" tint="0.499984740745262"/>
      </left>
      <right style="medium">
        <color indexed="64"/>
      </right>
      <top style="thick">
        <color indexed="64"/>
      </top>
      <bottom style="thin">
        <color indexed="64"/>
      </bottom>
      <diagonal/>
    </border>
    <border>
      <left style="medium">
        <color indexed="64"/>
      </left>
      <right style="thin">
        <color theme="1" tint="0.499984740745262"/>
      </right>
      <top style="thin">
        <color indexed="64"/>
      </top>
      <bottom style="thin">
        <color indexed="64"/>
      </bottom>
      <diagonal/>
    </border>
    <border>
      <left style="thin">
        <color theme="1" tint="0.499984740745262"/>
      </left>
      <right style="medium">
        <color indexed="64"/>
      </right>
      <top style="thin">
        <color indexed="64"/>
      </top>
      <bottom style="thin">
        <color indexed="64"/>
      </bottom>
      <diagonal/>
    </border>
    <border>
      <left style="medium">
        <color indexed="64"/>
      </left>
      <right style="thin">
        <color theme="1" tint="0.499984740745262"/>
      </right>
      <top style="thin">
        <color indexed="64"/>
      </top>
      <bottom style="medium">
        <color indexed="64"/>
      </bottom>
      <diagonal/>
    </border>
    <border>
      <left style="thin">
        <color theme="1" tint="0.499984740745262"/>
      </left>
      <right style="thin">
        <color theme="1" tint="0.499984740745262"/>
      </right>
      <top style="thin">
        <color indexed="64"/>
      </top>
      <bottom style="medium">
        <color indexed="64"/>
      </bottom>
      <diagonal/>
    </border>
    <border>
      <left style="thin">
        <color theme="1" tint="0.499984740745262"/>
      </left>
      <right style="medium">
        <color indexed="64"/>
      </right>
      <top style="thin">
        <color indexed="64"/>
      </top>
      <bottom style="medium">
        <color indexed="64"/>
      </bottom>
      <diagonal/>
    </border>
    <border>
      <left style="thin">
        <color theme="1" tint="0.499984740745262"/>
      </left>
      <right style="thin">
        <color theme="1" tint="0.499984740745262"/>
      </right>
      <top style="thin">
        <color indexed="64"/>
      </top>
      <bottom style="dashed">
        <color theme="0" tint="-0.499984740745262"/>
      </bottom>
      <diagonal/>
    </border>
    <border>
      <left style="thin">
        <color theme="1" tint="0.499984740745262"/>
      </left>
      <right style="thin">
        <color theme="1" tint="0.499984740745262"/>
      </right>
      <top style="dashed">
        <color theme="0" tint="-0.499984740745262"/>
      </top>
      <bottom style="dashed">
        <color theme="0" tint="-0.499984740745262"/>
      </bottom>
      <diagonal/>
    </border>
    <border>
      <left style="thin">
        <color theme="1" tint="0.499984740745262"/>
      </left>
      <right style="thin">
        <color theme="1" tint="0.499984740745262"/>
      </right>
      <top style="dashed">
        <color theme="0" tint="-0.499984740745262"/>
      </top>
      <bottom style="thin">
        <color auto="1"/>
      </bottom>
      <diagonal/>
    </border>
    <border>
      <left style="medium">
        <color indexed="64"/>
      </left>
      <right style="thin">
        <color theme="1" tint="0.499984740745262"/>
      </right>
      <top style="thin">
        <color indexed="64"/>
      </top>
      <bottom style="dashed">
        <color theme="0" tint="-0.499984740745262"/>
      </bottom>
      <diagonal/>
    </border>
    <border>
      <left style="medium">
        <color indexed="64"/>
      </left>
      <right style="thin">
        <color theme="1" tint="0.499984740745262"/>
      </right>
      <top style="dashed">
        <color theme="0" tint="-0.499984740745262"/>
      </top>
      <bottom style="dashed">
        <color theme="0" tint="-0.499984740745262"/>
      </bottom>
      <diagonal/>
    </border>
    <border>
      <left style="medium">
        <color indexed="64"/>
      </left>
      <right style="thin">
        <color theme="1" tint="0.499984740745262"/>
      </right>
      <top style="dashed">
        <color theme="0" tint="-0.499984740745262"/>
      </top>
      <bottom style="thin">
        <color auto="1"/>
      </bottom>
      <diagonal/>
    </border>
    <border>
      <left style="thin">
        <color theme="1" tint="0.499984740745262"/>
      </left>
      <right style="medium">
        <color indexed="64"/>
      </right>
      <top style="thin">
        <color indexed="64"/>
      </top>
      <bottom/>
      <diagonal/>
    </border>
    <border>
      <left style="medium">
        <color indexed="64"/>
      </left>
      <right/>
      <top style="thick">
        <color indexed="64"/>
      </top>
      <bottom style="thin">
        <color indexed="64"/>
      </bottom>
      <diagonal/>
    </border>
    <border>
      <left/>
      <right style="thin">
        <color theme="1" tint="0.499984740745262"/>
      </right>
      <top style="thick">
        <color indexed="64"/>
      </top>
      <bottom style="thin">
        <color indexed="64"/>
      </bottom>
      <diagonal/>
    </border>
    <border>
      <left style="thin">
        <color theme="1" tint="0.499984740745262"/>
      </left>
      <right/>
      <top style="thick">
        <color indexed="64"/>
      </top>
      <bottom style="thin">
        <color indexed="64"/>
      </bottom>
      <diagonal/>
    </border>
    <border>
      <left style="medium">
        <color indexed="64"/>
      </left>
      <right/>
      <top style="thin">
        <color indexed="64"/>
      </top>
      <bottom style="dashed">
        <color theme="0" tint="-0.499984740745262"/>
      </bottom>
      <diagonal/>
    </border>
    <border>
      <left style="medium">
        <color indexed="64"/>
      </left>
      <right/>
      <top style="dashed">
        <color theme="0" tint="-0.499984740745262"/>
      </top>
      <bottom style="dashed">
        <color theme="0" tint="-0.499984740745262"/>
      </bottom>
      <diagonal/>
    </border>
    <border>
      <left style="medium">
        <color indexed="64"/>
      </left>
      <right/>
      <top style="dashed">
        <color theme="0" tint="-0.499984740745262"/>
      </top>
      <bottom style="thin">
        <color auto="1"/>
      </bottom>
      <diagonal/>
    </border>
    <border>
      <left style="thin">
        <color theme="1" tint="0.499984740745262"/>
      </left>
      <right/>
      <top style="thin">
        <color indexed="64"/>
      </top>
      <bottom style="dashed">
        <color theme="1" tint="0.499984740745262"/>
      </bottom>
      <diagonal/>
    </border>
    <border>
      <left/>
      <right style="medium">
        <color auto="1"/>
      </right>
      <top style="thin">
        <color indexed="64"/>
      </top>
      <bottom style="dashed">
        <color theme="1" tint="0.499984740745262"/>
      </bottom>
      <diagonal/>
    </border>
    <border>
      <left style="thin">
        <color theme="1" tint="0.499984740745262"/>
      </left>
      <right/>
      <top style="dashed">
        <color theme="1" tint="0.499984740745262"/>
      </top>
      <bottom style="dashed">
        <color theme="1" tint="0.499984740745262"/>
      </bottom>
      <diagonal/>
    </border>
    <border>
      <left/>
      <right style="medium">
        <color auto="1"/>
      </right>
      <top style="dashed">
        <color theme="1" tint="0.499984740745262"/>
      </top>
      <bottom style="dashed">
        <color theme="1" tint="0.499984740745262"/>
      </bottom>
      <diagonal/>
    </border>
    <border>
      <left/>
      <right style="medium">
        <color indexed="64"/>
      </right>
      <top style="thick">
        <color indexed="64"/>
      </top>
      <bottom style="thin">
        <color indexed="64"/>
      </bottom>
      <diagonal/>
    </border>
    <border>
      <left style="medium">
        <color indexed="64"/>
      </left>
      <right/>
      <top style="thin">
        <color indexed="64"/>
      </top>
      <bottom style="medium">
        <color indexed="64"/>
      </bottom>
      <diagonal/>
    </border>
    <border>
      <left/>
      <right/>
      <top/>
      <bottom style="dashed">
        <color theme="0" tint="-0.499984740745262"/>
      </bottom>
      <diagonal/>
    </border>
    <border>
      <left/>
      <right/>
      <top style="dashed">
        <color theme="0" tint="-0.499984740745262"/>
      </top>
      <bottom/>
      <diagonal/>
    </border>
    <border>
      <left style="medium">
        <color auto="1"/>
      </left>
      <right/>
      <top/>
      <bottom style="dashed">
        <color theme="0" tint="-0.499984740745262"/>
      </bottom>
      <diagonal/>
    </border>
    <border>
      <left style="medium">
        <color auto="1"/>
      </left>
      <right/>
      <top style="dashed">
        <color theme="0" tint="-0.499984740745262"/>
      </top>
      <bottom/>
      <diagonal/>
    </border>
    <border>
      <left/>
      <right style="thin">
        <color theme="1" tint="0.499984740745262"/>
      </right>
      <top style="thin">
        <color indexed="64"/>
      </top>
      <bottom style="dashed">
        <color theme="0" tint="-0.499984740745262"/>
      </bottom>
      <diagonal/>
    </border>
    <border>
      <left/>
      <right style="thin">
        <color theme="1" tint="0.499984740745262"/>
      </right>
      <top style="dashed">
        <color theme="0" tint="-0.499984740745262"/>
      </top>
      <bottom style="dashed">
        <color theme="0" tint="-0.499984740745262"/>
      </bottom>
      <diagonal/>
    </border>
    <border>
      <left/>
      <right style="thin">
        <color theme="1" tint="0.499984740745262"/>
      </right>
      <top style="dashed">
        <color theme="0" tint="-0.499984740745262"/>
      </top>
      <bottom style="thin">
        <color auto="1"/>
      </bottom>
      <diagonal/>
    </border>
    <border>
      <left style="thin">
        <color theme="1" tint="0.499984740745262"/>
      </left>
      <right style="thin">
        <color theme="1" tint="0.499984740745262"/>
      </right>
      <top style="thin">
        <color indexed="64"/>
      </top>
      <bottom/>
      <diagonal/>
    </border>
    <border>
      <left/>
      <right/>
      <top style="thin">
        <color indexed="64"/>
      </top>
      <bottom/>
      <diagonal/>
    </border>
    <border>
      <left style="double">
        <color theme="8" tint="-0.24994659260841701"/>
      </left>
      <right/>
      <top style="double">
        <color theme="8" tint="-0.24994659260841701"/>
      </top>
      <bottom/>
      <diagonal/>
    </border>
    <border>
      <left/>
      <right/>
      <top style="double">
        <color theme="8" tint="-0.24994659260841701"/>
      </top>
      <bottom/>
      <diagonal/>
    </border>
    <border>
      <left/>
      <right style="double">
        <color theme="8" tint="-0.24994659260841701"/>
      </right>
      <top style="double">
        <color theme="8" tint="-0.24994659260841701"/>
      </top>
      <bottom/>
      <diagonal/>
    </border>
    <border>
      <left style="double">
        <color theme="8" tint="-0.24994659260841701"/>
      </left>
      <right/>
      <top/>
      <bottom/>
      <diagonal/>
    </border>
    <border>
      <left/>
      <right style="double">
        <color theme="8" tint="-0.24994659260841701"/>
      </right>
      <top/>
      <bottom/>
      <diagonal/>
    </border>
    <border>
      <left style="double">
        <color theme="8" tint="-0.24994659260841701"/>
      </left>
      <right/>
      <top/>
      <bottom style="double">
        <color theme="8" tint="-0.24994659260841701"/>
      </bottom>
      <diagonal/>
    </border>
    <border>
      <left/>
      <right/>
      <top/>
      <bottom style="double">
        <color theme="8" tint="-0.24994659260841701"/>
      </bottom>
      <diagonal/>
    </border>
    <border>
      <left/>
      <right style="double">
        <color theme="8" tint="-0.24994659260841701"/>
      </right>
      <top/>
      <bottom style="double">
        <color theme="8" tint="-0.24994659260841701"/>
      </bottom>
      <diagonal/>
    </border>
    <border>
      <left/>
      <right style="medium">
        <color indexed="64"/>
      </right>
      <top style="thin">
        <color auto="1"/>
      </top>
      <bottom style="medium">
        <color indexed="64"/>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thin">
        <color theme="1" tint="0.499984740745262"/>
      </left>
      <right style="thin">
        <color theme="1" tint="0.499984740745262"/>
      </right>
      <top/>
      <bottom/>
      <diagonal/>
    </border>
    <border>
      <left style="thin">
        <color theme="1" tint="0.499984740745262"/>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tint="0.499984740745262"/>
      </left>
      <right style="thin">
        <color theme="0" tint="-0.34998626667073579"/>
      </right>
      <top/>
      <bottom/>
      <diagonal/>
    </border>
    <border>
      <left style="thin">
        <color theme="1" tint="0.499984740745262"/>
      </left>
      <right style="thin">
        <color theme="0" tint="-0.34998626667073579"/>
      </right>
      <top/>
      <bottom style="thin">
        <color indexed="64"/>
      </bottom>
      <diagonal/>
    </border>
    <border>
      <left style="thin">
        <color theme="1" tint="0.499984740745262"/>
      </left>
      <right style="thin">
        <color theme="0" tint="-0.34998626667073579"/>
      </right>
      <top style="thin">
        <color indexed="64"/>
      </top>
      <bottom style="thin">
        <color indexed="64"/>
      </bottom>
      <diagonal/>
    </border>
    <border>
      <left style="medium">
        <color indexed="64"/>
      </left>
      <right style="thin">
        <color theme="1" tint="0.499984740745262"/>
      </right>
      <top style="medium">
        <color indexed="64"/>
      </top>
      <bottom/>
      <diagonal/>
    </border>
    <border>
      <left style="thin">
        <color theme="1" tint="0.499984740745262"/>
      </left>
      <right style="thin">
        <color theme="0" tint="-0.34998626667073579"/>
      </right>
      <top style="medium">
        <color indexed="64"/>
      </top>
      <bottom/>
      <diagonal/>
    </border>
    <border>
      <left style="thin">
        <color theme="0" tint="-0.34998626667073579"/>
      </left>
      <right style="thin">
        <color theme="0" tint="-0.34998626667073579"/>
      </right>
      <top style="medium">
        <color indexed="64"/>
      </top>
      <bottom/>
      <diagonal/>
    </border>
    <border>
      <left style="thin">
        <color theme="0" tint="-0.34998626667073579"/>
      </left>
      <right style="thick">
        <color indexed="64"/>
      </right>
      <top style="medium">
        <color indexed="64"/>
      </top>
      <bottom/>
      <diagonal/>
    </border>
    <border>
      <left style="thick">
        <color indexed="64"/>
      </left>
      <right/>
      <top style="medium">
        <color indexed="64"/>
      </top>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theme="1" tint="0.499984740745262"/>
      </right>
      <top/>
      <bottom/>
      <diagonal/>
    </border>
    <border>
      <left style="thin">
        <color indexed="64"/>
      </left>
      <right style="medium">
        <color indexed="64"/>
      </right>
      <top/>
      <bottom/>
      <diagonal/>
    </border>
    <border>
      <left style="medium">
        <color indexed="64"/>
      </left>
      <right style="thin">
        <color theme="1" tint="0.499984740745262"/>
      </right>
      <top/>
      <bottom style="thin">
        <color indexed="64"/>
      </bottom>
      <diagonal/>
    </border>
    <border>
      <left/>
      <right style="medium">
        <color indexed="64"/>
      </right>
      <top/>
      <bottom style="thin">
        <color indexed="64"/>
      </bottom>
      <diagonal/>
    </border>
    <border>
      <left style="thin">
        <color theme="1" tint="0.499984740745262"/>
      </left>
      <right style="thin">
        <color theme="0" tint="-0.34998626667073579"/>
      </right>
      <top style="thin">
        <color indexed="64"/>
      </top>
      <bottom style="medium">
        <color indexed="64"/>
      </bottom>
      <diagonal/>
    </border>
    <border>
      <left style="thin">
        <color theme="0" tint="-0.34998626667073579"/>
      </left>
      <right style="thin">
        <color theme="0" tint="-0.34998626667073579"/>
      </right>
      <top style="thin">
        <color indexed="64"/>
      </top>
      <bottom style="medium">
        <color indexed="64"/>
      </bottom>
      <diagonal/>
    </border>
    <border>
      <left style="thin">
        <color theme="0" tint="-0.34998626667073579"/>
      </left>
      <right style="thick">
        <color indexed="64"/>
      </right>
      <top style="thin">
        <color indexed="64"/>
      </top>
      <bottom style="medium">
        <color indexed="64"/>
      </bottom>
      <diagonal/>
    </border>
    <border>
      <left style="thick">
        <color indexed="64"/>
      </left>
      <right style="thin">
        <color theme="0" tint="-0.34998626667073579"/>
      </right>
      <top style="thin">
        <color indexed="64"/>
      </top>
      <bottom style="medium">
        <color indexed="64"/>
      </bottom>
      <diagonal/>
    </border>
    <border>
      <left style="thin">
        <color theme="0" tint="-0.34998626667073579"/>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theme="0" tint="-0.34998626667073579"/>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tint="0.499984740745262"/>
      </left>
      <right style="thin">
        <color theme="1" tint="0.499984740745262"/>
      </right>
      <top style="medium">
        <color indexed="64"/>
      </top>
      <bottom/>
      <diagonal/>
    </border>
    <border>
      <left style="thin">
        <color theme="1" tint="0.499984740745262"/>
      </left>
      <right style="thick">
        <color indexed="64"/>
      </right>
      <top style="medium">
        <color indexed="64"/>
      </top>
      <bottom/>
      <diagonal/>
    </border>
    <border>
      <left style="thin">
        <color theme="1" tint="0.499984740745262"/>
      </left>
      <right style="thick">
        <color indexed="64"/>
      </right>
      <top/>
      <bottom/>
      <diagonal/>
    </border>
    <border>
      <left style="thin">
        <color theme="1" tint="0.499984740745262"/>
      </left>
      <right style="thin">
        <color theme="1" tint="0.499984740745262"/>
      </right>
      <top/>
      <bottom style="thin">
        <color indexed="64"/>
      </bottom>
      <diagonal/>
    </border>
    <border>
      <left style="thin">
        <color theme="1" tint="0.499984740745262"/>
      </left>
      <right style="thick">
        <color indexed="64"/>
      </right>
      <top/>
      <bottom style="thin">
        <color indexed="64"/>
      </bottom>
      <diagonal/>
    </border>
    <border>
      <left style="thin">
        <color theme="1" tint="0.499984740745262"/>
      </left>
      <right style="thick">
        <color indexed="64"/>
      </right>
      <top style="thin">
        <color indexed="64"/>
      </top>
      <bottom style="thin">
        <color indexed="64"/>
      </bottom>
      <diagonal/>
    </border>
    <border>
      <left style="thin">
        <color theme="1" tint="0.499984740745262"/>
      </left>
      <right style="thick">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theme="1" tint="0.499984740745262"/>
      </left>
      <right/>
      <top/>
      <bottom/>
      <diagonal/>
    </border>
    <border>
      <left style="thin">
        <color theme="1" tint="0.499984740745262"/>
      </left>
      <right/>
      <top/>
      <bottom style="thin">
        <color indexed="64"/>
      </bottom>
      <diagonal/>
    </border>
    <border>
      <left style="thin">
        <color theme="1" tint="0.499984740745262"/>
      </left>
      <right style="medium">
        <color indexed="64"/>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s>
  <cellStyleXfs count="2">
    <xf numFmtId="0" fontId="0" fillId="0" borderId="0"/>
    <xf numFmtId="9" fontId="10" fillId="0" borderId="0" applyFont="0" applyFill="0" applyBorder="0" applyAlignment="0" applyProtection="0"/>
  </cellStyleXfs>
  <cellXfs count="405">
    <xf numFmtId="0" fontId="0" fillId="0" borderId="0" xfId="0"/>
    <xf numFmtId="0" fontId="0" fillId="2" borderId="0" xfId="0" applyFill="1"/>
    <xf numFmtId="0" fontId="0" fillId="3" borderId="0" xfId="0" applyFill="1"/>
    <xf numFmtId="0" fontId="0" fillId="7" borderId="0" xfId="0" applyFill="1"/>
    <xf numFmtId="0" fontId="0" fillId="7" borderId="3" xfId="0" applyFill="1" applyBorder="1"/>
    <xf numFmtId="0" fontId="0" fillId="7" borderId="4" xfId="0" applyFill="1" applyBorder="1"/>
    <xf numFmtId="0" fontId="0" fillId="7" borderId="5" xfId="0" applyFill="1" applyBorder="1"/>
    <xf numFmtId="0" fontId="0" fillId="4" borderId="2" xfId="0" applyFill="1" applyBorder="1"/>
    <xf numFmtId="0" fontId="0" fillId="4" borderId="0" xfId="0" applyFill="1"/>
    <xf numFmtId="0" fontId="0" fillId="4" borderId="5" xfId="0" applyFill="1" applyBorder="1"/>
    <xf numFmtId="0" fontId="0" fillId="2" borderId="0" xfId="0" applyFill="1" applyProtection="1">
      <protection hidden="1"/>
    </xf>
    <xf numFmtId="0" fontId="0" fillId="0" borderId="0" xfId="0" applyProtection="1">
      <protection hidden="1"/>
    </xf>
    <xf numFmtId="0" fontId="0" fillId="3" borderId="12" xfId="0" applyFill="1" applyBorder="1"/>
    <xf numFmtId="0" fontId="0" fillId="3" borderId="11" xfId="0" applyFill="1" applyBorder="1"/>
    <xf numFmtId="0" fontId="0" fillId="3" borderId="13" xfId="0" applyFill="1" applyBorder="1"/>
    <xf numFmtId="0" fontId="2" fillId="10" borderId="21" xfId="0" applyFont="1" applyFill="1" applyBorder="1" applyAlignment="1">
      <alignment horizontal="center" vertical="center" wrapText="1"/>
    </xf>
    <xf numFmtId="0" fontId="0" fillId="0" borderId="30" xfId="0" applyBorder="1"/>
    <xf numFmtId="0" fontId="0" fillId="0" borderId="32" xfId="0" applyBorder="1"/>
    <xf numFmtId="0" fontId="0" fillId="4" borderId="4" xfId="0" applyFill="1" applyBorder="1"/>
    <xf numFmtId="0" fontId="0" fillId="4" borderId="7" xfId="0" applyFill="1" applyBorder="1"/>
    <xf numFmtId="0" fontId="0" fillId="4" borderId="24" xfId="0" applyFill="1" applyBorder="1"/>
    <xf numFmtId="0" fontId="4" fillId="15" borderId="38" xfId="0" applyFont="1" applyFill="1" applyBorder="1" applyAlignment="1">
      <alignment horizontal="center" vertical="center"/>
    </xf>
    <xf numFmtId="0" fontId="4" fillId="14" borderId="39" xfId="0" applyFont="1" applyFill="1" applyBorder="1" applyAlignment="1">
      <alignment horizontal="center" vertical="center"/>
    </xf>
    <xf numFmtId="0" fontId="4" fillId="7" borderId="39" xfId="0" applyFont="1" applyFill="1" applyBorder="1" applyAlignment="1">
      <alignment horizontal="center" vertical="center"/>
    </xf>
    <xf numFmtId="0" fontId="0" fillId="0" borderId="15"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8"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20" xfId="0" applyBorder="1" applyAlignment="1">
      <alignment horizontal="center"/>
    </xf>
    <xf numFmtId="0" fontId="0" fillId="0" borderId="15" xfId="1" applyNumberFormat="1" applyFont="1" applyBorder="1" applyAlignment="1" applyProtection="1">
      <alignment horizontal="center"/>
      <protection locked="0"/>
    </xf>
    <xf numFmtId="0" fontId="0" fillId="0" borderId="18" xfId="1" applyNumberFormat="1" applyFont="1" applyBorder="1" applyAlignment="1" applyProtection="1">
      <alignment horizontal="center"/>
      <protection locked="0"/>
    </xf>
    <xf numFmtId="9" fontId="11" fillId="0" borderId="22" xfId="1" applyFont="1" applyBorder="1" applyAlignment="1" applyProtection="1">
      <alignment horizontal="center"/>
      <protection locked="0"/>
    </xf>
    <xf numFmtId="9" fontId="11" fillId="0" borderId="23" xfId="1" applyFont="1" applyBorder="1" applyAlignment="1" applyProtection="1">
      <alignment horizontal="center"/>
      <protection locked="0"/>
    </xf>
    <xf numFmtId="0" fontId="0" fillId="0" borderId="33" xfId="0" applyBorder="1" applyAlignment="1">
      <alignment horizontal="center"/>
    </xf>
    <xf numFmtId="0" fontId="4" fillId="0" borderId="31" xfId="0" applyFont="1" applyBorder="1" applyAlignment="1">
      <alignment horizontal="center"/>
    </xf>
    <xf numFmtId="0" fontId="4" fillId="0" borderId="34" xfId="0" applyFont="1" applyBorder="1" applyAlignment="1">
      <alignment horizontal="center"/>
    </xf>
    <xf numFmtId="0" fontId="12" fillId="0" borderId="0" xfId="0" applyFont="1"/>
    <xf numFmtId="0" fontId="4" fillId="9" borderId="0" xfId="0" applyFont="1" applyFill="1" applyAlignment="1">
      <alignment horizontal="center" vertical="center"/>
    </xf>
    <xf numFmtId="0" fontId="4" fillId="9" borderId="7" xfId="0" applyFont="1" applyFill="1" applyBorder="1" applyAlignment="1">
      <alignment horizontal="center"/>
    </xf>
    <xf numFmtId="0" fontId="2" fillId="12" borderId="43"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2" borderId="29" xfId="0" applyFont="1" applyFill="1" applyBorder="1" applyAlignment="1">
      <alignment horizontal="center" vertical="center" wrapText="1"/>
    </xf>
    <xf numFmtId="0" fontId="0" fillId="16" borderId="0" xfId="0" applyFill="1" applyProtection="1">
      <protection hidden="1"/>
    </xf>
    <xf numFmtId="0" fontId="0" fillId="16" borderId="1" xfId="0" applyFill="1" applyBorder="1"/>
    <xf numFmtId="0" fontId="0" fillId="16" borderId="2" xfId="0" applyFill="1" applyBorder="1" applyProtection="1">
      <protection hidden="1"/>
    </xf>
    <xf numFmtId="0" fontId="0" fillId="16" borderId="3" xfId="0" applyFill="1" applyBorder="1"/>
    <xf numFmtId="0" fontId="0" fillId="16" borderId="4" xfId="0" applyFill="1" applyBorder="1"/>
    <xf numFmtId="0" fontId="0" fillId="16" borderId="5" xfId="0" applyFill="1" applyBorder="1"/>
    <xf numFmtId="0" fontId="0" fillId="16" borderId="4" xfId="0" applyFill="1" applyBorder="1" applyProtection="1">
      <protection hidden="1"/>
    </xf>
    <xf numFmtId="0" fontId="0" fillId="16" borderId="5" xfId="0" applyFill="1" applyBorder="1" applyProtection="1">
      <protection hidden="1"/>
    </xf>
    <xf numFmtId="0" fontId="0" fillId="16" borderId="6" xfId="0" applyFill="1" applyBorder="1" applyProtection="1">
      <protection hidden="1"/>
    </xf>
    <xf numFmtId="0" fontId="0" fillId="16" borderId="7" xfId="0" applyFill="1" applyBorder="1" applyProtection="1">
      <protection hidden="1"/>
    </xf>
    <xf numFmtId="0" fontId="0" fillId="16" borderId="24" xfId="0" applyFill="1" applyBorder="1" applyProtection="1">
      <protection hidden="1"/>
    </xf>
    <xf numFmtId="0" fontId="0" fillId="0" borderId="4" xfId="0" applyBorder="1"/>
    <xf numFmtId="0" fontId="0" fillId="0" borderId="5" xfId="0" applyBorder="1"/>
    <xf numFmtId="0" fontId="8" fillId="0" borderId="4" xfId="0" applyFont="1" applyBorder="1"/>
    <xf numFmtId="0" fontId="8" fillId="0" borderId="0" xfId="0" applyFont="1"/>
    <xf numFmtId="0" fontId="8" fillId="0" borderId="5" xfId="0" applyFont="1" applyBorder="1"/>
    <xf numFmtId="0" fontId="0" fillId="0" borderId="6" xfId="0" applyBorder="1"/>
    <xf numFmtId="0" fontId="0" fillId="0" borderId="7" xfId="0" applyBorder="1"/>
    <xf numFmtId="0" fontId="0" fillId="0" borderId="24" xfId="0" applyBorder="1"/>
    <xf numFmtId="0" fontId="9" fillId="0" borderId="0" xfId="0" applyFont="1" applyAlignment="1">
      <alignment horizontal="center" wrapText="1"/>
    </xf>
    <xf numFmtId="0" fontId="4" fillId="0" borderId="0" xfId="0" applyFont="1"/>
    <xf numFmtId="0" fontId="9" fillId="0" borderId="0" xfId="0" applyFont="1" applyAlignment="1">
      <alignment wrapText="1"/>
    </xf>
    <xf numFmtId="0" fontId="0" fillId="0" borderId="0" xfId="0" applyAlignment="1">
      <alignment vertical="center"/>
    </xf>
    <xf numFmtId="0" fontId="4" fillId="17" borderId="75" xfId="0" applyFont="1" applyFill="1" applyBorder="1" applyAlignment="1">
      <alignment horizontal="center" vertical="center"/>
    </xf>
    <xf numFmtId="0" fontId="4" fillId="17" borderId="76" xfId="0" applyFont="1" applyFill="1" applyBorder="1" applyAlignment="1">
      <alignment horizontal="center" vertical="center"/>
    </xf>
    <xf numFmtId="0" fontId="4" fillId="24" borderId="40" xfId="0" applyFont="1" applyFill="1" applyBorder="1" applyAlignment="1">
      <alignment horizontal="center" vertical="center"/>
    </xf>
    <xf numFmtId="0" fontId="0" fillId="2" borderId="35" xfId="0" applyFill="1" applyBorder="1" applyAlignment="1">
      <alignment horizontal="center" vertical="center"/>
    </xf>
    <xf numFmtId="0" fontId="0" fillId="6" borderId="58" xfId="0" applyFill="1" applyBorder="1" applyAlignment="1">
      <alignment horizontal="center" vertical="center"/>
    </xf>
    <xf numFmtId="0" fontId="0" fillId="2" borderId="36" xfId="0" applyFill="1" applyBorder="1" applyAlignment="1">
      <alignment horizontal="center" vertical="center"/>
    </xf>
    <xf numFmtId="0" fontId="0" fillId="6" borderId="59" xfId="0" applyFill="1" applyBorder="1" applyAlignment="1">
      <alignment horizontal="center" vertical="center"/>
    </xf>
    <xf numFmtId="0" fontId="0" fillId="2" borderId="37" xfId="0" applyFill="1" applyBorder="1" applyAlignment="1">
      <alignment horizontal="center" vertical="center"/>
    </xf>
    <xf numFmtId="0" fontId="0" fillId="6" borderId="60" xfId="0" applyFill="1" applyBorder="1" applyAlignment="1">
      <alignment horizontal="center" vertical="center"/>
    </xf>
    <xf numFmtId="0" fontId="0" fillId="0" borderId="4" xfId="0" applyBorder="1" applyProtection="1">
      <protection hidden="1"/>
    </xf>
    <xf numFmtId="0" fontId="0" fillId="0" borderId="5" xfId="0" applyBorder="1" applyProtection="1">
      <protection hidden="1"/>
    </xf>
    <xf numFmtId="0" fontId="0" fillId="0" borderId="6" xfId="0" applyBorder="1" applyProtection="1">
      <protection hidden="1"/>
    </xf>
    <xf numFmtId="0" fontId="0" fillId="0" borderId="7" xfId="0" applyBorder="1" applyProtection="1">
      <protection hidden="1"/>
    </xf>
    <xf numFmtId="0" fontId="0" fillId="0" borderId="24" xfId="0" applyBorder="1" applyProtection="1">
      <protection hidden="1"/>
    </xf>
    <xf numFmtId="0" fontId="11" fillId="7" borderId="78" xfId="0" applyFont="1" applyFill="1" applyBorder="1" applyAlignment="1">
      <alignment horizontal="right" vertical="center"/>
    </xf>
    <xf numFmtId="0" fontId="11" fillId="7" borderId="78" xfId="0" applyFont="1" applyFill="1" applyBorder="1" applyAlignment="1">
      <alignment horizontal="left" vertical="center"/>
    </xf>
    <xf numFmtId="0" fontId="2" fillId="0" borderId="0" xfId="0" applyFont="1" applyProtection="1">
      <protection hidden="1"/>
    </xf>
    <xf numFmtId="0" fontId="2" fillId="0" borderId="4" xfId="0" applyFont="1" applyBorder="1" applyProtection="1">
      <protection hidden="1"/>
    </xf>
    <xf numFmtId="0" fontId="2" fillId="0" borderId="5" xfId="0" applyFont="1" applyBorder="1" applyProtection="1">
      <protection hidden="1"/>
    </xf>
    <xf numFmtId="0" fontId="3" fillId="7" borderId="2" xfId="0" applyFont="1" applyFill="1" applyBorder="1" applyAlignment="1">
      <alignment horizontal="right"/>
    </xf>
    <xf numFmtId="0" fontId="0" fillId="7" borderId="7" xfId="0" applyFill="1" applyBorder="1" applyAlignment="1">
      <alignment horizontal="right" vertical="center"/>
    </xf>
    <xf numFmtId="0" fontId="0" fillId="3" borderId="80" xfId="0" applyFill="1" applyBorder="1"/>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0" fillId="3" borderId="92" xfId="0" applyFill="1" applyBorder="1"/>
    <xf numFmtId="0" fontId="0" fillId="3" borderId="93" xfId="0" applyFill="1" applyBorder="1"/>
    <xf numFmtId="0" fontId="11" fillId="0" borderId="95" xfId="0" applyFont="1" applyBorder="1" applyAlignment="1">
      <alignment horizontal="center"/>
    </xf>
    <xf numFmtId="0" fontId="11" fillId="0" borderId="5" xfId="0" applyFont="1" applyBorder="1" applyAlignment="1">
      <alignment horizontal="center"/>
    </xf>
    <xf numFmtId="0" fontId="0" fillId="0" borderId="97"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99" xfId="0" applyBorder="1" applyAlignment="1" applyProtection="1">
      <alignment horizontal="center"/>
      <protection locked="0"/>
    </xf>
    <xf numFmtId="0" fontId="0" fillId="0" borderId="97" xfId="1" applyNumberFormat="1" applyFont="1" applyBorder="1" applyAlignment="1" applyProtection="1">
      <alignment horizontal="center"/>
      <protection locked="0"/>
    </xf>
    <xf numFmtId="9" fontId="11" fillId="0" borderId="100" xfId="1" applyFont="1" applyBorder="1" applyAlignment="1" applyProtection="1">
      <alignment horizontal="center"/>
      <protection locked="0"/>
    </xf>
    <xf numFmtId="0" fontId="11" fillId="0" borderId="101" xfId="0" applyFont="1" applyBorder="1" applyAlignment="1">
      <alignment horizontal="center"/>
    </xf>
    <xf numFmtId="0" fontId="8" fillId="0" borderId="102" xfId="0" applyFont="1" applyBorder="1" applyAlignment="1">
      <alignment vertical="center"/>
    </xf>
    <xf numFmtId="0" fontId="0" fillId="3" borderId="105" xfId="0" applyFill="1" applyBorder="1"/>
    <xf numFmtId="0" fontId="0" fillId="0" borderId="106" xfId="0" applyBorder="1" applyAlignment="1" applyProtection="1">
      <alignment horizontal="center"/>
      <protection locked="0"/>
    </xf>
    <xf numFmtId="0" fontId="0" fillId="0" borderId="107" xfId="0" applyBorder="1" applyAlignment="1" applyProtection="1">
      <alignment horizontal="center"/>
      <protection locked="0"/>
    </xf>
    <xf numFmtId="0" fontId="0" fillId="0" borderId="108" xfId="0" applyBorder="1" applyAlignment="1" applyProtection="1">
      <alignment horizontal="center"/>
      <protection locked="0"/>
    </xf>
    <xf numFmtId="0" fontId="0" fillId="7" borderId="6" xfId="0" applyFill="1" applyBorder="1" applyAlignment="1">
      <alignment horizontal="right" vertical="center"/>
    </xf>
    <xf numFmtId="0" fontId="0" fillId="3" borderId="75" xfId="0" applyFill="1" applyBorder="1"/>
    <xf numFmtId="0" fontId="0" fillId="3" borderId="111" xfId="0" applyFill="1" applyBorder="1"/>
    <xf numFmtId="0" fontId="4" fillId="0" borderId="112" xfId="0" applyFont="1" applyBorder="1" applyAlignment="1" applyProtection="1">
      <alignment horizontal="center"/>
      <protection locked="0"/>
    </xf>
    <xf numFmtId="0" fontId="4" fillId="0" borderId="20" xfId="0" applyFont="1" applyBorder="1" applyAlignment="1" applyProtection="1">
      <alignment horizontal="center"/>
      <protection locked="0"/>
    </xf>
    <xf numFmtId="0" fontId="4" fillId="0" borderId="33" xfId="0" applyFont="1" applyBorder="1" applyAlignment="1" applyProtection="1">
      <alignment horizontal="center"/>
      <protection locked="0"/>
    </xf>
    <xf numFmtId="0" fontId="4" fillId="10" borderId="21" xfId="0" applyFont="1" applyFill="1" applyBorder="1" applyAlignment="1">
      <alignment horizontal="center" vertical="center" wrapText="1"/>
    </xf>
    <xf numFmtId="0" fontId="4" fillId="12" borderId="21" xfId="0" applyFont="1" applyFill="1" applyBorder="1" applyAlignment="1">
      <alignment horizontal="center" vertical="center" wrapText="1"/>
    </xf>
    <xf numFmtId="0" fontId="4" fillId="9" borderId="28" xfId="0" applyFont="1" applyFill="1" applyBorder="1" applyAlignment="1">
      <alignment horizontal="left" vertical="center"/>
    </xf>
    <xf numFmtId="0" fontId="1" fillId="9" borderId="29"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9" borderId="4" xfId="0" applyFont="1" applyFill="1" applyBorder="1" applyAlignment="1">
      <alignment horizontal="center" vertical="center"/>
    </xf>
    <xf numFmtId="0" fontId="4" fillId="9" borderId="6" xfId="0" applyFont="1" applyFill="1" applyBorder="1" applyAlignment="1">
      <alignment horizontal="center"/>
    </xf>
    <xf numFmtId="0" fontId="0" fillId="0" borderId="4" xfId="0" applyBorder="1" applyAlignment="1">
      <alignment vertical="center"/>
    </xf>
    <xf numFmtId="0" fontId="0" fillId="28" borderId="0" xfId="0" applyFill="1" applyAlignment="1">
      <alignment horizontal="right" vertical="center"/>
    </xf>
    <xf numFmtId="0" fontId="4" fillId="16" borderId="0" xfId="0" applyFont="1" applyFill="1" applyAlignment="1">
      <alignment vertical="center"/>
    </xf>
    <xf numFmtId="0" fontId="0" fillId="6" borderId="0" xfId="0" applyFill="1" applyAlignment="1">
      <alignment horizontal="right" vertical="center"/>
    </xf>
    <xf numFmtId="0" fontId="0" fillId="28" borderId="7" xfId="0" applyFill="1" applyBorder="1" applyAlignment="1">
      <alignment horizontal="right" vertical="center"/>
    </xf>
    <xf numFmtId="0" fontId="4" fillId="16" borderId="7" xfId="0" applyFont="1" applyFill="1" applyBorder="1" applyAlignment="1">
      <alignment vertical="center"/>
    </xf>
    <xf numFmtId="0" fontId="0" fillId="6" borderId="7" xfId="0" applyFill="1" applyBorder="1" applyAlignment="1">
      <alignment horizontal="right" vertical="center"/>
    </xf>
    <xf numFmtId="0" fontId="0" fillId="0" borderId="116" xfId="0" applyBorder="1"/>
    <xf numFmtId="0" fontId="0" fillId="0" borderId="9" xfId="0" applyBorder="1"/>
    <xf numFmtId="0" fontId="0" fillId="0" borderId="117" xfId="0" applyBorder="1"/>
    <xf numFmtId="0" fontId="0" fillId="0" borderId="9" xfId="0" applyBorder="1" applyAlignment="1">
      <alignment vertical="center"/>
    </xf>
    <xf numFmtId="0" fontId="0" fillId="0" borderId="116" xfId="0" applyBorder="1" applyAlignment="1">
      <alignment vertical="center"/>
    </xf>
    <xf numFmtId="0" fontId="0" fillId="3" borderId="118" xfId="0" applyFill="1" applyBorder="1"/>
    <xf numFmtId="0" fontId="4" fillId="0" borderId="119" xfId="0" applyFont="1" applyBorder="1" applyAlignment="1" applyProtection="1">
      <alignment horizontal="center"/>
      <protection locked="0"/>
    </xf>
    <xf numFmtId="0" fontId="3" fillId="7" borderId="78" xfId="0" applyFont="1" applyFill="1" applyBorder="1" applyAlignment="1">
      <alignment horizontal="right" vertical="center" wrapText="1"/>
    </xf>
    <xf numFmtId="0" fontId="2" fillId="30" borderId="43" xfId="0" applyFont="1" applyFill="1" applyBorder="1" applyAlignment="1">
      <alignment horizontal="center" vertical="center" wrapText="1"/>
    </xf>
    <xf numFmtId="0" fontId="13" fillId="30" borderId="29" xfId="0" applyFont="1" applyFill="1" applyBorder="1" applyAlignment="1">
      <alignment horizontal="center" vertical="center" wrapText="1"/>
    </xf>
    <xf numFmtId="0" fontId="0" fillId="28" borderId="58" xfId="0" applyFill="1" applyBorder="1" applyAlignment="1">
      <alignment horizontal="center" vertical="center"/>
    </xf>
    <xf numFmtId="0" fontId="0" fillId="28" borderId="59" xfId="0" applyFill="1" applyBorder="1" applyAlignment="1">
      <alignment horizontal="center" vertical="center"/>
    </xf>
    <xf numFmtId="0" fontId="0" fillId="28" borderId="60" xfId="0" applyFill="1" applyBorder="1" applyAlignment="1">
      <alignment horizontal="center" vertical="center"/>
    </xf>
    <xf numFmtId="0" fontId="4" fillId="16" borderId="4" xfId="0" applyFont="1" applyFill="1" applyBorder="1" applyAlignment="1">
      <alignment horizontal="center" vertical="center"/>
    </xf>
    <xf numFmtId="0" fontId="4" fillId="16" borderId="6" xfId="0" applyFont="1" applyFill="1" applyBorder="1" applyAlignment="1">
      <alignment horizontal="center"/>
    </xf>
    <xf numFmtId="0" fontId="14" fillId="10" borderId="21" xfId="0" applyFont="1" applyFill="1" applyBorder="1" applyAlignment="1">
      <alignment horizontal="center" vertical="center" wrapText="1"/>
    </xf>
    <xf numFmtId="0" fontId="2" fillId="30" borderId="21" xfId="0" applyFont="1" applyFill="1" applyBorder="1" applyAlignment="1">
      <alignment horizontal="center" vertical="center" wrapText="1"/>
    </xf>
    <xf numFmtId="0" fontId="14" fillId="30" borderId="21" xfId="0" applyFont="1" applyFill="1" applyBorder="1" applyAlignment="1">
      <alignment horizontal="center" vertical="center" wrapText="1"/>
    </xf>
    <xf numFmtId="0" fontId="14" fillId="12" borderId="29" xfId="0" applyFont="1" applyFill="1" applyBorder="1" applyAlignment="1">
      <alignment horizontal="center" vertical="center" wrapText="1"/>
    </xf>
    <xf numFmtId="0" fontId="0" fillId="28" borderId="35" xfId="0" applyFill="1" applyBorder="1" applyAlignment="1">
      <alignment horizontal="center" vertical="center"/>
    </xf>
    <xf numFmtId="0" fontId="0" fillId="28" borderId="36" xfId="0" applyFill="1" applyBorder="1" applyAlignment="1">
      <alignment horizontal="center" vertical="center"/>
    </xf>
    <xf numFmtId="0" fontId="0" fillId="28" borderId="37" xfId="0" applyFill="1" applyBorder="1" applyAlignment="1">
      <alignment horizontal="center" vertical="center"/>
    </xf>
    <xf numFmtId="0" fontId="5" fillId="10" borderId="21" xfId="0" applyFont="1" applyFill="1" applyBorder="1" applyAlignment="1">
      <alignment horizontal="center" vertical="center" wrapText="1"/>
    </xf>
    <xf numFmtId="0" fontId="5" fillId="30" borderId="21" xfId="0" applyFont="1" applyFill="1" applyBorder="1" applyAlignment="1">
      <alignment horizontal="center" vertical="center" wrapText="1"/>
    </xf>
    <xf numFmtId="0" fontId="0" fillId="0" borderId="0" xfId="0" applyAlignment="1">
      <alignment horizontal="center" vertical="center" wrapText="1"/>
    </xf>
    <xf numFmtId="0" fontId="0" fillId="6" borderId="0" xfId="0" applyFill="1"/>
    <xf numFmtId="0" fontId="5" fillId="12" borderId="21" xfId="0" applyFont="1" applyFill="1" applyBorder="1" applyAlignment="1">
      <alignment horizontal="center" vertical="center" wrapText="1"/>
    </xf>
    <xf numFmtId="0" fontId="8" fillId="0" borderId="0" xfId="0" applyFont="1" applyAlignment="1">
      <alignment vertical="center"/>
    </xf>
    <xf numFmtId="14" fontId="0" fillId="0" borderId="0" xfId="0" applyNumberFormat="1"/>
    <xf numFmtId="0" fontId="0" fillId="0" borderId="0" xfId="0" applyAlignment="1">
      <alignment horizontal="center"/>
    </xf>
    <xf numFmtId="14" fontId="2" fillId="16" borderId="103" xfId="0" applyNumberFormat="1" applyFont="1" applyFill="1" applyBorder="1"/>
    <xf numFmtId="0" fontId="0" fillId="4" borderId="61" xfId="0" applyFill="1" applyBorder="1" applyAlignment="1">
      <alignment horizontal="center" vertical="center"/>
    </xf>
    <xf numFmtId="0" fontId="0" fillId="4" borderId="41" xfId="0" applyFill="1" applyBorder="1" applyAlignment="1">
      <alignment horizontal="center" vertical="center"/>
    </xf>
    <xf numFmtId="0" fontId="0" fillId="4" borderId="75" xfId="0" applyFill="1" applyBorder="1" applyAlignment="1">
      <alignment horizontal="center" vertical="center"/>
    </xf>
    <xf numFmtId="0" fontId="0" fillId="4" borderId="112" xfId="0" applyFill="1" applyBorder="1" applyAlignment="1">
      <alignment horizontal="center" vertical="center"/>
    </xf>
    <xf numFmtId="0" fontId="0" fillId="4" borderId="76" xfId="0" applyFill="1" applyBorder="1" applyAlignment="1">
      <alignment horizontal="center" vertical="center"/>
    </xf>
    <xf numFmtId="0" fontId="0" fillId="4" borderId="120" xfId="0" applyFill="1" applyBorder="1" applyAlignment="1">
      <alignment horizontal="center" vertical="center"/>
    </xf>
    <xf numFmtId="0" fontId="0" fillId="0" borderId="81" xfId="0" applyBorder="1" applyAlignment="1" applyProtection="1">
      <alignment shrinkToFit="1"/>
      <protection locked="0"/>
    </xf>
    <xf numFmtId="0" fontId="0" fillId="0" borderId="82" xfId="0" applyBorder="1" applyAlignment="1" applyProtection="1">
      <alignment shrinkToFit="1"/>
      <protection locked="0"/>
    </xf>
    <xf numFmtId="0" fontId="0" fillId="0" borderId="96" xfId="0" applyBorder="1" applyAlignment="1" applyProtection="1">
      <alignment shrinkToFit="1"/>
      <protection locked="0"/>
    </xf>
    <xf numFmtId="0" fontId="2" fillId="10" borderId="21" xfId="0" applyFont="1" applyFill="1" applyBorder="1" applyAlignment="1">
      <alignment horizontal="center" vertical="center" shrinkToFit="1"/>
    </xf>
    <xf numFmtId="0" fontId="13" fillId="10" borderId="29" xfId="0" applyFont="1" applyFill="1" applyBorder="1" applyAlignment="1">
      <alignment horizontal="center" vertical="center" shrinkToFit="1"/>
    </xf>
    <xf numFmtId="0" fontId="5" fillId="10" borderId="29" xfId="0" applyFont="1" applyFill="1" applyBorder="1" applyAlignment="1">
      <alignment horizontal="center" vertical="center" wrapText="1"/>
    </xf>
    <xf numFmtId="0" fontId="0" fillId="0" borderId="31" xfId="0" applyBorder="1" applyAlignment="1">
      <alignment horizontal="center"/>
    </xf>
    <xf numFmtId="0" fontId="0" fillId="0" borderId="34" xfId="0" applyBorder="1" applyAlignment="1">
      <alignment horizontal="center"/>
    </xf>
    <xf numFmtId="0" fontId="0" fillId="4" borderId="2" xfId="0" applyFill="1" applyBorder="1" applyAlignment="1">
      <alignment horizontal="center"/>
    </xf>
    <xf numFmtId="0" fontId="0" fillId="4" borderId="0" xfId="0" applyFill="1" applyAlignment="1">
      <alignment horizontal="center"/>
    </xf>
    <xf numFmtId="0" fontId="1" fillId="9" borderId="0" xfId="0" applyFont="1" applyFill="1" applyAlignment="1">
      <alignment horizontal="center" vertical="center" shrinkToFit="1"/>
    </xf>
    <xf numFmtId="0" fontId="2" fillId="26" borderId="0" xfId="0" applyFont="1" applyFill="1" applyAlignment="1">
      <alignment horizontal="center" vertical="center" shrinkToFit="1"/>
    </xf>
    <xf numFmtId="0" fontId="0" fillId="20" borderId="0" xfId="0" applyFill="1"/>
    <xf numFmtId="0" fontId="0" fillId="27" borderId="0" xfId="0" applyFill="1"/>
    <xf numFmtId="0" fontId="0" fillId="8" borderId="0" xfId="0" applyFill="1"/>
    <xf numFmtId="0" fontId="0" fillId="28" borderId="0" xfId="0" applyFill="1"/>
    <xf numFmtId="0" fontId="0" fillId="0" borderId="62" xfId="0" applyBorder="1"/>
    <xf numFmtId="0" fontId="0" fillId="20" borderId="62" xfId="0" applyFill="1" applyBorder="1"/>
    <xf numFmtId="0" fontId="0" fillId="0" borderId="8" xfId="0" applyBorder="1"/>
    <xf numFmtId="0" fontId="0" fillId="20" borderId="8" xfId="0" applyFill="1" applyBorder="1"/>
    <xf numFmtId="0" fontId="0" fillId="2" borderId="8" xfId="0" applyFill="1" applyBorder="1"/>
    <xf numFmtId="0" fontId="0" fillId="27" borderId="62" xfId="0" applyFill="1" applyBorder="1"/>
    <xf numFmtId="0" fontId="0" fillId="27" borderId="8" xfId="0" applyFill="1" applyBorder="1"/>
    <xf numFmtId="0" fontId="0" fillId="28" borderId="8" xfId="0" applyFill="1" applyBorder="1"/>
    <xf numFmtId="0" fontId="0" fillId="8" borderId="62" xfId="0" applyFill="1" applyBorder="1"/>
    <xf numFmtId="0" fontId="0" fillId="0" borderId="1" xfId="0" applyBorder="1"/>
    <xf numFmtId="0" fontId="0" fillId="0" borderId="2" xfId="0" applyBorder="1"/>
    <xf numFmtId="0" fontId="0" fillId="0" borderId="3" xfId="0" applyBorder="1"/>
    <xf numFmtId="0" fontId="0" fillId="20" borderId="123" xfId="0" applyFill="1" applyBorder="1"/>
    <xf numFmtId="0" fontId="0" fillId="2" borderId="5" xfId="0" applyFill="1" applyBorder="1"/>
    <xf numFmtId="0" fontId="0" fillId="2" borderId="95" xfId="0" applyFill="1" applyBorder="1"/>
    <xf numFmtId="0" fontId="0" fillId="27" borderId="123" xfId="0" applyFill="1" applyBorder="1"/>
    <xf numFmtId="0" fontId="0" fillId="28" borderId="5" xfId="0" applyFill="1" applyBorder="1"/>
    <xf numFmtId="0" fontId="0" fillId="28" borderId="95" xfId="0" applyFill="1" applyBorder="1"/>
    <xf numFmtId="0" fontId="0" fillId="8" borderId="123" xfId="0" applyFill="1" applyBorder="1"/>
    <xf numFmtId="0" fontId="0" fillId="6" borderId="5" xfId="0" applyFill="1" applyBorder="1"/>
    <xf numFmtId="0" fontId="0" fillId="8" borderId="7" xfId="0" applyFill="1" applyBorder="1"/>
    <xf numFmtId="0" fontId="0" fillId="6" borderId="7" xfId="0" applyFill="1" applyBorder="1"/>
    <xf numFmtId="0" fontId="0" fillId="6" borderId="24" xfId="0" applyFill="1" applyBorder="1"/>
    <xf numFmtId="0" fontId="9" fillId="0" borderId="0" xfId="0" applyFont="1" applyAlignment="1">
      <alignment vertical="center" wrapText="1"/>
    </xf>
    <xf numFmtId="0" fontId="9" fillId="31" borderId="0" xfId="0" applyFont="1" applyFill="1" applyAlignment="1">
      <alignment vertical="center" wrapText="1"/>
    </xf>
    <xf numFmtId="0" fontId="6" fillId="0" borderId="0" xfId="0" applyFont="1" applyAlignment="1">
      <alignment horizontal="left" vertical="center"/>
    </xf>
    <xf numFmtId="0" fontId="16" fillId="0" borderId="0" xfId="0" applyFont="1"/>
    <xf numFmtId="0" fontId="16" fillId="2" borderId="0" xfId="0" applyFont="1" applyFill="1"/>
    <xf numFmtId="0" fontId="16" fillId="28" borderId="0" xfId="0" applyFont="1" applyFill="1"/>
    <xf numFmtId="0" fontId="16" fillId="6" borderId="0" xfId="0" applyFont="1" applyFill="1" applyAlignment="1">
      <alignment vertical="center"/>
    </xf>
    <xf numFmtId="0" fontId="16" fillId="6" borderId="0" xfId="0" applyFont="1" applyFill="1"/>
    <xf numFmtId="0" fontId="16" fillId="0" borderId="0" xfId="0" applyFont="1" applyAlignment="1">
      <alignment horizontal="left" vertical="center"/>
    </xf>
    <xf numFmtId="0" fontId="16" fillId="31" borderId="0" xfId="0" applyFont="1" applyFill="1" applyAlignment="1">
      <alignment horizontal="left" vertical="center"/>
    </xf>
    <xf numFmtId="0" fontId="4" fillId="2" borderId="0" xfId="0" applyFont="1" applyFill="1"/>
    <xf numFmtId="0" fontId="18" fillId="2" borderId="0" xfId="0" applyFont="1" applyFill="1" applyAlignment="1">
      <alignment horizontal="left" vertical="center"/>
    </xf>
    <xf numFmtId="0" fontId="4" fillId="28" borderId="0" xfId="0" applyFont="1" applyFill="1"/>
    <xf numFmtId="0" fontId="18" fillId="28" borderId="0" xfId="0" applyFont="1" applyFill="1" applyAlignment="1">
      <alignment horizontal="left" vertical="center"/>
    </xf>
    <xf numFmtId="0" fontId="4" fillId="6" borderId="0" xfId="0" applyFont="1" applyFill="1"/>
    <xf numFmtId="0" fontId="18" fillId="6" borderId="0" xfId="0" applyFont="1" applyFill="1" applyAlignment="1">
      <alignment horizontal="left" vertical="center"/>
    </xf>
    <xf numFmtId="0" fontId="0" fillId="31" borderId="0" xfId="0" applyFill="1"/>
    <xf numFmtId="0" fontId="0" fillId="29" borderId="0" xfId="0" applyFill="1"/>
    <xf numFmtId="0" fontId="12" fillId="29" borderId="0" xfId="0" applyFont="1" applyFill="1"/>
    <xf numFmtId="0" fontId="0" fillId="0" borderId="0" xfId="0" applyAlignment="1">
      <alignment wrapText="1"/>
    </xf>
    <xf numFmtId="0" fontId="12" fillId="6" borderId="0" xfId="0" applyFont="1" applyFill="1"/>
    <xf numFmtId="0" fontId="9" fillId="2" borderId="0" xfId="0" applyFont="1" applyFill="1" applyAlignment="1">
      <alignment vertical="center" wrapText="1"/>
    </xf>
    <xf numFmtId="0" fontId="9" fillId="29" borderId="0" xfId="0" applyFont="1" applyFill="1" applyAlignment="1">
      <alignment vertical="center" wrapText="1"/>
    </xf>
    <xf numFmtId="0" fontId="9" fillId="9" borderId="0" xfId="0" applyFont="1" applyFill="1" applyAlignment="1">
      <alignment vertical="center" wrapText="1"/>
    </xf>
    <xf numFmtId="0" fontId="0" fillId="31" borderId="0" xfId="0" applyFill="1" applyAlignment="1">
      <alignment vertical="center"/>
    </xf>
    <xf numFmtId="0" fontId="9" fillId="6" borderId="0" xfId="0" applyFont="1" applyFill="1" applyAlignment="1">
      <alignment vertical="center" wrapText="1"/>
    </xf>
    <xf numFmtId="0" fontId="0" fillId="6" borderId="0" xfId="0" applyFill="1" applyAlignment="1">
      <alignment horizontal="right"/>
    </xf>
    <xf numFmtId="0" fontId="4" fillId="8" borderId="0" xfId="0" applyFont="1" applyFill="1"/>
    <xf numFmtId="0" fontId="4" fillId="16" borderId="0" xfId="0" applyFont="1" applyFill="1"/>
    <xf numFmtId="0" fontId="4" fillId="0" borderId="126" xfId="0" applyFont="1" applyBorder="1" applyAlignment="1" applyProtection="1">
      <alignment horizontal="center"/>
      <protection locked="0"/>
    </xf>
    <xf numFmtId="0" fontId="4" fillId="0" borderId="121" xfId="0" applyFont="1" applyBorder="1" applyAlignment="1" applyProtection="1">
      <alignment horizontal="center"/>
      <protection locked="0"/>
    </xf>
    <xf numFmtId="0" fontId="4" fillId="0" borderId="131" xfId="0" applyFont="1" applyBorder="1" applyAlignment="1" applyProtection="1">
      <alignment horizontal="center"/>
      <protection locked="0"/>
    </xf>
    <xf numFmtId="0" fontId="0" fillId="0" borderId="94" xfId="0" applyBorder="1" applyAlignment="1" applyProtection="1">
      <alignment shrinkToFit="1"/>
      <protection locked="0"/>
    </xf>
    <xf numFmtId="0" fontId="0" fillId="0" borderId="8" xfId="0" applyBorder="1" applyAlignment="1" applyProtection="1">
      <alignment shrinkToFit="1"/>
      <protection locked="0"/>
    </xf>
    <xf numFmtId="0" fontId="0" fillId="0" borderId="15" xfId="0" applyBorder="1" applyAlignment="1" applyProtection="1">
      <alignment horizontal="center" shrinkToFit="1"/>
      <protection locked="0"/>
    </xf>
    <xf numFmtId="0" fontId="0" fillId="0" borderId="16" xfId="0" applyBorder="1" applyAlignment="1" applyProtection="1">
      <alignment horizontal="center" shrinkToFit="1"/>
      <protection locked="0"/>
    </xf>
    <xf numFmtId="0" fontId="0" fillId="0" borderId="18" xfId="0" applyBorder="1" applyAlignment="1" applyProtection="1">
      <alignment horizontal="center" shrinkToFit="1"/>
      <protection locked="0"/>
    </xf>
    <xf numFmtId="0" fontId="0" fillId="0" borderId="19" xfId="0" applyBorder="1" applyAlignment="1" applyProtection="1">
      <alignment horizontal="center" shrinkToFit="1"/>
      <protection locked="0"/>
    </xf>
    <xf numFmtId="0" fontId="0" fillId="0" borderId="32" xfId="0" applyBorder="1" applyAlignment="1" applyProtection="1">
      <alignment shrinkToFit="1"/>
      <protection locked="0"/>
    </xf>
    <xf numFmtId="0" fontId="0" fillId="0" borderId="10" xfId="0" applyBorder="1" applyAlignment="1" applyProtection="1">
      <alignment shrinkToFit="1"/>
      <protection locked="0"/>
    </xf>
    <xf numFmtId="0" fontId="0" fillId="0" borderId="97" xfId="0" applyBorder="1" applyAlignment="1" applyProtection="1">
      <alignment horizontal="center" shrinkToFit="1"/>
      <protection locked="0"/>
    </xf>
    <xf numFmtId="0" fontId="0" fillId="0" borderId="98" xfId="0" applyBorder="1" applyAlignment="1" applyProtection="1">
      <alignment horizontal="center" shrinkToFit="1"/>
      <protection locked="0"/>
    </xf>
    <xf numFmtId="0" fontId="3" fillId="7" borderId="2" xfId="0" applyFont="1" applyFill="1" applyBorder="1" applyAlignment="1" applyProtection="1">
      <alignment horizontal="left"/>
      <protection locked="0"/>
    </xf>
    <xf numFmtId="0" fontId="0" fillId="7" borderId="2" xfId="0" applyFill="1" applyBorder="1"/>
    <xf numFmtId="0" fontId="0" fillId="7" borderId="7" xfId="0" applyFill="1" applyBorder="1"/>
    <xf numFmtId="0" fontId="0" fillId="7" borderId="1" xfId="0" applyFill="1" applyBorder="1"/>
    <xf numFmtId="0" fontId="1" fillId="26" borderId="12" xfId="0" applyFont="1" applyFill="1" applyBorder="1" applyAlignment="1">
      <alignment horizontal="center" vertical="center" shrinkToFit="1"/>
    </xf>
    <xf numFmtId="0" fontId="1" fillId="26" borderId="0" xfId="0" applyFont="1" applyFill="1" applyAlignment="1">
      <alignment horizontal="center" vertical="center" shrinkToFit="1"/>
    </xf>
    <xf numFmtId="0" fontId="1" fillId="9" borderId="93" xfId="0" applyFont="1" applyFill="1" applyBorder="1" applyAlignment="1">
      <alignment horizontal="center" vertical="center" shrinkToFit="1"/>
    </xf>
    <xf numFmtId="14" fontId="0" fillId="0" borderId="81" xfId="0" applyNumberFormat="1" applyBorder="1" applyAlignment="1" applyProtection="1">
      <alignment shrinkToFit="1"/>
      <protection locked="0"/>
    </xf>
    <xf numFmtId="14" fontId="0" fillId="0" borderId="82" xfId="0" applyNumberFormat="1" applyBorder="1" applyAlignment="1" applyProtection="1">
      <alignment shrinkToFit="1"/>
      <protection locked="0"/>
    </xf>
    <xf numFmtId="0" fontId="0" fillId="16" borderId="6" xfId="0" applyFill="1" applyBorder="1"/>
    <xf numFmtId="0" fontId="0" fillId="0" borderId="94"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0" fillId="0" borderId="113" xfId="0" applyBorder="1" applyAlignment="1">
      <alignment horizontal="center"/>
    </xf>
    <xf numFmtId="0" fontId="0" fillId="0" borderId="114" xfId="0" applyBorder="1" applyAlignment="1">
      <alignment horizontal="center"/>
    </xf>
    <xf numFmtId="0" fontId="0" fillId="0" borderId="115" xfId="0" applyBorder="1" applyAlignment="1">
      <alignment horizontal="center"/>
    </xf>
    <xf numFmtId="0" fontId="0" fillId="0" borderId="125" xfId="0" applyBorder="1" applyAlignment="1">
      <alignment horizontal="center"/>
    </xf>
    <xf numFmtId="0" fontId="0" fillId="0" borderId="128" xfId="0" applyBorder="1" applyAlignment="1">
      <alignment horizontal="center"/>
    </xf>
    <xf numFmtId="0" fontId="0" fillId="0" borderId="130" xfId="0" applyBorder="1" applyAlignment="1">
      <alignment horizontal="center"/>
    </xf>
    <xf numFmtId="0" fontId="0" fillId="0" borderId="127" xfId="0" applyBorder="1" applyAlignment="1">
      <alignment horizontal="center"/>
    </xf>
    <xf numFmtId="0" fontId="0" fillId="0" borderId="129" xfId="0" applyBorder="1" applyAlignment="1">
      <alignment horizontal="center"/>
    </xf>
    <xf numFmtId="0" fontId="0" fillId="0" borderId="132" xfId="0" applyBorder="1" applyAlignment="1">
      <alignment horizontal="center"/>
    </xf>
    <xf numFmtId="0" fontId="0" fillId="0" borderId="104" xfId="0" applyBorder="1" applyAlignment="1">
      <alignment horizontal="center"/>
    </xf>
    <xf numFmtId="0" fontId="4" fillId="7" borderId="8" xfId="0" applyFont="1" applyFill="1" applyBorder="1" applyAlignment="1" applyProtection="1">
      <alignment vertical="center"/>
      <protection locked="0"/>
    </xf>
    <xf numFmtId="0" fontId="4" fillId="7" borderId="95" xfId="0" applyFont="1" applyFill="1" applyBorder="1" applyAlignment="1" applyProtection="1">
      <alignment vertical="center"/>
      <protection locked="0"/>
    </xf>
    <xf numFmtId="0" fontId="4" fillId="7" borderId="9" xfId="0" applyFont="1" applyFill="1" applyBorder="1" applyAlignment="1" applyProtection="1">
      <alignment vertical="center"/>
      <protection locked="0"/>
    </xf>
    <xf numFmtId="0" fontId="4" fillId="7" borderId="117" xfId="0" applyFont="1" applyFill="1" applyBorder="1" applyAlignment="1" applyProtection="1">
      <alignment vertical="center"/>
      <protection locked="0"/>
    </xf>
    <xf numFmtId="0" fontId="3" fillId="7" borderId="2" xfId="0" applyFont="1" applyFill="1" applyBorder="1" applyAlignment="1" applyProtection="1">
      <alignment horizontal="center"/>
      <protection locked="0"/>
    </xf>
    <xf numFmtId="0" fontId="3" fillId="7" borderId="2" xfId="0" quotePrefix="1" applyFont="1" applyFill="1" applyBorder="1" applyAlignment="1" applyProtection="1">
      <alignment horizontal="left"/>
      <protection locked="0"/>
    </xf>
    <xf numFmtId="0" fontId="0" fillId="9" borderId="102" xfId="0" applyFill="1" applyBorder="1" applyAlignment="1">
      <alignment horizontal="center" vertical="center" wrapText="1"/>
    </xf>
    <xf numFmtId="0" fontId="0" fillId="9" borderId="105" xfId="0" applyFill="1" applyBorder="1" applyAlignment="1">
      <alignment horizontal="center" vertical="center" wrapText="1"/>
    </xf>
    <xf numFmtId="0" fontId="0" fillId="4" borderId="1" xfId="0" applyFill="1" applyBorder="1" applyAlignment="1">
      <alignment horizontal="center"/>
    </xf>
    <xf numFmtId="0" fontId="0" fillId="4" borderId="4" xfId="0" applyFill="1" applyBorder="1" applyAlignment="1">
      <alignment horizontal="center"/>
    </xf>
    <xf numFmtId="0" fontId="0" fillId="9" borderId="83" xfId="0" applyFill="1" applyBorder="1" applyAlignment="1">
      <alignment horizontal="center" vertical="center" shrinkToFit="1"/>
    </xf>
    <xf numFmtId="0" fontId="0" fillId="9" borderId="92" xfId="0" applyFill="1" applyBorder="1" applyAlignment="1">
      <alignment horizontal="center" vertical="center" shrinkToFit="1"/>
    </xf>
    <xf numFmtId="0" fontId="0" fillId="9" borderId="87" xfId="0" applyFill="1" applyBorder="1" applyAlignment="1">
      <alignment horizontal="center" vertical="center" wrapText="1"/>
    </xf>
    <xf numFmtId="0" fontId="0" fillId="9" borderId="12" xfId="0" applyFill="1" applyBorder="1" applyAlignment="1">
      <alignment horizontal="center" vertical="center" wrapText="1"/>
    </xf>
    <xf numFmtId="0" fontId="0" fillId="4" borderId="2" xfId="0" applyFill="1" applyBorder="1" applyAlignment="1">
      <alignment horizontal="center"/>
    </xf>
    <xf numFmtId="0" fontId="0" fillId="4" borderId="0" xfId="0" applyFill="1" applyAlignment="1">
      <alignment horizontal="center"/>
    </xf>
    <xf numFmtId="0" fontId="0" fillId="9" borderId="86" xfId="0" applyFill="1" applyBorder="1" applyAlignment="1">
      <alignment horizontal="center" vertical="center" textRotation="90" shrinkToFit="1"/>
    </xf>
    <xf numFmtId="0" fontId="0" fillId="9" borderId="13" xfId="0" applyFill="1" applyBorder="1" applyAlignment="1">
      <alignment horizontal="center" vertical="center" textRotation="90" shrinkToFit="1"/>
    </xf>
    <xf numFmtId="0" fontId="0" fillId="9" borderId="84" xfId="0" applyFill="1" applyBorder="1" applyAlignment="1">
      <alignment horizontal="center" vertical="center" shrinkToFit="1"/>
    </xf>
    <xf numFmtId="0" fontId="0" fillId="9" borderId="80" xfId="0" applyFill="1" applyBorder="1" applyAlignment="1">
      <alignment horizontal="center" vertical="center" shrinkToFit="1"/>
    </xf>
    <xf numFmtId="0" fontId="0" fillId="9" borderId="85" xfId="0" applyFill="1" applyBorder="1" applyAlignment="1">
      <alignment horizontal="center" vertical="center" textRotation="90" shrinkToFit="1"/>
    </xf>
    <xf numFmtId="0" fontId="0" fillId="9" borderId="11" xfId="0" applyFill="1" applyBorder="1" applyAlignment="1">
      <alignment horizontal="center" vertical="center" textRotation="90" shrinkToFit="1"/>
    </xf>
    <xf numFmtId="0" fontId="0" fillId="9" borderId="109" xfId="0" applyFill="1" applyBorder="1" applyAlignment="1">
      <alignment horizontal="center" vertical="center" textRotation="90" shrinkToFit="1"/>
    </xf>
    <xf numFmtId="0" fontId="0" fillId="9" borderId="75" xfId="0" applyFill="1" applyBorder="1" applyAlignment="1">
      <alignment horizontal="center" vertical="center" textRotation="90" shrinkToFit="1"/>
    </xf>
    <xf numFmtId="0" fontId="0" fillId="7" borderId="4" xfId="0" applyFill="1" applyBorder="1" applyAlignment="1">
      <alignment horizontal="center"/>
    </xf>
    <xf numFmtId="0" fontId="0" fillId="7" borderId="0" xfId="0" applyFill="1" applyAlignment="1">
      <alignment horizontal="center"/>
    </xf>
    <xf numFmtId="16" fontId="0" fillId="7" borderId="10" xfId="0" applyNumberFormat="1" applyFill="1" applyBorder="1" applyAlignment="1" applyProtection="1">
      <alignment horizontal="left" vertical="center"/>
      <protection locked="0"/>
    </xf>
    <xf numFmtId="0" fontId="0" fillId="7" borderId="10" xfId="0" applyFill="1" applyBorder="1" applyAlignment="1" applyProtection="1">
      <alignment horizontal="left" vertical="center"/>
      <protection locked="0"/>
    </xf>
    <xf numFmtId="0" fontId="0" fillId="7" borderId="71" xfId="0" applyFill="1" applyBorder="1" applyAlignment="1" applyProtection="1">
      <alignment horizontal="left" vertical="center"/>
      <protection locked="0"/>
    </xf>
    <xf numFmtId="0" fontId="8" fillId="9" borderId="3"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0" fillId="9" borderId="88" xfId="0" applyFill="1" applyBorder="1" applyAlignment="1">
      <alignment horizontal="center" shrinkToFit="1"/>
    </xf>
    <xf numFmtId="0" fontId="0" fillId="9" borderId="89" xfId="0" applyFill="1" applyBorder="1" applyAlignment="1">
      <alignment horizontal="center" shrinkToFit="1"/>
    </xf>
    <xf numFmtId="0" fontId="0" fillId="9" borderId="90" xfId="0" applyFill="1" applyBorder="1" applyAlignment="1">
      <alignment horizontal="center" shrinkToFit="1"/>
    </xf>
    <xf numFmtId="0" fontId="0" fillId="9" borderId="91" xfId="0" applyFill="1" applyBorder="1" applyAlignment="1">
      <alignment horizontal="center" shrinkToFit="1"/>
    </xf>
    <xf numFmtId="0" fontId="2" fillId="26" borderId="109"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2" fillId="9" borderId="110" xfId="0" applyFont="1" applyFill="1" applyBorder="1" applyAlignment="1">
      <alignment horizontal="center" vertical="center" wrapText="1"/>
    </xf>
    <xf numFmtId="0" fontId="2" fillId="9" borderId="111" xfId="0" applyFont="1" applyFill="1" applyBorder="1" applyAlignment="1">
      <alignment horizontal="center" vertical="center" wrapText="1"/>
    </xf>
    <xf numFmtId="0" fontId="2" fillId="9" borderId="83" xfId="0" applyFont="1" applyFill="1" applyBorder="1" applyAlignment="1">
      <alignment horizontal="center" vertical="center" wrapText="1"/>
    </xf>
    <xf numFmtId="0" fontId="2" fillId="9" borderId="92" xfId="0" applyFont="1" applyFill="1" applyBorder="1" applyAlignment="1">
      <alignment horizontal="center" vertical="center" wrapText="1"/>
    </xf>
    <xf numFmtId="0" fontId="3" fillId="7" borderId="77" xfId="0" applyFont="1" applyFill="1" applyBorder="1" applyAlignment="1">
      <alignment horizontal="right" vertical="center" wrapText="1"/>
    </xf>
    <xf numFmtId="0" fontId="3" fillId="7" borderId="78" xfId="0" applyFont="1" applyFill="1" applyBorder="1" applyAlignment="1">
      <alignment horizontal="right" vertical="center" wrapText="1"/>
    </xf>
    <xf numFmtId="0" fontId="3" fillId="7" borderId="78" xfId="0" applyFont="1" applyFill="1" applyBorder="1" applyAlignment="1">
      <alignment horizontal="left" vertical="center" wrapText="1"/>
    </xf>
    <xf numFmtId="0" fontId="3" fillId="7" borderId="79" xfId="0" applyFont="1" applyFill="1" applyBorder="1" applyAlignment="1">
      <alignment horizontal="left" vertical="center" wrapText="1"/>
    </xf>
    <xf numFmtId="0" fontId="7" fillId="13" borderId="25" xfId="0" applyFont="1" applyFill="1" applyBorder="1" applyAlignment="1">
      <alignment horizontal="center" vertical="center" wrapText="1"/>
    </xf>
    <xf numFmtId="0" fontId="7" fillId="13" borderId="27" xfId="0" applyFont="1" applyFill="1" applyBorder="1" applyAlignment="1">
      <alignment horizontal="center" vertical="center" wrapText="1"/>
    </xf>
    <xf numFmtId="0" fontId="7" fillId="13" borderId="26" xfId="0" applyFont="1" applyFill="1" applyBorder="1" applyAlignment="1">
      <alignment horizontal="center" vertical="center" wrapText="1"/>
    </xf>
    <xf numFmtId="0" fontId="3" fillId="7" borderId="77" xfId="0" applyFont="1" applyFill="1" applyBorder="1" applyAlignment="1">
      <alignment horizontal="center" vertical="center" wrapText="1"/>
    </xf>
    <xf numFmtId="0" fontId="3" fillId="7" borderId="78" xfId="0" applyFont="1" applyFill="1" applyBorder="1" applyAlignment="1">
      <alignment horizontal="center" vertical="center" wrapText="1"/>
    </xf>
    <xf numFmtId="0" fontId="3" fillId="7" borderId="79" xfId="0" applyFont="1" applyFill="1" applyBorder="1" applyAlignment="1">
      <alignment horizontal="center" vertical="center" wrapText="1"/>
    </xf>
    <xf numFmtId="0" fontId="0" fillId="18" borderId="4" xfId="0" applyFill="1" applyBorder="1" applyAlignment="1">
      <alignment horizontal="center" wrapText="1"/>
    </xf>
    <xf numFmtId="0" fontId="0" fillId="18" borderId="56" xfId="0" applyFill="1" applyBorder="1" applyAlignment="1">
      <alignment horizontal="center" wrapText="1"/>
    </xf>
    <xf numFmtId="0" fontId="0" fillId="2" borderId="0" xfId="0" applyFill="1" applyAlignment="1">
      <alignment horizontal="center" vertical="center"/>
    </xf>
    <xf numFmtId="0" fontId="0" fillId="2" borderId="54" xfId="0" applyFill="1" applyBorder="1" applyAlignment="1">
      <alignment horizontal="center" vertical="center"/>
    </xf>
    <xf numFmtId="0" fontId="0" fillId="19" borderId="57" xfId="0" applyFill="1" applyBorder="1" applyAlignment="1">
      <alignment horizontal="center" wrapText="1"/>
    </xf>
    <xf numFmtId="0" fontId="0" fillId="19" borderId="4" xfId="0" applyFill="1" applyBorder="1" applyAlignment="1">
      <alignment horizontal="center" wrapText="1"/>
    </xf>
    <xf numFmtId="0" fontId="0" fillId="2" borderId="55" xfId="0" applyFill="1" applyBorder="1" applyAlignment="1">
      <alignment horizontal="center" vertical="center"/>
    </xf>
    <xf numFmtId="0" fontId="7" fillId="13" borderId="25" xfId="0" applyFont="1" applyFill="1" applyBorder="1" applyAlignment="1">
      <alignment horizontal="center" wrapText="1"/>
    </xf>
    <xf numFmtId="0" fontId="7" fillId="13" borderId="26" xfId="0" applyFont="1" applyFill="1" applyBorder="1" applyAlignment="1">
      <alignment horizontal="center" wrapText="1"/>
    </xf>
    <xf numFmtId="0" fontId="7" fillId="13" borderId="27" xfId="0" applyFont="1" applyFill="1" applyBorder="1" applyAlignment="1">
      <alignment horizontal="center" wrapText="1"/>
    </xf>
    <xf numFmtId="0" fontId="20" fillId="7" borderId="77" xfId="0" applyFont="1" applyFill="1" applyBorder="1" applyAlignment="1">
      <alignment horizontal="center" vertical="center"/>
    </xf>
    <xf numFmtId="0" fontId="20" fillId="7" borderId="78" xfId="0" applyFont="1" applyFill="1" applyBorder="1" applyAlignment="1">
      <alignment horizontal="center" vertical="center"/>
    </xf>
    <xf numFmtId="0" fontId="20" fillId="7" borderId="79" xfId="0" applyFont="1" applyFill="1" applyBorder="1" applyAlignment="1">
      <alignment horizontal="center" vertical="center"/>
    </xf>
    <xf numFmtId="0" fontId="7" fillId="13" borderId="1" xfId="0" applyFont="1" applyFill="1" applyBorder="1" applyAlignment="1">
      <alignment horizontal="center"/>
    </xf>
    <xf numFmtId="0" fontId="7" fillId="13" borderId="2" xfId="0" applyFont="1" applyFill="1" applyBorder="1" applyAlignment="1">
      <alignment horizontal="center"/>
    </xf>
    <xf numFmtId="0" fontId="7" fillId="13" borderId="3" xfId="0" applyFont="1" applyFill="1" applyBorder="1" applyAlignment="1">
      <alignment horizontal="center"/>
    </xf>
    <xf numFmtId="0" fontId="15" fillId="13" borderId="73" xfId="0" applyFont="1" applyFill="1" applyBorder="1" applyAlignment="1">
      <alignment horizontal="center" shrinkToFit="1"/>
    </xf>
    <xf numFmtId="0" fontId="15" fillId="13" borderId="72" xfId="0" applyFont="1" applyFill="1" applyBorder="1" applyAlignment="1">
      <alignment horizontal="center" shrinkToFit="1"/>
    </xf>
    <xf numFmtId="0" fontId="15" fillId="13" borderId="74" xfId="0" applyFont="1" applyFill="1" applyBorder="1" applyAlignment="1">
      <alignment horizontal="center" shrinkToFit="1"/>
    </xf>
    <xf numFmtId="0" fontId="4" fillId="9" borderId="42" xfId="0" applyFont="1" applyFill="1" applyBorder="1" applyAlignment="1">
      <alignment horizontal="center" vertical="center" wrapText="1"/>
    </xf>
    <xf numFmtId="0" fontId="4" fillId="9" borderId="43" xfId="0" applyFont="1" applyFill="1" applyBorder="1" applyAlignment="1">
      <alignment horizontal="center" vertical="center" wrapText="1"/>
    </xf>
    <xf numFmtId="0" fontId="4" fillId="9" borderId="44" xfId="0" applyFont="1" applyFill="1" applyBorder="1" applyAlignment="1">
      <alignment horizontal="center" vertical="center" wrapText="1"/>
    </xf>
    <xf numFmtId="0" fontId="4" fillId="9" borderId="52" xfId="0" applyFont="1" applyFill="1" applyBorder="1" applyAlignment="1">
      <alignment horizontal="center" vertical="center" wrapText="1"/>
    </xf>
    <xf numFmtId="0" fontId="4" fillId="15" borderId="45" xfId="0" applyFont="1" applyFill="1" applyBorder="1" applyAlignment="1">
      <alignment horizontal="center" vertical="center"/>
    </xf>
    <xf numFmtId="0" fontId="4" fillId="15" borderId="58" xfId="0" applyFont="1" applyFill="1" applyBorder="1" applyAlignment="1">
      <alignment horizontal="center" vertical="center"/>
    </xf>
    <xf numFmtId="0" fontId="0" fillId="22" borderId="48" xfId="0" applyFill="1" applyBorder="1" applyAlignment="1">
      <alignment horizontal="center"/>
    </xf>
    <xf numFmtId="0" fontId="0" fillId="22" borderId="49" xfId="0" applyFill="1" applyBorder="1" applyAlignment="1">
      <alignment horizontal="center"/>
    </xf>
    <xf numFmtId="0" fontId="4" fillId="14" borderId="46" xfId="0" applyFont="1" applyFill="1" applyBorder="1" applyAlignment="1">
      <alignment horizontal="center" vertical="center"/>
    </xf>
    <xf numFmtId="0" fontId="4" fillId="14" borderId="59" xfId="0" applyFont="1" applyFill="1" applyBorder="1" applyAlignment="1">
      <alignment horizontal="center" vertical="center"/>
    </xf>
    <xf numFmtId="0" fontId="0" fillId="25" borderId="50" xfId="0" applyFill="1" applyBorder="1" applyAlignment="1">
      <alignment horizontal="center"/>
    </xf>
    <xf numFmtId="0" fontId="0" fillId="25" borderId="51" xfId="0" applyFill="1" applyBorder="1" applyAlignment="1">
      <alignment horizontal="center"/>
    </xf>
    <xf numFmtId="0" fontId="4" fillId="7" borderId="46" xfId="0" applyFont="1" applyFill="1" applyBorder="1" applyAlignment="1">
      <alignment horizontal="center" vertical="center"/>
    </xf>
    <xf numFmtId="0" fontId="4" fillId="7" borderId="59" xfId="0" applyFont="1" applyFill="1" applyBorder="1" applyAlignment="1">
      <alignment horizontal="center" vertical="center"/>
    </xf>
    <xf numFmtId="0" fontId="0" fillId="21" borderId="50" xfId="0" applyFill="1" applyBorder="1" applyAlignment="1">
      <alignment horizontal="center" vertical="center"/>
    </xf>
    <xf numFmtId="0" fontId="0" fillId="21" borderId="51" xfId="0" applyFill="1" applyBorder="1" applyAlignment="1">
      <alignment horizontal="center" vertical="center"/>
    </xf>
    <xf numFmtId="0" fontId="4" fillId="24" borderId="47" xfId="0" applyFont="1" applyFill="1" applyBorder="1" applyAlignment="1">
      <alignment horizontal="center" vertical="center"/>
    </xf>
    <xf numFmtId="0" fontId="4" fillId="24" borderId="60" xfId="0" applyFont="1" applyFill="1" applyBorder="1" applyAlignment="1">
      <alignment horizontal="center" vertical="center"/>
    </xf>
    <xf numFmtId="0" fontId="0" fillId="11" borderId="50" xfId="0" applyFill="1" applyBorder="1" applyAlignment="1">
      <alignment horizontal="center"/>
    </xf>
    <xf numFmtId="0" fontId="0" fillId="11" borderId="51" xfId="0" applyFill="1" applyBorder="1" applyAlignment="1">
      <alignment horizontal="center"/>
    </xf>
    <xf numFmtId="0" fontId="0" fillId="23" borderId="63" xfId="0" applyFill="1" applyBorder="1" applyAlignment="1">
      <alignment horizontal="left" vertical="top" wrapText="1"/>
    </xf>
    <xf numFmtId="0" fontId="0" fillId="23" borderId="64" xfId="0" applyFill="1" applyBorder="1" applyAlignment="1">
      <alignment horizontal="left" vertical="top" wrapText="1"/>
    </xf>
    <xf numFmtId="0" fontId="0" fillId="23" borderId="65" xfId="0" applyFill="1" applyBorder="1" applyAlignment="1">
      <alignment horizontal="left" vertical="top" wrapText="1"/>
    </xf>
    <xf numFmtId="0" fontId="0" fillId="23" borderId="66" xfId="0" applyFill="1" applyBorder="1" applyAlignment="1">
      <alignment horizontal="left" vertical="top" wrapText="1"/>
    </xf>
    <xf numFmtId="0" fontId="0" fillId="23" borderId="0" xfId="0" applyFill="1" applyAlignment="1">
      <alignment horizontal="left" vertical="top" wrapText="1"/>
    </xf>
    <xf numFmtId="0" fontId="0" fillId="23" borderId="67" xfId="0" applyFill="1" applyBorder="1" applyAlignment="1">
      <alignment horizontal="left" vertical="top" wrapText="1"/>
    </xf>
    <xf numFmtId="0" fontId="0" fillId="23" borderId="68" xfId="0" applyFill="1" applyBorder="1" applyAlignment="1">
      <alignment horizontal="left" vertical="top" wrapText="1"/>
    </xf>
    <xf numFmtId="0" fontId="0" fillId="23" borderId="69" xfId="0" applyFill="1" applyBorder="1" applyAlignment="1">
      <alignment horizontal="left" vertical="top" wrapText="1"/>
    </xf>
    <xf numFmtId="0" fontId="0" fillId="23" borderId="70" xfId="0" applyFill="1" applyBorder="1" applyAlignment="1">
      <alignment horizontal="left" vertical="top" wrapText="1"/>
    </xf>
    <xf numFmtId="0" fontId="0" fillId="28" borderId="0" xfId="0" applyFill="1" applyAlignment="1">
      <alignment horizontal="center" vertical="center"/>
    </xf>
    <xf numFmtId="0" fontId="0" fillId="28" borderId="54" xfId="0" applyFill="1" applyBorder="1" applyAlignment="1">
      <alignment horizontal="center" vertical="center"/>
    </xf>
    <xf numFmtId="0" fontId="4" fillId="16" borderId="53" xfId="0" applyFont="1" applyFill="1" applyBorder="1" applyAlignment="1">
      <alignment horizontal="center" vertical="center"/>
    </xf>
    <xf numFmtId="0" fontId="4" fillId="16" borderId="10" xfId="0" applyFont="1" applyFill="1" applyBorder="1" applyAlignment="1">
      <alignment horizontal="center" vertical="center"/>
    </xf>
    <xf numFmtId="0" fontId="0" fillId="9" borderId="10" xfId="0" applyFill="1" applyBorder="1" applyAlignment="1">
      <alignment horizontal="center"/>
    </xf>
    <xf numFmtId="0" fontId="0" fillId="9" borderId="71" xfId="0" applyFill="1" applyBorder="1" applyAlignment="1">
      <alignment horizontal="center"/>
    </xf>
    <xf numFmtId="0" fontId="0" fillId="28" borderId="55" xfId="0" applyFill="1" applyBorder="1" applyAlignment="1">
      <alignment horizontal="center" vertical="center"/>
    </xf>
    <xf numFmtId="15" fontId="0" fillId="7" borderId="10" xfId="0" applyNumberFormat="1" applyFill="1" applyBorder="1" applyAlignment="1" applyProtection="1">
      <alignment horizontal="left" vertical="center"/>
      <protection locked="0"/>
    </xf>
    <xf numFmtId="0" fontId="4" fillId="5" borderId="42" xfId="0" applyFont="1" applyFill="1" applyBorder="1" applyAlignment="1">
      <alignment horizontal="center" vertical="center" wrapText="1"/>
    </xf>
    <xf numFmtId="0" fontId="4" fillId="5" borderId="43"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52" xfId="0" applyFont="1" applyFill="1" applyBorder="1" applyAlignment="1">
      <alignment horizontal="center" vertical="center" wrapText="1"/>
    </xf>
    <xf numFmtId="0" fontId="0" fillId="6" borderId="0" xfId="0" applyFill="1" applyAlignment="1">
      <alignment horizontal="center" vertical="center"/>
    </xf>
    <xf numFmtId="0" fontId="0" fillId="6" borderId="54" xfId="0" applyFill="1" applyBorder="1" applyAlignment="1">
      <alignment horizontal="center" vertical="center"/>
    </xf>
    <xf numFmtId="0" fontId="0" fillId="6" borderId="55" xfId="0" applyFill="1" applyBorder="1" applyAlignment="1">
      <alignment horizontal="center" vertical="center"/>
    </xf>
    <xf numFmtId="0" fontId="0" fillId="20" borderId="122" xfId="0" applyFill="1" applyBorder="1" applyAlignment="1">
      <alignment horizontal="center" textRotation="90" wrapText="1"/>
    </xf>
    <xf numFmtId="0" fontId="0" fillId="20" borderId="4" xfId="0" applyFill="1" applyBorder="1" applyAlignment="1">
      <alignment horizontal="center" textRotation="90" wrapText="1"/>
    </xf>
    <xf numFmtId="0" fontId="0" fillId="20" borderId="124" xfId="0" applyFill="1" applyBorder="1" applyAlignment="1">
      <alignment horizontal="center" textRotation="90" wrapText="1"/>
    </xf>
    <xf numFmtId="0" fontId="0" fillId="27" borderId="122" xfId="0" applyFill="1" applyBorder="1" applyAlignment="1">
      <alignment horizontal="center" textRotation="90" wrapText="1"/>
    </xf>
    <xf numFmtId="0" fontId="0" fillId="27" borderId="4" xfId="0" applyFill="1" applyBorder="1" applyAlignment="1">
      <alignment horizontal="center" textRotation="90" wrapText="1"/>
    </xf>
    <xf numFmtId="0" fontId="0" fillId="27" borderId="124" xfId="0" applyFill="1" applyBorder="1" applyAlignment="1">
      <alignment horizontal="center" textRotation="90" wrapText="1"/>
    </xf>
    <xf numFmtId="0" fontId="0" fillId="8" borderId="122" xfId="0" applyFill="1" applyBorder="1" applyAlignment="1">
      <alignment horizontal="center" textRotation="90" wrapText="1"/>
    </xf>
    <xf numFmtId="0" fontId="0" fillId="8" borderId="4" xfId="0" applyFill="1" applyBorder="1" applyAlignment="1">
      <alignment horizontal="center" textRotation="90" wrapText="1"/>
    </xf>
    <xf numFmtId="0" fontId="0" fillId="8" borderId="6" xfId="0" applyFill="1" applyBorder="1" applyAlignment="1">
      <alignment horizontal="center" textRotation="90" wrapText="1"/>
    </xf>
    <xf numFmtId="0" fontId="2" fillId="0" borderId="1" xfId="0" applyFont="1" applyBorder="1" applyAlignment="1" applyProtection="1">
      <alignment horizontal="center"/>
      <protection hidden="1"/>
    </xf>
    <xf numFmtId="0" fontId="2" fillId="0" borderId="2" xfId="0" applyFont="1" applyBorder="1" applyAlignment="1" applyProtection="1">
      <alignment horizontal="center"/>
      <protection hidden="1"/>
    </xf>
    <xf numFmtId="0" fontId="2" fillId="0" borderId="3" xfId="0" applyFont="1" applyBorder="1" applyAlignment="1" applyProtection="1">
      <alignment horizontal="center"/>
      <protection hidden="1"/>
    </xf>
    <xf numFmtId="0" fontId="0" fillId="0" borderId="5" xfId="0" applyBorder="1" applyAlignment="1">
      <alignment horizontal="center" vertical="center" wrapText="1"/>
    </xf>
    <xf numFmtId="0" fontId="0" fillId="16" borderId="1" xfId="0" applyFill="1" applyBorder="1" applyAlignment="1">
      <alignment horizontal="center"/>
    </xf>
    <xf numFmtId="0" fontId="0" fillId="16" borderId="2" xfId="0" applyFill="1" applyBorder="1" applyAlignment="1">
      <alignment horizontal="center"/>
    </xf>
    <xf numFmtId="0" fontId="0" fillId="16" borderId="3" xfId="0" applyFill="1" applyBorder="1" applyAlignment="1">
      <alignment horizontal="center"/>
    </xf>
    <xf numFmtId="0" fontId="9" fillId="16" borderId="0" xfId="0" applyFont="1" applyFill="1" applyAlignment="1">
      <alignment horizontal="center" vertical="center" wrapText="1"/>
    </xf>
    <xf numFmtId="0" fontId="8" fillId="0" borderId="1" xfId="0" applyFont="1" applyBorder="1" applyAlignment="1">
      <alignment horizontal="center"/>
    </xf>
    <xf numFmtId="0" fontId="8" fillId="0" borderId="3" xfId="0" applyFont="1" applyBorder="1" applyAlignment="1">
      <alignment horizont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9" fillId="8" borderId="0" xfId="0" applyFont="1" applyFill="1" applyAlignment="1">
      <alignment horizontal="center" wrapText="1"/>
    </xf>
    <xf numFmtId="0" fontId="9" fillId="16" borderId="0" xfId="0" applyFont="1" applyFill="1" applyAlignment="1">
      <alignment horizontal="center" wrapText="1"/>
    </xf>
    <xf numFmtId="0" fontId="0" fillId="0" borderId="0" xfId="0" applyAlignment="1">
      <alignment horizontal="center" vertical="center" wrapText="1"/>
    </xf>
    <xf numFmtId="0" fontId="0" fillId="0" borderId="24" xfId="0" applyBorder="1" applyAlignment="1">
      <alignment horizontal="center" vertical="center" wrapText="1"/>
    </xf>
  </cellXfs>
  <cellStyles count="2">
    <cellStyle name="Normal" xfId="0" builtinId="0"/>
    <cellStyle name="Percent" xfId="1" builtinId="5"/>
  </cellStyles>
  <dxfs count="205">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ill>
        <patternFill>
          <bgColor theme="4" tint="0.39994506668294322"/>
        </patternFill>
      </fill>
    </dxf>
    <dxf>
      <fill>
        <patternFill>
          <bgColor theme="6" tint="0.39994506668294322"/>
        </patternFill>
      </fill>
    </dxf>
    <dxf>
      <fill>
        <patternFill>
          <bgColor rgb="FFFFFF66"/>
        </patternFill>
      </fill>
    </dxf>
    <dxf>
      <fill>
        <patternFill>
          <bgColor theme="5" tint="0.39994506668294322"/>
        </patternFill>
      </fill>
    </dxf>
    <dxf>
      <font>
        <color theme="0"/>
      </font>
    </dxf>
    <dxf>
      <font>
        <strike val="0"/>
        <color theme="0"/>
      </font>
    </dxf>
    <dxf>
      <font>
        <color theme="0"/>
      </font>
    </dxf>
    <dxf>
      <font>
        <strike val="0"/>
        <color theme="0"/>
      </font>
    </dxf>
    <dxf>
      <font>
        <color theme="0"/>
      </font>
    </dxf>
    <dxf>
      <font>
        <strike val="0"/>
        <color theme="0"/>
      </font>
    </dxf>
    <dxf>
      <font>
        <color theme="0"/>
      </font>
      <fill>
        <patternFill>
          <bgColor theme="0"/>
        </patternFill>
      </fill>
    </dxf>
    <dxf>
      <font>
        <strike val="0"/>
        <color theme="0"/>
      </font>
    </dxf>
    <dxf>
      <font>
        <color theme="0"/>
      </font>
      <fill>
        <patternFill>
          <bgColor theme="0"/>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ill>
        <patternFill>
          <bgColor theme="4" tint="0.39994506668294322"/>
        </patternFill>
      </fill>
    </dxf>
    <dxf>
      <fill>
        <patternFill>
          <bgColor theme="6" tint="0.39994506668294322"/>
        </patternFill>
      </fill>
    </dxf>
    <dxf>
      <fill>
        <patternFill>
          <bgColor rgb="FFFFFF66"/>
        </patternFill>
      </fill>
    </dxf>
    <dxf>
      <fill>
        <patternFill>
          <bgColor theme="5" tint="0.39994506668294322"/>
        </patternFill>
      </fill>
    </dxf>
    <dxf>
      <font>
        <color theme="0"/>
      </font>
    </dxf>
    <dxf>
      <font>
        <strike val="0"/>
        <color theme="0"/>
      </font>
    </dxf>
    <dxf>
      <font>
        <color theme="0"/>
      </font>
    </dxf>
    <dxf>
      <font>
        <strike val="0"/>
        <color theme="0"/>
      </font>
    </dxf>
    <dxf>
      <font>
        <color theme="0"/>
      </font>
      <fill>
        <patternFill>
          <bgColor theme="0"/>
        </patternFill>
      </fill>
    </dxf>
    <dxf>
      <font>
        <strike val="0"/>
        <color theme="0"/>
      </font>
    </dxf>
    <dxf>
      <font>
        <color theme="0"/>
      </font>
      <fill>
        <patternFill>
          <bgColor theme="0"/>
        </patternFill>
      </fill>
    </dxf>
    <dxf>
      <font>
        <strike val="0"/>
        <color theme="0" tint="-0.14996795556505021"/>
      </font>
      <fill>
        <patternFill>
          <bgColor theme="0" tint="-0.14996795556505021"/>
        </patternFill>
      </fill>
    </dxf>
    <dxf>
      <fill>
        <patternFill>
          <bgColor theme="5" tint="0.3999450666829432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color theme="0"/>
      </font>
    </dxf>
    <dxf>
      <fill>
        <patternFill>
          <bgColor theme="4" tint="0.39994506668294322"/>
        </patternFill>
      </fill>
    </dxf>
    <dxf>
      <fill>
        <patternFill>
          <bgColor theme="6" tint="0.39994506668294322"/>
        </patternFill>
      </fill>
    </dxf>
    <dxf>
      <fill>
        <patternFill>
          <bgColor rgb="FFFFFF99"/>
        </patternFill>
      </fill>
    </dxf>
    <dxf>
      <fill>
        <patternFill>
          <bgColor theme="5" tint="0.39994506668294322"/>
        </patternFill>
      </fill>
    </dxf>
    <dxf>
      <font>
        <color theme="5" tint="-0.499984740745262"/>
      </font>
      <fill>
        <patternFill>
          <bgColor theme="5" tint="0.79998168889431442"/>
        </patternFill>
      </fill>
    </dxf>
    <dxf>
      <font>
        <color rgb="FF996633"/>
      </font>
      <fill>
        <patternFill>
          <bgColor rgb="FFFFFFCC"/>
        </patternFill>
      </fill>
    </dxf>
    <dxf>
      <font>
        <color theme="6" tint="-0.499984740745262"/>
      </font>
      <fill>
        <patternFill>
          <bgColor theme="6" tint="0.79998168889431442"/>
        </patternFill>
      </fill>
    </dxf>
    <dxf>
      <font>
        <color theme="4" tint="-0.499984740745262"/>
      </font>
      <fill>
        <patternFill>
          <bgColor theme="4" tint="0.79998168889431442"/>
        </patternFill>
      </fill>
    </dxf>
    <dxf>
      <fill>
        <patternFill>
          <bgColor theme="1"/>
        </patternFill>
      </fill>
    </dxf>
    <dxf>
      <fill>
        <patternFill>
          <bgColor theme="1"/>
        </patternFill>
      </fill>
    </dxf>
    <dxf>
      <fill>
        <patternFill>
          <bgColor theme="1"/>
        </patternFill>
      </fill>
    </dxf>
    <dxf>
      <fill>
        <patternFill>
          <bgColor theme="4" tint="0.39994506668294322"/>
        </patternFill>
      </fill>
    </dxf>
    <dxf>
      <fill>
        <patternFill>
          <bgColor theme="6" tint="0.39994506668294322"/>
        </patternFill>
      </fill>
    </dxf>
    <dxf>
      <fill>
        <patternFill>
          <bgColor rgb="FFFFFF99"/>
        </patternFill>
      </fill>
    </dxf>
    <dxf>
      <fill>
        <patternFill>
          <bgColor theme="5" tint="0.3999450666829432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patternType="solid">
          <fgColor auto="1"/>
          <bgColor rgb="FFFFFFCC"/>
        </patternFill>
      </fill>
    </dxf>
    <dxf>
      <font>
        <color theme="5" tint="-0.499984740745262"/>
      </font>
      <fill>
        <patternFill>
          <bgColor theme="5" tint="0.7999816888943144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bgColor rgb="FFFFFFCC"/>
        </patternFill>
      </fill>
    </dxf>
    <dxf>
      <font>
        <color theme="5" tint="-0.499984740745262"/>
      </font>
      <fill>
        <patternFill>
          <bgColor theme="5" tint="0.7999816888943144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bgColor rgb="FFFFFFCC"/>
        </patternFill>
      </fill>
    </dxf>
    <dxf>
      <font>
        <color theme="5" tint="-0.499984740745262"/>
      </font>
      <fill>
        <patternFill>
          <bgColor theme="5" tint="0.7999816888943144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ill>
        <patternFill>
          <bgColor theme="4" tint="0.39994506668294322"/>
        </patternFill>
      </fill>
    </dxf>
    <dxf>
      <fill>
        <patternFill>
          <bgColor theme="6" tint="0.39994506668294322"/>
        </patternFill>
      </fill>
    </dxf>
    <dxf>
      <fill>
        <patternFill>
          <bgColor rgb="FFFFFF66"/>
        </patternFill>
      </fill>
    </dxf>
    <dxf>
      <fill>
        <patternFill>
          <bgColor theme="5" tint="0.39994506668294322"/>
        </patternFill>
      </fill>
    </dxf>
    <dxf>
      <font>
        <color theme="0"/>
      </font>
    </dxf>
    <dxf>
      <font>
        <strike val="0"/>
        <color theme="0"/>
      </font>
    </dxf>
    <dxf>
      <font>
        <color theme="0"/>
      </font>
    </dxf>
    <dxf>
      <font>
        <strike val="0"/>
        <color theme="0"/>
      </font>
    </dxf>
    <dxf>
      <font>
        <color theme="0"/>
      </font>
      <fill>
        <patternFill>
          <bgColor theme="0"/>
        </patternFill>
      </fill>
    </dxf>
    <dxf>
      <font>
        <strike val="0"/>
        <color theme="0"/>
      </font>
    </dxf>
    <dxf>
      <font>
        <color theme="0"/>
      </font>
      <fill>
        <patternFill>
          <bgColor theme="0"/>
        </patternFill>
      </fill>
    </dxf>
    <dxf>
      <font>
        <strike val="0"/>
        <color theme="0" tint="-0.14996795556505021"/>
      </font>
      <fill>
        <patternFill>
          <bgColor theme="0" tint="-0.14996795556505021"/>
        </patternFill>
      </fill>
    </dxf>
    <dxf>
      <fill>
        <patternFill>
          <bgColor theme="5" tint="0.3999450666829432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color theme="0"/>
      </font>
    </dxf>
    <dxf>
      <fill>
        <patternFill>
          <bgColor theme="4" tint="0.39994506668294322"/>
        </patternFill>
      </fill>
    </dxf>
    <dxf>
      <fill>
        <patternFill>
          <bgColor theme="6" tint="0.39994506668294322"/>
        </patternFill>
      </fill>
    </dxf>
    <dxf>
      <fill>
        <patternFill>
          <bgColor rgb="FFFFFF99"/>
        </patternFill>
      </fill>
    </dxf>
    <dxf>
      <fill>
        <patternFill>
          <bgColor theme="5" tint="0.39994506668294322"/>
        </patternFill>
      </fill>
    </dxf>
    <dxf>
      <fill>
        <patternFill>
          <bgColor theme="1"/>
        </patternFill>
      </fill>
    </dxf>
    <dxf>
      <fill>
        <patternFill>
          <bgColor theme="1"/>
        </patternFill>
      </fill>
    </dxf>
    <dxf>
      <font>
        <color theme="5" tint="-0.499984740745262"/>
      </font>
      <fill>
        <patternFill>
          <bgColor theme="5" tint="0.79998168889431442"/>
        </patternFill>
      </fill>
    </dxf>
    <dxf>
      <font>
        <color rgb="FF996633"/>
      </font>
      <fill>
        <patternFill>
          <bgColor rgb="FFFFFFCC"/>
        </patternFill>
      </fill>
    </dxf>
    <dxf>
      <font>
        <color theme="6" tint="-0.499984740745262"/>
      </font>
      <fill>
        <patternFill>
          <bgColor theme="6" tint="0.79998168889431442"/>
        </patternFill>
      </fill>
    </dxf>
    <dxf>
      <font>
        <color theme="4" tint="-0.499984740745262"/>
      </font>
      <fill>
        <patternFill>
          <bgColor theme="4" tint="0.79998168889431442"/>
        </patternFill>
      </fill>
    </dxf>
    <dxf>
      <fill>
        <patternFill>
          <bgColor theme="1"/>
        </patternFill>
      </fill>
    </dxf>
    <dxf>
      <fill>
        <patternFill>
          <bgColor theme="4" tint="0.39994506668294322"/>
        </patternFill>
      </fill>
    </dxf>
    <dxf>
      <fill>
        <patternFill>
          <bgColor theme="6" tint="0.39994506668294322"/>
        </patternFill>
      </fill>
    </dxf>
    <dxf>
      <fill>
        <patternFill>
          <bgColor rgb="FFFFFF99"/>
        </patternFill>
      </fill>
    </dxf>
    <dxf>
      <fill>
        <patternFill>
          <bgColor theme="5" tint="0.3999450666829432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patternType="solid">
          <fgColor auto="1"/>
          <bgColor rgb="FFFFFFCC"/>
        </patternFill>
      </fill>
    </dxf>
    <dxf>
      <font>
        <color theme="5" tint="-0.499984740745262"/>
      </font>
      <fill>
        <patternFill>
          <bgColor theme="5" tint="0.7999816888943144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bgColor rgb="FFFFFFCC"/>
        </patternFill>
      </fill>
    </dxf>
    <dxf>
      <font>
        <color theme="5" tint="-0.499984740745262"/>
      </font>
      <fill>
        <patternFill>
          <bgColor theme="5" tint="0.7999816888943144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bgColor rgb="FFFFFFCC"/>
        </patternFill>
      </fill>
    </dxf>
    <dxf>
      <font>
        <color theme="5" tint="-0.499984740745262"/>
      </font>
      <fill>
        <patternFill>
          <bgColor theme="5" tint="0.79998168889431442"/>
        </patternFill>
      </fill>
    </dxf>
    <dxf>
      <font>
        <b/>
        <i val="0"/>
        <color theme="5"/>
      </font>
      <fill>
        <patternFill>
          <bgColor theme="5" tint="0.79998168889431442"/>
        </patternFill>
      </fill>
    </dxf>
    <dxf>
      <font>
        <b/>
        <i val="0"/>
        <color theme="9" tint="-0.499984740745262"/>
      </font>
      <fill>
        <patternFill>
          <bgColor rgb="FFFFFFB9"/>
        </patternFill>
      </fill>
    </dxf>
    <dxf>
      <font>
        <b/>
        <i val="0"/>
        <color theme="6" tint="-0.24994659260841701"/>
      </font>
      <fill>
        <patternFill>
          <bgColor theme="6" tint="0.79998168889431442"/>
        </patternFill>
      </fill>
    </dxf>
    <dxf>
      <font>
        <b/>
        <i val="0"/>
        <color theme="4"/>
      </font>
      <fill>
        <patternFill>
          <bgColor theme="4" tint="0.7999816888943144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color theme="0"/>
      </font>
    </dxf>
    <dxf>
      <font>
        <strike val="0"/>
        <color theme="0"/>
      </font>
    </dxf>
    <dxf>
      <font>
        <strike val="0"/>
        <color theme="0"/>
      </font>
    </dxf>
    <dxf>
      <font>
        <color theme="0"/>
      </font>
      <fill>
        <patternFill>
          <bgColor theme="0"/>
        </patternFill>
      </fill>
    </dxf>
    <dxf>
      <fill>
        <patternFill>
          <bgColor theme="5" tint="0.39994506668294322"/>
        </patternFill>
      </fill>
    </dxf>
    <dxf>
      <fill>
        <patternFill>
          <bgColor theme="5" tint="0.39994506668294322"/>
        </patternFill>
      </fill>
    </dxf>
    <dxf>
      <fill>
        <patternFill>
          <bgColor rgb="FFFFFF99"/>
        </patternFill>
      </fill>
    </dxf>
    <dxf>
      <fill>
        <patternFill>
          <bgColor theme="6" tint="0.39994506668294322"/>
        </patternFill>
      </fill>
    </dxf>
    <dxf>
      <fill>
        <patternFill>
          <bgColor theme="4" tint="0.39994506668294322"/>
        </patternFill>
      </fill>
    </dxf>
    <dxf>
      <font>
        <color theme="0"/>
      </font>
    </dxf>
    <dxf>
      <font>
        <strike val="0"/>
        <color theme="0" tint="-0.14996795556505021"/>
      </font>
      <fill>
        <patternFill>
          <bgColor theme="0" tint="-0.14996795556505021"/>
        </patternFill>
      </fill>
    </dxf>
    <dxf>
      <fill>
        <patternFill>
          <bgColor theme="4" tint="0.39994506668294322"/>
        </patternFill>
      </fill>
    </dxf>
    <dxf>
      <fill>
        <patternFill>
          <bgColor theme="6" tint="0.39994506668294322"/>
        </patternFill>
      </fill>
    </dxf>
    <dxf>
      <fill>
        <patternFill>
          <bgColor rgb="FFFFFF99"/>
        </patternFill>
      </fill>
    </dxf>
    <dxf>
      <fill>
        <patternFill>
          <bgColor theme="5" tint="0.39994506668294322"/>
        </patternFill>
      </fill>
    </dxf>
    <dxf>
      <font>
        <color theme="5" tint="-0.499984740745262"/>
      </font>
      <fill>
        <patternFill>
          <bgColor theme="5" tint="0.79998168889431442"/>
        </patternFill>
      </fill>
    </dxf>
    <dxf>
      <font>
        <color rgb="FF996633"/>
      </font>
      <fill>
        <patternFill>
          <bgColor rgb="FFFFFFCC"/>
        </patternFill>
      </fill>
    </dxf>
    <dxf>
      <font>
        <color theme="6" tint="-0.499984740745262"/>
      </font>
      <fill>
        <patternFill>
          <bgColor theme="6" tint="0.79998168889431442"/>
        </patternFill>
      </fill>
    </dxf>
    <dxf>
      <font>
        <color theme="4" tint="-0.499984740745262"/>
      </font>
      <fill>
        <patternFill>
          <bgColor theme="4" tint="0.79998168889431442"/>
        </patternFill>
      </fill>
    </dxf>
    <dxf>
      <fill>
        <patternFill>
          <bgColor theme="1"/>
        </patternFill>
      </fill>
    </dxf>
    <dxf>
      <fill>
        <patternFill>
          <bgColor theme="1"/>
        </patternFill>
      </fill>
    </dxf>
    <dxf>
      <fill>
        <patternFill>
          <bgColor theme="1"/>
        </patternFill>
      </fill>
    </dxf>
    <dxf>
      <fill>
        <patternFill>
          <bgColor theme="4" tint="0.39994506668294322"/>
        </patternFill>
      </fill>
    </dxf>
    <dxf>
      <fill>
        <patternFill>
          <bgColor theme="6" tint="0.39994506668294322"/>
        </patternFill>
      </fill>
    </dxf>
    <dxf>
      <fill>
        <patternFill>
          <bgColor rgb="FFFFFF99"/>
        </patternFill>
      </fill>
    </dxf>
    <dxf>
      <fill>
        <patternFill>
          <bgColor theme="5" tint="0.3999450666829432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patternType="solid">
          <fgColor auto="1"/>
          <bgColor rgb="FFFFFFCC"/>
        </patternFill>
      </fill>
    </dxf>
    <dxf>
      <font>
        <color theme="5" tint="-0.499984740745262"/>
      </font>
      <fill>
        <patternFill>
          <bgColor theme="5" tint="0.7999816888943144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bgColor rgb="FFFFFFCC"/>
        </patternFill>
      </fill>
    </dxf>
    <dxf>
      <font>
        <color theme="5" tint="-0.499984740745262"/>
      </font>
      <fill>
        <patternFill>
          <bgColor theme="5" tint="0.79998168889431442"/>
        </patternFill>
      </fill>
    </dxf>
    <dxf>
      <font>
        <color theme="4" tint="-0.499984740745262"/>
      </font>
      <fill>
        <patternFill>
          <bgColor theme="4" tint="0.79998168889431442"/>
        </patternFill>
      </fill>
    </dxf>
    <dxf>
      <font>
        <color theme="6" tint="-0.499984740745262"/>
      </font>
      <fill>
        <patternFill>
          <bgColor theme="6" tint="0.79998168889431442"/>
        </patternFill>
      </fill>
    </dxf>
    <dxf>
      <font>
        <color rgb="FF996633"/>
      </font>
      <fill>
        <patternFill>
          <bgColor rgb="FFFFFFCC"/>
        </patternFill>
      </fill>
    </dxf>
    <dxf>
      <font>
        <color theme="5" tint="-0.499984740745262"/>
      </font>
      <fill>
        <patternFill>
          <bgColor theme="5" tint="0.79998168889431442"/>
        </patternFill>
      </fill>
    </dxf>
  </dxfs>
  <tableStyles count="0" defaultTableStyle="TableStyleMedium2" defaultPivotStyle="PivotStyleLight16"/>
  <colors>
    <mruColors>
      <color rgb="FFFFFF99"/>
      <color rgb="FFFFFF66"/>
      <color rgb="FF996633"/>
      <color rgb="FFFFFFCC"/>
      <color rgb="FFFFFFB9"/>
      <color rgb="FFF6FBFC"/>
      <color rgb="FFCCFFFF"/>
      <color rgb="FF00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Distribution</a:t>
            </a:r>
          </a:p>
        </c:rich>
      </c:tx>
      <c:overlay val="0"/>
    </c:title>
    <c:autoTitleDeleted val="0"/>
    <c:plotArea>
      <c:layout/>
      <c:barChart>
        <c:barDir val="col"/>
        <c:grouping val="clustered"/>
        <c:varyColors val="0"/>
        <c:ser>
          <c:idx val="3"/>
          <c:order val="0"/>
          <c:tx>
            <c:v>Beginning</c:v>
          </c:tx>
          <c:spPr>
            <a:solidFill>
              <a:schemeClr val="accent2">
                <a:lumMod val="60000"/>
                <a:lumOff val="40000"/>
              </a:schemeClr>
            </a:solidFill>
            <a:ln w="19050">
              <a:solidFill>
                <a:schemeClr val="accent2">
                  <a:lumMod val="50000"/>
                </a:schemeClr>
              </a:solidFill>
            </a:ln>
          </c:spPr>
          <c:invertIfNegative val="0"/>
          <c:val>
            <c:numRef>
              <c:f>Reference!$AD$5</c:f>
              <c:numCache>
                <c:formatCode>General</c:formatCode>
                <c:ptCount val="1"/>
                <c:pt idx="0">
                  <c:v>0</c:v>
                </c:pt>
              </c:numCache>
            </c:numRef>
          </c:val>
          <c:extLst>
            <c:ext xmlns:c16="http://schemas.microsoft.com/office/drawing/2014/chart" uri="{C3380CC4-5D6E-409C-BE32-E72D297353CC}">
              <c16:uniqueId val="{00000004-47FD-4BE6-8274-F61A1D701A66}"/>
            </c:ext>
          </c:extLst>
        </c:ser>
        <c:ser>
          <c:idx val="2"/>
          <c:order val="1"/>
          <c:tx>
            <c:v>Approaching</c:v>
          </c:tx>
          <c:spPr>
            <a:solidFill>
              <a:srgbClr val="FFFF99"/>
            </a:solidFill>
            <a:ln w="19050">
              <a:solidFill>
                <a:schemeClr val="accent6">
                  <a:lumMod val="50000"/>
                </a:schemeClr>
              </a:solidFill>
            </a:ln>
          </c:spPr>
          <c:invertIfNegative val="0"/>
          <c:val>
            <c:numRef>
              <c:f>Reference!$AD$4</c:f>
              <c:numCache>
                <c:formatCode>General</c:formatCode>
                <c:ptCount val="1"/>
                <c:pt idx="0">
                  <c:v>0</c:v>
                </c:pt>
              </c:numCache>
            </c:numRef>
          </c:val>
          <c:extLst>
            <c:ext xmlns:c16="http://schemas.microsoft.com/office/drawing/2014/chart" uri="{C3380CC4-5D6E-409C-BE32-E72D297353CC}">
              <c16:uniqueId val="{00000003-47FD-4BE6-8274-F61A1D701A66}"/>
            </c:ext>
          </c:extLst>
        </c:ser>
        <c:ser>
          <c:idx val="0"/>
          <c:order val="2"/>
          <c:tx>
            <c:v>Proficient</c:v>
          </c:tx>
          <c:spPr>
            <a:solidFill>
              <a:schemeClr val="accent3"/>
            </a:solidFill>
            <a:ln w="19050">
              <a:solidFill>
                <a:schemeClr val="accent3">
                  <a:lumMod val="50000"/>
                </a:schemeClr>
              </a:solidFill>
            </a:ln>
          </c:spPr>
          <c:invertIfNegative val="0"/>
          <c:val>
            <c:numRef>
              <c:f>Reference!$AD$3</c:f>
              <c:numCache>
                <c:formatCode>General</c:formatCode>
                <c:ptCount val="1"/>
                <c:pt idx="0">
                  <c:v>0</c:v>
                </c:pt>
              </c:numCache>
            </c:numRef>
          </c:val>
          <c:extLst>
            <c:ext xmlns:c16="http://schemas.microsoft.com/office/drawing/2014/chart" uri="{C3380CC4-5D6E-409C-BE32-E72D297353CC}">
              <c16:uniqueId val="{00000002-47FD-4BE6-8274-F61A1D701A66}"/>
            </c:ext>
          </c:extLst>
        </c:ser>
        <c:ser>
          <c:idx val="1"/>
          <c:order val="3"/>
          <c:tx>
            <c:v>Mastery</c:v>
          </c:tx>
          <c:spPr>
            <a:solidFill>
              <a:schemeClr val="accent1"/>
            </a:solidFill>
            <a:ln w="19050">
              <a:solidFill>
                <a:schemeClr val="accent1">
                  <a:lumMod val="50000"/>
                </a:schemeClr>
              </a:solidFill>
            </a:ln>
          </c:spPr>
          <c:invertIfNegative val="0"/>
          <c:val>
            <c:numRef>
              <c:f>Reference!$AD$2</c:f>
              <c:numCache>
                <c:formatCode>General</c:formatCode>
                <c:ptCount val="1"/>
                <c:pt idx="0">
                  <c:v>0</c:v>
                </c:pt>
              </c:numCache>
            </c:numRef>
          </c:val>
          <c:extLst>
            <c:ext xmlns:c16="http://schemas.microsoft.com/office/drawing/2014/chart" uri="{C3380CC4-5D6E-409C-BE32-E72D297353CC}">
              <c16:uniqueId val="{00000000-47FD-4BE6-8274-F61A1D701A66}"/>
            </c:ext>
          </c:extLst>
        </c:ser>
        <c:dLbls>
          <c:showLegendKey val="0"/>
          <c:showVal val="0"/>
          <c:showCatName val="0"/>
          <c:showSerName val="0"/>
          <c:showPercent val="0"/>
          <c:showBubbleSize val="0"/>
        </c:dLbls>
        <c:gapWidth val="100"/>
        <c:overlap val="-50"/>
        <c:axId val="190337120"/>
        <c:axId val="190337680"/>
      </c:barChart>
      <c:catAx>
        <c:axId val="190337120"/>
        <c:scaling>
          <c:orientation val="minMax"/>
        </c:scaling>
        <c:delete val="1"/>
        <c:axPos val="b"/>
        <c:numFmt formatCode="General" sourceLinked="0"/>
        <c:majorTickMark val="out"/>
        <c:minorTickMark val="none"/>
        <c:tickLblPos val="nextTo"/>
        <c:crossAx val="190337680"/>
        <c:crosses val="autoZero"/>
        <c:auto val="1"/>
        <c:lblAlgn val="ctr"/>
        <c:lblOffset val="100"/>
        <c:noMultiLvlLbl val="0"/>
      </c:catAx>
      <c:valAx>
        <c:axId val="190337680"/>
        <c:scaling>
          <c:orientation val="minMax"/>
        </c:scaling>
        <c:delete val="0"/>
        <c:axPos val="l"/>
        <c:majorGridlines/>
        <c:numFmt formatCode="General" sourceLinked="1"/>
        <c:majorTickMark val="out"/>
        <c:minorTickMark val="none"/>
        <c:tickLblPos val="nextTo"/>
        <c:crossAx val="190337120"/>
        <c:crosses val="autoZero"/>
        <c:crossBetween val="between"/>
        <c:majorUnit val="1"/>
      </c:valAx>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400"/>
            </a:pPr>
            <a:r>
              <a:rPr lang="en-CA" sz="1400"/>
              <a:t>Proportion of Proficient Readers</a:t>
            </a:r>
          </a:p>
        </c:rich>
      </c:tx>
      <c:overlay val="0"/>
    </c:title>
    <c:autoTitleDeleted val="0"/>
    <c:plotArea>
      <c:layout>
        <c:manualLayout>
          <c:layoutTarget val="inner"/>
          <c:xMode val="edge"/>
          <c:yMode val="edge"/>
          <c:x val="0.1467094908234815"/>
          <c:y val="0.17427958223972004"/>
          <c:w val="0.81097323076214722"/>
          <c:h val="0.68563894356955379"/>
        </c:manualLayout>
      </c:layout>
      <c:barChart>
        <c:barDir val="col"/>
        <c:grouping val="percentStacked"/>
        <c:varyColors val="0"/>
        <c:ser>
          <c:idx val="0"/>
          <c:order val="0"/>
          <c:tx>
            <c:strRef>
              <c:f>Reference!$M$21</c:f>
              <c:strCache>
                <c:ptCount val="1"/>
                <c:pt idx="0">
                  <c:v>Proficient or Mastery</c:v>
                </c:pt>
              </c:strCache>
            </c:strRef>
          </c:tx>
          <c:spPr>
            <a:gradFill>
              <a:gsLst>
                <a:gs pos="0">
                  <a:srgbClr val="9BBB59"/>
                </a:gs>
                <a:gs pos="100000">
                  <a:srgbClr val="4F81BD"/>
                </a:gs>
              </a:gsLst>
              <a:lin ang="5400000" scaled="0"/>
            </a:gradFill>
            <a:ln w="19050">
              <a:solidFill>
                <a:schemeClr val="tx1"/>
              </a:solidFill>
            </a:ln>
          </c:spPr>
          <c:invertIfNegative val="0"/>
          <c:cat>
            <c:strRef>
              <c:f>Reference!$N$20:$P$20</c:f>
              <c:strCache>
                <c:ptCount val="3"/>
                <c:pt idx="0">
                  <c:v>Fall Number</c:v>
                </c:pt>
                <c:pt idx="1">
                  <c:v>Winter Number</c:v>
                </c:pt>
                <c:pt idx="2">
                  <c:v>Spring Number</c:v>
                </c:pt>
              </c:strCache>
            </c:strRef>
          </c:cat>
          <c:val>
            <c:numRef>
              <c:f>Reference!$N$21:$P$21</c:f>
              <c:numCache>
                <c:formatCode>General</c:formatCode>
                <c:ptCount val="3"/>
                <c:pt idx="0">
                  <c:v>0</c:v>
                </c:pt>
                <c:pt idx="1">
                  <c:v>0</c:v>
                </c:pt>
                <c:pt idx="2">
                  <c:v>0</c:v>
                </c:pt>
              </c:numCache>
            </c:numRef>
          </c:val>
          <c:extLst>
            <c:ext xmlns:c16="http://schemas.microsoft.com/office/drawing/2014/chart" uri="{C3380CC4-5D6E-409C-BE32-E72D297353CC}">
              <c16:uniqueId val="{00000000-4AFE-462C-BBE8-6E718075BA93}"/>
            </c:ext>
          </c:extLst>
        </c:ser>
        <c:ser>
          <c:idx val="1"/>
          <c:order val="1"/>
          <c:tx>
            <c:strRef>
              <c:f>Reference!$M$22</c:f>
              <c:strCache>
                <c:ptCount val="1"/>
                <c:pt idx="0">
                  <c:v>Not Yet Proficient</c:v>
                </c:pt>
              </c:strCache>
            </c:strRef>
          </c:tx>
          <c:spPr>
            <a:gradFill>
              <a:gsLst>
                <a:gs pos="0">
                  <a:srgbClr val="C0504D"/>
                </a:gs>
                <a:gs pos="100000">
                  <a:srgbClr val="FFFF99"/>
                </a:gs>
              </a:gsLst>
              <a:lin ang="5400000" scaled="0"/>
            </a:gradFill>
            <a:ln w="19050">
              <a:solidFill>
                <a:schemeClr val="tx1"/>
              </a:solidFill>
            </a:ln>
          </c:spPr>
          <c:invertIfNegative val="0"/>
          <c:cat>
            <c:strRef>
              <c:f>Reference!$N$20:$P$20</c:f>
              <c:strCache>
                <c:ptCount val="3"/>
                <c:pt idx="0">
                  <c:v>Fall Number</c:v>
                </c:pt>
                <c:pt idx="1">
                  <c:v>Winter Number</c:v>
                </c:pt>
                <c:pt idx="2">
                  <c:v>Spring Number</c:v>
                </c:pt>
              </c:strCache>
            </c:strRef>
          </c:cat>
          <c:val>
            <c:numRef>
              <c:f>Reference!$N$22:$P$22</c:f>
              <c:numCache>
                <c:formatCode>General</c:formatCode>
                <c:ptCount val="3"/>
                <c:pt idx="0">
                  <c:v>0</c:v>
                </c:pt>
                <c:pt idx="1">
                  <c:v>0</c:v>
                </c:pt>
                <c:pt idx="2">
                  <c:v>0</c:v>
                </c:pt>
              </c:numCache>
            </c:numRef>
          </c:val>
          <c:extLst>
            <c:ext xmlns:c16="http://schemas.microsoft.com/office/drawing/2014/chart" uri="{C3380CC4-5D6E-409C-BE32-E72D297353CC}">
              <c16:uniqueId val="{00000001-4AFE-462C-BBE8-6E718075BA93}"/>
            </c:ext>
          </c:extLst>
        </c:ser>
        <c:dLbls>
          <c:showLegendKey val="0"/>
          <c:showVal val="0"/>
          <c:showCatName val="0"/>
          <c:showSerName val="0"/>
          <c:showPercent val="0"/>
          <c:showBubbleSize val="0"/>
        </c:dLbls>
        <c:gapWidth val="300"/>
        <c:overlap val="100"/>
        <c:serLines/>
        <c:axId val="190528624"/>
        <c:axId val="190529184"/>
      </c:barChart>
      <c:catAx>
        <c:axId val="190528624"/>
        <c:scaling>
          <c:orientation val="minMax"/>
        </c:scaling>
        <c:delete val="0"/>
        <c:axPos val="b"/>
        <c:numFmt formatCode="General" sourceLinked="0"/>
        <c:majorTickMark val="none"/>
        <c:minorTickMark val="none"/>
        <c:tickLblPos val="nextTo"/>
        <c:txPr>
          <a:bodyPr/>
          <a:lstStyle/>
          <a:p>
            <a:pPr>
              <a:defRPr sz="1100" b="1"/>
            </a:pPr>
            <a:endParaRPr lang="en-US"/>
          </a:p>
        </c:txPr>
        <c:crossAx val="190529184"/>
        <c:crosses val="autoZero"/>
        <c:auto val="1"/>
        <c:lblAlgn val="ctr"/>
        <c:lblOffset val="100"/>
        <c:noMultiLvlLbl val="0"/>
      </c:catAx>
      <c:valAx>
        <c:axId val="190529184"/>
        <c:scaling>
          <c:orientation val="minMax"/>
          <c:max val="1"/>
          <c:min val="0"/>
        </c:scaling>
        <c:delete val="0"/>
        <c:axPos val="l"/>
        <c:majorGridlines/>
        <c:numFmt formatCode="0%" sourceLinked="1"/>
        <c:majorTickMark val="out"/>
        <c:minorTickMark val="none"/>
        <c:tickLblPos val="nextTo"/>
        <c:crossAx val="190528624"/>
        <c:crosses val="autoZero"/>
        <c:crossBetween val="between"/>
        <c:majorUnit val="0.1"/>
      </c:valAx>
    </c:plotArea>
    <c:legend>
      <c:legendPos val="r"/>
      <c:layout>
        <c:manualLayout>
          <c:xMode val="edge"/>
          <c:yMode val="edge"/>
          <c:x val="0.14500710639478598"/>
          <c:y val="9.4817366579177609E-2"/>
          <c:w val="0.80383715026904945"/>
          <c:h val="6.6323545494313213E-2"/>
        </c:manualLayout>
      </c:layout>
      <c:overlay val="1"/>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txPr>
        <a:bodyPr/>
        <a:lstStyle/>
        <a:p>
          <a:pPr>
            <a:defRPr sz="1000"/>
          </a:pPr>
          <a:endParaRPr lang="en-US"/>
        </a:p>
      </c:tx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Levels of Growth (Fall/Spring)</a:t>
            </a:r>
          </a:p>
        </c:rich>
      </c:tx>
      <c:overlay val="0"/>
    </c:title>
    <c:autoTitleDeleted val="0"/>
    <c:plotArea>
      <c:layout/>
      <c:pieChart>
        <c:varyColors val="1"/>
        <c:ser>
          <c:idx val="0"/>
          <c:order val="0"/>
          <c:tx>
            <c:strRef>
              <c:f>Reference!$N$11</c:f>
              <c:strCache>
                <c:ptCount val="1"/>
                <c:pt idx="0">
                  <c:v>Number</c:v>
                </c:pt>
              </c:strCache>
            </c:strRef>
          </c:tx>
          <c:dPt>
            <c:idx val="0"/>
            <c:bubble3D val="0"/>
            <c:spPr>
              <a:solidFill>
                <a:schemeClr val="accent1"/>
              </a:solidFill>
              <a:ln w="19050">
                <a:solidFill>
                  <a:schemeClr val="accent1">
                    <a:lumMod val="50000"/>
                  </a:schemeClr>
                </a:solidFill>
              </a:ln>
            </c:spPr>
            <c:extLst>
              <c:ext xmlns:c16="http://schemas.microsoft.com/office/drawing/2014/chart" uri="{C3380CC4-5D6E-409C-BE32-E72D297353CC}">
                <c16:uniqueId val="{00000001-D06D-49E3-B419-54875AB7418F}"/>
              </c:ext>
            </c:extLst>
          </c:dPt>
          <c:dPt>
            <c:idx val="1"/>
            <c:bubble3D val="0"/>
            <c:spPr>
              <a:solidFill>
                <a:schemeClr val="accent3"/>
              </a:solidFill>
              <a:ln w="19050">
                <a:solidFill>
                  <a:schemeClr val="accent3">
                    <a:lumMod val="50000"/>
                  </a:schemeClr>
                </a:solidFill>
              </a:ln>
            </c:spPr>
            <c:extLst>
              <c:ext xmlns:c16="http://schemas.microsoft.com/office/drawing/2014/chart" uri="{C3380CC4-5D6E-409C-BE32-E72D297353CC}">
                <c16:uniqueId val="{00000003-D06D-49E3-B419-54875AB7418F}"/>
              </c:ext>
            </c:extLst>
          </c:dPt>
          <c:dPt>
            <c:idx val="2"/>
            <c:bubble3D val="0"/>
            <c:spPr>
              <a:solidFill>
                <a:srgbClr val="FFFF99"/>
              </a:solidFill>
              <a:ln w="19050">
                <a:solidFill>
                  <a:srgbClr val="996633"/>
                </a:solidFill>
              </a:ln>
            </c:spPr>
            <c:extLst>
              <c:ext xmlns:c16="http://schemas.microsoft.com/office/drawing/2014/chart" uri="{C3380CC4-5D6E-409C-BE32-E72D297353CC}">
                <c16:uniqueId val="{00000005-D06D-49E3-B419-54875AB7418F}"/>
              </c:ext>
            </c:extLst>
          </c:dPt>
          <c:dPt>
            <c:idx val="3"/>
            <c:bubble3D val="0"/>
            <c:spPr>
              <a:solidFill>
                <a:schemeClr val="accent2"/>
              </a:solidFill>
              <a:ln w="19050">
                <a:solidFill>
                  <a:schemeClr val="accent2">
                    <a:lumMod val="50000"/>
                  </a:schemeClr>
                </a:solidFill>
              </a:ln>
            </c:spPr>
            <c:extLst>
              <c:ext xmlns:c16="http://schemas.microsoft.com/office/drawing/2014/chart" uri="{C3380CC4-5D6E-409C-BE32-E72D297353CC}">
                <c16:uniqueId val="{00000007-D06D-49E3-B419-54875AB7418F}"/>
              </c:ext>
            </c:extLst>
          </c:dPt>
          <c:dPt>
            <c:idx val="4"/>
            <c:bubble3D val="0"/>
            <c:spPr>
              <a:solidFill>
                <a:schemeClr val="bg1">
                  <a:lumMod val="75000"/>
                </a:schemeClr>
              </a:solidFill>
              <a:ln w="19050">
                <a:solidFill>
                  <a:schemeClr val="tx1">
                    <a:lumMod val="50000"/>
                    <a:lumOff val="50000"/>
                  </a:schemeClr>
                </a:solidFill>
              </a:ln>
            </c:spPr>
            <c:extLst>
              <c:ext xmlns:c16="http://schemas.microsoft.com/office/drawing/2014/chart" uri="{C3380CC4-5D6E-409C-BE32-E72D297353CC}">
                <c16:uniqueId val="{00000009-D06D-49E3-B419-54875AB7418F}"/>
              </c:ext>
            </c:extLst>
          </c:dPt>
          <c:dLbls>
            <c:dLbl>
              <c:idx val="0"/>
              <c:layout>
                <c:manualLayout>
                  <c:x val="-4.1163845345019948E-2"/>
                  <c:y val="0.155461624989184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6D-49E3-B419-54875AB7418F}"/>
                </c:ext>
              </c:extLst>
            </c:dLbl>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txPr>
              <a:bodyPr/>
              <a:lstStyle/>
              <a:p>
                <a:pPr>
                  <a:defRPr sz="800" b="1"/>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Reference!$M$12:$M$15</c:f>
              <c:strCache>
                <c:ptCount val="4"/>
                <c:pt idx="0">
                  <c:v>Exceeding</c:v>
                </c:pt>
                <c:pt idx="1">
                  <c:v>Meeting</c:v>
                </c:pt>
                <c:pt idx="2">
                  <c:v>Approaching</c:v>
                </c:pt>
                <c:pt idx="3">
                  <c:v>Beginning</c:v>
                </c:pt>
              </c:strCache>
            </c:strRef>
          </c:cat>
          <c:val>
            <c:numRef>
              <c:f>Reference!$N$12:$N$15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D06D-49E3-B419-54875AB7418F}"/>
            </c:ext>
          </c:extLst>
        </c:ser>
        <c:dLbls>
          <c:showLegendKey val="0"/>
          <c:showVal val="0"/>
          <c:showCatName val="0"/>
          <c:showSerName val="0"/>
          <c:showPercent val="0"/>
          <c:showBubbleSize val="0"/>
          <c:showLeaderLines val="0"/>
        </c:dLbls>
        <c:firstSliceAng val="0"/>
      </c:pieChart>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200"/>
            </a:pPr>
            <a:r>
              <a:rPr lang="en-CA" sz="1200"/>
              <a:t>Proportion of Proficient Readers</a:t>
            </a:r>
          </a:p>
        </c:rich>
      </c:tx>
      <c:overlay val="0"/>
    </c:title>
    <c:autoTitleDeleted val="0"/>
    <c:plotArea>
      <c:layout/>
      <c:barChart>
        <c:barDir val="col"/>
        <c:grouping val="percentStacked"/>
        <c:varyColors val="0"/>
        <c:ser>
          <c:idx val="0"/>
          <c:order val="0"/>
          <c:tx>
            <c:strRef>
              <c:f>Reference!$E$20</c:f>
              <c:strCache>
                <c:ptCount val="1"/>
                <c:pt idx="0">
                  <c:v>Group</c:v>
                </c:pt>
              </c:strCache>
            </c:strRef>
          </c:tx>
          <c:spPr>
            <a:gradFill>
              <a:gsLst>
                <a:gs pos="0">
                  <a:srgbClr val="9BBB59"/>
                </a:gs>
                <a:gs pos="100000">
                  <a:srgbClr val="4F81BD"/>
                </a:gs>
              </a:gsLst>
              <a:lin ang="5400000" scaled="0"/>
            </a:gradFill>
            <a:ln w="19050">
              <a:solidFill>
                <a:schemeClr val="tx1"/>
              </a:solidFill>
            </a:ln>
          </c:spPr>
          <c:invertIfNegative val="0"/>
          <c:cat>
            <c:strLit>
              <c:ptCount val="1"/>
              <c:pt idx="0">
                <c:v>Fall Number</c:v>
              </c:pt>
            </c:strLit>
          </c:cat>
          <c:val>
            <c:numRef>
              <c:f>Reference!$H$20</c:f>
              <c:numCache>
                <c:formatCode>General</c:formatCode>
                <c:ptCount val="1"/>
              </c:numCache>
            </c:numRef>
          </c:val>
          <c:extLst>
            <c:ext xmlns:c16="http://schemas.microsoft.com/office/drawing/2014/chart" uri="{C3380CC4-5D6E-409C-BE32-E72D297353CC}">
              <c16:uniqueId val="{00000000-7673-462E-8766-AF3399A39A28}"/>
            </c:ext>
          </c:extLst>
        </c:ser>
        <c:ser>
          <c:idx val="1"/>
          <c:order val="1"/>
          <c:tx>
            <c:strRef>
              <c:f>Reference!$E$21</c:f>
              <c:strCache>
                <c:ptCount val="1"/>
                <c:pt idx="0">
                  <c:v>Proficient or Mastery</c:v>
                </c:pt>
              </c:strCache>
            </c:strRef>
          </c:tx>
          <c:spPr>
            <a:gradFill>
              <a:gsLst>
                <a:gs pos="0">
                  <a:srgbClr val="9BBB59"/>
                </a:gs>
                <a:gs pos="100000">
                  <a:srgbClr val="4F81BD"/>
                </a:gs>
              </a:gsLst>
              <a:lin ang="5400000" scaled="0"/>
            </a:gradFill>
            <a:ln w="19050">
              <a:solidFill>
                <a:schemeClr val="tx1"/>
              </a:solidFill>
            </a:ln>
          </c:spPr>
          <c:invertIfNegative val="0"/>
          <c:cat>
            <c:strLit>
              <c:ptCount val="1"/>
              <c:pt idx="0">
                <c:v>Fall Number</c:v>
              </c:pt>
            </c:strLit>
          </c:cat>
          <c:val>
            <c:numRef>
              <c:f>Reference!$H$21</c:f>
              <c:numCache>
                <c:formatCode>General</c:formatCode>
                <c:ptCount val="1"/>
                <c:pt idx="0">
                  <c:v>0</c:v>
                </c:pt>
              </c:numCache>
            </c:numRef>
          </c:val>
          <c:extLst>
            <c:ext xmlns:c16="http://schemas.microsoft.com/office/drawing/2014/chart" uri="{C3380CC4-5D6E-409C-BE32-E72D297353CC}">
              <c16:uniqueId val="{00000001-7673-462E-8766-AF3399A39A28}"/>
            </c:ext>
          </c:extLst>
        </c:ser>
        <c:ser>
          <c:idx val="2"/>
          <c:order val="2"/>
          <c:tx>
            <c:strRef>
              <c:f>Reference!$E$22</c:f>
              <c:strCache>
                <c:ptCount val="1"/>
                <c:pt idx="0">
                  <c:v>Not Yet Proficient</c:v>
                </c:pt>
              </c:strCache>
            </c:strRef>
          </c:tx>
          <c:spPr>
            <a:gradFill>
              <a:gsLst>
                <a:gs pos="0">
                  <a:srgbClr val="C0504D"/>
                </a:gs>
                <a:gs pos="100000">
                  <a:srgbClr val="FFFF99"/>
                </a:gs>
              </a:gsLst>
              <a:lin ang="5400000" scaled="0"/>
            </a:gradFill>
            <a:ln w="19050">
              <a:solidFill>
                <a:sysClr val="windowText" lastClr="000000"/>
              </a:solidFill>
            </a:ln>
          </c:spPr>
          <c:invertIfNegative val="0"/>
          <c:cat>
            <c:strLit>
              <c:ptCount val="1"/>
              <c:pt idx="0">
                <c:v>Fall Number</c:v>
              </c:pt>
            </c:strLit>
          </c:cat>
          <c:val>
            <c:numRef>
              <c:f>Reference!$H$22</c:f>
              <c:numCache>
                <c:formatCode>General</c:formatCode>
                <c:ptCount val="1"/>
                <c:pt idx="0">
                  <c:v>0</c:v>
                </c:pt>
              </c:numCache>
            </c:numRef>
          </c:val>
          <c:extLst>
            <c:ext xmlns:c16="http://schemas.microsoft.com/office/drawing/2014/chart" uri="{C3380CC4-5D6E-409C-BE32-E72D297353CC}">
              <c16:uniqueId val="{00000008-7673-462E-8766-AF3399A39A28}"/>
            </c:ext>
          </c:extLst>
        </c:ser>
        <c:dLbls>
          <c:showLegendKey val="0"/>
          <c:showVal val="0"/>
          <c:showCatName val="0"/>
          <c:showSerName val="0"/>
          <c:showPercent val="0"/>
          <c:showBubbleSize val="0"/>
        </c:dLbls>
        <c:gapWidth val="300"/>
        <c:overlap val="100"/>
        <c:serLines/>
        <c:axId val="190940704"/>
        <c:axId val="190941264"/>
      </c:barChart>
      <c:catAx>
        <c:axId val="190940704"/>
        <c:scaling>
          <c:orientation val="minMax"/>
        </c:scaling>
        <c:delete val="1"/>
        <c:axPos val="b"/>
        <c:numFmt formatCode="General" sourceLinked="0"/>
        <c:majorTickMark val="none"/>
        <c:minorTickMark val="none"/>
        <c:tickLblPos val="nextTo"/>
        <c:crossAx val="190941264"/>
        <c:crosses val="autoZero"/>
        <c:auto val="1"/>
        <c:lblAlgn val="ctr"/>
        <c:lblOffset val="100"/>
        <c:noMultiLvlLbl val="0"/>
      </c:catAx>
      <c:valAx>
        <c:axId val="190941264"/>
        <c:scaling>
          <c:orientation val="minMax"/>
          <c:max val="1"/>
          <c:min val="0"/>
        </c:scaling>
        <c:delete val="0"/>
        <c:axPos val="l"/>
        <c:majorGridlines/>
        <c:numFmt formatCode="0%" sourceLinked="1"/>
        <c:majorTickMark val="out"/>
        <c:minorTickMark val="none"/>
        <c:tickLblPos val="nextTo"/>
        <c:crossAx val="190940704"/>
        <c:crosses val="autoZero"/>
        <c:crossBetween val="between"/>
        <c:majorUnit val="0.1"/>
      </c:valAx>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Fall/Winter Distribution</a:t>
            </a:r>
          </a:p>
        </c:rich>
      </c:tx>
      <c:overlay val="0"/>
    </c:title>
    <c:autoTitleDeleted val="0"/>
    <c:plotArea>
      <c:layout/>
      <c:barChart>
        <c:barDir val="col"/>
        <c:grouping val="clustered"/>
        <c:varyColors val="0"/>
        <c:ser>
          <c:idx val="1"/>
          <c:order val="0"/>
          <c:tx>
            <c:strRef>
              <c:f>Reference!$J$26</c:f>
              <c:strCache>
                <c:ptCount val="1"/>
                <c:pt idx="0">
                  <c:v>Fall Number</c:v>
                </c:pt>
              </c:strCache>
            </c:strRef>
          </c:tx>
          <c:spPr>
            <a:solidFill>
              <a:schemeClr val="accent6">
                <a:lumMod val="75000"/>
              </a:schemeClr>
            </a:solidFill>
            <a:ln w="25400">
              <a:solidFill>
                <a:schemeClr val="accent6">
                  <a:lumMod val="50000"/>
                </a:schemeClr>
              </a:solidFill>
            </a:ln>
          </c:spPr>
          <c:invertIfNegative val="0"/>
          <c:cat>
            <c:strRef>
              <c:f>Reference!$I$27:$I$30</c:f>
              <c:strCache>
                <c:ptCount val="4"/>
                <c:pt idx="0">
                  <c:v>Beginning</c:v>
                </c:pt>
                <c:pt idx="1">
                  <c:v>Approaching</c:v>
                </c:pt>
                <c:pt idx="2">
                  <c:v>Proficient</c:v>
                </c:pt>
                <c:pt idx="3">
                  <c:v>Mastery</c:v>
                </c:pt>
              </c:strCache>
            </c:strRef>
          </c:cat>
          <c:val>
            <c:numRef>
              <c:f>Reference!$J$27:$J$30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6B7A-45A5-8924-6AFF538F9163}"/>
            </c:ext>
          </c:extLst>
        </c:ser>
        <c:ser>
          <c:idx val="2"/>
          <c:order val="1"/>
          <c:tx>
            <c:strRef>
              <c:f>Reference!$K$26</c:f>
              <c:strCache>
                <c:ptCount val="1"/>
                <c:pt idx="0">
                  <c:v>Winter Number</c:v>
                </c:pt>
              </c:strCache>
            </c:strRef>
          </c:tx>
          <c:spPr>
            <a:solidFill>
              <a:schemeClr val="tx2">
                <a:lumMod val="60000"/>
                <a:lumOff val="40000"/>
              </a:schemeClr>
            </a:solidFill>
            <a:ln w="25400">
              <a:solidFill>
                <a:schemeClr val="tx2">
                  <a:lumMod val="50000"/>
                </a:schemeClr>
              </a:solidFill>
            </a:ln>
          </c:spPr>
          <c:invertIfNegative val="0"/>
          <c:cat>
            <c:strRef>
              <c:f>Reference!$I$27:$I$30</c:f>
              <c:strCache>
                <c:ptCount val="4"/>
                <c:pt idx="0">
                  <c:v>Beginning</c:v>
                </c:pt>
                <c:pt idx="1">
                  <c:v>Approaching</c:v>
                </c:pt>
                <c:pt idx="2">
                  <c:v>Proficient</c:v>
                </c:pt>
                <c:pt idx="3">
                  <c:v>Mastery</c:v>
                </c:pt>
              </c:strCache>
            </c:strRef>
          </c:cat>
          <c:val>
            <c:numRef>
              <c:f>Reference!$K$27:$K$30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B7A-45A5-8924-6AFF538F9163}"/>
            </c:ext>
          </c:extLst>
        </c:ser>
        <c:dLbls>
          <c:showLegendKey val="0"/>
          <c:showVal val="0"/>
          <c:showCatName val="0"/>
          <c:showSerName val="0"/>
          <c:showPercent val="0"/>
          <c:showBubbleSize val="0"/>
        </c:dLbls>
        <c:gapWidth val="150"/>
        <c:axId val="190337120"/>
        <c:axId val="190337680"/>
      </c:barChart>
      <c:catAx>
        <c:axId val="190337120"/>
        <c:scaling>
          <c:orientation val="minMax"/>
        </c:scaling>
        <c:delete val="0"/>
        <c:axPos val="b"/>
        <c:numFmt formatCode="General" sourceLinked="0"/>
        <c:majorTickMark val="out"/>
        <c:minorTickMark val="none"/>
        <c:tickLblPos val="nextTo"/>
        <c:crossAx val="190337680"/>
        <c:crosses val="autoZero"/>
        <c:auto val="1"/>
        <c:lblAlgn val="ctr"/>
        <c:lblOffset val="100"/>
        <c:noMultiLvlLbl val="0"/>
      </c:catAx>
      <c:valAx>
        <c:axId val="190337680"/>
        <c:scaling>
          <c:orientation val="minMax"/>
        </c:scaling>
        <c:delete val="0"/>
        <c:axPos val="l"/>
        <c:majorGridlines/>
        <c:numFmt formatCode="General" sourceLinked="1"/>
        <c:majorTickMark val="out"/>
        <c:minorTickMark val="none"/>
        <c:tickLblPos val="nextTo"/>
        <c:crossAx val="190337120"/>
        <c:crosses val="autoZero"/>
        <c:crossBetween val="between"/>
      </c:valAx>
    </c:plotArea>
    <c:legend>
      <c:legendPos val="b"/>
      <c:overlay val="0"/>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600"/>
            </a:pPr>
            <a:r>
              <a:rPr lang="en-CA" sz="1600"/>
              <a:t>Proportion of Proficient Readers</a:t>
            </a:r>
          </a:p>
        </c:rich>
      </c:tx>
      <c:overlay val="0"/>
    </c:title>
    <c:autoTitleDeleted val="0"/>
    <c:plotArea>
      <c:layout/>
      <c:barChart>
        <c:barDir val="col"/>
        <c:grouping val="percentStacked"/>
        <c:varyColors val="0"/>
        <c:ser>
          <c:idx val="0"/>
          <c:order val="0"/>
          <c:tx>
            <c:strRef>
              <c:f>Reference!$I$21</c:f>
              <c:strCache>
                <c:ptCount val="1"/>
                <c:pt idx="0">
                  <c:v>Proficient or Mastery</c:v>
                </c:pt>
              </c:strCache>
            </c:strRef>
          </c:tx>
          <c:spPr>
            <a:gradFill>
              <a:gsLst>
                <a:gs pos="0">
                  <a:srgbClr val="9BBB59"/>
                </a:gs>
                <a:gs pos="100000">
                  <a:srgbClr val="4F81BD"/>
                </a:gs>
              </a:gsLst>
              <a:lin ang="5400000" scaled="0"/>
            </a:gradFill>
            <a:ln w="19050">
              <a:solidFill>
                <a:schemeClr val="tx1"/>
              </a:solidFill>
            </a:ln>
          </c:spPr>
          <c:invertIfNegative val="0"/>
          <c:cat>
            <c:strRef>
              <c:f>Reference!$J$20:$K$20</c:f>
              <c:strCache>
                <c:ptCount val="2"/>
                <c:pt idx="0">
                  <c:v>Fall Number</c:v>
                </c:pt>
                <c:pt idx="1">
                  <c:v>Winter Number</c:v>
                </c:pt>
              </c:strCache>
            </c:strRef>
          </c:cat>
          <c:val>
            <c:numRef>
              <c:f>Reference!$J$21:$K$21</c:f>
              <c:numCache>
                <c:formatCode>General</c:formatCode>
                <c:ptCount val="2"/>
                <c:pt idx="0">
                  <c:v>0</c:v>
                </c:pt>
                <c:pt idx="1">
                  <c:v>0</c:v>
                </c:pt>
              </c:numCache>
            </c:numRef>
          </c:val>
          <c:extLst>
            <c:ext xmlns:c16="http://schemas.microsoft.com/office/drawing/2014/chart" uri="{C3380CC4-5D6E-409C-BE32-E72D297353CC}">
              <c16:uniqueId val="{00000000-576C-430F-8704-BB7B21F50381}"/>
            </c:ext>
          </c:extLst>
        </c:ser>
        <c:ser>
          <c:idx val="1"/>
          <c:order val="1"/>
          <c:tx>
            <c:strRef>
              <c:f>Reference!$I$22</c:f>
              <c:strCache>
                <c:ptCount val="1"/>
                <c:pt idx="0">
                  <c:v>Not Yet Proficient</c:v>
                </c:pt>
              </c:strCache>
            </c:strRef>
          </c:tx>
          <c:spPr>
            <a:gradFill>
              <a:gsLst>
                <a:gs pos="0">
                  <a:srgbClr val="C0504D"/>
                </a:gs>
                <a:gs pos="100000">
                  <a:srgbClr val="FFFF99"/>
                </a:gs>
              </a:gsLst>
              <a:lin ang="5400000" scaled="0"/>
            </a:gradFill>
            <a:ln w="19050">
              <a:solidFill>
                <a:schemeClr val="tx1"/>
              </a:solidFill>
            </a:ln>
          </c:spPr>
          <c:invertIfNegative val="0"/>
          <c:cat>
            <c:strRef>
              <c:f>Reference!$J$20:$K$20</c:f>
              <c:strCache>
                <c:ptCount val="2"/>
                <c:pt idx="0">
                  <c:v>Fall Number</c:v>
                </c:pt>
                <c:pt idx="1">
                  <c:v>Winter Number</c:v>
                </c:pt>
              </c:strCache>
            </c:strRef>
          </c:cat>
          <c:val>
            <c:numRef>
              <c:f>Reference!$J$22:$K$22</c:f>
              <c:numCache>
                <c:formatCode>General</c:formatCode>
                <c:ptCount val="2"/>
                <c:pt idx="0">
                  <c:v>0</c:v>
                </c:pt>
                <c:pt idx="1">
                  <c:v>0</c:v>
                </c:pt>
              </c:numCache>
            </c:numRef>
          </c:val>
          <c:extLst>
            <c:ext xmlns:c16="http://schemas.microsoft.com/office/drawing/2014/chart" uri="{C3380CC4-5D6E-409C-BE32-E72D297353CC}">
              <c16:uniqueId val="{00000001-576C-430F-8704-BB7B21F50381}"/>
            </c:ext>
          </c:extLst>
        </c:ser>
        <c:dLbls>
          <c:showLegendKey val="0"/>
          <c:showVal val="0"/>
          <c:showCatName val="0"/>
          <c:showSerName val="0"/>
          <c:showPercent val="0"/>
          <c:showBubbleSize val="0"/>
        </c:dLbls>
        <c:gapWidth val="300"/>
        <c:overlap val="100"/>
        <c:serLines/>
        <c:axId val="190940704"/>
        <c:axId val="190941264"/>
      </c:barChart>
      <c:catAx>
        <c:axId val="190940704"/>
        <c:scaling>
          <c:orientation val="minMax"/>
        </c:scaling>
        <c:delete val="0"/>
        <c:axPos val="b"/>
        <c:numFmt formatCode="General" sourceLinked="0"/>
        <c:majorTickMark val="none"/>
        <c:minorTickMark val="none"/>
        <c:tickLblPos val="nextTo"/>
        <c:txPr>
          <a:bodyPr/>
          <a:lstStyle/>
          <a:p>
            <a:pPr>
              <a:defRPr sz="1100" b="1"/>
            </a:pPr>
            <a:endParaRPr lang="en-US"/>
          </a:p>
        </c:txPr>
        <c:crossAx val="190941264"/>
        <c:crosses val="autoZero"/>
        <c:auto val="1"/>
        <c:lblAlgn val="ctr"/>
        <c:lblOffset val="100"/>
        <c:noMultiLvlLbl val="0"/>
      </c:catAx>
      <c:valAx>
        <c:axId val="190941264"/>
        <c:scaling>
          <c:orientation val="minMax"/>
          <c:max val="1"/>
          <c:min val="0"/>
        </c:scaling>
        <c:delete val="0"/>
        <c:axPos val="l"/>
        <c:majorGridlines/>
        <c:numFmt formatCode="0%" sourceLinked="1"/>
        <c:majorTickMark val="out"/>
        <c:minorTickMark val="none"/>
        <c:tickLblPos val="nextTo"/>
        <c:crossAx val="190940704"/>
        <c:crosses val="autoZero"/>
        <c:crossBetween val="between"/>
        <c:majorUnit val="0.1"/>
      </c:valAx>
    </c:plotArea>
    <c:legend>
      <c:legendPos val="r"/>
      <c:layout>
        <c:manualLayout>
          <c:xMode val="edge"/>
          <c:yMode val="edge"/>
          <c:x val="0.43738107736532933"/>
          <c:y val="0.45940066118803946"/>
          <c:w val="0.22293638295213095"/>
          <c:h val="0.19479564868939109"/>
        </c:manualLayout>
      </c:layout>
      <c:overlay val="1"/>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txPr>
        <a:bodyPr/>
        <a:lstStyle/>
        <a:p>
          <a:pPr>
            <a:defRPr sz="1050"/>
          </a:pPr>
          <a:endParaRPr lang="en-US"/>
        </a:p>
      </c:tx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Levels of Growth</a:t>
            </a:r>
          </a:p>
        </c:rich>
      </c:tx>
      <c:overlay val="0"/>
    </c:title>
    <c:autoTitleDeleted val="0"/>
    <c:plotArea>
      <c:layout/>
      <c:pieChart>
        <c:varyColors val="1"/>
        <c:ser>
          <c:idx val="0"/>
          <c:order val="0"/>
          <c:tx>
            <c:strRef>
              <c:f>Reference!$J$11</c:f>
              <c:strCache>
                <c:ptCount val="1"/>
                <c:pt idx="0">
                  <c:v>Number</c:v>
                </c:pt>
              </c:strCache>
            </c:strRef>
          </c:tx>
          <c:dPt>
            <c:idx val="0"/>
            <c:bubble3D val="0"/>
            <c:spPr>
              <a:solidFill>
                <a:schemeClr val="accent1"/>
              </a:solidFill>
              <a:ln w="19050">
                <a:solidFill>
                  <a:schemeClr val="accent1">
                    <a:lumMod val="50000"/>
                  </a:schemeClr>
                </a:solidFill>
              </a:ln>
            </c:spPr>
            <c:extLst>
              <c:ext xmlns:c16="http://schemas.microsoft.com/office/drawing/2014/chart" uri="{C3380CC4-5D6E-409C-BE32-E72D297353CC}">
                <c16:uniqueId val="{00000001-C211-4A85-9251-22FA7B53E26D}"/>
              </c:ext>
            </c:extLst>
          </c:dPt>
          <c:dPt>
            <c:idx val="1"/>
            <c:bubble3D val="0"/>
            <c:spPr>
              <a:solidFill>
                <a:schemeClr val="accent3"/>
              </a:solidFill>
              <a:ln w="19050">
                <a:solidFill>
                  <a:schemeClr val="accent3">
                    <a:lumMod val="50000"/>
                  </a:schemeClr>
                </a:solidFill>
              </a:ln>
            </c:spPr>
            <c:extLst>
              <c:ext xmlns:c16="http://schemas.microsoft.com/office/drawing/2014/chart" uri="{C3380CC4-5D6E-409C-BE32-E72D297353CC}">
                <c16:uniqueId val="{00000003-C211-4A85-9251-22FA7B53E26D}"/>
              </c:ext>
            </c:extLst>
          </c:dPt>
          <c:dPt>
            <c:idx val="2"/>
            <c:bubble3D val="0"/>
            <c:spPr>
              <a:solidFill>
                <a:srgbClr val="FFFF99"/>
              </a:solidFill>
              <a:ln w="19050">
                <a:solidFill>
                  <a:srgbClr val="996633"/>
                </a:solidFill>
              </a:ln>
            </c:spPr>
            <c:extLst>
              <c:ext xmlns:c16="http://schemas.microsoft.com/office/drawing/2014/chart" uri="{C3380CC4-5D6E-409C-BE32-E72D297353CC}">
                <c16:uniqueId val="{00000005-C211-4A85-9251-22FA7B53E26D}"/>
              </c:ext>
            </c:extLst>
          </c:dPt>
          <c:dPt>
            <c:idx val="3"/>
            <c:bubble3D val="0"/>
            <c:spPr>
              <a:solidFill>
                <a:schemeClr val="accent2"/>
              </a:solidFill>
              <a:ln w="19050">
                <a:solidFill>
                  <a:schemeClr val="accent2">
                    <a:lumMod val="50000"/>
                  </a:schemeClr>
                </a:solidFill>
              </a:ln>
            </c:spPr>
            <c:extLst>
              <c:ext xmlns:c16="http://schemas.microsoft.com/office/drawing/2014/chart" uri="{C3380CC4-5D6E-409C-BE32-E72D297353CC}">
                <c16:uniqueId val="{00000007-C211-4A85-9251-22FA7B53E26D}"/>
              </c:ext>
            </c:extLst>
          </c:dPt>
          <c:dPt>
            <c:idx val="4"/>
            <c:bubble3D val="0"/>
            <c:spPr>
              <a:solidFill>
                <a:schemeClr val="bg1">
                  <a:lumMod val="75000"/>
                </a:schemeClr>
              </a:solidFill>
              <a:ln w="19050">
                <a:solidFill>
                  <a:schemeClr val="tx1">
                    <a:lumMod val="50000"/>
                    <a:lumOff val="50000"/>
                  </a:schemeClr>
                </a:solidFill>
              </a:ln>
            </c:spPr>
            <c:extLst>
              <c:ext xmlns:c16="http://schemas.microsoft.com/office/drawing/2014/chart" uri="{C3380CC4-5D6E-409C-BE32-E72D297353CC}">
                <c16:uniqueId val="{00000009-C211-4A85-9251-22FA7B53E26D}"/>
              </c:ext>
            </c:extLst>
          </c:dPt>
          <c:dLbls>
            <c:dLbl>
              <c:idx val="0"/>
              <c:layout>
                <c:manualLayout>
                  <c:x val="-4.1163845345019948E-2"/>
                  <c:y val="0.155461624989184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11-4A85-9251-22FA7B53E26D}"/>
                </c:ext>
              </c:extLst>
            </c:dLbl>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txPr>
              <a:bodyPr/>
              <a:lstStyle/>
              <a:p>
                <a:pPr>
                  <a:defRPr sz="800" b="1"/>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Reference!$I$12:$I$15</c:f>
              <c:strCache>
                <c:ptCount val="4"/>
                <c:pt idx="0">
                  <c:v>Exceeding</c:v>
                </c:pt>
                <c:pt idx="1">
                  <c:v>Meeting</c:v>
                </c:pt>
                <c:pt idx="2">
                  <c:v>Approaching</c:v>
                </c:pt>
                <c:pt idx="3">
                  <c:v>Beginning</c:v>
                </c:pt>
              </c:strCache>
            </c:strRef>
          </c:cat>
          <c:val>
            <c:numRef>
              <c:f>Reference!$J$12:$J$15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C211-4A85-9251-22FA7B53E26D}"/>
            </c:ext>
          </c:extLst>
        </c:ser>
        <c:dLbls>
          <c:showLegendKey val="0"/>
          <c:showVal val="0"/>
          <c:showCatName val="0"/>
          <c:showSerName val="0"/>
          <c:showPercent val="0"/>
          <c:showBubbleSize val="0"/>
          <c:showLeaderLines val="0"/>
        </c:dLbls>
        <c:firstSliceAng val="0"/>
      </c:pieChart>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Fall/Spring Distribution</a:t>
            </a:r>
          </a:p>
        </c:rich>
      </c:tx>
      <c:overlay val="0"/>
    </c:title>
    <c:autoTitleDeleted val="0"/>
    <c:plotArea>
      <c:layout/>
      <c:barChart>
        <c:barDir val="col"/>
        <c:grouping val="clustered"/>
        <c:varyColors val="0"/>
        <c:ser>
          <c:idx val="1"/>
          <c:order val="0"/>
          <c:tx>
            <c:strRef>
              <c:f>Reference!$F$26</c:f>
              <c:strCache>
                <c:ptCount val="1"/>
                <c:pt idx="0">
                  <c:v>Fall Number</c:v>
                </c:pt>
              </c:strCache>
            </c:strRef>
          </c:tx>
          <c:spPr>
            <a:solidFill>
              <a:schemeClr val="accent6">
                <a:lumMod val="75000"/>
              </a:schemeClr>
            </a:solidFill>
            <a:ln w="25400">
              <a:solidFill>
                <a:schemeClr val="accent6">
                  <a:lumMod val="50000"/>
                </a:schemeClr>
              </a:solidFill>
            </a:ln>
          </c:spPr>
          <c:invertIfNegative val="0"/>
          <c:cat>
            <c:strRef>
              <c:f>Reference!$E$27:$E$30</c:f>
              <c:strCache>
                <c:ptCount val="4"/>
                <c:pt idx="0">
                  <c:v>Beginning</c:v>
                </c:pt>
                <c:pt idx="1">
                  <c:v>Approaching</c:v>
                </c:pt>
                <c:pt idx="2">
                  <c:v>Proficient</c:v>
                </c:pt>
                <c:pt idx="3">
                  <c:v>Mastery</c:v>
                </c:pt>
              </c:strCache>
            </c:strRef>
          </c:cat>
          <c:val>
            <c:numRef>
              <c:f>Reference!$F$27:$F$30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C6CD-4774-9627-4BF5029E0186}"/>
            </c:ext>
          </c:extLst>
        </c:ser>
        <c:ser>
          <c:idx val="2"/>
          <c:order val="1"/>
          <c:tx>
            <c:strRef>
              <c:f>Reference!$G$26</c:f>
              <c:strCache>
                <c:ptCount val="1"/>
                <c:pt idx="0">
                  <c:v>Spring Number</c:v>
                </c:pt>
              </c:strCache>
            </c:strRef>
          </c:tx>
          <c:spPr>
            <a:solidFill>
              <a:schemeClr val="accent4"/>
            </a:solidFill>
            <a:ln w="25400">
              <a:solidFill>
                <a:schemeClr val="accent4">
                  <a:lumMod val="50000"/>
                </a:schemeClr>
              </a:solidFill>
            </a:ln>
          </c:spPr>
          <c:invertIfNegative val="0"/>
          <c:cat>
            <c:strRef>
              <c:f>Reference!$E$27:$E$30</c:f>
              <c:strCache>
                <c:ptCount val="4"/>
                <c:pt idx="0">
                  <c:v>Beginning</c:v>
                </c:pt>
                <c:pt idx="1">
                  <c:v>Approaching</c:v>
                </c:pt>
                <c:pt idx="2">
                  <c:v>Proficient</c:v>
                </c:pt>
                <c:pt idx="3">
                  <c:v>Mastery</c:v>
                </c:pt>
              </c:strCache>
            </c:strRef>
          </c:cat>
          <c:val>
            <c:numRef>
              <c:f>Reference!$G$27:$G$30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C6CD-4774-9627-4BF5029E0186}"/>
            </c:ext>
          </c:extLst>
        </c:ser>
        <c:dLbls>
          <c:showLegendKey val="0"/>
          <c:showVal val="0"/>
          <c:showCatName val="0"/>
          <c:showSerName val="0"/>
          <c:showPercent val="0"/>
          <c:showBubbleSize val="0"/>
        </c:dLbls>
        <c:gapWidth val="150"/>
        <c:axId val="293538048"/>
        <c:axId val="293538608"/>
      </c:barChart>
      <c:catAx>
        <c:axId val="293538048"/>
        <c:scaling>
          <c:orientation val="minMax"/>
        </c:scaling>
        <c:delete val="0"/>
        <c:axPos val="b"/>
        <c:numFmt formatCode="General" sourceLinked="0"/>
        <c:majorTickMark val="out"/>
        <c:minorTickMark val="none"/>
        <c:tickLblPos val="nextTo"/>
        <c:crossAx val="293538608"/>
        <c:crosses val="autoZero"/>
        <c:auto val="1"/>
        <c:lblAlgn val="ctr"/>
        <c:lblOffset val="100"/>
        <c:noMultiLvlLbl val="0"/>
      </c:catAx>
      <c:valAx>
        <c:axId val="293538608"/>
        <c:scaling>
          <c:orientation val="minMax"/>
          <c:min val="0"/>
        </c:scaling>
        <c:delete val="0"/>
        <c:axPos val="l"/>
        <c:majorGridlines/>
        <c:numFmt formatCode="General" sourceLinked="1"/>
        <c:majorTickMark val="out"/>
        <c:minorTickMark val="none"/>
        <c:tickLblPos val="nextTo"/>
        <c:crossAx val="293538048"/>
        <c:crosses val="autoZero"/>
        <c:crossBetween val="between"/>
        <c:majorUnit val="1"/>
      </c:valAx>
    </c:plotArea>
    <c:legend>
      <c:legendPos val="b"/>
      <c:overlay val="0"/>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600"/>
            </a:pPr>
            <a:r>
              <a:rPr lang="en-CA" sz="1600"/>
              <a:t>Proportion of Proficient Readers</a:t>
            </a:r>
          </a:p>
        </c:rich>
      </c:tx>
      <c:overlay val="0"/>
    </c:title>
    <c:autoTitleDeleted val="0"/>
    <c:plotArea>
      <c:layout/>
      <c:barChart>
        <c:barDir val="col"/>
        <c:grouping val="percentStacked"/>
        <c:varyColors val="0"/>
        <c:ser>
          <c:idx val="0"/>
          <c:order val="0"/>
          <c:tx>
            <c:strRef>
              <c:f>Reference!$E$21</c:f>
              <c:strCache>
                <c:ptCount val="1"/>
                <c:pt idx="0">
                  <c:v>Proficient or Mastery</c:v>
                </c:pt>
              </c:strCache>
            </c:strRef>
          </c:tx>
          <c:spPr>
            <a:gradFill>
              <a:gsLst>
                <a:gs pos="0">
                  <a:srgbClr val="9BBB59"/>
                </a:gs>
                <a:gs pos="100000">
                  <a:srgbClr val="4F81BD"/>
                </a:gs>
              </a:gsLst>
              <a:lin ang="5400000" scaled="0"/>
            </a:gradFill>
            <a:ln w="19050">
              <a:solidFill>
                <a:schemeClr val="tx1"/>
              </a:solidFill>
            </a:ln>
          </c:spPr>
          <c:invertIfNegative val="0"/>
          <c:cat>
            <c:strRef>
              <c:f>Reference!$F$20:$G$20</c:f>
              <c:strCache>
                <c:ptCount val="2"/>
                <c:pt idx="0">
                  <c:v>Fall Number</c:v>
                </c:pt>
                <c:pt idx="1">
                  <c:v>Spring Number</c:v>
                </c:pt>
              </c:strCache>
            </c:strRef>
          </c:cat>
          <c:val>
            <c:numRef>
              <c:f>Reference!$F$21:$G$21</c:f>
              <c:numCache>
                <c:formatCode>General</c:formatCode>
                <c:ptCount val="2"/>
                <c:pt idx="0">
                  <c:v>0</c:v>
                </c:pt>
                <c:pt idx="1">
                  <c:v>0</c:v>
                </c:pt>
              </c:numCache>
            </c:numRef>
          </c:val>
          <c:extLst>
            <c:ext xmlns:c16="http://schemas.microsoft.com/office/drawing/2014/chart" uri="{C3380CC4-5D6E-409C-BE32-E72D297353CC}">
              <c16:uniqueId val="{00000000-4AF0-4E17-9285-DC1C05AB0AB5}"/>
            </c:ext>
          </c:extLst>
        </c:ser>
        <c:ser>
          <c:idx val="1"/>
          <c:order val="1"/>
          <c:tx>
            <c:strRef>
              <c:f>Reference!$E$22</c:f>
              <c:strCache>
                <c:ptCount val="1"/>
                <c:pt idx="0">
                  <c:v>Not Yet Proficient</c:v>
                </c:pt>
              </c:strCache>
            </c:strRef>
          </c:tx>
          <c:spPr>
            <a:gradFill>
              <a:gsLst>
                <a:gs pos="0">
                  <a:srgbClr val="C0504D"/>
                </a:gs>
                <a:gs pos="100000">
                  <a:srgbClr val="FFFF99"/>
                </a:gs>
              </a:gsLst>
              <a:lin ang="5400000" scaled="0"/>
            </a:gradFill>
            <a:ln w="19050">
              <a:solidFill>
                <a:schemeClr val="tx1"/>
              </a:solidFill>
            </a:ln>
          </c:spPr>
          <c:invertIfNegative val="0"/>
          <c:cat>
            <c:strRef>
              <c:f>Reference!$F$20:$G$20</c:f>
              <c:strCache>
                <c:ptCount val="2"/>
                <c:pt idx="0">
                  <c:v>Fall Number</c:v>
                </c:pt>
                <c:pt idx="1">
                  <c:v>Spring Number</c:v>
                </c:pt>
              </c:strCache>
            </c:strRef>
          </c:cat>
          <c:val>
            <c:numRef>
              <c:f>Reference!$F$22:$G$22</c:f>
              <c:numCache>
                <c:formatCode>General</c:formatCode>
                <c:ptCount val="2"/>
                <c:pt idx="0">
                  <c:v>0</c:v>
                </c:pt>
                <c:pt idx="1">
                  <c:v>0</c:v>
                </c:pt>
              </c:numCache>
            </c:numRef>
          </c:val>
          <c:extLst>
            <c:ext xmlns:c16="http://schemas.microsoft.com/office/drawing/2014/chart" uri="{C3380CC4-5D6E-409C-BE32-E72D297353CC}">
              <c16:uniqueId val="{00000001-4AF0-4E17-9285-DC1C05AB0AB5}"/>
            </c:ext>
          </c:extLst>
        </c:ser>
        <c:dLbls>
          <c:showLegendKey val="0"/>
          <c:showVal val="0"/>
          <c:showCatName val="0"/>
          <c:showSerName val="0"/>
          <c:showPercent val="0"/>
          <c:showBubbleSize val="0"/>
        </c:dLbls>
        <c:gapWidth val="300"/>
        <c:overlap val="100"/>
        <c:serLines/>
        <c:axId val="293544208"/>
        <c:axId val="293544768"/>
      </c:barChart>
      <c:catAx>
        <c:axId val="293544208"/>
        <c:scaling>
          <c:orientation val="minMax"/>
        </c:scaling>
        <c:delete val="0"/>
        <c:axPos val="b"/>
        <c:numFmt formatCode="General" sourceLinked="0"/>
        <c:majorTickMark val="none"/>
        <c:minorTickMark val="none"/>
        <c:tickLblPos val="nextTo"/>
        <c:txPr>
          <a:bodyPr/>
          <a:lstStyle/>
          <a:p>
            <a:pPr>
              <a:defRPr sz="1100" b="1"/>
            </a:pPr>
            <a:endParaRPr lang="en-US"/>
          </a:p>
        </c:txPr>
        <c:crossAx val="293544768"/>
        <c:crosses val="autoZero"/>
        <c:auto val="1"/>
        <c:lblAlgn val="ctr"/>
        <c:lblOffset val="100"/>
        <c:noMultiLvlLbl val="0"/>
      </c:catAx>
      <c:valAx>
        <c:axId val="293544768"/>
        <c:scaling>
          <c:orientation val="minMax"/>
          <c:max val="1"/>
          <c:min val="0"/>
        </c:scaling>
        <c:delete val="0"/>
        <c:axPos val="l"/>
        <c:majorGridlines/>
        <c:numFmt formatCode="0%" sourceLinked="1"/>
        <c:majorTickMark val="out"/>
        <c:minorTickMark val="none"/>
        <c:tickLblPos val="nextTo"/>
        <c:crossAx val="293544208"/>
        <c:crosses val="autoZero"/>
        <c:crossBetween val="between"/>
        <c:majorUnit val="0.1"/>
      </c:valAx>
    </c:plotArea>
    <c:legend>
      <c:legendPos val="r"/>
      <c:layout>
        <c:manualLayout>
          <c:xMode val="edge"/>
          <c:yMode val="edge"/>
          <c:x val="0.43738107736532933"/>
          <c:y val="0.45940066118803946"/>
          <c:w val="0.22293638295213095"/>
          <c:h val="0.19479564868939109"/>
        </c:manualLayout>
      </c:layout>
      <c:overlay val="1"/>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txPr>
        <a:bodyPr/>
        <a:lstStyle/>
        <a:p>
          <a:pPr>
            <a:defRPr sz="1050"/>
          </a:pPr>
          <a:endParaRPr lang="en-US"/>
        </a:p>
      </c:tx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Levels of Growth</a:t>
            </a:r>
          </a:p>
        </c:rich>
      </c:tx>
      <c:overlay val="0"/>
    </c:title>
    <c:autoTitleDeleted val="0"/>
    <c:plotArea>
      <c:layout/>
      <c:pieChart>
        <c:varyColors val="1"/>
        <c:ser>
          <c:idx val="0"/>
          <c:order val="0"/>
          <c:tx>
            <c:strRef>
              <c:f>Reference!$F$11</c:f>
              <c:strCache>
                <c:ptCount val="1"/>
                <c:pt idx="0">
                  <c:v>Number</c:v>
                </c:pt>
              </c:strCache>
            </c:strRef>
          </c:tx>
          <c:dPt>
            <c:idx val="0"/>
            <c:bubble3D val="0"/>
            <c:spPr>
              <a:solidFill>
                <a:schemeClr val="accent1"/>
              </a:solidFill>
              <a:ln w="19050">
                <a:solidFill>
                  <a:schemeClr val="accent1">
                    <a:lumMod val="50000"/>
                  </a:schemeClr>
                </a:solidFill>
              </a:ln>
            </c:spPr>
            <c:extLst>
              <c:ext xmlns:c16="http://schemas.microsoft.com/office/drawing/2014/chart" uri="{C3380CC4-5D6E-409C-BE32-E72D297353CC}">
                <c16:uniqueId val="{00000001-DA22-4394-A491-DB9225A0F76B}"/>
              </c:ext>
            </c:extLst>
          </c:dPt>
          <c:dPt>
            <c:idx val="1"/>
            <c:bubble3D val="0"/>
            <c:spPr>
              <a:solidFill>
                <a:schemeClr val="accent3"/>
              </a:solidFill>
              <a:ln w="19050">
                <a:solidFill>
                  <a:schemeClr val="accent3">
                    <a:lumMod val="50000"/>
                  </a:schemeClr>
                </a:solidFill>
              </a:ln>
            </c:spPr>
            <c:extLst>
              <c:ext xmlns:c16="http://schemas.microsoft.com/office/drawing/2014/chart" uri="{C3380CC4-5D6E-409C-BE32-E72D297353CC}">
                <c16:uniqueId val="{00000003-DA22-4394-A491-DB9225A0F76B}"/>
              </c:ext>
            </c:extLst>
          </c:dPt>
          <c:dPt>
            <c:idx val="2"/>
            <c:bubble3D val="0"/>
            <c:spPr>
              <a:solidFill>
                <a:srgbClr val="FFFF99"/>
              </a:solidFill>
              <a:ln w="19050">
                <a:solidFill>
                  <a:srgbClr val="996633"/>
                </a:solidFill>
              </a:ln>
            </c:spPr>
            <c:extLst>
              <c:ext xmlns:c16="http://schemas.microsoft.com/office/drawing/2014/chart" uri="{C3380CC4-5D6E-409C-BE32-E72D297353CC}">
                <c16:uniqueId val="{00000005-DA22-4394-A491-DB9225A0F76B}"/>
              </c:ext>
            </c:extLst>
          </c:dPt>
          <c:dPt>
            <c:idx val="3"/>
            <c:bubble3D val="0"/>
            <c:spPr>
              <a:solidFill>
                <a:schemeClr val="accent2"/>
              </a:solidFill>
              <a:ln w="19050">
                <a:solidFill>
                  <a:schemeClr val="accent2">
                    <a:lumMod val="50000"/>
                  </a:schemeClr>
                </a:solidFill>
              </a:ln>
            </c:spPr>
            <c:extLst>
              <c:ext xmlns:c16="http://schemas.microsoft.com/office/drawing/2014/chart" uri="{C3380CC4-5D6E-409C-BE32-E72D297353CC}">
                <c16:uniqueId val="{00000007-DA22-4394-A491-DB9225A0F76B}"/>
              </c:ext>
            </c:extLst>
          </c:dPt>
          <c:dPt>
            <c:idx val="4"/>
            <c:bubble3D val="0"/>
            <c:spPr>
              <a:solidFill>
                <a:schemeClr val="bg1">
                  <a:lumMod val="75000"/>
                </a:schemeClr>
              </a:solidFill>
              <a:ln w="19050">
                <a:solidFill>
                  <a:schemeClr val="tx1">
                    <a:lumMod val="50000"/>
                    <a:lumOff val="50000"/>
                  </a:schemeClr>
                </a:solidFill>
              </a:ln>
            </c:spPr>
            <c:extLst>
              <c:ext xmlns:c16="http://schemas.microsoft.com/office/drawing/2014/chart" uri="{C3380CC4-5D6E-409C-BE32-E72D297353CC}">
                <c16:uniqueId val="{00000009-DA22-4394-A491-DB9225A0F76B}"/>
              </c:ext>
            </c:extLst>
          </c:dPt>
          <c:dLbls>
            <c:dLbl>
              <c:idx val="0"/>
              <c:layout>
                <c:manualLayout>
                  <c:x val="-4.1163845345019948E-2"/>
                  <c:y val="0.155461624989184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A22-4394-A491-DB9225A0F76B}"/>
                </c:ext>
              </c:extLst>
            </c:dLbl>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txPr>
              <a:bodyPr/>
              <a:lstStyle/>
              <a:p>
                <a:pPr>
                  <a:defRPr sz="800" b="1"/>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Reference!$E$12:$E$15</c:f>
              <c:strCache>
                <c:ptCount val="4"/>
                <c:pt idx="0">
                  <c:v>Exceeding</c:v>
                </c:pt>
                <c:pt idx="1">
                  <c:v>Meeting</c:v>
                </c:pt>
                <c:pt idx="2">
                  <c:v>Approaching</c:v>
                </c:pt>
                <c:pt idx="3">
                  <c:v>Beginning</c:v>
                </c:pt>
              </c:strCache>
            </c:strRef>
          </c:cat>
          <c:val>
            <c:numRef>
              <c:f>Reference!$F$12:$F$15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DA22-4394-A491-DB9225A0F76B}"/>
            </c:ext>
          </c:extLst>
        </c:ser>
        <c:dLbls>
          <c:showLegendKey val="0"/>
          <c:showVal val="0"/>
          <c:showCatName val="0"/>
          <c:showSerName val="0"/>
          <c:showPercent val="0"/>
          <c:showBubbleSize val="0"/>
          <c:showLeaderLines val="0"/>
        </c:dLbls>
        <c:firstSliceAng val="0"/>
      </c:pieChart>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p>
        </c:rich>
      </c:tx>
      <c:overlay val="0"/>
    </c:title>
    <c:autoTitleDeleted val="0"/>
    <c:plotArea>
      <c:layout/>
      <c:barChart>
        <c:barDir val="col"/>
        <c:grouping val="clustered"/>
        <c:varyColors val="0"/>
        <c:ser>
          <c:idx val="1"/>
          <c:order val="0"/>
          <c:tx>
            <c:strRef>
              <c:f>Reference!$N$26</c:f>
              <c:strCache>
                <c:ptCount val="1"/>
                <c:pt idx="0">
                  <c:v>Fall Number</c:v>
                </c:pt>
              </c:strCache>
            </c:strRef>
          </c:tx>
          <c:spPr>
            <a:solidFill>
              <a:schemeClr val="accent6">
                <a:lumMod val="75000"/>
              </a:schemeClr>
            </a:solidFill>
            <a:ln w="25400">
              <a:solidFill>
                <a:schemeClr val="accent6">
                  <a:lumMod val="50000"/>
                </a:schemeClr>
              </a:solidFill>
            </a:ln>
          </c:spPr>
          <c:invertIfNegative val="0"/>
          <c:cat>
            <c:strRef>
              <c:f>Reference!$M$27:$M$30</c:f>
              <c:strCache>
                <c:ptCount val="4"/>
                <c:pt idx="0">
                  <c:v>Beginning</c:v>
                </c:pt>
                <c:pt idx="1">
                  <c:v>Approaching</c:v>
                </c:pt>
                <c:pt idx="2">
                  <c:v>Proficient</c:v>
                </c:pt>
                <c:pt idx="3">
                  <c:v>Mastery</c:v>
                </c:pt>
              </c:strCache>
            </c:strRef>
          </c:cat>
          <c:val>
            <c:numRef>
              <c:f>Reference!$N$27:$N$30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382F-4F8F-AC5B-FE6075EE33C3}"/>
            </c:ext>
          </c:extLst>
        </c:ser>
        <c:ser>
          <c:idx val="2"/>
          <c:order val="1"/>
          <c:tx>
            <c:strRef>
              <c:f>Reference!$O$26</c:f>
              <c:strCache>
                <c:ptCount val="1"/>
                <c:pt idx="0">
                  <c:v>Winter Number</c:v>
                </c:pt>
              </c:strCache>
            </c:strRef>
          </c:tx>
          <c:spPr>
            <a:solidFill>
              <a:schemeClr val="tx2">
                <a:lumMod val="60000"/>
                <a:lumOff val="40000"/>
              </a:schemeClr>
            </a:solidFill>
            <a:ln w="25400">
              <a:solidFill>
                <a:schemeClr val="tx2">
                  <a:lumMod val="50000"/>
                </a:schemeClr>
              </a:solidFill>
            </a:ln>
          </c:spPr>
          <c:invertIfNegative val="0"/>
          <c:cat>
            <c:strRef>
              <c:f>Reference!$M$27:$M$30</c:f>
              <c:strCache>
                <c:ptCount val="4"/>
                <c:pt idx="0">
                  <c:v>Beginning</c:v>
                </c:pt>
                <c:pt idx="1">
                  <c:v>Approaching</c:v>
                </c:pt>
                <c:pt idx="2">
                  <c:v>Proficient</c:v>
                </c:pt>
                <c:pt idx="3">
                  <c:v>Mastery</c:v>
                </c:pt>
              </c:strCache>
            </c:strRef>
          </c:cat>
          <c:val>
            <c:numRef>
              <c:f>Reference!$O$27:$O$30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82F-4F8F-AC5B-FE6075EE33C3}"/>
            </c:ext>
          </c:extLst>
        </c:ser>
        <c:ser>
          <c:idx val="0"/>
          <c:order val="2"/>
          <c:tx>
            <c:strRef>
              <c:f>Reference!$P$26</c:f>
              <c:strCache>
                <c:ptCount val="1"/>
                <c:pt idx="0">
                  <c:v>Spring Number</c:v>
                </c:pt>
              </c:strCache>
            </c:strRef>
          </c:tx>
          <c:spPr>
            <a:solidFill>
              <a:schemeClr val="accent4"/>
            </a:solidFill>
            <a:ln w="25400">
              <a:solidFill>
                <a:schemeClr val="accent4">
                  <a:lumMod val="50000"/>
                </a:schemeClr>
              </a:solidFill>
            </a:ln>
          </c:spPr>
          <c:invertIfNegative val="0"/>
          <c:cat>
            <c:strRef>
              <c:f>Reference!$M$27:$M$30</c:f>
              <c:strCache>
                <c:ptCount val="4"/>
                <c:pt idx="0">
                  <c:v>Beginning</c:v>
                </c:pt>
                <c:pt idx="1">
                  <c:v>Approaching</c:v>
                </c:pt>
                <c:pt idx="2">
                  <c:v>Proficient</c:v>
                </c:pt>
                <c:pt idx="3">
                  <c:v>Mastery</c:v>
                </c:pt>
              </c:strCache>
            </c:strRef>
          </c:cat>
          <c:val>
            <c:numRef>
              <c:f>Reference!$P$27:$P$30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382F-4F8F-AC5B-FE6075EE33C3}"/>
            </c:ext>
          </c:extLst>
        </c:ser>
        <c:dLbls>
          <c:showLegendKey val="0"/>
          <c:showVal val="0"/>
          <c:showCatName val="0"/>
          <c:showSerName val="0"/>
          <c:showPercent val="0"/>
          <c:showBubbleSize val="0"/>
        </c:dLbls>
        <c:gapWidth val="150"/>
        <c:axId val="188552336"/>
        <c:axId val="188552896"/>
      </c:barChart>
      <c:catAx>
        <c:axId val="188552336"/>
        <c:scaling>
          <c:orientation val="minMax"/>
        </c:scaling>
        <c:delete val="0"/>
        <c:axPos val="b"/>
        <c:numFmt formatCode="General" sourceLinked="0"/>
        <c:majorTickMark val="out"/>
        <c:minorTickMark val="none"/>
        <c:tickLblPos val="nextTo"/>
        <c:crossAx val="188552896"/>
        <c:crosses val="autoZero"/>
        <c:auto val="1"/>
        <c:lblAlgn val="ctr"/>
        <c:lblOffset val="100"/>
        <c:noMultiLvlLbl val="0"/>
      </c:catAx>
      <c:valAx>
        <c:axId val="188552896"/>
        <c:scaling>
          <c:orientation val="minMax"/>
        </c:scaling>
        <c:delete val="0"/>
        <c:axPos val="l"/>
        <c:majorGridlines/>
        <c:numFmt formatCode="General" sourceLinked="1"/>
        <c:majorTickMark val="out"/>
        <c:minorTickMark val="none"/>
        <c:tickLblPos val="nextTo"/>
        <c:crossAx val="188552336"/>
        <c:crosses val="autoZero"/>
        <c:crossBetween val="between"/>
      </c:valAx>
    </c:plotArea>
    <c:legend>
      <c:legendPos val="b"/>
      <c:overlay val="0"/>
      <c:spPr>
        <a:solidFill>
          <a:schemeClr val="bg1">
            <a:lumMod val="85000"/>
          </a:schemeClr>
        </a:solidFill>
        <a:ln>
          <a:solidFill>
            <a:schemeClr val="tx1">
              <a:lumMod val="50000"/>
              <a:lumOff val="50000"/>
            </a:schemeClr>
          </a:solidFill>
        </a:ln>
        <a:effectLst>
          <a:outerShdw blurRad="50800" dist="38100" dir="2700000" algn="tl" rotWithShape="0">
            <a:prstClr val="black">
              <a:alpha val="40000"/>
            </a:prstClr>
          </a:outerShdw>
        </a:effectLst>
      </c:sp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64770</xdr:colOff>
      <xdr:row>0</xdr:row>
      <xdr:rowOff>38100</xdr:rowOff>
    </xdr:from>
    <xdr:to>
      <xdr:col>1</xdr:col>
      <xdr:colOff>113744</xdr:colOff>
      <xdr:row>5</xdr:row>
      <xdr:rowOff>152400</xdr:rowOff>
    </xdr:to>
    <xdr:pic>
      <xdr:nvPicPr>
        <xdr:cNvPr id="3" name="Picture 2" descr="Living-Sky-SD-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38100"/>
          <a:ext cx="91384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163617</xdr:colOff>
      <xdr:row>16</xdr:row>
      <xdr:rowOff>87853</xdr:rowOff>
    </xdr:from>
    <xdr:to>
      <xdr:col>9</xdr:col>
      <xdr:colOff>504266</xdr:colOff>
      <xdr:row>33</xdr:row>
      <xdr:rowOff>137273</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161363</xdr:colOff>
      <xdr:row>1</xdr:row>
      <xdr:rowOff>97493</xdr:rowOff>
    </xdr:from>
    <xdr:to>
      <xdr:col>6</xdr:col>
      <xdr:colOff>414617</xdr:colOff>
      <xdr:row>15</xdr:row>
      <xdr:rowOff>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57150</xdr:colOff>
      <xdr:row>0</xdr:row>
      <xdr:rowOff>38100</xdr:rowOff>
    </xdr:from>
    <xdr:to>
      <xdr:col>1</xdr:col>
      <xdr:colOff>115105</xdr:colOff>
      <xdr:row>5</xdr:row>
      <xdr:rowOff>152400</xdr:rowOff>
    </xdr:to>
    <xdr:pic>
      <xdr:nvPicPr>
        <xdr:cNvPr id="2" name="Picture 1" descr="Living-Sky-SD-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38100"/>
          <a:ext cx="91384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1470222</xdr:colOff>
      <xdr:row>19</xdr:row>
      <xdr:rowOff>43029</xdr:rowOff>
    </xdr:from>
    <xdr:to>
      <xdr:col>18</xdr:col>
      <xdr:colOff>277254</xdr:colOff>
      <xdr:row>36</xdr:row>
      <xdr:rowOff>70037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2</xdr:row>
      <xdr:rowOff>19050</xdr:rowOff>
    </xdr:from>
    <xdr:to>
      <xdr:col>13</xdr:col>
      <xdr:colOff>322730</xdr:colOff>
      <xdr:row>17</xdr:row>
      <xdr:rowOff>124386</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116908</xdr:colOff>
      <xdr:row>12</xdr:row>
      <xdr:rowOff>180241</xdr:rowOff>
    </xdr:from>
    <xdr:to>
      <xdr:col>9</xdr:col>
      <xdr:colOff>619125</xdr:colOff>
      <xdr:row>32</xdr:row>
      <xdr:rowOff>19576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0</xdr:col>
      <xdr:colOff>1018619</xdr:colOff>
      <xdr:row>5</xdr:row>
      <xdr:rowOff>152400</xdr:rowOff>
    </xdr:to>
    <xdr:pic>
      <xdr:nvPicPr>
        <xdr:cNvPr id="2" name="Picture 1" descr="Living-Sky-SD-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91384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104775</xdr:colOff>
      <xdr:row>0</xdr:row>
      <xdr:rowOff>38100</xdr:rowOff>
    </xdr:from>
    <xdr:to>
      <xdr:col>0</xdr:col>
      <xdr:colOff>1018619</xdr:colOff>
      <xdr:row>5</xdr:row>
      <xdr:rowOff>152400</xdr:rowOff>
    </xdr:to>
    <xdr:pic>
      <xdr:nvPicPr>
        <xdr:cNvPr id="3" name="Picture 2" descr="Living-Sky-SD-logo">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91384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104775</xdr:colOff>
      <xdr:row>0</xdr:row>
      <xdr:rowOff>38100</xdr:rowOff>
    </xdr:from>
    <xdr:to>
      <xdr:col>0</xdr:col>
      <xdr:colOff>1018619</xdr:colOff>
      <xdr:row>5</xdr:row>
      <xdr:rowOff>152400</xdr:rowOff>
    </xdr:to>
    <xdr:pic>
      <xdr:nvPicPr>
        <xdr:cNvPr id="4" name="Picture 3" descr="Living-Sky-SD-logo">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91384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64770</xdr:colOff>
      <xdr:row>0</xdr:row>
      <xdr:rowOff>38100</xdr:rowOff>
    </xdr:from>
    <xdr:to>
      <xdr:col>1</xdr:col>
      <xdr:colOff>115105</xdr:colOff>
      <xdr:row>5</xdr:row>
      <xdr:rowOff>152400</xdr:rowOff>
    </xdr:to>
    <xdr:pic>
      <xdr:nvPicPr>
        <xdr:cNvPr id="6" name="Picture 5" descr="Living-Sky-SD-logo">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913844"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1470222</xdr:colOff>
      <xdr:row>19</xdr:row>
      <xdr:rowOff>43029</xdr:rowOff>
    </xdr:from>
    <xdr:to>
      <xdr:col>18</xdr:col>
      <xdr:colOff>277254</xdr:colOff>
      <xdr:row>36</xdr:row>
      <xdr:rowOff>70037</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2</xdr:row>
      <xdr:rowOff>19050</xdr:rowOff>
    </xdr:from>
    <xdr:to>
      <xdr:col>13</xdr:col>
      <xdr:colOff>322730</xdr:colOff>
      <xdr:row>17</xdr:row>
      <xdr:rowOff>124386</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116908</xdr:colOff>
      <xdr:row>12</xdr:row>
      <xdr:rowOff>180241</xdr:rowOff>
    </xdr:from>
    <xdr:to>
      <xdr:col>9</xdr:col>
      <xdr:colOff>619125</xdr:colOff>
      <xdr:row>32</xdr:row>
      <xdr:rowOff>19576</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573750</xdr:colOff>
      <xdr:row>17</xdr:row>
      <xdr:rowOff>63870</xdr:rowOff>
    </xdr:from>
    <xdr:to>
      <xdr:col>19</xdr:col>
      <xdr:colOff>1276583</xdr:colOff>
      <xdr:row>36</xdr:row>
      <xdr:rowOff>79558</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82923</xdr:colOff>
      <xdr:row>17</xdr:row>
      <xdr:rowOff>63870</xdr:rowOff>
    </xdr:from>
    <xdr:to>
      <xdr:col>14</xdr:col>
      <xdr:colOff>470647</xdr:colOff>
      <xdr:row>36</xdr:row>
      <xdr:rowOff>79558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116908</xdr:colOff>
      <xdr:row>12</xdr:row>
      <xdr:rowOff>180241</xdr:rowOff>
    </xdr:from>
    <xdr:to>
      <xdr:col>10</xdr:col>
      <xdr:colOff>619125</xdr:colOff>
      <xdr:row>32</xdr:row>
      <xdr:rowOff>19576</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9"/>
  <sheetViews>
    <sheetView view="pageLayout" zoomScaleNormal="100" workbookViewId="0">
      <selection activeCell="A10" sqref="A10:J31"/>
    </sheetView>
  </sheetViews>
  <sheetFormatPr defaultColWidth="9.140625" defaultRowHeight="15"/>
  <cols>
    <col min="1" max="1" width="12" customWidth="1"/>
    <col min="2" max="2" width="5.28515625" customWidth="1"/>
    <col min="3" max="3" width="25.42578125" customWidth="1"/>
    <col min="4" max="7" width="5" customWidth="1"/>
    <col min="8" max="9" width="12.7109375" customWidth="1"/>
    <col min="10" max="10" width="6.42578125" customWidth="1"/>
    <col min="11" max="12" width="9.5703125" customWidth="1"/>
    <col min="13" max="13" width="9.5703125" hidden="1" customWidth="1"/>
    <col min="14" max="14" width="9.5703125" customWidth="1"/>
    <col min="15" max="20" width="6.85546875" customWidth="1"/>
    <col min="21" max="22" width="9.140625" customWidth="1"/>
    <col min="23" max="29" width="9.140625" hidden="1" customWidth="1"/>
    <col min="30" max="30" width="9" hidden="1" customWidth="1"/>
    <col min="31" max="33" width="9.140625" hidden="1" customWidth="1"/>
    <col min="34" max="34" width="1.28515625" hidden="1" customWidth="1"/>
    <col min="35" max="39" width="9.140625" hidden="1" customWidth="1"/>
  </cols>
  <sheetData>
    <row r="1" spans="1:39" ht="15" customHeight="1">
      <c r="A1" s="273"/>
      <c r="B1" s="169"/>
      <c r="C1" s="279"/>
      <c r="D1" s="8"/>
      <c r="E1" s="245"/>
      <c r="F1" s="243"/>
      <c r="G1" s="84" t="s">
        <v>0</v>
      </c>
      <c r="H1" s="269" t="s">
        <v>1</v>
      </c>
      <c r="I1" s="84" t="s">
        <v>2</v>
      </c>
      <c r="J1" s="270"/>
      <c r="K1" s="4"/>
      <c r="M1" s="8"/>
      <c r="N1" s="8"/>
      <c r="O1" s="8"/>
      <c r="P1" s="8"/>
      <c r="Q1" s="8"/>
      <c r="R1" s="8"/>
      <c r="S1" s="7"/>
      <c r="T1" s="7"/>
      <c r="U1" s="7"/>
    </row>
    <row r="2" spans="1:39" ht="6" customHeight="1">
      <c r="A2" s="274"/>
      <c r="B2" s="170"/>
      <c r="C2" s="280"/>
      <c r="D2" s="8"/>
      <c r="E2" s="5"/>
      <c r="F2" s="3"/>
      <c r="G2" s="3"/>
      <c r="H2" s="3"/>
      <c r="I2" s="3"/>
      <c r="J2" s="3"/>
      <c r="K2" s="6"/>
      <c r="M2" s="8"/>
      <c r="N2" s="8"/>
      <c r="O2" s="8"/>
      <c r="P2" s="8"/>
      <c r="Q2" s="8"/>
      <c r="R2" s="8"/>
      <c r="S2" s="8"/>
      <c r="T2" s="8"/>
      <c r="U2" s="8"/>
    </row>
    <row r="3" spans="1:39">
      <c r="A3" s="274"/>
      <c r="B3" s="170"/>
      <c r="C3" s="280"/>
      <c r="D3" s="8"/>
      <c r="E3" s="289" t="s">
        <v>3</v>
      </c>
      <c r="F3" s="290"/>
      <c r="G3" s="265"/>
      <c r="H3" s="265"/>
      <c r="I3" s="265"/>
      <c r="J3" s="265"/>
      <c r="K3" s="266"/>
      <c r="M3" s="8"/>
      <c r="N3" s="8"/>
      <c r="O3" s="8"/>
      <c r="P3" s="8"/>
      <c r="Q3" s="8"/>
      <c r="R3" s="8"/>
      <c r="S3" s="8"/>
      <c r="T3" s="8"/>
      <c r="U3" s="8"/>
    </row>
    <row r="4" spans="1:39">
      <c r="A4" s="274"/>
      <c r="B4" s="170"/>
      <c r="C4" s="280"/>
      <c r="D4" s="8"/>
      <c r="E4" s="289" t="s">
        <v>4</v>
      </c>
      <c r="F4" s="290"/>
      <c r="G4" s="267"/>
      <c r="H4" s="267"/>
      <c r="I4" s="267"/>
      <c r="J4" s="267"/>
      <c r="K4" s="268"/>
      <c r="M4" s="8"/>
      <c r="N4" s="8"/>
      <c r="O4" s="8"/>
      <c r="P4" s="8"/>
      <c r="Q4" s="8"/>
      <c r="R4" s="8"/>
      <c r="S4" s="8"/>
      <c r="T4" s="8"/>
      <c r="U4" s="8"/>
    </row>
    <row r="5" spans="1:39" ht="19.5" customHeight="1" thickBot="1">
      <c r="A5" s="274"/>
      <c r="B5" s="170"/>
      <c r="C5" s="280"/>
      <c r="D5" s="8"/>
      <c r="E5" s="104"/>
      <c r="F5" s="244"/>
      <c r="G5" s="85"/>
      <c r="H5" s="104" t="s">
        <v>5</v>
      </c>
      <c r="I5" s="291"/>
      <c r="J5" s="292"/>
      <c r="K5" s="293"/>
      <c r="M5" s="8"/>
      <c r="N5" s="8"/>
      <c r="O5" s="8"/>
      <c r="P5" s="8"/>
      <c r="Q5" s="8"/>
      <c r="R5" s="8"/>
      <c r="S5" s="8"/>
      <c r="T5" s="8"/>
      <c r="U5" s="8"/>
    </row>
    <row r="6" spans="1:39" ht="15.75" thickBot="1">
      <c r="A6" s="274"/>
      <c r="B6" s="170"/>
      <c r="C6" s="280"/>
      <c r="D6" s="8"/>
      <c r="E6" s="8"/>
      <c r="F6" s="8"/>
      <c r="G6" s="8"/>
      <c r="H6" s="8"/>
      <c r="I6" s="8"/>
      <c r="J6" s="8"/>
      <c r="K6" s="8"/>
      <c r="L6" s="8"/>
      <c r="M6" s="8"/>
      <c r="N6" s="8"/>
      <c r="O6" s="8"/>
      <c r="P6" s="8"/>
      <c r="Q6" s="8"/>
      <c r="R6" s="8"/>
      <c r="S6" s="8"/>
      <c r="T6" s="8"/>
      <c r="U6" s="8"/>
    </row>
    <row r="7" spans="1:39" ht="15.75" customHeight="1">
      <c r="A7" s="275" t="s">
        <v>6</v>
      </c>
      <c r="B7" s="287" t="s">
        <v>7</v>
      </c>
      <c r="C7" s="283" t="s">
        <v>8</v>
      </c>
      <c r="D7" s="285" t="s">
        <v>9</v>
      </c>
      <c r="E7" s="285" t="s">
        <v>10</v>
      </c>
      <c r="F7" s="285" t="s">
        <v>11</v>
      </c>
      <c r="G7" s="281" t="s">
        <v>12</v>
      </c>
      <c r="H7" s="277" t="s">
        <v>13</v>
      </c>
      <c r="I7" s="294" t="s">
        <v>14</v>
      </c>
      <c r="J7" s="271" t="s">
        <v>15</v>
      </c>
      <c r="K7" s="304" t="s">
        <v>16</v>
      </c>
      <c r="L7" s="300" t="s">
        <v>17</v>
      </c>
      <c r="M7" s="300" t="s">
        <v>18</v>
      </c>
      <c r="N7" s="302" t="s">
        <v>19</v>
      </c>
      <c r="O7" s="296" t="s">
        <v>20</v>
      </c>
      <c r="P7" s="297"/>
      <c r="Q7" s="298"/>
      <c r="R7" s="296" t="s">
        <v>21</v>
      </c>
      <c r="S7" s="297"/>
      <c r="T7" s="297"/>
      <c r="U7" s="299"/>
    </row>
    <row r="8" spans="1:39" ht="30" customHeight="1">
      <c r="A8" s="276"/>
      <c r="B8" s="288"/>
      <c r="C8" s="284"/>
      <c r="D8" s="286"/>
      <c r="E8" s="286"/>
      <c r="F8" s="286"/>
      <c r="G8" s="282"/>
      <c r="H8" s="278"/>
      <c r="I8" s="295"/>
      <c r="J8" s="272"/>
      <c r="K8" s="305"/>
      <c r="L8" s="301"/>
      <c r="M8" s="301"/>
      <c r="N8" s="303"/>
      <c r="O8" s="246" t="s">
        <v>22</v>
      </c>
      <c r="P8" s="171" t="s">
        <v>23</v>
      </c>
      <c r="Q8" s="172" t="s">
        <v>24</v>
      </c>
      <c r="R8" s="246" t="s">
        <v>25</v>
      </c>
      <c r="S8" s="247" t="s">
        <v>26</v>
      </c>
      <c r="T8" s="247" t="s">
        <v>27</v>
      </c>
      <c r="U8" s="248" t="s">
        <v>28</v>
      </c>
      <c r="W8" t="s">
        <v>29</v>
      </c>
      <c r="X8" t="s">
        <v>30</v>
      </c>
      <c r="Y8" t="s">
        <v>31</v>
      </c>
      <c r="Z8" t="s">
        <v>32</v>
      </c>
      <c r="AA8" t="s">
        <v>33</v>
      </c>
      <c r="AB8" t="s">
        <v>34</v>
      </c>
      <c r="AC8" t="s">
        <v>35</v>
      </c>
      <c r="AD8" t="s">
        <v>36</v>
      </c>
      <c r="AF8" t="s">
        <v>37</v>
      </c>
      <c r="AG8" t="s">
        <v>38</v>
      </c>
      <c r="AI8" t="s">
        <v>39</v>
      </c>
      <c r="AJ8" t="s">
        <v>40</v>
      </c>
      <c r="AK8" t="s">
        <v>22</v>
      </c>
      <c r="AL8" t="s">
        <v>41</v>
      </c>
      <c r="AM8" t="s">
        <v>42</v>
      </c>
    </row>
    <row r="9" spans="1:39" ht="3" customHeight="1">
      <c r="A9" s="89"/>
      <c r="B9" s="2"/>
      <c r="C9" s="86"/>
      <c r="D9" s="13"/>
      <c r="E9" s="13"/>
      <c r="F9" s="13"/>
      <c r="G9" s="14"/>
      <c r="H9" s="2"/>
      <c r="I9" s="2"/>
      <c r="J9" s="100"/>
      <c r="K9" s="89"/>
      <c r="L9" s="105"/>
      <c r="M9" s="129"/>
      <c r="N9" s="106"/>
      <c r="O9" s="12"/>
      <c r="P9" s="2"/>
      <c r="Q9" s="2"/>
      <c r="R9" s="12"/>
      <c r="S9" s="2"/>
      <c r="T9" s="2"/>
      <c r="U9" s="90"/>
      <c r="W9" t="s">
        <v>43</v>
      </c>
      <c r="X9" t="s">
        <v>44</v>
      </c>
      <c r="AC9">
        <f>IF(AA9&gt;0,IF(COUNT(Q9,U9)=0,0,IF(AA9&lt;14,IF(OR(Q9&lt;0.9,AND(Q9&lt;0.95,U9=4),U9&lt;4),"FRU",IF(OR(AND(Q9&lt;0.95,U9&gt;4),AND(Q9&gt;=0.95,U9=4)),"INS","IND")),IF(OR(Q9&lt;0.95,AND(Q9&lt;0.98,U9&lt;7),U9&lt;5),"FRU",IF(OR(AND(Q9&lt;0.98,U9&gt;6),AND(Q9&gt;=0.98,U9&lt;7)),"INS","IND")))),0)</f>
        <v>0</v>
      </c>
    </row>
    <row r="10" spans="1:39" ht="15" customHeight="1">
      <c r="A10" s="232"/>
      <c r="B10" s="233"/>
      <c r="C10" s="249"/>
      <c r="D10" s="234"/>
      <c r="E10" s="234"/>
      <c r="F10" s="234"/>
      <c r="G10" s="235"/>
      <c r="H10" s="87"/>
      <c r="I10" s="87"/>
      <c r="J10" s="101"/>
      <c r="K10" s="252" t="str">
        <f t="shared" ref="K10:K39" si="0">IF(AC10="IND",L10,IF(AC10="FRU",VLOOKUP(Y10-1,$X$41:$Y$69,2,FALSE),""))</f>
        <v/>
      </c>
      <c r="L10" s="107" t="s">
        <v>45</v>
      </c>
      <c r="M10" s="130" t="str">
        <f ca="1">AG10</f>
        <v/>
      </c>
      <c r="N10" s="255" t="str">
        <f t="shared" ref="N10:N39" si="1">IF(AC10="FRU",L10,IF(AC10="IND",VLOOKUP(W10+1,$X$41:$Y$69,2,FALSE),""))</f>
        <v/>
      </c>
      <c r="O10" s="25">
        <v>1</v>
      </c>
      <c r="P10" s="29">
        <v>31</v>
      </c>
      <c r="Q10" s="31">
        <v>0.92</v>
      </c>
      <c r="R10" s="25">
        <v>3</v>
      </c>
      <c r="S10" s="24">
        <v>2</v>
      </c>
      <c r="T10" s="24"/>
      <c r="U10" s="91">
        <f t="shared" ref="U10:U39" si="2">IF(AA10&lt;14,SUM(R10:S10),SUM(R10:T10))</f>
        <v>5</v>
      </c>
      <c r="W10" s="1" t="e">
        <f t="shared" ref="W10:W39" si="3">VLOOKUP(K10,$W$41:$X$69,2,FALSE)</f>
        <v>#N/A</v>
      </c>
      <c r="X10" s="1">
        <f t="shared" ref="X10:X39" si="4">VLOOKUP(L10,$W$41:$X$69,2,FALSE)</f>
        <v>12</v>
      </c>
      <c r="Y10" s="1" t="e">
        <f t="shared" ref="Y10:Y39" si="5">VLOOKUP(N10,$W$41:$X$69,2,FALSE)</f>
        <v>#N/A</v>
      </c>
      <c r="Z10" t="b">
        <f t="shared" ref="Z10:Z39" si="6">IF(COUNTA(L10)+COUNTA(R10)=2,TRUE,FALSE)</f>
        <v>1</v>
      </c>
      <c r="AA10">
        <f>IFERROR(X10,0)</f>
        <v>12</v>
      </c>
      <c r="AB10" t="b">
        <f t="shared" ref="AB10:AB39" si="7">IF(OR(AND($AA10&lt;14,$AA10&gt;0),COUNTA($L10)=0),TRUE,FALSE)</f>
        <v>1</v>
      </c>
      <c r="AC10" t="str">
        <f t="shared" ref="AC10:AC39" si="8">IF(COUNT(R10:T10)&gt;=2,IF(AND(AK10=0,AA10&gt;=9),"FRU",IF(COUNTIF(AL10:AM10,1)&gt;0,"FRU",IF(COUNTIF(AL10:AM10,2)=2,"FRU",IF(COUNTIF(AL10:AM10,2)=1,"INS",IF(COUNTIF(AL10:AM10,2)=0,"IND",0))))),"")</f>
        <v>INS</v>
      </c>
      <c r="AD10" t="e">
        <f t="shared" ref="AD10:AD39" si="9">IF(LEN(C10)=0,NA(),IF(OR(AC10="FRU",AC10="IND"),TRUE,FALSE))</f>
        <v>#N/A</v>
      </c>
      <c r="AF10" t="str">
        <f ca="1">Reference!Z2</f>
        <v/>
      </c>
      <c r="AG10" t="str">
        <f ca="1">IFERROR(Reference!U2,"")</f>
        <v/>
      </c>
      <c r="AI10" t="str">
        <f ca="1">Reference!AB2</f>
        <v/>
      </c>
      <c r="AJ10" t="e">
        <f ca="1">Reference!AK2</f>
        <v>#N/A</v>
      </c>
      <c r="AK10">
        <f>O10</f>
        <v>1</v>
      </c>
      <c r="AL10">
        <f t="shared" ref="AL10:AL39" si="10">IF(LEN(Q10)&gt;0,IF(AA10&lt;3,0,IF(AA10&lt;14,IF(LEFT(Q10,1)="&lt;",1,IF(Q10&lt;0.9,1,IF(Q10&lt;0.95,2,IF(Q10&lt;0.98,3,IF(Q10&lt;=1,4,0))))),IF(LEFT(Q10,1)="&lt;",1,IF(Q10&lt;0.95,1,IF(Q10&lt;0.98,2,IF(Q10&lt;1,3,IF(Q10=1,4,0))))))),0)</f>
        <v>2</v>
      </c>
      <c r="AM10">
        <f>IF(COUNT(R10:T10)=0,0,IF(OR(AND(AA10&lt;14,U10&gt;=Reference!$AB$58),AND(AA10&gt;=14,U10&gt;=Reference!$AE$58)),4,IF(OR(AND(AA10&lt;14,U10&gt;=Reference!$AB$57),AND(AA10&gt;=14,U10&gt;=Reference!$AE$57)),3,IF(OR(AND(AA10&lt;14,U10&gt;=Reference!$AB$56),AND(AA10&gt;=14,U10&gt;=Reference!$AE$56)),2,1))))</f>
        <v>4</v>
      </c>
    </row>
    <row r="11" spans="1:39" ht="15" customHeight="1">
      <c r="A11" s="232"/>
      <c r="B11" s="233"/>
      <c r="C11" s="250"/>
      <c r="D11" s="236"/>
      <c r="E11" s="236"/>
      <c r="F11" s="236"/>
      <c r="G11" s="237"/>
      <c r="H11" s="87"/>
      <c r="I11" s="87"/>
      <c r="J11" s="101"/>
      <c r="K11" s="252" t="str">
        <f t="shared" si="0"/>
        <v/>
      </c>
      <c r="L11" s="108" t="s">
        <v>46</v>
      </c>
      <c r="M11" s="130" t="str">
        <f t="shared" ref="M11:M39" ca="1" si="11">AG11</f>
        <v/>
      </c>
      <c r="N11" s="255" t="str">
        <f t="shared" si="1"/>
        <v/>
      </c>
      <c r="O11" s="27">
        <v>2</v>
      </c>
      <c r="P11" s="30">
        <v>55</v>
      </c>
      <c r="Q11" s="32">
        <v>0.96</v>
      </c>
      <c r="R11" s="27">
        <v>3</v>
      </c>
      <c r="S11" s="26">
        <v>3</v>
      </c>
      <c r="T11" s="26">
        <v>1</v>
      </c>
      <c r="U11" s="91">
        <f t="shared" si="2"/>
        <v>7</v>
      </c>
      <c r="W11" s="1" t="e">
        <f t="shared" si="3"/>
        <v>#N/A</v>
      </c>
      <c r="X11" s="1">
        <f t="shared" si="4"/>
        <v>14</v>
      </c>
      <c r="Y11" s="1" t="e">
        <f t="shared" si="5"/>
        <v>#N/A</v>
      </c>
      <c r="Z11" t="b">
        <f t="shared" si="6"/>
        <v>1</v>
      </c>
      <c r="AA11">
        <f t="shared" ref="AA11:AA39" si="12">IFERROR(X11,0)</f>
        <v>14</v>
      </c>
      <c r="AB11" t="b">
        <f t="shared" si="7"/>
        <v>0</v>
      </c>
      <c r="AC11" t="str">
        <f t="shared" si="8"/>
        <v>INS</v>
      </c>
      <c r="AD11" t="e">
        <f t="shared" si="9"/>
        <v>#N/A</v>
      </c>
      <c r="AF11" t="str">
        <f ca="1">Reference!Z3</f>
        <v/>
      </c>
      <c r="AG11" t="str">
        <f ca="1">IFERROR(Reference!U3,"")</f>
        <v/>
      </c>
      <c r="AI11" t="str">
        <f ca="1">Reference!AB3</f>
        <v/>
      </c>
      <c r="AJ11" t="e">
        <f ca="1">Reference!AK3</f>
        <v>#N/A</v>
      </c>
      <c r="AK11">
        <f t="shared" ref="AK11:AK39" si="13">O11</f>
        <v>2</v>
      </c>
      <c r="AL11">
        <f t="shared" si="10"/>
        <v>2</v>
      </c>
      <c r="AM11">
        <f>IF(COUNT(R11:T11)=0,0,IF(OR(AND(AA11&lt;14,U11&gt;=Reference!$AB$58),AND(AA11&gt;=14,U11&gt;=Reference!$AE$58)),4,IF(OR(AND(AA11&lt;14,U11&gt;=Reference!$AB$57),AND(AA11&gt;=14,U11&gt;=Reference!$AE$57)),3,IF(OR(AND(AA11&lt;14,U11&gt;=Reference!$AB$56),AND(AA11&gt;=14,U11&gt;=Reference!$AE$56)),2,1))))</f>
        <v>3</v>
      </c>
    </row>
    <row r="12" spans="1:39" ht="15" customHeight="1">
      <c r="A12" s="232"/>
      <c r="B12" s="233"/>
      <c r="C12" s="250"/>
      <c r="D12" s="236"/>
      <c r="E12" s="236"/>
      <c r="F12" s="236"/>
      <c r="G12" s="237"/>
      <c r="H12" s="87"/>
      <c r="I12" s="87"/>
      <c r="J12" s="101"/>
      <c r="K12" s="252" t="str">
        <f t="shared" si="0"/>
        <v/>
      </c>
      <c r="L12" s="108" t="s">
        <v>46</v>
      </c>
      <c r="M12" s="130" t="str">
        <f t="shared" ca="1" si="11"/>
        <v/>
      </c>
      <c r="N12" s="255" t="str">
        <f t="shared" si="1"/>
        <v/>
      </c>
      <c r="O12" s="27"/>
      <c r="P12" s="30"/>
      <c r="Q12" s="32"/>
      <c r="R12" s="27"/>
      <c r="S12" s="26"/>
      <c r="T12" s="26"/>
      <c r="U12" s="91">
        <f t="shared" si="2"/>
        <v>0</v>
      </c>
      <c r="W12" s="1" t="e">
        <f t="shared" si="3"/>
        <v>#N/A</v>
      </c>
      <c r="X12" s="1">
        <f t="shared" si="4"/>
        <v>14</v>
      </c>
      <c r="Y12" s="1" t="e">
        <f t="shared" si="5"/>
        <v>#N/A</v>
      </c>
      <c r="Z12" t="b">
        <f t="shared" si="6"/>
        <v>0</v>
      </c>
      <c r="AA12">
        <f t="shared" si="12"/>
        <v>14</v>
      </c>
      <c r="AB12" t="b">
        <f t="shared" si="7"/>
        <v>0</v>
      </c>
      <c r="AC12" t="str">
        <f t="shared" si="8"/>
        <v/>
      </c>
      <c r="AD12" t="e">
        <f t="shared" si="9"/>
        <v>#N/A</v>
      </c>
      <c r="AF12" t="str">
        <f ca="1">Reference!Z4</f>
        <v/>
      </c>
      <c r="AG12" t="str">
        <f ca="1">IFERROR(Reference!U4,"")</f>
        <v/>
      </c>
      <c r="AI12" t="str">
        <f ca="1">Reference!AB4</f>
        <v/>
      </c>
      <c r="AJ12" t="str">
        <f ca="1">Reference!AK4</f>
        <v/>
      </c>
      <c r="AK12">
        <f t="shared" si="13"/>
        <v>0</v>
      </c>
      <c r="AL12">
        <f t="shared" si="10"/>
        <v>0</v>
      </c>
      <c r="AM12">
        <f>IF(COUNT(R12:T12)=0,0,IF(OR(AND(AA12&lt;14,U12&gt;=Reference!$AB$58),AND(AA12&gt;=14,U12&gt;=Reference!$AE$58)),4,IF(OR(AND(AA12&lt;14,U12&gt;=Reference!$AB$57),AND(AA12&gt;=14,U12&gt;=Reference!$AE$57)),3,IF(OR(AND(AA12&lt;14,U12&gt;=Reference!$AB$56),AND(AA12&gt;=14,U12&gt;=Reference!$AE$56)),2,1))))</f>
        <v>0</v>
      </c>
    </row>
    <row r="13" spans="1:39" ht="15" customHeight="1">
      <c r="A13" s="232"/>
      <c r="B13" s="233"/>
      <c r="C13" s="250"/>
      <c r="D13" s="236"/>
      <c r="E13" s="236"/>
      <c r="F13" s="236"/>
      <c r="G13" s="237"/>
      <c r="H13" s="87"/>
      <c r="I13" s="87"/>
      <c r="J13" s="101"/>
      <c r="K13" s="252" t="str">
        <f t="shared" si="0"/>
        <v/>
      </c>
      <c r="L13" s="108" t="s">
        <v>47</v>
      </c>
      <c r="M13" s="130" t="str">
        <f t="shared" ca="1" si="11"/>
        <v/>
      </c>
      <c r="N13" s="255" t="str">
        <f t="shared" si="1"/>
        <v/>
      </c>
      <c r="O13" s="27">
        <v>1</v>
      </c>
      <c r="P13" s="30"/>
      <c r="Q13" s="32">
        <v>0.99</v>
      </c>
      <c r="R13" s="27">
        <v>2</v>
      </c>
      <c r="S13" s="26">
        <v>1</v>
      </c>
      <c r="T13" s="26"/>
      <c r="U13" s="91">
        <f t="shared" si="2"/>
        <v>3</v>
      </c>
      <c r="W13" s="1" t="e">
        <f t="shared" si="3"/>
        <v>#N/A</v>
      </c>
      <c r="X13" s="1">
        <f t="shared" si="4"/>
        <v>13</v>
      </c>
      <c r="Y13" s="1" t="e">
        <f t="shared" si="5"/>
        <v>#N/A</v>
      </c>
      <c r="Z13" t="b">
        <f t="shared" si="6"/>
        <v>1</v>
      </c>
      <c r="AA13">
        <f t="shared" si="12"/>
        <v>13</v>
      </c>
      <c r="AB13" t="b">
        <f t="shared" si="7"/>
        <v>1</v>
      </c>
      <c r="AC13" t="str">
        <f t="shared" si="8"/>
        <v>INS</v>
      </c>
      <c r="AD13" t="e">
        <f t="shared" si="9"/>
        <v>#N/A</v>
      </c>
      <c r="AF13" t="str">
        <f ca="1">Reference!Z5</f>
        <v/>
      </c>
      <c r="AG13" t="str">
        <f ca="1">IFERROR(Reference!U5,"")</f>
        <v/>
      </c>
      <c r="AI13" t="str">
        <f ca="1">Reference!AB5</f>
        <v/>
      </c>
      <c r="AJ13" t="str">
        <f ca="1">Reference!AK5</f>
        <v/>
      </c>
      <c r="AK13">
        <f t="shared" si="13"/>
        <v>1</v>
      </c>
      <c r="AL13">
        <f t="shared" si="10"/>
        <v>4</v>
      </c>
      <c r="AM13">
        <f>IF(COUNT(R13:T13)=0,0,IF(OR(AND(AA13&lt;14,U13&gt;=Reference!$AB$58),AND(AA13&gt;=14,U13&gt;=Reference!$AE$58)),4,IF(OR(AND(AA13&lt;14,U13&gt;=Reference!$AB$57),AND(AA13&gt;=14,U13&gt;=Reference!$AE$57)),3,IF(OR(AND(AA13&lt;14,U13&gt;=Reference!$AB$56),AND(AA13&gt;=14,U13&gt;=Reference!$AE$56)),2,1))))</f>
        <v>2</v>
      </c>
    </row>
    <row r="14" spans="1:39" ht="15" customHeight="1">
      <c r="A14" s="232"/>
      <c r="B14" s="233"/>
      <c r="C14" s="250"/>
      <c r="D14" s="236"/>
      <c r="E14" s="236"/>
      <c r="F14" s="236"/>
      <c r="G14" s="237"/>
      <c r="H14" s="87"/>
      <c r="I14" s="87"/>
      <c r="J14" s="101"/>
      <c r="K14" s="252" t="str">
        <f t="shared" si="0"/>
        <v/>
      </c>
      <c r="L14" s="108" t="s">
        <v>46</v>
      </c>
      <c r="M14" s="130" t="str">
        <f t="shared" ca="1" si="11"/>
        <v/>
      </c>
      <c r="N14" s="255" t="str">
        <f t="shared" si="1"/>
        <v/>
      </c>
      <c r="O14" s="25">
        <v>2</v>
      </c>
      <c r="P14" s="29">
        <v>70</v>
      </c>
      <c r="Q14" s="31">
        <v>0.97</v>
      </c>
      <c r="R14" s="27">
        <v>3</v>
      </c>
      <c r="S14" s="26">
        <v>2</v>
      </c>
      <c r="T14" s="26">
        <v>1</v>
      </c>
      <c r="U14" s="91">
        <f t="shared" si="2"/>
        <v>6</v>
      </c>
      <c r="W14" s="1" t="e">
        <f t="shared" si="3"/>
        <v>#N/A</v>
      </c>
      <c r="X14" s="1">
        <f t="shared" si="4"/>
        <v>14</v>
      </c>
      <c r="Y14" s="1" t="e">
        <f t="shared" si="5"/>
        <v>#N/A</v>
      </c>
      <c r="Z14" t="b">
        <f t="shared" si="6"/>
        <v>1</v>
      </c>
      <c r="AA14">
        <f t="shared" si="12"/>
        <v>14</v>
      </c>
      <c r="AB14" t="b">
        <f t="shared" si="7"/>
        <v>0</v>
      </c>
      <c r="AC14" t="str">
        <f t="shared" si="8"/>
        <v>INS</v>
      </c>
      <c r="AD14" t="e">
        <f t="shared" si="9"/>
        <v>#N/A</v>
      </c>
      <c r="AF14" t="str">
        <f ca="1">Reference!Z6</f>
        <v/>
      </c>
      <c r="AG14" t="str">
        <f ca="1">IFERROR(Reference!U6,"")</f>
        <v/>
      </c>
      <c r="AI14" t="str">
        <f ca="1">Reference!AB6</f>
        <v/>
      </c>
      <c r="AJ14" t="e">
        <f ca="1">Reference!AK6</f>
        <v>#N/A</v>
      </c>
      <c r="AK14">
        <f t="shared" si="13"/>
        <v>2</v>
      </c>
      <c r="AL14">
        <f t="shared" si="10"/>
        <v>2</v>
      </c>
      <c r="AM14">
        <f>IF(COUNT(R14:T14)=0,0,IF(OR(AND(AA14&lt;14,U14&gt;=Reference!$AB$58),AND(AA14&gt;=14,U14&gt;=Reference!$AE$58)),4,IF(OR(AND(AA14&lt;14,U14&gt;=Reference!$AB$57),AND(AA14&gt;=14,U14&gt;=Reference!$AE$57)),3,IF(OR(AND(AA14&lt;14,U14&gt;=Reference!$AB$56),AND(AA14&gt;=14,U14&gt;=Reference!$AE$56)),2,1))))</f>
        <v>3</v>
      </c>
    </row>
    <row r="15" spans="1:39" ht="15" customHeight="1">
      <c r="A15" s="232"/>
      <c r="B15" s="233"/>
      <c r="C15" s="250"/>
      <c r="D15" s="236"/>
      <c r="E15" s="236"/>
      <c r="F15" s="236"/>
      <c r="G15" s="237"/>
      <c r="H15" s="87"/>
      <c r="I15" s="87"/>
      <c r="J15" s="101"/>
      <c r="K15" s="252" t="str">
        <f t="shared" si="0"/>
        <v/>
      </c>
      <c r="L15" s="108" t="s">
        <v>47</v>
      </c>
      <c r="M15" s="130" t="str">
        <f t="shared" ca="1" si="11"/>
        <v/>
      </c>
      <c r="N15" s="255" t="str">
        <f t="shared" si="1"/>
        <v/>
      </c>
      <c r="O15" s="27">
        <v>1</v>
      </c>
      <c r="P15" s="30">
        <v>25</v>
      </c>
      <c r="Q15" s="32">
        <v>0.93</v>
      </c>
      <c r="R15" s="27">
        <v>3</v>
      </c>
      <c r="S15" s="26">
        <v>2</v>
      </c>
      <c r="T15" s="26"/>
      <c r="U15" s="91">
        <f t="shared" si="2"/>
        <v>5</v>
      </c>
      <c r="W15" s="1" t="e">
        <f t="shared" si="3"/>
        <v>#N/A</v>
      </c>
      <c r="X15" s="1">
        <f t="shared" si="4"/>
        <v>13</v>
      </c>
      <c r="Y15" s="1" t="e">
        <f t="shared" si="5"/>
        <v>#N/A</v>
      </c>
      <c r="Z15" t="b">
        <f t="shared" si="6"/>
        <v>1</v>
      </c>
      <c r="AA15">
        <f t="shared" si="12"/>
        <v>13</v>
      </c>
      <c r="AB15" t="b">
        <f t="shared" si="7"/>
        <v>1</v>
      </c>
      <c r="AC15" t="str">
        <f t="shared" si="8"/>
        <v>INS</v>
      </c>
      <c r="AD15" t="e">
        <f t="shared" si="9"/>
        <v>#N/A</v>
      </c>
      <c r="AF15" t="str">
        <f ca="1">Reference!Z7</f>
        <v/>
      </c>
      <c r="AG15" t="str">
        <f ca="1">IFERROR(Reference!U7,"")</f>
        <v/>
      </c>
      <c r="AI15" t="str">
        <f ca="1">Reference!AB7</f>
        <v/>
      </c>
      <c r="AJ15" t="e">
        <f ca="1">Reference!AK7</f>
        <v>#N/A</v>
      </c>
      <c r="AK15">
        <f t="shared" si="13"/>
        <v>1</v>
      </c>
      <c r="AL15">
        <f t="shared" si="10"/>
        <v>2</v>
      </c>
      <c r="AM15">
        <f>IF(COUNT(R15:T15)=0,0,IF(OR(AND(AA15&lt;14,U15&gt;=Reference!$AB$58),AND(AA15&gt;=14,U15&gt;=Reference!$AE$58)),4,IF(OR(AND(AA15&lt;14,U15&gt;=Reference!$AB$57),AND(AA15&gt;=14,U15&gt;=Reference!$AE$57)),3,IF(OR(AND(AA15&lt;14,U15&gt;=Reference!$AB$56),AND(AA15&gt;=14,U15&gt;=Reference!$AE$56)),2,1))))</f>
        <v>4</v>
      </c>
    </row>
    <row r="16" spans="1:39" ht="15" customHeight="1">
      <c r="A16" s="232"/>
      <c r="B16" s="233"/>
      <c r="C16" s="250"/>
      <c r="D16" s="236"/>
      <c r="E16" s="236"/>
      <c r="F16" s="236"/>
      <c r="G16" s="237"/>
      <c r="H16" s="87"/>
      <c r="I16" s="87"/>
      <c r="J16" s="101"/>
      <c r="K16" s="252" t="str">
        <f t="shared" si="0"/>
        <v/>
      </c>
      <c r="L16" s="108" t="s">
        <v>46</v>
      </c>
      <c r="M16" s="130" t="str">
        <f t="shared" ca="1" si="11"/>
        <v/>
      </c>
      <c r="N16" s="255" t="str">
        <f t="shared" si="1"/>
        <v/>
      </c>
      <c r="O16" s="27">
        <v>2</v>
      </c>
      <c r="P16" s="30">
        <v>79</v>
      </c>
      <c r="Q16" s="32">
        <v>0.96</v>
      </c>
      <c r="R16" s="27">
        <v>3</v>
      </c>
      <c r="S16" s="26">
        <v>2</v>
      </c>
      <c r="T16" s="26">
        <v>1</v>
      </c>
      <c r="U16" s="91">
        <f t="shared" si="2"/>
        <v>6</v>
      </c>
      <c r="W16" s="1" t="e">
        <f t="shared" si="3"/>
        <v>#N/A</v>
      </c>
      <c r="X16" s="1">
        <f t="shared" si="4"/>
        <v>14</v>
      </c>
      <c r="Y16" s="1" t="e">
        <f t="shared" si="5"/>
        <v>#N/A</v>
      </c>
      <c r="Z16" t="b">
        <f t="shared" si="6"/>
        <v>1</v>
      </c>
      <c r="AA16">
        <f t="shared" si="12"/>
        <v>14</v>
      </c>
      <c r="AB16" t="b">
        <f t="shared" si="7"/>
        <v>0</v>
      </c>
      <c r="AC16" t="str">
        <f t="shared" si="8"/>
        <v>INS</v>
      </c>
      <c r="AD16" t="e">
        <f t="shared" si="9"/>
        <v>#N/A</v>
      </c>
      <c r="AF16" t="str">
        <f ca="1">Reference!Z8</f>
        <v/>
      </c>
      <c r="AG16" t="str">
        <f ca="1">IFERROR(Reference!U8,"")</f>
        <v/>
      </c>
      <c r="AI16" t="str">
        <f ca="1">Reference!AB8</f>
        <v/>
      </c>
      <c r="AJ16" t="e">
        <f ca="1">Reference!AK8</f>
        <v>#N/A</v>
      </c>
      <c r="AK16">
        <f t="shared" si="13"/>
        <v>2</v>
      </c>
      <c r="AL16">
        <f t="shared" si="10"/>
        <v>2</v>
      </c>
      <c r="AM16">
        <f>IF(COUNT(R16:T16)=0,0,IF(OR(AND(AA16&lt;14,U16&gt;=Reference!$AB$58),AND(AA16&gt;=14,U16&gt;=Reference!$AE$58)),4,IF(OR(AND(AA16&lt;14,U16&gt;=Reference!$AB$57),AND(AA16&gt;=14,U16&gt;=Reference!$AE$57)),3,IF(OR(AND(AA16&lt;14,U16&gt;=Reference!$AB$56),AND(AA16&gt;=14,U16&gt;=Reference!$AE$56)),2,1))))</f>
        <v>3</v>
      </c>
    </row>
    <row r="17" spans="1:39" ht="15" customHeight="1">
      <c r="A17" s="232"/>
      <c r="B17" s="233"/>
      <c r="C17" s="250"/>
      <c r="D17" s="236"/>
      <c r="E17" s="236"/>
      <c r="F17" s="236"/>
      <c r="G17" s="237"/>
      <c r="H17" s="87"/>
      <c r="I17" s="87"/>
      <c r="J17" s="101"/>
      <c r="K17" s="252" t="str">
        <f t="shared" si="0"/>
        <v/>
      </c>
      <c r="L17" s="108" t="s">
        <v>48</v>
      </c>
      <c r="M17" s="130" t="str">
        <f t="shared" ca="1" si="11"/>
        <v/>
      </c>
      <c r="N17" s="255" t="str">
        <f t="shared" si="1"/>
        <v/>
      </c>
      <c r="O17" s="27">
        <v>2</v>
      </c>
      <c r="P17" s="30">
        <v>83</v>
      </c>
      <c r="Q17" s="32">
        <v>0.99</v>
      </c>
      <c r="R17" s="27">
        <v>3</v>
      </c>
      <c r="S17" s="26">
        <v>1</v>
      </c>
      <c r="T17" s="26">
        <v>1</v>
      </c>
      <c r="U17" s="91">
        <f t="shared" si="2"/>
        <v>5</v>
      </c>
      <c r="W17" s="1" t="e">
        <f t="shared" si="3"/>
        <v>#N/A</v>
      </c>
      <c r="X17" s="1">
        <f t="shared" si="4"/>
        <v>23</v>
      </c>
      <c r="Y17" s="1" t="e">
        <f t="shared" si="5"/>
        <v>#N/A</v>
      </c>
      <c r="Z17" t="b">
        <f t="shared" si="6"/>
        <v>1</v>
      </c>
      <c r="AA17">
        <f t="shared" si="12"/>
        <v>23</v>
      </c>
      <c r="AB17" t="b">
        <f t="shared" si="7"/>
        <v>0</v>
      </c>
      <c r="AC17" t="str">
        <f t="shared" si="8"/>
        <v>INS</v>
      </c>
      <c r="AD17" t="e">
        <f t="shared" si="9"/>
        <v>#N/A</v>
      </c>
      <c r="AF17" t="str">
        <f ca="1">Reference!Z9</f>
        <v/>
      </c>
      <c r="AG17" t="str">
        <f ca="1">IFERROR(Reference!U9,"")</f>
        <v/>
      </c>
      <c r="AI17" t="str">
        <f ca="1">Reference!AB9</f>
        <v/>
      </c>
      <c r="AJ17" t="e">
        <f ca="1">Reference!AK9</f>
        <v>#N/A</v>
      </c>
      <c r="AK17">
        <f t="shared" si="13"/>
        <v>2</v>
      </c>
      <c r="AL17">
        <f t="shared" si="10"/>
        <v>3</v>
      </c>
      <c r="AM17">
        <f>IF(COUNT(R17:T17)=0,0,IF(OR(AND(AA17&lt;14,U17&gt;=Reference!$AB$58),AND(AA17&gt;=14,U17&gt;=Reference!$AE$58)),4,IF(OR(AND(AA17&lt;14,U17&gt;=Reference!$AB$57),AND(AA17&gt;=14,U17&gt;=Reference!$AE$57)),3,IF(OR(AND(AA17&lt;14,U17&gt;=Reference!$AB$56),AND(AA17&gt;=14,U17&gt;=Reference!$AE$56)),2,1))))</f>
        <v>2</v>
      </c>
    </row>
    <row r="18" spans="1:39" ht="15" customHeight="1">
      <c r="A18" s="232"/>
      <c r="B18" s="233"/>
      <c r="C18" s="250"/>
      <c r="D18" s="236"/>
      <c r="E18" s="236"/>
      <c r="F18" s="236"/>
      <c r="G18" s="237"/>
      <c r="H18" s="87"/>
      <c r="I18" s="87"/>
      <c r="J18" s="101"/>
      <c r="K18" s="252" t="str">
        <f t="shared" si="0"/>
        <v/>
      </c>
      <c r="L18" s="108" t="s">
        <v>46</v>
      </c>
      <c r="M18" s="130" t="str">
        <f t="shared" ca="1" si="11"/>
        <v/>
      </c>
      <c r="N18" s="255" t="str">
        <f t="shared" si="1"/>
        <v/>
      </c>
      <c r="O18" s="25">
        <v>2</v>
      </c>
      <c r="P18" s="29">
        <v>74</v>
      </c>
      <c r="Q18" s="31">
        <v>0.99</v>
      </c>
      <c r="R18" s="27">
        <v>2</v>
      </c>
      <c r="S18" s="26">
        <v>2</v>
      </c>
      <c r="T18" s="26">
        <v>0</v>
      </c>
      <c r="U18" s="91">
        <f t="shared" si="2"/>
        <v>4</v>
      </c>
      <c r="W18" s="1" t="e">
        <f t="shared" si="3"/>
        <v>#N/A</v>
      </c>
      <c r="X18" s="1">
        <f t="shared" si="4"/>
        <v>14</v>
      </c>
      <c r="Y18" s="1" t="e">
        <f t="shared" si="5"/>
        <v>#N/A</v>
      </c>
      <c r="Z18" t="b">
        <f t="shared" si="6"/>
        <v>1</v>
      </c>
      <c r="AA18">
        <f t="shared" si="12"/>
        <v>14</v>
      </c>
      <c r="AB18" t="b">
        <f t="shared" si="7"/>
        <v>0</v>
      </c>
      <c r="AC18" t="str">
        <f t="shared" si="8"/>
        <v>INS</v>
      </c>
      <c r="AD18" t="e">
        <f t="shared" si="9"/>
        <v>#N/A</v>
      </c>
      <c r="AF18" t="str">
        <f ca="1">Reference!Z10</f>
        <v/>
      </c>
      <c r="AG18" t="str">
        <f ca="1">IFERROR(Reference!U10,"")</f>
        <v/>
      </c>
      <c r="AI18" t="str">
        <f ca="1">Reference!AB10</f>
        <v/>
      </c>
      <c r="AJ18" t="e">
        <f ca="1">Reference!AK10</f>
        <v>#N/A</v>
      </c>
      <c r="AK18">
        <f t="shared" si="13"/>
        <v>2</v>
      </c>
      <c r="AL18">
        <f t="shared" si="10"/>
        <v>3</v>
      </c>
      <c r="AM18">
        <f>IF(COUNT(R18:T18)=0,0,IF(OR(AND(AA18&lt;14,U18&gt;=Reference!$AB$58),AND(AA18&gt;=14,U18&gt;=Reference!$AE$58)),4,IF(OR(AND(AA18&lt;14,U18&gt;=Reference!$AB$57),AND(AA18&gt;=14,U18&gt;=Reference!$AE$57)),3,IF(OR(AND(AA18&lt;14,U18&gt;=Reference!$AB$56),AND(AA18&gt;=14,U18&gt;=Reference!$AE$56)),2,1))))</f>
        <v>2</v>
      </c>
    </row>
    <row r="19" spans="1:39" ht="15" customHeight="1">
      <c r="A19" s="232"/>
      <c r="B19" s="233"/>
      <c r="C19" s="250"/>
      <c r="D19" s="236"/>
      <c r="E19" s="236"/>
      <c r="F19" s="236"/>
      <c r="G19" s="237"/>
      <c r="H19" s="87"/>
      <c r="I19" s="87"/>
      <c r="J19" s="101"/>
      <c r="K19" s="252" t="str">
        <f t="shared" si="0"/>
        <v>B</v>
      </c>
      <c r="L19" s="108" t="s">
        <v>49</v>
      </c>
      <c r="M19" s="130" t="str">
        <f t="shared" ca="1" si="11"/>
        <v/>
      </c>
      <c r="N19" s="255" t="str">
        <f t="shared" si="1"/>
        <v>C</v>
      </c>
      <c r="O19" s="27">
        <v>1</v>
      </c>
      <c r="P19" s="30"/>
      <c r="Q19" s="32">
        <v>1</v>
      </c>
      <c r="R19" s="27">
        <v>3</v>
      </c>
      <c r="S19" s="26">
        <v>1</v>
      </c>
      <c r="T19" s="26"/>
      <c r="U19" s="91">
        <f t="shared" si="2"/>
        <v>4</v>
      </c>
      <c r="W19" s="1">
        <f t="shared" si="3"/>
        <v>4</v>
      </c>
      <c r="X19" s="1">
        <f t="shared" si="4"/>
        <v>4</v>
      </c>
      <c r="Y19" s="1">
        <f t="shared" si="5"/>
        <v>5</v>
      </c>
      <c r="Z19" t="b">
        <f t="shared" si="6"/>
        <v>1</v>
      </c>
      <c r="AA19">
        <f t="shared" si="12"/>
        <v>4</v>
      </c>
      <c r="AB19" t="b">
        <f t="shared" si="7"/>
        <v>1</v>
      </c>
      <c r="AC19" t="str">
        <f t="shared" si="8"/>
        <v>IND</v>
      </c>
      <c r="AD19" t="e">
        <f t="shared" si="9"/>
        <v>#N/A</v>
      </c>
      <c r="AF19" t="str">
        <f ca="1">Reference!Z11</f>
        <v/>
      </c>
      <c r="AG19" t="str">
        <f ca="1">IFERROR(Reference!U11,"")</f>
        <v/>
      </c>
      <c r="AI19" t="str">
        <f ca="1">Reference!AB11</f>
        <v/>
      </c>
      <c r="AJ19" t="str">
        <f ca="1">Reference!AK11</f>
        <v/>
      </c>
      <c r="AK19">
        <f t="shared" si="13"/>
        <v>1</v>
      </c>
      <c r="AL19">
        <f t="shared" si="10"/>
        <v>4</v>
      </c>
      <c r="AM19">
        <f>IF(COUNT(R19:T19)=0,0,IF(OR(AND(AA19&lt;14,U19&gt;=Reference!$AB$58),AND(AA19&gt;=14,U19&gt;=Reference!$AE$58)),4,IF(OR(AND(AA19&lt;14,U19&gt;=Reference!$AB$57),AND(AA19&gt;=14,U19&gt;=Reference!$AE$57)),3,IF(OR(AND(AA19&lt;14,U19&gt;=Reference!$AB$56),AND(AA19&gt;=14,U19&gt;=Reference!$AE$56)),2,1))))</f>
        <v>3</v>
      </c>
    </row>
    <row r="20" spans="1:39" ht="15" customHeight="1">
      <c r="A20" s="232"/>
      <c r="B20" s="233"/>
      <c r="C20" s="250"/>
      <c r="D20" s="236"/>
      <c r="E20" s="236"/>
      <c r="F20" s="236"/>
      <c r="G20" s="237"/>
      <c r="H20" s="87"/>
      <c r="I20" s="87"/>
      <c r="J20" s="101"/>
      <c r="K20" s="252" t="str">
        <f t="shared" si="0"/>
        <v/>
      </c>
      <c r="L20" s="108" t="s">
        <v>50</v>
      </c>
      <c r="M20" s="130" t="str">
        <f t="shared" ca="1" si="11"/>
        <v/>
      </c>
      <c r="N20" s="255" t="str">
        <f t="shared" si="1"/>
        <v/>
      </c>
      <c r="O20" s="27"/>
      <c r="P20" s="30"/>
      <c r="Q20" s="32"/>
      <c r="R20" s="27"/>
      <c r="S20" s="26"/>
      <c r="T20" s="26"/>
      <c r="U20" s="91">
        <f t="shared" si="2"/>
        <v>0</v>
      </c>
      <c r="W20" s="1" t="e">
        <f t="shared" si="3"/>
        <v>#N/A</v>
      </c>
      <c r="X20" s="1">
        <f t="shared" si="4"/>
        <v>2</v>
      </c>
      <c r="Y20" s="1" t="e">
        <f t="shared" si="5"/>
        <v>#N/A</v>
      </c>
      <c r="Z20" t="b">
        <f t="shared" si="6"/>
        <v>0</v>
      </c>
      <c r="AA20">
        <f t="shared" si="12"/>
        <v>2</v>
      </c>
      <c r="AB20" t="b">
        <f t="shared" si="7"/>
        <v>1</v>
      </c>
      <c r="AC20" t="str">
        <f t="shared" si="8"/>
        <v/>
      </c>
      <c r="AD20" t="e">
        <f t="shared" si="9"/>
        <v>#N/A</v>
      </c>
      <c r="AF20" t="str">
        <f ca="1">Reference!Z12</f>
        <v/>
      </c>
      <c r="AG20" t="str">
        <f ca="1">IFERROR(Reference!U12,"")</f>
        <v/>
      </c>
      <c r="AI20" t="str">
        <f ca="1">Reference!AB12</f>
        <v/>
      </c>
      <c r="AJ20" t="str">
        <f ca="1">Reference!AK12</f>
        <v/>
      </c>
      <c r="AK20">
        <f t="shared" si="13"/>
        <v>0</v>
      </c>
      <c r="AL20">
        <f t="shared" si="10"/>
        <v>0</v>
      </c>
      <c r="AM20">
        <f>IF(COUNT(R20:T20)=0,0,IF(OR(AND(AA20&lt;14,U20&gt;=Reference!$AB$58),AND(AA20&gt;=14,U20&gt;=Reference!$AE$58)),4,IF(OR(AND(AA20&lt;14,U20&gt;=Reference!$AB$57),AND(AA20&gt;=14,U20&gt;=Reference!$AE$57)),3,IF(OR(AND(AA20&lt;14,U20&gt;=Reference!$AB$56),AND(AA20&gt;=14,U20&gt;=Reference!$AE$56)),2,1))))</f>
        <v>0</v>
      </c>
    </row>
    <row r="21" spans="1:39" ht="15" customHeight="1">
      <c r="A21" s="232"/>
      <c r="B21" s="233"/>
      <c r="C21" s="250"/>
      <c r="D21" s="236"/>
      <c r="E21" s="236"/>
      <c r="F21" s="236"/>
      <c r="G21" s="237"/>
      <c r="H21" s="87"/>
      <c r="I21" s="87"/>
      <c r="J21" s="101"/>
      <c r="K21" s="252" t="str">
        <f t="shared" si="0"/>
        <v/>
      </c>
      <c r="L21" s="108" t="s">
        <v>51</v>
      </c>
      <c r="M21" s="130" t="str">
        <f t="shared" ca="1" si="11"/>
        <v/>
      </c>
      <c r="N21" s="255" t="str">
        <f t="shared" si="1"/>
        <v/>
      </c>
      <c r="O21" s="27">
        <v>1</v>
      </c>
      <c r="P21" s="30">
        <v>92</v>
      </c>
      <c r="Q21" s="32">
        <v>0.97</v>
      </c>
      <c r="R21" s="27">
        <v>3</v>
      </c>
      <c r="S21" s="26">
        <v>2</v>
      </c>
      <c r="T21" s="26">
        <v>1</v>
      </c>
      <c r="U21" s="91">
        <f t="shared" si="2"/>
        <v>6</v>
      </c>
      <c r="W21" s="1" t="e">
        <f t="shared" si="3"/>
        <v>#N/A</v>
      </c>
      <c r="X21" s="1">
        <f t="shared" si="4"/>
        <v>15</v>
      </c>
      <c r="Y21" s="1" t="e">
        <f t="shared" si="5"/>
        <v>#N/A</v>
      </c>
      <c r="Z21" t="b">
        <f t="shared" si="6"/>
        <v>1</v>
      </c>
      <c r="AA21">
        <f t="shared" si="12"/>
        <v>15</v>
      </c>
      <c r="AB21" t="b">
        <f t="shared" si="7"/>
        <v>0</v>
      </c>
      <c r="AC21" t="str">
        <f t="shared" si="8"/>
        <v>INS</v>
      </c>
      <c r="AD21" t="e">
        <f t="shared" si="9"/>
        <v>#N/A</v>
      </c>
      <c r="AF21" t="str">
        <f ca="1">Reference!Z13</f>
        <v/>
      </c>
      <c r="AG21" t="str">
        <f ca="1">IFERROR(Reference!U13,"")</f>
        <v/>
      </c>
      <c r="AI21" t="str">
        <f ca="1">Reference!AB13</f>
        <v/>
      </c>
      <c r="AJ21" t="e">
        <f ca="1">Reference!AK13</f>
        <v>#N/A</v>
      </c>
      <c r="AK21">
        <f t="shared" si="13"/>
        <v>1</v>
      </c>
      <c r="AL21">
        <f t="shared" si="10"/>
        <v>2</v>
      </c>
      <c r="AM21">
        <f>IF(COUNT(R21:T21)=0,0,IF(OR(AND(AA21&lt;14,U21&gt;=Reference!$AB$58),AND(AA21&gt;=14,U21&gt;=Reference!$AE$58)),4,IF(OR(AND(AA21&lt;14,U21&gt;=Reference!$AB$57),AND(AA21&gt;=14,U21&gt;=Reference!$AE$57)),3,IF(OR(AND(AA21&lt;14,U21&gt;=Reference!$AB$56),AND(AA21&gt;=14,U21&gt;=Reference!$AE$56)),2,1))))</f>
        <v>3</v>
      </c>
    </row>
    <row r="22" spans="1:39" ht="15" customHeight="1">
      <c r="A22" s="232"/>
      <c r="B22" s="233"/>
      <c r="C22" s="250"/>
      <c r="D22" s="236"/>
      <c r="E22" s="236"/>
      <c r="F22" s="236"/>
      <c r="G22" s="237"/>
      <c r="H22" s="87"/>
      <c r="I22" s="87"/>
      <c r="J22" s="101"/>
      <c r="K22" s="252" t="str">
        <f t="shared" si="0"/>
        <v>K</v>
      </c>
      <c r="L22" s="108" t="s">
        <v>46</v>
      </c>
      <c r="M22" s="130" t="str">
        <f t="shared" ca="1" si="11"/>
        <v/>
      </c>
      <c r="N22" s="255" t="str">
        <f t="shared" si="1"/>
        <v>L</v>
      </c>
      <c r="O22" s="25">
        <v>2</v>
      </c>
      <c r="P22" s="29">
        <v>75</v>
      </c>
      <c r="Q22" s="31">
        <v>0.97</v>
      </c>
      <c r="R22" s="27">
        <v>2</v>
      </c>
      <c r="S22" s="26">
        <v>2</v>
      </c>
      <c r="T22" s="26">
        <v>0</v>
      </c>
      <c r="U22" s="91">
        <f t="shared" si="2"/>
        <v>4</v>
      </c>
      <c r="W22" s="1">
        <f t="shared" si="3"/>
        <v>13</v>
      </c>
      <c r="X22" s="1">
        <f t="shared" si="4"/>
        <v>14</v>
      </c>
      <c r="Y22" s="1">
        <f t="shared" si="5"/>
        <v>14</v>
      </c>
      <c r="Z22" t="b">
        <f t="shared" si="6"/>
        <v>1</v>
      </c>
      <c r="AA22">
        <f t="shared" si="12"/>
        <v>14</v>
      </c>
      <c r="AB22" t="b">
        <f t="shared" si="7"/>
        <v>0</v>
      </c>
      <c r="AC22" t="str">
        <f t="shared" si="8"/>
        <v>FRU</v>
      </c>
      <c r="AD22" t="e">
        <f t="shared" si="9"/>
        <v>#N/A</v>
      </c>
      <c r="AF22" t="str">
        <f ca="1">Reference!Z14</f>
        <v/>
      </c>
      <c r="AG22" t="str">
        <f ca="1">IFERROR(Reference!U14,"")</f>
        <v/>
      </c>
      <c r="AI22" t="str">
        <f ca="1">Reference!AB14</f>
        <v/>
      </c>
      <c r="AJ22" t="e">
        <f ca="1">Reference!AK14</f>
        <v>#N/A</v>
      </c>
      <c r="AK22">
        <f t="shared" si="13"/>
        <v>2</v>
      </c>
      <c r="AL22">
        <f t="shared" si="10"/>
        <v>2</v>
      </c>
      <c r="AM22">
        <f>IF(COUNT(R22:T22)=0,0,IF(OR(AND(AA22&lt;14,U22&gt;=Reference!$AB$58),AND(AA22&gt;=14,U22&gt;=Reference!$AE$58)),4,IF(OR(AND(AA22&lt;14,U22&gt;=Reference!$AB$57),AND(AA22&gt;=14,U22&gt;=Reference!$AE$57)),3,IF(OR(AND(AA22&lt;14,U22&gt;=Reference!$AB$56),AND(AA22&gt;=14,U22&gt;=Reference!$AE$56)),2,1))))</f>
        <v>2</v>
      </c>
    </row>
    <row r="23" spans="1:39" ht="15" customHeight="1">
      <c r="A23" s="232"/>
      <c r="B23" s="233"/>
      <c r="C23" s="162"/>
      <c r="D23" s="236"/>
      <c r="E23" s="236"/>
      <c r="F23" s="236"/>
      <c r="G23" s="237"/>
      <c r="H23" s="88"/>
      <c r="I23" s="88"/>
      <c r="J23" s="102"/>
      <c r="K23" s="253" t="str">
        <f t="shared" si="0"/>
        <v/>
      </c>
      <c r="L23" s="108" t="s">
        <v>46</v>
      </c>
      <c r="M23" s="130" t="str">
        <f t="shared" ca="1" si="11"/>
        <v/>
      </c>
      <c r="N23" s="255" t="str">
        <f t="shared" si="1"/>
        <v/>
      </c>
      <c r="O23" s="27">
        <v>2</v>
      </c>
      <c r="P23" s="30">
        <v>61</v>
      </c>
      <c r="Q23" s="32">
        <v>0.95</v>
      </c>
      <c r="R23" s="27">
        <v>2</v>
      </c>
      <c r="S23" s="26">
        <v>2</v>
      </c>
      <c r="T23" s="26">
        <v>2</v>
      </c>
      <c r="U23" s="91">
        <f t="shared" si="2"/>
        <v>6</v>
      </c>
      <c r="W23" s="1" t="e">
        <f t="shared" si="3"/>
        <v>#N/A</v>
      </c>
      <c r="X23" s="1">
        <f t="shared" si="4"/>
        <v>14</v>
      </c>
      <c r="Y23" s="1" t="e">
        <f t="shared" si="5"/>
        <v>#N/A</v>
      </c>
      <c r="Z23" t="b">
        <f t="shared" si="6"/>
        <v>1</v>
      </c>
      <c r="AA23">
        <f t="shared" si="12"/>
        <v>14</v>
      </c>
      <c r="AB23" t="b">
        <f t="shared" si="7"/>
        <v>0</v>
      </c>
      <c r="AC23" t="str">
        <f t="shared" si="8"/>
        <v>INS</v>
      </c>
      <c r="AD23" t="e">
        <f t="shared" si="9"/>
        <v>#N/A</v>
      </c>
      <c r="AF23" t="str">
        <f ca="1">Reference!Z15</f>
        <v/>
      </c>
      <c r="AG23" t="str">
        <f ca="1">IFERROR(Reference!U15,"")</f>
        <v/>
      </c>
      <c r="AI23" t="str">
        <f ca="1">Reference!AB15</f>
        <v/>
      </c>
      <c r="AJ23" t="e">
        <f ca="1">Reference!AK15</f>
        <v>#N/A</v>
      </c>
      <c r="AK23">
        <f t="shared" si="13"/>
        <v>2</v>
      </c>
      <c r="AL23">
        <f t="shared" si="10"/>
        <v>2</v>
      </c>
      <c r="AM23">
        <f>IF(COUNT(R23:T23)=0,0,IF(OR(AND(AA23&lt;14,U23&gt;=Reference!$AB$58),AND(AA23&gt;=14,U23&gt;=Reference!$AE$58)),4,IF(OR(AND(AA23&lt;14,U23&gt;=Reference!$AB$57),AND(AA23&gt;=14,U23&gt;=Reference!$AE$57)),3,IF(OR(AND(AA23&lt;14,U23&gt;=Reference!$AB$56),AND(AA23&gt;=14,U23&gt;=Reference!$AE$56)),2,1))))</f>
        <v>3</v>
      </c>
    </row>
    <row r="24" spans="1:39" ht="15" customHeight="1">
      <c r="A24" s="232"/>
      <c r="B24" s="233"/>
      <c r="C24" s="162"/>
      <c r="D24" s="236"/>
      <c r="E24" s="236"/>
      <c r="F24" s="236"/>
      <c r="G24" s="237"/>
      <c r="H24" s="88"/>
      <c r="I24" s="88"/>
      <c r="J24" s="102"/>
      <c r="K24" s="253" t="str">
        <f t="shared" si="0"/>
        <v/>
      </c>
      <c r="L24" s="108" t="s">
        <v>51</v>
      </c>
      <c r="M24" s="130" t="str">
        <f t="shared" ca="1" si="11"/>
        <v/>
      </c>
      <c r="N24" s="255" t="str">
        <f t="shared" si="1"/>
        <v/>
      </c>
      <c r="O24" s="27">
        <v>3</v>
      </c>
      <c r="P24" s="30">
        <v>131</v>
      </c>
      <c r="Q24" s="32">
        <v>0.99</v>
      </c>
      <c r="R24" s="27">
        <v>2</v>
      </c>
      <c r="S24" s="26">
        <v>2</v>
      </c>
      <c r="T24" s="26">
        <v>1</v>
      </c>
      <c r="U24" s="91">
        <f t="shared" si="2"/>
        <v>5</v>
      </c>
      <c r="W24" s="1" t="e">
        <f t="shared" si="3"/>
        <v>#N/A</v>
      </c>
      <c r="X24" s="1">
        <f t="shared" si="4"/>
        <v>15</v>
      </c>
      <c r="Y24" s="1" t="e">
        <f t="shared" si="5"/>
        <v>#N/A</v>
      </c>
      <c r="Z24" t="b">
        <f t="shared" si="6"/>
        <v>1</v>
      </c>
      <c r="AA24">
        <f t="shared" si="12"/>
        <v>15</v>
      </c>
      <c r="AB24" t="b">
        <f t="shared" si="7"/>
        <v>0</v>
      </c>
      <c r="AC24" t="str">
        <f t="shared" si="8"/>
        <v>INS</v>
      </c>
      <c r="AD24" t="e">
        <f t="shared" si="9"/>
        <v>#N/A</v>
      </c>
      <c r="AF24" t="str">
        <f ca="1">Reference!Z16</f>
        <v/>
      </c>
      <c r="AG24" t="str">
        <f ca="1">IFERROR(Reference!U16,"")</f>
        <v/>
      </c>
      <c r="AI24" t="str">
        <f ca="1">Reference!AB16</f>
        <v/>
      </c>
      <c r="AJ24" t="e">
        <f ca="1">Reference!AK16</f>
        <v>#N/A</v>
      </c>
      <c r="AK24">
        <f t="shared" si="13"/>
        <v>3</v>
      </c>
      <c r="AL24">
        <f t="shared" si="10"/>
        <v>3</v>
      </c>
      <c r="AM24">
        <f>IF(COUNT(R24:T24)=0,0,IF(OR(AND(AA24&lt;14,U24&gt;=Reference!$AB$58),AND(AA24&gt;=14,U24&gt;=Reference!$AE$58)),4,IF(OR(AND(AA24&lt;14,U24&gt;=Reference!$AB$57),AND(AA24&gt;=14,U24&gt;=Reference!$AE$57)),3,IF(OR(AND(AA24&lt;14,U24&gt;=Reference!$AB$56),AND(AA24&gt;=14,U24&gt;=Reference!$AE$56)),2,1))))</f>
        <v>2</v>
      </c>
    </row>
    <row r="25" spans="1:39" ht="15" customHeight="1">
      <c r="A25" s="232"/>
      <c r="B25" s="233"/>
      <c r="C25" s="162"/>
      <c r="D25" s="236"/>
      <c r="E25" s="236"/>
      <c r="F25" s="236"/>
      <c r="G25" s="237"/>
      <c r="H25" s="88"/>
      <c r="I25" s="88"/>
      <c r="J25" s="102"/>
      <c r="K25" s="253" t="str">
        <f t="shared" si="0"/>
        <v/>
      </c>
      <c r="L25" s="108" t="s">
        <v>46</v>
      </c>
      <c r="M25" s="130" t="str">
        <f t="shared" ca="1" si="11"/>
        <v/>
      </c>
      <c r="N25" s="255" t="str">
        <f t="shared" si="1"/>
        <v/>
      </c>
      <c r="O25" s="27">
        <v>3</v>
      </c>
      <c r="P25" s="30">
        <v>98</v>
      </c>
      <c r="Q25" s="32">
        <v>0.98</v>
      </c>
      <c r="R25" s="27">
        <v>1</v>
      </c>
      <c r="S25" s="26">
        <v>2</v>
      </c>
      <c r="T25" s="26">
        <v>1</v>
      </c>
      <c r="U25" s="91">
        <f t="shared" si="2"/>
        <v>4</v>
      </c>
      <c r="W25" s="1" t="e">
        <f t="shared" si="3"/>
        <v>#N/A</v>
      </c>
      <c r="X25" s="1">
        <f t="shared" si="4"/>
        <v>14</v>
      </c>
      <c r="Y25" s="1" t="e">
        <f t="shared" si="5"/>
        <v>#N/A</v>
      </c>
      <c r="Z25" t="b">
        <f t="shared" si="6"/>
        <v>1</v>
      </c>
      <c r="AA25">
        <f t="shared" si="12"/>
        <v>14</v>
      </c>
      <c r="AB25" t="b">
        <f t="shared" si="7"/>
        <v>0</v>
      </c>
      <c r="AC25" t="str">
        <f t="shared" si="8"/>
        <v>INS</v>
      </c>
      <c r="AD25" t="e">
        <f t="shared" si="9"/>
        <v>#N/A</v>
      </c>
      <c r="AF25" t="str">
        <f ca="1">Reference!Z17</f>
        <v/>
      </c>
      <c r="AG25" t="str">
        <f ca="1">IFERROR(Reference!U17,"")</f>
        <v/>
      </c>
      <c r="AI25" t="str">
        <f ca="1">Reference!AB17</f>
        <v/>
      </c>
      <c r="AJ25" t="e">
        <f ca="1">Reference!AK17</f>
        <v>#N/A</v>
      </c>
      <c r="AK25">
        <f t="shared" si="13"/>
        <v>3</v>
      </c>
      <c r="AL25">
        <f t="shared" si="10"/>
        <v>3</v>
      </c>
      <c r="AM25">
        <f>IF(COUNT(R25:T25)=0,0,IF(OR(AND(AA25&lt;14,U25&gt;=Reference!$AB$58),AND(AA25&gt;=14,U25&gt;=Reference!$AE$58)),4,IF(OR(AND(AA25&lt;14,U25&gt;=Reference!$AB$57),AND(AA25&gt;=14,U25&gt;=Reference!$AE$57)),3,IF(OR(AND(AA25&lt;14,U25&gt;=Reference!$AB$56),AND(AA25&gt;=14,U25&gt;=Reference!$AE$56)),2,1))))</f>
        <v>2</v>
      </c>
    </row>
    <row r="26" spans="1:39" ht="15" customHeight="1">
      <c r="A26" s="232"/>
      <c r="B26" s="233"/>
      <c r="C26" s="162"/>
      <c r="D26" s="236"/>
      <c r="E26" s="236"/>
      <c r="F26" s="236"/>
      <c r="G26" s="237"/>
      <c r="H26" s="88"/>
      <c r="I26" s="88"/>
      <c r="J26" s="102"/>
      <c r="K26" s="253" t="str">
        <f t="shared" si="0"/>
        <v/>
      </c>
      <c r="L26" s="108" t="s">
        <v>46</v>
      </c>
      <c r="M26" s="130" t="str">
        <f t="shared" ca="1" si="11"/>
        <v/>
      </c>
      <c r="N26" s="255" t="str">
        <f t="shared" si="1"/>
        <v/>
      </c>
      <c r="O26" s="25">
        <v>2</v>
      </c>
      <c r="P26" s="29">
        <v>49</v>
      </c>
      <c r="Q26" s="31">
        <v>0.97</v>
      </c>
      <c r="R26" s="27">
        <v>3</v>
      </c>
      <c r="S26" s="26">
        <v>2</v>
      </c>
      <c r="T26" s="26">
        <v>1</v>
      </c>
      <c r="U26" s="91">
        <f t="shared" si="2"/>
        <v>6</v>
      </c>
      <c r="W26" s="1" t="e">
        <f t="shared" si="3"/>
        <v>#N/A</v>
      </c>
      <c r="X26" s="1">
        <f t="shared" si="4"/>
        <v>14</v>
      </c>
      <c r="Y26" s="1" t="e">
        <f t="shared" si="5"/>
        <v>#N/A</v>
      </c>
      <c r="Z26" t="b">
        <f t="shared" si="6"/>
        <v>1</v>
      </c>
      <c r="AA26">
        <f t="shared" si="12"/>
        <v>14</v>
      </c>
      <c r="AB26" t="b">
        <f t="shared" si="7"/>
        <v>0</v>
      </c>
      <c r="AC26" t="str">
        <f t="shared" si="8"/>
        <v>INS</v>
      </c>
      <c r="AD26" t="e">
        <f t="shared" si="9"/>
        <v>#N/A</v>
      </c>
      <c r="AF26" t="str">
        <f ca="1">Reference!Z18</f>
        <v/>
      </c>
      <c r="AG26" t="str">
        <f ca="1">IFERROR(Reference!U18,"")</f>
        <v/>
      </c>
      <c r="AI26" t="str">
        <f ca="1">Reference!AB18</f>
        <v/>
      </c>
      <c r="AJ26" t="e">
        <f ca="1">Reference!AK18</f>
        <v>#N/A</v>
      </c>
      <c r="AK26">
        <f t="shared" si="13"/>
        <v>2</v>
      </c>
      <c r="AL26">
        <f t="shared" si="10"/>
        <v>2</v>
      </c>
      <c r="AM26">
        <f>IF(COUNT(R26:T26)=0,0,IF(OR(AND(AA26&lt;14,U26&gt;=Reference!$AB$58),AND(AA26&gt;=14,U26&gt;=Reference!$AE$58)),4,IF(OR(AND(AA26&lt;14,U26&gt;=Reference!$AB$57),AND(AA26&gt;=14,U26&gt;=Reference!$AE$57)),3,IF(OR(AND(AA26&lt;14,U26&gt;=Reference!$AB$56),AND(AA26&gt;=14,U26&gt;=Reference!$AE$56)),2,1))))</f>
        <v>3</v>
      </c>
    </row>
    <row r="27" spans="1:39" ht="15" customHeight="1">
      <c r="A27" s="232"/>
      <c r="B27" s="233"/>
      <c r="C27" s="162"/>
      <c r="D27" s="236"/>
      <c r="E27" s="236"/>
      <c r="F27" s="236"/>
      <c r="G27" s="237"/>
      <c r="H27" s="88"/>
      <c r="I27" s="88"/>
      <c r="J27" s="102"/>
      <c r="K27" s="253" t="str">
        <f t="shared" si="0"/>
        <v/>
      </c>
      <c r="L27" s="108" t="s">
        <v>45</v>
      </c>
      <c r="M27" s="130" t="str">
        <f t="shared" ca="1" si="11"/>
        <v/>
      </c>
      <c r="N27" s="255" t="str">
        <f t="shared" si="1"/>
        <v/>
      </c>
      <c r="O27" s="27">
        <v>2</v>
      </c>
      <c r="P27" s="30">
        <v>48</v>
      </c>
      <c r="Q27" s="32">
        <v>0.95</v>
      </c>
      <c r="R27" s="27">
        <v>2</v>
      </c>
      <c r="S27" s="26">
        <v>1</v>
      </c>
      <c r="T27" s="26"/>
      <c r="U27" s="91">
        <f t="shared" si="2"/>
        <v>3</v>
      </c>
      <c r="W27" s="1" t="e">
        <f t="shared" si="3"/>
        <v>#N/A</v>
      </c>
      <c r="X27" s="1">
        <f t="shared" si="4"/>
        <v>12</v>
      </c>
      <c r="Y27" s="1" t="e">
        <f t="shared" si="5"/>
        <v>#N/A</v>
      </c>
      <c r="Z27" t="b">
        <f t="shared" si="6"/>
        <v>1</v>
      </c>
      <c r="AA27">
        <f t="shared" si="12"/>
        <v>12</v>
      </c>
      <c r="AB27" t="b">
        <f t="shared" si="7"/>
        <v>1</v>
      </c>
      <c r="AC27" t="str">
        <f t="shared" si="8"/>
        <v>INS</v>
      </c>
      <c r="AD27" t="e">
        <f t="shared" si="9"/>
        <v>#N/A</v>
      </c>
      <c r="AF27" t="str">
        <f ca="1">Reference!Z19</f>
        <v/>
      </c>
      <c r="AG27" t="str">
        <f ca="1">IFERROR(Reference!U19,"")</f>
        <v/>
      </c>
      <c r="AI27" t="str">
        <f ca="1">Reference!AB19</f>
        <v/>
      </c>
      <c r="AJ27" t="e">
        <f ca="1">Reference!AK19</f>
        <v>#N/A</v>
      </c>
      <c r="AK27">
        <f t="shared" si="13"/>
        <v>2</v>
      </c>
      <c r="AL27">
        <f t="shared" si="10"/>
        <v>3</v>
      </c>
      <c r="AM27">
        <f>IF(COUNT(R27:T27)=0,0,IF(OR(AND(AA27&lt;14,U27&gt;=Reference!$AB$58),AND(AA27&gt;=14,U27&gt;=Reference!$AE$58)),4,IF(OR(AND(AA27&lt;14,U27&gt;=Reference!$AB$57),AND(AA27&gt;=14,U27&gt;=Reference!$AE$57)),3,IF(OR(AND(AA27&lt;14,U27&gt;=Reference!$AB$56),AND(AA27&gt;=14,U27&gt;=Reference!$AE$56)),2,1))))</f>
        <v>2</v>
      </c>
    </row>
    <row r="28" spans="1:39" ht="15" customHeight="1">
      <c r="A28" s="232"/>
      <c r="B28" s="233"/>
      <c r="C28" s="162"/>
      <c r="D28" s="236"/>
      <c r="E28" s="236"/>
      <c r="F28" s="236"/>
      <c r="G28" s="237"/>
      <c r="H28" s="88"/>
      <c r="I28" s="88"/>
      <c r="J28" s="102"/>
      <c r="K28" s="253" t="str">
        <f t="shared" si="0"/>
        <v>I</v>
      </c>
      <c r="L28" s="108" t="s">
        <v>52</v>
      </c>
      <c r="M28" s="130" t="str">
        <f t="shared" ca="1" si="11"/>
        <v/>
      </c>
      <c r="N28" s="255" t="str">
        <f t="shared" si="1"/>
        <v>J</v>
      </c>
      <c r="O28" s="27">
        <v>2</v>
      </c>
      <c r="P28" s="30"/>
      <c r="Q28" s="32">
        <v>0.95</v>
      </c>
      <c r="R28" s="27">
        <v>3</v>
      </c>
      <c r="S28" s="26">
        <v>1</v>
      </c>
      <c r="T28" s="26"/>
      <c r="U28" s="91">
        <f t="shared" si="2"/>
        <v>4</v>
      </c>
      <c r="W28" s="1">
        <f t="shared" si="3"/>
        <v>11</v>
      </c>
      <c r="X28" s="1">
        <f t="shared" si="4"/>
        <v>11</v>
      </c>
      <c r="Y28" s="1">
        <f t="shared" si="5"/>
        <v>12</v>
      </c>
      <c r="Z28" t="b">
        <f t="shared" si="6"/>
        <v>1</v>
      </c>
      <c r="AA28">
        <f t="shared" si="12"/>
        <v>11</v>
      </c>
      <c r="AB28" t="b">
        <f t="shared" si="7"/>
        <v>1</v>
      </c>
      <c r="AC28" t="str">
        <f t="shared" si="8"/>
        <v>IND</v>
      </c>
      <c r="AD28" t="e">
        <f t="shared" si="9"/>
        <v>#N/A</v>
      </c>
      <c r="AF28" t="str">
        <f ca="1">Reference!Z20</f>
        <v/>
      </c>
      <c r="AG28" t="str">
        <f ca="1">IFERROR(Reference!U20,"")</f>
        <v/>
      </c>
      <c r="AI28" t="str">
        <f ca="1">Reference!AB20</f>
        <v/>
      </c>
      <c r="AJ28" t="str">
        <f ca="1">Reference!AK20</f>
        <v/>
      </c>
      <c r="AK28">
        <f t="shared" si="13"/>
        <v>2</v>
      </c>
      <c r="AL28">
        <f t="shared" si="10"/>
        <v>3</v>
      </c>
      <c r="AM28">
        <f>IF(COUNT(R28:T28)=0,0,IF(OR(AND(AA28&lt;14,U28&gt;=Reference!$AB$58),AND(AA28&gt;=14,U28&gt;=Reference!$AE$58)),4,IF(OR(AND(AA28&lt;14,U28&gt;=Reference!$AB$57),AND(AA28&gt;=14,U28&gt;=Reference!$AE$57)),3,IF(OR(AND(AA28&lt;14,U28&gt;=Reference!$AB$56),AND(AA28&gt;=14,U28&gt;=Reference!$AE$56)),2,1))))</f>
        <v>3</v>
      </c>
    </row>
    <row r="29" spans="1:39" ht="15" customHeight="1">
      <c r="A29" s="232"/>
      <c r="B29" s="233"/>
      <c r="C29" s="162"/>
      <c r="D29" s="236"/>
      <c r="E29" s="236"/>
      <c r="F29" s="236"/>
      <c r="G29" s="237"/>
      <c r="H29" s="88"/>
      <c r="I29" s="88"/>
      <c r="J29" s="102"/>
      <c r="K29" s="253" t="str">
        <f t="shared" si="0"/>
        <v/>
      </c>
      <c r="L29" s="108" t="s">
        <v>53</v>
      </c>
      <c r="M29" s="130" t="str">
        <f t="shared" ca="1" si="11"/>
        <v/>
      </c>
      <c r="N29" s="255" t="str">
        <f t="shared" si="1"/>
        <v/>
      </c>
      <c r="O29" s="27">
        <v>2</v>
      </c>
      <c r="P29" s="30">
        <v>105</v>
      </c>
      <c r="Q29" s="32">
        <v>0.99</v>
      </c>
      <c r="R29" s="27">
        <v>1</v>
      </c>
      <c r="S29" s="26">
        <v>2</v>
      </c>
      <c r="T29" s="26">
        <v>2</v>
      </c>
      <c r="U29" s="91">
        <f t="shared" si="2"/>
        <v>5</v>
      </c>
      <c r="W29" s="1" t="e">
        <f t="shared" si="3"/>
        <v>#N/A</v>
      </c>
      <c r="X29" s="1">
        <f t="shared" si="4"/>
        <v>19</v>
      </c>
      <c r="Y29" s="1" t="e">
        <f t="shared" si="5"/>
        <v>#N/A</v>
      </c>
      <c r="Z29" t="b">
        <f t="shared" si="6"/>
        <v>1</v>
      </c>
      <c r="AA29">
        <f t="shared" si="12"/>
        <v>19</v>
      </c>
      <c r="AB29" t="b">
        <f t="shared" si="7"/>
        <v>0</v>
      </c>
      <c r="AC29" t="str">
        <f t="shared" si="8"/>
        <v>INS</v>
      </c>
      <c r="AD29" t="e">
        <f t="shared" si="9"/>
        <v>#N/A</v>
      </c>
      <c r="AF29" t="str">
        <f ca="1">Reference!Z21</f>
        <v/>
      </c>
      <c r="AG29" t="str">
        <f ca="1">IFERROR(Reference!U21,"")</f>
        <v/>
      </c>
      <c r="AI29" t="str">
        <f ca="1">Reference!AB21</f>
        <v/>
      </c>
      <c r="AJ29" t="e">
        <f ca="1">Reference!AK21</f>
        <v>#N/A</v>
      </c>
      <c r="AK29">
        <f t="shared" si="13"/>
        <v>2</v>
      </c>
      <c r="AL29">
        <f t="shared" si="10"/>
        <v>3</v>
      </c>
      <c r="AM29">
        <f>IF(COUNT(R29:T29)=0,0,IF(OR(AND(AA29&lt;14,U29&gt;=Reference!$AB$58),AND(AA29&gt;=14,U29&gt;=Reference!$AE$58)),4,IF(OR(AND(AA29&lt;14,U29&gt;=Reference!$AB$57),AND(AA29&gt;=14,U29&gt;=Reference!$AE$57)),3,IF(OR(AND(AA29&lt;14,U29&gt;=Reference!$AB$56),AND(AA29&gt;=14,U29&gt;=Reference!$AE$56)),2,1))))</f>
        <v>2</v>
      </c>
    </row>
    <row r="30" spans="1:39" ht="15" customHeight="1">
      <c r="A30" s="232"/>
      <c r="B30" s="233"/>
      <c r="C30" s="162"/>
      <c r="D30" s="236"/>
      <c r="E30" s="236"/>
      <c r="F30" s="236"/>
      <c r="G30" s="237"/>
      <c r="H30" s="88"/>
      <c r="I30" s="88"/>
      <c r="J30" s="102"/>
      <c r="K30" s="253" t="str">
        <f t="shared" si="0"/>
        <v/>
      </c>
      <c r="L30" s="108"/>
      <c r="M30" s="130" t="str">
        <f t="shared" ca="1" si="11"/>
        <v/>
      </c>
      <c r="N30" s="255" t="str">
        <f t="shared" si="1"/>
        <v/>
      </c>
      <c r="O30" s="25"/>
      <c r="P30" s="29"/>
      <c r="Q30" s="31"/>
      <c r="R30" s="27"/>
      <c r="S30" s="26"/>
      <c r="T30" s="26"/>
      <c r="U30" s="91">
        <f t="shared" si="2"/>
        <v>0</v>
      </c>
      <c r="W30" s="1" t="e">
        <f t="shared" si="3"/>
        <v>#N/A</v>
      </c>
      <c r="X30" s="1" t="e">
        <f t="shared" si="4"/>
        <v>#N/A</v>
      </c>
      <c r="Y30" s="1" t="e">
        <f t="shared" si="5"/>
        <v>#N/A</v>
      </c>
      <c r="Z30" t="b">
        <f t="shared" si="6"/>
        <v>0</v>
      </c>
      <c r="AA30">
        <f t="shared" si="12"/>
        <v>0</v>
      </c>
      <c r="AB30" t="b">
        <f t="shared" si="7"/>
        <v>1</v>
      </c>
      <c r="AC30" t="str">
        <f t="shared" si="8"/>
        <v/>
      </c>
      <c r="AD30" t="e">
        <f t="shared" si="9"/>
        <v>#N/A</v>
      </c>
      <c r="AF30" t="str">
        <f ca="1">Reference!Z22</f>
        <v/>
      </c>
      <c r="AG30" t="str">
        <f ca="1">IFERROR(Reference!U22,"")</f>
        <v/>
      </c>
      <c r="AI30" t="str">
        <f ca="1">Reference!AB22</f>
        <v/>
      </c>
      <c r="AJ30" t="str">
        <f ca="1">Reference!AK22</f>
        <v/>
      </c>
      <c r="AK30">
        <f t="shared" si="13"/>
        <v>0</v>
      </c>
      <c r="AL30">
        <f t="shared" si="10"/>
        <v>0</v>
      </c>
      <c r="AM30">
        <f>IF(COUNT(R30:T30)=0,0,IF(OR(AND(AA30&lt;14,U30&gt;=Reference!$AB$58),AND(AA30&gt;=14,U30&gt;=Reference!$AE$58)),4,IF(OR(AND(AA30&lt;14,U30&gt;=Reference!$AB$57),AND(AA30&gt;=14,U30&gt;=Reference!$AE$57)),3,IF(OR(AND(AA30&lt;14,U30&gt;=Reference!$AB$56),AND(AA30&gt;=14,U30&gt;=Reference!$AE$56)),2,1))))</f>
        <v>0</v>
      </c>
    </row>
    <row r="31" spans="1:39" ht="15" customHeight="1">
      <c r="A31" s="232"/>
      <c r="B31" s="233"/>
      <c r="C31" s="162"/>
      <c r="D31" s="236"/>
      <c r="E31" s="236"/>
      <c r="F31" s="236"/>
      <c r="G31" s="237"/>
      <c r="H31" s="88"/>
      <c r="I31" s="88"/>
      <c r="J31" s="102"/>
      <c r="K31" s="253" t="str">
        <f t="shared" si="0"/>
        <v/>
      </c>
      <c r="L31" s="108" t="s">
        <v>51</v>
      </c>
      <c r="M31" s="130" t="str">
        <f t="shared" ca="1" si="11"/>
        <v/>
      </c>
      <c r="N31" s="255" t="str">
        <f t="shared" si="1"/>
        <v/>
      </c>
      <c r="O31" s="27">
        <v>2</v>
      </c>
      <c r="P31" s="30">
        <v>105</v>
      </c>
      <c r="Q31" s="32">
        <v>0.99</v>
      </c>
      <c r="R31" s="27">
        <v>1</v>
      </c>
      <c r="S31" s="26">
        <v>2</v>
      </c>
      <c r="T31" s="26">
        <v>2</v>
      </c>
      <c r="U31" s="91">
        <f t="shared" si="2"/>
        <v>5</v>
      </c>
      <c r="W31" s="1" t="e">
        <f t="shared" si="3"/>
        <v>#N/A</v>
      </c>
      <c r="X31" s="1">
        <f t="shared" si="4"/>
        <v>15</v>
      </c>
      <c r="Y31" s="1" t="e">
        <f t="shared" si="5"/>
        <v>#N/A</v>
      </c>
      <c r="Z31" t="b">
        <f t="shared" si="6"/>
        <v>1</v>
      </c>
      <c r="AA31">
        <f t="shared" si="12"/>
        <v>15</v>
      </c>
      <c r="AB31" t="b">
        <f t="shared" si="7"/>
        <v>0</v>
      </c>
      <c r="AC31" t="str">
        <f t="shared" si="8"/>
        <v>INS</v>
      </c>
      <c r="AD31" t="e">
        <f t="shared" si="9"/>
        <v>#N/A</v>
      </c>
      <c r="AF31" t="str">
        <f ca="1">Reference!Z23</f>
        <v/>
      </c>
      <c r="AG31" t="str">
        <f ca="1">IFERROR(Reference!U23,"")</f>
        <v/>
      </c>
      <c r="AI31" t="str">
        <f ca="1">Reference!AB23</f>
        <v/>
      </c>
      <c r="AJ31" t="e">
        <f ca="1">Reference!AK23</f>
        <v>#N/A</v>
      </c>
      <c r="AK31">
        <f t="shared" si="13"/>
        <v>2</v>
      </c>
      <c r="AL31">
        <f t="shared" si="10"/>
        <v>3</v>
      </c>
      <c r="AM31">
        <f>IF(COUNT(R31:T31)=0,0,IF(OR(AND(AA31&lt;14,U31&gt;=Reference!$AB$58),AND(AA31&gt;=14,U31&gt;=Reference!$AE$58)),4,IF(OR(AND(AA31&lt;14,U31&gt;=Reference!$AB$57),AND(AA31&gt;=14,U31&gt;=Reference!$AE$57)),3,IF(OR(AND(AA31&lt;14,U31&gt;=Reference!$AB$56),AND(AA31&gt;=14,U31&gt;=Reference!$AE$56)),2,1))))</f>
        <v>2</v>
      </c>
    </row>
    <row r="32" spans="1:39" ht="15" customHeight="1">
      <c r="A32" s="232" t="s">
        <v>54</v>
      </c>
      <c r="B32" s="233" t="s">
        <v>54</v>
      </c>
      <c r="C32" s="162" t="s">
        <v>54</v>
      </c>
      <c r="D32" s="236" t="s">
        <v>54</v>
      </c>
      <c r="E32" s="236"/>
      <c r="F32" s="236" t="s">
        <v>54</v>
      </c>
      <c r="G32" s="237" t="s">
        <v>54</v>
      </c>
      <c r="H32" s="88"/>
      <c r="I32" s="88"/>
      <c r="J32" s="102" t="s">
        <v>54</v>
      </c>
      <c r="K32" s="253" t="str">
        <f t="shared" si="0"/>
        <v/>
      </c>
      <c r="L32" s="108"/>
      <c r="M32" s="130" t="str">
        <f t="shared" ca="1" si="11"/>
        <v/>
      </c>
      <c r="N32" s="255" t="str">
        <f t="shared" si="1"/>
        <v/>
      </c>
      <c r="O32" s="27"/>
      <c r="P32" s="30"/>
      <c r="Q32" s="32"/>
      <c r="R32" s="27"/>
      <c r="S32" s="26"/>
      <c r="T32" s="26"/>
      <c r="U32" s="91">
        <f t="shared" si="2"/>
        <v>0</v>
      </c>
      <c r="W32" s="1" t="e">
        <f t="shared" si="3"/>
        <v>#N/A</v>
      </c>
      <c r="X32" s="1" t="e">
        <f t="shared" si="4"/>
        <v>#N/A</v>
      </c>
      <c r="Y32" s="1" t="e">
        <f t="shared" si="5"/>
        <v>#N/A</v>
      </c>
      <c r="Z32" t="b">
        <f t="shared" si="6"/>
        <v>0</v>
      </c>
      <c r="AA32">
        <f t="shared" si="12"/>
        <v>0</v>
      </c>
      <c r="AB32" t="b">
        <f t="shared" si="7"/>
        <v>1</v>
      </c>
      <c r="AC32" t="str">
        <f t="shared" si="8"/>
        <v/>
      </c>
      <c r="AD32" t="e">
        <f t="shared" si="9"/>
        <v>#N/A</v>
      </c>
      <c r="AF32" t="str">
        <f ca="1">Reference!Z24</f>
        <v/>
      </c>
      <c r="AG32" t="str">
        <f ca="1">IFERROR(Reference!U24,"")</f>
        <v/>
      </c>
      <c r="AI32" t="str">
        <f ca="1">Reference!AB24</f>
        <v/>
      </c>
      <c r="AJ32" t="str">
        <f ca="1">Reference!AK24</f>
        <v/>
      </c>
      <c r="AK32">
        <f t="shared" si="13"/>
        <v>0</v>
      </c>
      <c r="AL32">
        <f t="shared" si="10"/>
        <v>0</v>
      </c>
      <c r="AM32">
        <f>IF(COUNT(R32:T32)=0,0,IF(OR(AND(AA32&lt;14,U32&gt;=Reference!$AB$58),AND(AA32&gt;=14,U32&gt;=Reference!$AE$58)),4,IF(OR(AND(AA32&lt;14,U32&gt;=Reference!$AB$57),AND(AA32&gt;=14,U32&gt;=Reference!$AE$57)),3,IF(OR(AND(AA32&lt;14,U32&gt;=Reference!$AB$56),AND(AA32&gt;=14,U32&gt;=Reference!$AE$56)),2,1))))</f>
        <v>0</v>
      </c>
    </row>
    <row r="33" spans="1:39" ht="15" customHeight="1">
      <c r="A33" s="232"/>
      <c r="B33" s="233"/>
      <c r="C33" s="162"/>
      <c r="D33" s="236"/>
      <c r="E33" s="236"/>
      <c r="F33" s="236"/>
      <c r="G33" s="237"/>
      <c r="H33" s="88"/>
      <c r="I33" s="88"/>
      <c r="J33" s="102"/>
      <c r="K33" s="253" t="str">
        <f t="shared" si="0"/>
        <v/>
      </c>
      <c r="L33" s="108"/>
      <c r="M33" s="130" t="str">
        <f t="shared" ca="1" si="11"/>
        <v/>
      </c>
      <c r="N33" s="255" t="str">
        <f t="shared" si="1"/>
        <v/>
      </c>
      <c r="O33" s="27"/>
      <c r="P33" s="30"/>
      <c r="Q33" s="32"/>
      <c r="R33" s="27"/>
      <c r="S33" s="26"/>
      <c r="T33" s="26"/>
      <c r="U33" s="91">
        <f t="shared" si="2"/>
        <v>0</v>
      </c>
      <c r="W33" s="1" t="e">
        <f t="shared" si="3"/>
        <v>#N/A</v>
      </c>
      <c r="X33" s="1" t="e">
        <f t="shared" si="4"/>
        <v>#N/A</v>
      </c>
      <c r="Y33" s="1" t="e">
        <f t="shared" si="5"/>
        <v>#N/A</v>
      </c>
      <c r="Z33" t="b">
        <f t="shared" si="6"/>
        <v>0</v>
      </c>
      <c r="AA33">
        <f t="shared" si="12"/>
        <v>0</v>
      </c>
      <c r="AB33" t="b">
        <f t="shared" si="7"/>
        <v>1</v>
      </c>
      <c r="AC33" t="str">
        <f t="shared" si="8"/>
        <v/>
      </c>
      <c r="AD33" t="e">
        <f t="shared" si="9"/>
        <v>#N/A</v>
      </c>
      <c r="AF33" t="str">
        <f ca="1">Reference!Z25</f>
        <v/>
      </c>
      <c r="AG33" t="str">
        <f ca="1">IFERROR(Reference!U25,"")</f>
        <v/>
      </c>
      <c r="AI33" t="str">
        <f ca="1">Reference!AB25</f>
        <v/>
      </c>
      <c r="AJ33" t="str">
        <f ca="1">Reference!AK25</f>
        <v/>
      </c>
      <c r="AK33">
        <f t="shared" si="13"/>
        <v>0</v>
      </c>
      <c r="AL33">
        <f t="shared" si="10"/>
        <v>0</v>
      </c>
      <c r="AM33">
        <f>IF(COUNT(R33:T33)=0,0,IF(OR(AND(AA33&lt;14,U33&gt;=Reference!$AB$58),AND(AA33&gt;=14,U33&gt;=Reference!$AE$58)),4,IF(OR(AND(AA33&lt;14,U33&gt;=Reference!$AB$57),AND(AA33&gt;=14,U33&gt;=Reference!$AE$57)),3,IF(OR(AND(AA33&lt;14,U33&gt;=Reference!$AB$56),AND(AA33&gt;=14,U33&gt;=Reference!$AE$56)),2,1))))</f>
        <v>0</v>
      </c>
    </row>
    <row r="34" spans="1:39" ht="15" customHeight="1">
      <c r="A34" s="232"/>
      <c r="B34" s="233"/>
      <c r="C34" s="162"/>
      <c r="D34" s="236"/>
      <c r="E34" s="236"/>
      <c r="F34" s="236"/>
      <c r="G34" s="237"/>
      <c r="H34" s="88"/>
      <c r="I34" s="88"/>
      <c r="J34" s="102"/>
      <c r="K34" s="253" t="str">
        <f t="shared" si="0"/>
        <v/>
      </c>
      <c r="L34" s="108"/>
      <c r="M34" s="130" t="str">
        <f t="shared" ca="1" si="11"/>
        <v/>
      </c>
      <c r="N34" s="255" t="str">
        <f t="shared" si="1"/>
        <v/>
      </c>
      <c r="O34" s="27"/>
      <c r="P34" s="30"/>
      <c r="Q34" s="32"/>
      <c r="R34" s="27"/>
      <c r="S34" s="26"/>
      <c r="T34" s="26"/>
      <c r="U34" s="91">
        <f t="shared" si="2"/>
        <v>0</v>
      </c>
      <c r="W34" s="1" t="e">
        <f t="shared" si="3"/>
        <v>#N/A</v>
      </c>
      <c r="X34" s="1" t="e">
        <f t="shared" si="4"/>
        <v>#N/A</v>
      </c>
      <c r="Y34" s="1" t="e">
        <f t="shared" si="5"/>
        <v>#N/A</v>
      </c>
      <c r="Z34" t="b">
        <f t="shared" si="6"/>
        <v>0</v>
      </c>
      <c r="AA34">
        <f t="shared" si="12"/>
        <v>0</v>
      </c>
      <c r="AB34" t="b">
        <f t="shared" si="7"/>
        <v>1</v>
      </c>
      <c r="AC34" t="str">
        <f t="shared" si="8"/>
        <v/>
      </c>
      <c r="AD34" t="e">
        <f t="shared" si="9"/>
        <v>#N/A</v>
      </c>
      <c r="AF34" t="str">
        <f ca="1">Reference!Z26</f>
        <v/>
      </c>
      <c r="AG34" t="str">
        <f ca="1">IFERROR(Reference!U26,"")</f>
        <v/>
      </c>
      <c r="AI34" t="str">
        <f ca="1">Reference!AB26</f>
        <v/>
      </c>
      <c r="AJ34" t="str">
        <f ca="1">Reference!AK26</f>
        <v/>
      </c>
      <c r="AK34">
        <f t="shared" si="13"/>
        <v>0</v>
      </c>
      <c r="AL34">
        <f t="shared" si="10"/>
        <v>0</v>
      </c>
      <c r="AM34">
        <f>IF(COUNT(R34:T34)=0,0,IF(OR(AND(AA34&lt;14,U34&gt;=Reference!$AB$58),AND(AA34&gt;=14,U34&gt;=Reference!$AE$58)),4,IF(OR(AND(AA34&lt;14,U34&gt;=Reference!$AB$57),AND(AA34&gt;=14,U34&gt;=Reference!$AE$57)),3,IF(OR(AND(AA34&lt;14,U34&gt;=Reference!$AB$56),AND(AA34&gt;=14,U34&gt;=Reference!$AE$56)),2,1))))</f>
        <v>0</v>
      </c>
    </row>
    <row r="35" spans="1:39" ht="15" customHeight="1">
      <c r="A35" s="232"/>
      <c r="B35" s="233"/>
      <c r="C35" s="162"/>
      <c r="D35" s="236"/>
      <c r="E35" s="236"/>
      <c r="F35" s="236"/>
      <c r="G35" s="237"/>
      <c r="H35" s="88"/>
      <c r="I35" s="88"/>
      <c r="J35" s="102"/>
      <c r="K35" s="253" t="str">
        <f t="shared" si="0"/>
        <v/>
      </c>
      <c r="L35" s="108"/>
      <c r="M35" s="130" t="str">
        <f t="shared" ca="1" si="11"/>
        <v/>
      </c>
      <c r="N35" s="255" t="str">
        <f t="shared" si="1"/>
        <v/>
      </c>
      <c r="O35" s="27"/>
      <c r="P35" s="30"/>
      <c r="Q35" s="32"/>
      <c r="R35" s="27"/>
      <c r="S35" s="26"/>
      <c r="T35" s="26"/>
      <c r="U35" s="91">
        <f t="shared" si="2"/>
        <v>0</v>
      </c>
      <c r="W35" s="1" t="e">
        <f t="shared" si="3"/>
        <v>#N/A</v>
      </c>
      <c r="X35" s="1" t="e">
        <f t="shared" si="4"/>
        <v>#N/A</v>
      </c>
      <c r="Y35" s="1" t="e">
        <f t="shared" si="5"/>
        <v>#N/A</v>
      </c>
      <c r="Z35" t="b">
        <f t="shared" si="6"/>
        <v>0</v>
      </c>
      <c r="AA35">
        <f t="shared" si="12"/>
        <v>0</v>
      </c>
      <c r="AB35" t="b">
        <f t="shared" si="7"/>
        <v>1</v>
      </c>
      <c r="AC35" t="str">
        <f t="shared" si="8"/>
        <v/>
      </c>
      <c r="AD35" t="e">
        <f t="shared" si="9"/>
        <v>#N/A</v>
      </c>
      <c r="AF35" t="str">
        <f ca="1">Reference!Z27</f>
        <v/>
      </c>
      <c r="AG35" t="str">
        <f ca="1">IFERROR(Reference!U27,"")</f>
        <v/>
      </c>
      <c r="AI35" t="str">
        <f ca="1">Reference!AB27</f>
        <v/>
      </c>
      <c r="AJ35" t="str">
        <f ca="1">Reference!AK27</f>
        <v/>
      </c>
      <c r="AK35">
        <f t="shared" si="13"/>
        <v>0</v>
      </c>
      <c r="AL35">
        <f t="shared" si="10"/>
        <v>0</v>
      </c>
      <c r="AM35">
        <f>IF(COUNT(R35:T35)=0,0,IF(OR(AND(AA35&lt;14,U35&gt;=Reference!$AB$58),AND(AA35&gt;=14,U35&gt;=Reference!$AE$58)),4,IF(OR(AND(AA35&lt;14,U35&gt;=Reference!$AB$57),AND(AA35&gt;=14,U35&gt;=Reference!$AE$57)),3,IF(OR(AND(AA35&lt;14,U35&gt;=Reference!$AB$56),AND(AA35&gt;=14,U35&gt;=Reference!$AE$56)),2,1))))</f>
        <v>0</v>
      </c>
    </row>
    <row r="36" spans="1:39" ht="15" customHeight="1">
      <c r="A36" s="232"/>
      <c r="B36" s="233"/>
      <c r="C36" s="162"/>
      <c r="D36" s="236"/>
      <c r="E36" s="236"/>
      <c r="F36" s="236"/>
      <c r="G36" s="237"/>
      <c r="H36" s="88"/>
      <c r="I36" s="88"/>
      <c r="J36" s="102"/>
      <c r="K36" s="253" t="str">
        <f t="shared" si="0"/>
        <v/>
      </c>
      <c r="L36" s="108"/>
      <c r="M36" s="130" t="str">
        <f t="shared" ca="1" si="11"/>
        <v/>
      </c>
      <c r="N36" s="255" t="str">
        <f t="shared" si="1"/>
        <v/>
      </c>
      <c r="O36" s="27"/>
      <c r="P36" s="30"/>
      <c r="Q36" s="32"/>
      <c r="R36" s="27"/>
      <c r="S36" s="26"/>
      <c r="T36" s="26"/>
      <c r="U36" s="91">
        <f t="shared" si="2"/>
        <v>0</v>
      </c>
      <c r="W36" s="1" t="e">
        <f t="shared" si="3"/>
        <v>#N/A</v>
      </c>
      <c r="X36" s="1" t="e">
        <f t="shared" si="4"/>
        <v>#N/A</v>
      </c>
      <c r="Y36" s="1" t="e">
        <f t="shared" si="5"/>
        <v>#N/A</v>
      </c>
      <c r="Z36" t="b">
        <f t="shared" si="6"/>
        <v>0</v>
      </c>
      <c r="AA36">
        <f t="shared" si="12"/>
        <v>0</v>
      </c>
      <c r="AB36" t="b">
        <f t="shared" si="7"/>
        <v>1</v>
      </c>
      <c r="AC36" t="str">
        <f t="shared" si="8"/>
        <v/>
      </c>
      <c r="AD36" t="e">
        <f t="shared" si="9"/>
        <v>#N/A</v>
      </c>
      <c r="AF36" t="str">
        <f ca="1">Reference!Z28</f>
        <v/>
      </c>
      <c r="AG36" t="str">
        <f ca="1">IFERROR(Reference!U28,"")</f>
        <v/>
      </c>
      <c r="AI36" t="str">
        <f ca="1">Reference!AB28</f>
        <v/>
      </c>
      <c r="AJ36" t="str">
        <f ca="1">Reference!AK28</f>
        <v/>
      </c>
      <c r="AK36">
        <f t="shared" si="13"/>
        <v>0</v>
      </c>
      <c r="AL36">
        <f t="shared" si="10"/>
        <v>0</v>
      </c>
      <c r="AM36">
        <f>IF(COUNT(R36:T36)=0,0,IF(OR(AND(AA36&lt;14,U36&gt;=Reference!$AB$58),AND(AA36&gt;=14,U36&gt;=Reference!$AE$58)),4,IF(OR(AND(AA36&lt;14,U36&gt;=Reference!$AB$57),AND(AA36&gt;=14,U36&gt;=Reference!$AE$57)),3,IF(OR(AND(AA36&lt;14,U36&gt;=Reference!$AB$56),AND(AA36&gt;=14,U36&gt;=Reference!$AE$56)),2,1))))</f>
        <v>0</v>
      </c>
    </row>
    <row r="37" spans="1:39" ht="15" customHeight="1">
      <c r="A37" s="232"/>
      <c r="B37" s="233"/>
      <c r="C37" s="162"/>
      <c r="D37" s="236"/>
      <c r="E37" s="236"/>
      <c r="F37" s="236"/>
      <c r="G37" s="237"/>
      <c r="H37" s="88"/>
      <c r="I37" s="88"/>
      <c r="J37" s="102"/>
      <c r="K37" s="253" t="str">
        <f t="shared" si="0"/>
        <v/>
      </c>
      <c r="L37" s="108"/>
      <c r="M37" s="130" t="str">
        <f t="shared" ca="1" si="11"/>
        <v/>
      </c>
      <c r="N37" s="255" t="str">
        <f t="shared" si="1"/>
        <v/>
      </c>
      <c r="O37" s="27"/>
      <c r="P37" s="30"/>
      <c r="Q37" s="32"/>
      <c r="R37" s="27"/>
      <c r="S37" s="26"/>
      <c r="T37" s="26"/>
      <c r="U37" s="91">
        <f t="shared" si="2"/>
        <v>0</v>
      </c>
      <c r="W37" s="1" t="e">
        <f t="shared" si="3"/>
        <v>#N/A</v>
      </c>
      <c r="X37" s="1" t="e">
        <f t="shared" si="4"/>
        <v>#N/A</v>
      </c>
      <c r="Y37" s="1" t="e">
        <f t="shared" si="5"/>
        <v>#N/A</v>
      </c>
      <c r="Z37" t="b">
        <f t="shared" si="6"/>
        <v>0</v>
      </c>
      <c r="AA37">
        <f t="shared" si="12"/>
        <v>0</v>
      </c>
      <c r="AB37" t="b">
        <f t="shared" si="7"/>
        <v>1</v>
      </c>
      <c r="AC37" t="str">
        <f t="shared" si="8"/>
        <v/>
      </c>
      <c r="AD37" t="e">
        <f t="shared" si="9"/>
        <v>#N/A</v>
      </c>
      <c r="AF37" t="str">
        <f ca="1">Reference!Z29</f>
        <v/>
      </c>
      <c r="AG37" t="str">
        <f ca="1">IFERROR(Reference!U29,"")</f>
        <v/>
      </c>
      <c r="AI37" t="str">
        <f ca="1">Reference!AB29</f>
        <v/>
      </c>
      <c r="AJ37" t="str">
        <f ca="1">Reference!AK29</f>
        <v/>
      </c>
      <c r="AK37">
        <f t="shared" si="13"/>
        <v>0</v>
      </c>
      <c r="AL37">
        <f t="shared" si="10"/>
        <v>0</v>
      </c>
      <c r="AM37">
        <f>IF(COUNT(R37:T37)=0,0,IF(OR(AND(AA37&lt;14,U37&gt;=Reference!$AB$58),AND(AA37&gt;=14,U37&gt;=Reference!$AE$58)),4,IF(OR(AND(AA37&lt;14,U37&gt;=Reference!$AB$57),AND(AA37&gt;=14,U37&gt;=Reference!$AE$57)),3,IF(OR(AND(AA37&lt;14,U37&gt;=Reference!$AB$56),AND(AA37&gt;=14,U37&gt;=Reference!$AE$56)),2,1))))</f>
        <v>0</v>
      </c>
    </row>
    <row r="38" spans="1:39" ht="15" customHeight="1">
      <c r="A38" s="232"/>
      <c r="B38" s="233"/>
      <c r="C38" s="162"/>
      <c r="D38" s="236"/>
      <c r="E38" s="236"/>
      <c r="F38" s="236"/>
      <c r="G38" s="237"/>
      <c r="H38" s="88"/>
      <c r="I38" s="88"/>
      <c r="J38" s="102"/>
      <c r="K38" s="253" t="str">
        <f t="shared" si="0"/>
        <v/>
      </c>
      <c r="L38" s="108"/>
      <c r="M38" s="130" t="str">
        <f t="shared" ca="1" si="11"/>
        <v/>
      </c>
      <c r="N38" s="255" t="str">
        <f t="shared" si="1"/>
        <v/>
      </c>
      <c r="O38" s="27"/>
      <c r="P38" s="30"/>
      <c r="Q38" s="32"/>
      <c r="R38" s="27"/>
      <c r="S38" s="26"/>
      <c r="T38" s="26"/>
      <c r="U38" s="92">
        <f t="shared" si="2"/>
        <v>0</v>
      </c>
      <c r="W38" s="1" t="e">
        <f t="shared" si="3"/>
        <v>#N/A</v>
      </c>
      <c r="X38" s="1" t="e">
        <f t="shared" si="4"/>
        <v>#N/A</v>
      </c>
      <c r="Y38" s="1" t="e">
        <f t="shared" si="5"/>
        <v>#N/A</v>
      </c>
      <c r="Z38" t="b">
        <f t="shared" si="6"/>
        <v>0</v>
      </c>
      <c r="AA38">
        <f t="shared" si="12"/>
        <v>0</v>
      </c>
      <c r="AB38" t="b">
        <f t="shared" si="7"/>
        <v>1</v>
      </c>
      <c r="AC38" t="str">
        <f t="shared" si="8"/>
        <v/>
      </c>
      <c r="AD38" t="e">
        <f t="shared" si="9"/>
        <v>#N/A</v>
      </c>
      <c r="AF38" t="str">
        <f ca="1">Reference!Z30</f>
        <v/>
      </c>
      <c r="AG38" t="str">
        <f ca="1">IFERROR(Reference!U30,"")</f>
        <v/>
      </c>
      <c r="AI38" t="str">
        <f ca="1">Reference!AB30</f>
        <v/>
      </c>
      <c r="AJ38" t="str">
        <f ca="1">Reference!AK30</f>
        <v/>
      </c>
      <c r="AK38">
        <f t="shared" si="13"/>
        <v>0</v>
      </c>
      <c r="AL38">
        <f t="shared" si="10"/>
        <v>0</v>
      </c>
      <c r="AM38">
        <f>IF(COUNT(R38:T38)=0,0,IF(OR(AND(AA38&lt;14,U38&gt;=Reference!$AB$58),AND(AA38&gt;=14,U38&gt;=Reference!$AE$58)),4,IF(OR(AND(AA38&lt;14,U38&gt;=Reference!$AB$57),AND(AA38&gt;=14,U38&gt;=Reference!$AE$57)),3,IF(OR(AND(AA38&lt;14,U38&gt;=Reference!$AB$56),AND(AA38&gt;=14,U38&gt;=Reference!$AE$56)),2,1))))</f>
        <v>0</v>
      </c>
    </row>
    <row r="39" spans="1:39" ht="15" customHeight="1" thickBot="1">
      <c r="A39" s="238"/>
      <c r="B39" s="239"/>
      <c r="C39" s="163"/>
      <c r="D39" s="240"/>
      <c r="E39" s="240"/>
      <c r="F39" s="240"/>
      <c r="G39" s="241"/>
      <c r="H39" s="94"/>
      <c r="I39" s="94"/>
      <c r="J39" s="103"/>
      <c r="K39" s="264" t="str">
        <f t="shared" si="0"/>
        <v/>
      </c>
      <c r="L39" s="109"/>
      <c r="M39" s="130" t="str">
        <f t="shared" ca="1" si="11"/>
        <v/>
      </c>
      <c r="N39" s="257" t="str">
        <f t="shared" si="1"/>
        <v/>
      </c>
      <c r="O39" s="95"/>
      <c r="P39" s="96"/>
      <c r="Q39" s="97"/>
      <c r="R39" s="95"/>
      <c r="S39" s="93"/>
      <c r="T39" s="93"/>
      <c r="U39" s="98">
        <f t="shared" si="2"/>
        <v>0</v>
      </c>
      <c r="W39" s="1" t="e">
        <f t="shared" si="3"/>
        <v>#N/A</v>
      </c>
      <c r="X39" s="1" t="e">
        <f t="shared" si="4"/>
        <v>#N/A</v>
      </c>
      <c r="Y39" s="1" t="e">
        <f t="shared" si="5"/>
        <v>#N/A</v>
      </c>
      <c r="Z39" t="b">
        <f t="shared" si="6"/>
        <v>0</v>
      </c>
      <c r="AA39">
        <f t="shared" si="12"/>
        <v>0</v>
      </c>
      <c r="AB39" t="b">
        <f t="shared" si="7"/>
        <v>1</v>
      </c>
      <c r="AC39" t="str">
        <f t="shared" si="8"/>
        <v/>
      </c>
      <c r="AD39" t="e">
        <f t="shared" si="9"/>
        <v>#N/A</v>
      </c>
      <c r="AF39" t="str">
        <f ca="1">Reference!Z31</f>
        <v/>
      </c>
      <c r="AG39" t="str">
        <f ca="1">IFERROR(Reference!U31,"")</f>
        <v/>
      </c>
      <c r="AI39" t="str">
        <f ca="1">Reference!AB31</f>
        <v/>
      </c>
      <c r="AJ39" t="str">
        <f ca="1">Reference!AK31</f>
        <v/>
      </c>
      <c r="AK39">
        <f t="shared" si="13"/>
        <v>0</v>
      </c>
      <c r="AL39">
        <f t="shared" si="10"/>
        <v>0</v>
      </c>
      <c r="AM39">
        <f>IF(COUNT(R39:T39)=0,0,IF(OR(AND(AA39&lt;14,U39&gt;=Reference!$AB$58),AND(AA39&gt;=14,U39&gt;=Reference!$AE$58)),4,IF(OR(AND(AA39&lt;14,U39&gt;=Reference!$AB$57),AND(AA39&gt;=14,U39&gt;=Reference!$AE$57)),3,IF(OR(AND(AA39&lt;14,U39&gt;=Reference!$AB$56),AND(AA39&gt;=14,U39&gt;=Reference!$AE$56)),2,1))))</f>
        <v>0</v>
      </c>
    </row>
    <row r="41" spans="1:39">
      <c r="W41" s="1" t="s">
        <v>55</v>
      </c>
      <c r="X41" s="1">
        <v>1</v>
      </c>
      <c r="Y41" s="1" t="s">
        <v>55</v>
      </c>
    </row>
    <row r="42" spans="1:39">
      <c r="E42" s="11"/>
      <c r="F42" s="11"/>
      <c r="W42" s="1" t="s">
        <v>50</v>
      </c>
      <c r="X42" s="1">
        <v>2</v>
      </c>
      <c r="Y42" s="1" t="s">
        <v>50</v>
      </c>
    </row>
    <row r="43" spans="1:39">
      <c r="E43" s="11"/>
      <c r="F43" s="11"/>
      <c r="W43" s="10" t="s">
        <v>56</v>
      </c>
      <c r="X43" s="1">
        <v>3</v>
      </c>
      <c r="Y43" s="10" t="s">
        <v>56</v>
      </c>
    </row>
    <row r="44" spans="1:39">
      <c r="E44" s="11"/>
      <c r="F44" s="11"/>
      <c r="W44" s="10" t="s">
        <v>49</v>
      </c>
      <c r="X44" s="1">
        <v>4</v>
      </c>
      <c r="Y44" s="10" t="s">
        <v>49</v>
      </c>
    </row>
    <row r="45" spans="1:39">
      <c r="E45" s="11"/>
      <c r="F45" s="11"/>
      <c r="W45" s="10" t="s">
        <v>57</v>
      </c>
      <c r="X45" s="1">
        <v>5</v>
      </c>
      <c r="Y45" s="10" t="s">
        <v>57</v>
      </c>
    </row>
    <row r="46" spans="1:39">
      <c r="E46" s="11"/>
      <c r="F46" s="11"/>
      <c r="W46" s="10" t="s">
        <v>58</v>
      </c>
      <c r="X46" s="1">
        <v>6</v>
      </c>
      <c r="Y46" s="10" t="s">
        <v>58</v>
      </c>
    </row>
    <row r="47" spans="1:39">
      <c r="E47" s="11"/>
      <c r="F47" s="11"/>
      <c r="W47" s="10" t="s">
        <v>59</v>
      </c>
      <c r="X47" s="1">
        <v>7</v>
      </c>
      <c r="Y47" s="10" t="s">
        <v>59</v>
      </c>
    </row>
    <row r="48" spans="1:39">
      <c r="E48" s="11"/>
      <c r="F48" s="11"/>
      <c r="W48" s="10" t="s">
        <v>60</v>
      </c>
      <c r="X48" s="1">
        <v>8</v>
      </c>
      <c r="Y48" s="10" t="s">
        <v>60</v>
      </c>
    </row>
    <row r="49" spans="5:25">
      <c r="E49" s="11"/>
      <c r="F49" s="11"/>
      <c r="W49" s="10" t="s">
        <v>61</v>
      </c>
      <c r="X49" s="1">
        <v>9</v>
      </c>
      <c r="Y49" s="10" t="s">
        <v>61</v>
      </c>
    </row>
    <row r="50" spans="5:25">
      <c r="E50" s="11"/>
      <c r="F50" s="11"/>
      <c r="W50" s="10" t="s">
        <v>62</v>
      </c>
      <c r="X50" s="1">
        <v>10</v>
      </c>
      <c r="Y50" s="10" t="s">
        <v>62</v>
      </c>
    </row>
    <row r="51" spans="5:25">
      <c r="E51" s="11"/>
      <c r="F51" s="11"/>
      <c r="W51" s="10" t="s">
        <v>52</v>
      </c>
      <c r="X51" s="1">
        <v>11</v>
      </c>
      <c r="Y51" s="10" t="s">
        <v>52</v>
      </c>
    </row>
    <row r="52" spans="5:25">
      <c r="E52" s="11"/>
      <c r="F52" s="11"/>
      <c r="W52" s="10" t="s">
        <v>45</v>
      </c>
      <c r="X52" s="1">
        <v>12</v>
      </c>
      <c r="Y52" s="10" t="s">
        <v>45</v>
      </c>
    </row>
    <row r="53" spans="5:25">
      <c r="E53" s="11"/>
      <c r="F53" s="11"/>
      <c r="W53" s="10" t="s">
        <v>47</v>
      </c>
      <c r="X53" s="1">
        <v>13</v>
      </c>
      <c r="Y53" s="10" t="s">
        <v>47</v>
      </c>
    </row>
    <row r="54" spans="5:25">
      <c r="E54" s="11"/>
      <c r="F54" s="11"/>
      <c r="W54" s="10" t="s">
        <v>46</v>
      </c>
      <c r="X54" s="1">
        <v>14</v>
      </c>
      <c r="Y54" s="10" t="s">
        <v>46</v>
      </c>
    </row>
    <row r="55" spans="5:25">
      <c r="E55" s="11"/>
      <c r="F55" s="11"/>
      <c r="W55" s="10" t="s">
        <v>51</v>
      </c>
      <c r="X55" s="1">
        <v>15</v>
      </c>
      <c r="Y55" s="10" t="s">
        <v>51</v>
      </c>
    </row>
    <row r="56" spans="5:25">
      <c r="E56" s="11"/>
      <c r="F56" s="11"/>
      <c r="W56" s="10" t="s">
        <v>63</v>
      </c>
      <c r="X56" s="1">
        <v>16</v>
      </c>
      <c r="Y56" s="10" t="s">
        <v>63</v>
      </c>
    </row>
    <row r="57" spans="5:25">
      <c r="E57" s="11"/>
      <c r="F57" s="11"/>
      <c r="W57" s="10" t="s">
        <v>64</v>
      </c>
      <c r="X57" s="1">
        <v>17</v>
      </c>
      <c r="Y57" s="10" t="s">
        <v>64</v>
      </c>
    </row>
    <row r="58" spans="5:25">
      <c r="E58" s="11"/>
      <c r="F58" s="11"/>
      <c r="W58" s="10" t="s">
        <v>65</v>
      </c>
      <c r="X58" s="1">
        <v>18</v>
      </c>
      <c r="Y58" s="10" t="s">
        <v>65</v>
      </c>
    </row>
    <row r="59" spans="5:25">
      <c r="E59" s="11"/>
      <c r="F59" s="11"/>
      <c r="W59" s="10" t="s">
        <v>53</v>
      </c>
      <c r="X59" s="1">
        <v>19</v>
      </c>
      <c r="Y59" s="10" t="s">
        <v>53</v>
      </c>
    </row>
    <row r="60" spans="5:25">
      <c r="E60" s="11"/>
      <c r="F60" s="11"/>
      <c r="W60" s="10" t="s">
        <v>66</v>
      </c>
      <c r="X60" s="1">
        <v>20</v>
      </c>
      <c r="Y60" s="10" t="s">
        <v>66</v>
      </c>
    </row>
    <row r="61" spans="5:25">
      <c r="E61" s="11"/>
      <c r="F61" s="11"/>
      <c r="W61" s="10" t="s">
        <v>67</v>
      </c>
      <c r="X61" s="1">
        <v>21</v>
      </c>
      <c r="Y61" s="10" t="s">
        <v>67</v>
      </c>
    </row>
    <row r="62" spans="5:25">
      <c r="E62" s="11"/>
      <c r="F62" s="11"/>
      <c r="W62" s="10" t="s">
        <v>68</v>
      </c>
      <c r="X62" s="1">
        <v>22</v>
      </c>
      <c r="Y62" s="10" t="s">
        <v>68</v>
      </c>
    </row>
    <row r="63" spans="5:25">
      <c r="E63" s="11"/>
      <c r="F63" s="11"/>
      <c r="W63" s="10" t="s">
        <v>48</v>
      </c>
      <c r="X63" s="1">
        <v>23</v>
      </c>
      <c r="Y63" s="10" t="s">
        <v>48</v>
      </c>
    </row>
    <row r="64" spans="5:25">
      <c r="E64" s="11"/>
      <c r="F64" s="11"/>
      <c r="W64" s="10" t="s">
        <v>69</v>
      </c>
      <c r="X64" s="1">
        <v>24</v>
      </c>
      <c r="Y64" s="10" t="s">
        <v>69</v>
      </c>
    </row>
    <row r="65" spans="5:25">
      <c r="E65" s="11"/>
      <c r="F65" s="11"/>
      <c r="W65" s="10" t="s">
        <v>70</v>
      </c>
      <c r="X65" s="1">
        <v>25</v>
      </c>
      <c r="Y65" s="10" t="s">
        <v>70</v>
      </c>
    </row>
    <row r="66" spans="5:25">
      <c r="E66" s="11"/>
      <c r="F66" s="11"/>
      <c r="W66" s="10" t="s">
        <v>71</v>
      </c>
      <c r="X66" s="1">
        <v>26</v>
      </c>
      <c r="Y66" s="10" t="s">
        <v>71</v>
      </c>
    </row>
    <row r="67" spans="5:25">
      <c r="E67" s="11"/>
      <c r="F67" s="11"/>
      <c r="W67" s="10" t="s">
        <v>72</v>
      </c>
      <c r="X67" s="1">
        <v>27</v>
      </c>
      <c r="Y67" s="10" t="s">
        <v>72</v>
      </c>
    </row>
    <row r="68" spans="5:25">
      <c r="W68" s="10" t="s">
        <v>73</v>
      </c>
      <c r="X68" s="1">
        <v>28</v>
      </c>
      <c r="Y68" s="10" t="s">
        <v>73</v>
      </c>
    </row>
    <row r="69" spans="5:25">
      <c r="W69" s="10" t="s">
        <v>74</v>
      </c>
      <c r="X69" s="1">
        <v>29</v>
      </c>
      <c r="Y69" s="10" t="s">
        <v>74</v>
      </c>
    </row>
  </sheetData>
  <sheetProtection sheet="1" selectLockedCells="1"/>
  <mergeCells count="21">
    <mergeCell ref="O7:Q7"/>
    <mergeCell ref="R7:U7"/>
    <mergeCell ref="L7:L8"/>
    <mergeCell ref="N7:N8"/>
    <mergeCell ref="K7:K8"/>
    <mergeCell ref="M7:M8"/>
    <mergeCell ref="J7:J8"/>
    <mergeCell ref="A1:A6"/>
    <mergeCell ref="A7:A8"/>
    <mergeCell ref="H7:H8"/>
    <mergeCell ref="C1:C6"/>
    <mergeCell ref="G7:G8"/>
    <mergeCell ref="C7:C8"/>
    <mergeCell ref="D7:D8"/>
    <mergeCell ref="E7:E8"/>
    <mergeCell ref="F7:F8"/>
    <mergeCell ref="B7:B8"/>
    <mergeCell ref="E3:F3"/>
    <mergeCell ref="E4:F4"/>
    <mergeCell ref="I5:K5"/>
    <mergeCell ref="I7:I8"/>
  </mergeCells>
  <conditionalFormatting sqref="R10:S39">
    <cfRule type="expression" dxfId="204" priority="32">
      <formula>AND(R10=0,COUNTA(R10)=1)</formula>
    </cfRule>
    <cfRule type="cellIs" dxfId="203" priority="77" operator="equal">
      <formula>1</formula>
    </cfRule>
    <cfRule type="cellIs" dxfId="202" priority="78" operator="equal">
      <formula>2</formula>
    </cfRule>
    <cfRule type="cellIs" dxfId="201" priority="79" operator="equal">
      <formula>3</formula>
    </cfRule>
  </conditionalFormatting>
  <conditionalFormatting sqref="T10:T39">
    <cfRule type="expression" dxfId="200" priority="75">
      <formula>AND(T10=0,COUNTA(T10)=1)</formula>
    </cfRule>
    <cfRule type="cellIs" dxfId="199" priority="76" operator="equal">
      <formula>1</formula>
    </cfRule>
    <cfRule type="cellIs" dxfId="198" priority="139" operator="equal">
      <formula>2</formula>
    </cfRule>
    <cfRule type="cellIs" dxfId="197" priority="203" operator="equal">
      <formula>3</formula>
    </cfRule>
  </conditionalFormatting>
  <conditionalFormatting sqref="O10:O39">
    <cfRule type="expression" dxfId="196" priority="35">
      <formula>AND(O10=0,COUNTA(O10)=1)</formula>
    </cfRule>
    <cfRule type="cellIs" dxfId="195" priority="99" operator="equal">
      <formula>1</formula>
    </cfRule>
    <cfRule type="cellIs" dxfId="194" priority="100" operator="equal">
      <formula>2</formula>
    </cfRule>
    <cfRule type="cellIs" dxfId="193" priority="101" operator="equal">
      <formula>3</formula>
    </cfRule>
  </conditionalFormatting>
  <conditionalFormatting sqref="Q10:Q39">
    <cfRule type="expression" dxfId="192" priority="199">
      <formula>IF(AL10=1,TRUE,FALSE)</formula>
    </cfRule>
    <cfRule type="expression" dxfId="191" priority="200">
      <formula>IF(AL10=2,TRUE,FALSE)</formula>
    </cfRule>
    <cfRule type="expression" dxfId="190" priority="201">
      <formula>IF(AL10=3,TRUE,FALSE)</formula>
    </cfRule>
    <cfRule type="expression" dxfId="189" priority="202">
      <formula>IF(AL10=4,TRUE,FALSE)</formula>
    </cfRule>
  </conditionalFormatting>
  <conditionalFormatting sqref="T10:T39">
    <cfRule type="expression" dxfId="188" priority="74">
      <formula>$X10&lt;14</formula>
    </cfRule>
  </conditionalFormatting>
  <conditionalFormatting sqref="K10:K39 N10:N39">
    <cfRule type="expression" dxfId="187" priority="1">
      <formula>IF($AD10=FALSE,TRUE,FALSE)</formula>
    </cfRule>
  </conditionalFormatting>
  <conditionalFormatting sqref="L10:L39">
    <cfRule type="expression" dxfId="186" priority="2">
      <formula>IF($AD10=TRUE,TRUE,FALSE)</formula>
    </cfRule>
  </conditionalFormatting>
  <conditionalFormatting sqref="P10:P39">
    <cfRule type="expression" dxfId="185" priority="34">
      <formula>IF(AJ10=4,TRUE)</formula>
    </cfRule>
    <cfRule type="expression" dxfId="184" priority="89">
      <formula>IF(AJ10=3,TRUE)</formula>
    </cfRule>
    <cfRule type="expression" dxfId="183" priority="90">
      <formula>IF(AJ10=2,TRUE)</formula>
    </cfRule>
    <cfRule type="expression" dxfId="182" priority="91">
      <formula>IF(AJ10=1,TRUE)</formula>
    </cfRule>
  </conditionalFormatting>
  <conditionalFormatting sqref="K10:N39">
    <cfRule type="expression" dxfId="181" priority="3">
      <formula>IF(AF10=1,TRUE,FALSE)</formula>
    </cfRule>
    <cfRule type="expression" dxfId="180" priority="4">
      <formula>IF(AF10=2,TRUE,FALSE)</formula>
    </cfRule>
    <cfRule type="expression" dxfId="179" priority="7">
      <formula>IF(AF10=3,TRUE,FALSE)</formula>
    </cfRule>
    <cfRule type="expression" dxfId="178" priority="8">
      <formula>IF(AF10=4,TRUE,FALSE)</formula>
    </cfRule>
  </conditionalFormatting>
  <conditionalFormatting sqref="O10:U39">
    <cfRule type="expression" dxfId="177" priority="941">
      <formula>IF($AA10&gt;0,IF($AA10&lt;3,TRUE,FALSE),FALSE)</formula>
    </cfRule>
  </conditionalFormatting>
  <conditionalFormatting sqref="U10:U39">
    <cfRule type="expression" dxfId="176" priority="1003">
      <formula>IF(Z10=FALSE,TRUE)</formula>
    </cfRule>
    <cfRule type="expression" dxfId="175" priority="1004">
      <formula>IF(AM10=4,TRUE,FALSE)</formula>
    </cfRule>
    <cfRule type="expression" dxfId="174" priority="1005">
      <formula>IF(AM10=3,TRUE,FALSE)</formula>
    </cfRule>
    <cfRule type="expression" dxfId="173" priority="1006">
      <formula>IF(AM10=2,TRUE,FALSE)</formula>
    </cfRule>
    <cfRule type="expression" dxfId="172" priority="1007">
      <formula>IF(AM10=1,TRUE,FALSE)</formula>
    </cfRule>
    <cfRule type="expression" dxfId="171" priority="1008">
      <formula>AND(R10=0,COUNTA(R10)=1)</formula>
    </cfRule>
  </conditionalFormatting>
  <dataValidations count="2">
    <dataValidation type="whole" allowBlank="1" showErrorMessage="1" errorTitle="Input Error" error="Please enter a whole number value from 0 to 3." sqref="R10:T39" xr:uid="{00000000-0002-0000-0000-000001000000}">
      <formula1>0</formula1>
      <formula2>3</formula2>
    </dataValidation>
    <dataValidation type="list" errorStyle="warning" allowBlank="1" showInputMessage="1" showErrorMessage="1" errorTitle="Input Error" error="Please input an F&amp;P level or one of the following: PRE, EM, Z+_x000a_" sqref="L10:L39" xr:uid="{5AF10007-1C94-4E2A-9F76-D47372C2A097}">
      <formula1>$W$41:$W$69</formula1>
    </dataValidation>
  </dataValidations>
  <pageMargins left="0.15" right="0.15" top="0.25" bottom="0.25" header="0" footer="0"/>
  <pageSetup paperSize="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view="pageLayout" zoomScale="85" zoomScaleNormal="100" zoomScalePageLayoutView="85" workbookViewId="0">
      <selection activeCell="B6" sqref="B6"/>
    </sheetView>
  </sheetViews>
  <sheetFormatPr defaultColWidth="9.140625" defaultRowHeight="15"/>
  <cols>
    <col min="1" max="1" width="25.5703125" customWidth="1"/>
    <col min="2" max="3" width="10.7109375" customWidth="1"/>
    <col min="5" max="5" width="2" style="36" customWidth="1"/>
    <col min="6" max="6" width="11.42578125" customWidth="1"/>
    <col min="7" max="7" width="7.7109375" customWidth="1"/>
    <col min="8" max="8" width="10.42578125" customWidth="1"/>
    <col min="9" max="10" width="6.85546875" customWidth="1"/>
  </cols>
  <sheetData>
    <row r="1" spans="1:10" ht="39.75" customHeight="1" thickBot="1">
      <c r="A1" s="306">
        <f>Reference!$E$2</f>
        <v>0</v>
      </c>
      <c r="B1" s="307"/>
      <c r="C1" s="79" t="s">
        <v>7</v>
      </c>
      <c r="D1" s="80">
        <f>Fall!$J$1</f>
        <v>0</v>
      </c>
      <c r="E1" s="308">
        <f>Reference!$E$4</f>
        <v>0</v>
      </c>
      <c r="F1" s="308"/>
      <c r="G1" s="308"/>
      <c r="H1" s="308"/>
      <c r="I1" s="308"/>
      <c r="J1" s="309"/>
    </row>
    <row r="2" spans="1:10" ht="7.5" customHeight="1" thickBot="1"/>
    <row r="3" spans="1:10" ht="33.75" customHeight="1" thickBot="1">
      <c r="A3" s="310" t="s">
        <v>75</v>
      </c>
      <c r="B3" s="311"/>
      <c r="H3" s="310" t="s">
        <v>76</v>
      </c>
      <c r="I3" s="312"/>
      <c r="J3" s="311"/>
    </row>
    <row r="4" spans="1:10" ht="31.5" customHeight="1" thickTop="1">
      <c r="A4" s="112" t="s">
        <v>8</v>
      </c>
      <c r="B4" s="166" t="s">
        <v>77</v>
      </c>
      <c r="C4" s="36"/>
      <c r="H4" s="114" t="s">
        <v>78</v>
      </c>
      <c r="I4" s="164" t="s">
        <v>79</v>
      </c>
      <c r="J4" s="165" t="s">
        <v>80</v>
      </c>
    </row>
    <row r="5" spans="1:10">
      <c r="A5" s="16" t="str">
        <f>Reference!R2</f>
        <v/>
      </c>
      <c r="B5" s="167" t="str">
        <f>VLOOKUP(Reference!T2,Reference!$B$2:$C$30,2,FALSE)</f>
        <v>J</v>
      </c>
      <c r="C5" s="36"/>
      <c r="H5" s="21" t="s">
        <v>81</v>
      </c>
      <c r="I5" s="68">
        <f ca="1">Reference!AD2</f>
        <v>0</v>
      </c>
      <c r="J5" s="156"/>
    </row>
    <row r="6" spans="1:10">
      <c r="A6" s="16" t="str">
        <f>Reference!R3</f>
        <v/>
      </c>
      <c r="B6" s="167" t="str">
        <f>VLOOKUP(Reference!T3,Reference!$B$2:$C$30,2,FALSE)</f>
        <v>L</v>
      </c>
      <c r="C6" s="36"/>
      <c r="H6" s="22" t="s">
        <v>82</v>
      </c>
      <c r="I6" s="70">
        <f ca="1">Reference!AD3</f>
        <v>0</v>
      </c>
      <c r="J6" s="159"/>
    </row>
    <row r="7" spans="1:10">
      <c r="A7" s="16" t="str">
        <f>Reference!R4</f>
        <v/>
      </c>
      <c r="B7" s="167" t="str">
        <f>VLOOKUP(Reference!T4,Reference!$B$2:$C$30,2,FALSE)</f>
        <v>L</v>
      </c>
      <c r="C7" s="36"/>
      <c r="H7" s="23" t="s">
        <v>83</v>
      </c>
      <c r="I7" s="70">
        <f ca="1">Reference!AD4</f>
        <v>0</v>
      </c>
      <c r="J7" s="159"/>
    </row>
    <row r="8" spans="1:10">
      <c r="A8" s="16" t="str">
        <f>Reference!R5</f>
        <v/>
      </c>
      <c r="B8" s="167" t="str">
        <f>VLOOKUP(Reference!T5,Reference!$B$2:$C$30,2,FALSE)</f>
        <v>K</v>
      </c>
      <c r="C8" s="36"/>
      <c r="H8" s="67" t="s">
        <v>84</v>
      </c>
      <c r="I8" s="72">
        <f ca="1">Reference!AD5</f>
        <v>0</v>
      </c>
      <c r="J8" s="160"/>
    </row>
    <row r="9" spans="1:10">
      <c r="A9" s="16" t="str">
        <f>Reference!R6</f>
        <v/>
      </c>
      <c r="B9" s="167" t="str">
        <f>VLOOKUP(Reference!T6,Reference!$B$2:$C$30,2,FALSE)</f>
        <v>L</v>
      </c>
      <c r="C9" s="36"/>
      <c r="H9" s="137" t="s">
        <v>85</v>
      </c>
      <c r="I9" s="37">
        <f ca="1">SUM(I5:I8)</f>
        <v>0</v>
      </c>
      <c r="J9" s="66" t="str">
        <f>Reference!AG6</f>
        <v>L</v>
      </c>
    </row>
    <row r="10" spans="1:10">
      <c r="A10" s="16" t="str">
        <f>Reference!R7</f>
        <v/>
      </c>
      <c r="B10" s="167" t="str">
        <f>VLOOKUP(Reference!T7,Reference!$B$2:$C$30,2,FALSE)</f>
        <v>K</v>
      </c>
      <c r="C10" s="36"/>
      <c r="H10" s="18"/>
      <c r="I10" s="8"/>
      <c r="J10" s="9"/>
    </row>
    <row r="11" spans="1:10">
      <c r="A11" s="16" t="str">
        <f>Reference!R8</f>
        <v/>
      </c>
      <c r="B11" s="167" t="str">
        <f>VLOOKUP(Reference!T8,Reference!$B$2:$C$30,2,FALSE)</f>
        <v>L</v>
      </c>
      <c r="C11" s="36"/>
      <c r="H11" s="316" t="s">
        <v>86</v>
      </c>
      <c r="I11" s="318">
        <f ca="1">SUM(I5:I6)</f>
        <v>0</v>
      </c>
      <c r="J11" s="9"/>
    </row>
    <row r="12" spans="1:10">
      <c r="A12" s="16" t="str">
        <f>Reference!R9</f>
        <v/>
      </c>
      <c r="B12" s="167" t="str">
        <f>VLOOKUP(Reference!T9,Reference!$B$2:$C$30,2,FALSE)</f>
        <v>U</v>
      </c>
      <c r="C12" s="36"/>
      <c r="H12" s="317"/>
      <c r="I12" s="319"/>
      <c r="J12" s="9"/>
    </row>
    <row r="13" spans="1:10">
      <c r="A13" s="16" t="str">
        <f>Reference!R10</f>
        <v/>
      </c>
      <c r="B13" s="167" t="str">
        <f>VLOOKUP(Reference!T10,Reference!$B$2:$C$30,2,FALSE)</f>
        <v>L</v>
      </c>
      <c r="C13" s="36"/>
      <c r="H13" s="320" t="s">
        <v>87</v>
      </c>
      <c r="I13" s="322">
        <f ca="1">SUM(I7:I8)</f>
        <v>0</v>
      </c>
      <c r="J13" s="9"/>
    </row>
    <row r="14" spans="1:10">
      <c r="A14" s="16" t="str">
        <f>Reference!R11</f>
        <v/>
      </c>
      <c r="B14" s="167" t="str">
        <f>VLOOKUP(Reference!T11,Reference!$B$2:$C$30,2,FALSE)</f>
        <v>B</v>
      </c>
      <c r="C14" s="36"/>
      <c r="H14" s="321"/>
      <c r="I14" s="318"/>
      <c r="J14" s="9"/>
    </row>
    <row r="15" spans="1:10" ht="15.75" thickBot="1">
      <c r="A15" s="16" t="str">
        <f>Reference!R12</f>
        <v/>
      </c>
      <c r="B15" s="167" t="str">
        <f>VLOOKUP(Reference!T12,Reference!$B$2:$C$30,2,FALSE)</f>
        <v>EM</v>
      </c>
      <c r="C15" s="36"/>
      <c r="H15" s="138" t="s">
        <v>85</v>
      </c>
      <c r="I15" s="38">
        <f ca="1">SUM(I11:I13)</f>
        <v>0</v>
      </c>
      <c r="J15" s="20"/>
    </row>
    <row r="16" spans="1:10">
      <c r="A16" s="16" t="str">
        <f>Reference!R13</f>
        <v/>
      </c>
      <c r="B16" s="167" t="str">
        <f>VLOOKUP(Reference!T13,Reference!$B$2:$C$30,2,FALSE)</f>
        <v>M</v>
      </c>
      <c r="C16" s="36"/>
      <c r="E16"/>
    </row>
    <row r="17" spans="1:5">
      <c r="A17" s="16" t="str">
        <f>Reference!R14</f>
        <v/>
      </c>
      <c r="B17" s="167" t="str">
        <f>VLOOKUP(Reference!T14,Reference!$B$2:$C$30,2,FALSE)</f>
        <v>L</v>
      </c>
      <c r="C17" s="36"/>
      <c r="E17"/>
    </row>
    <row r="18" spans="1:5">
      <c r="A18" s="16" t="str">
        <f>Reference!R15</f>
        <v/>
      </c>
      <c r="B18" s="167" t="str">
        <f>VLOOKUP(Reference!T15,Reference!$B$2:$C$30,2,FALSE)</f>
        <v>L</v>
      </c>
      <c r="C18" s="36"/>
      <c r="E18"/>
    </row>
    <row r="19" spans="1:5">
      <c r="A19" s="16" t="str">
        <f>Reference!R16</f>
        <v/>
      </c>
      <c r="B19" s="167" t="str">
        <f>VLOOKUP(Reference!T16,Reference!$B$2:$C$30,2,FALSE)</f>
        <v>M</v>
      </c>
      <c r="C19" s="36"/>
      <c r="E19"/>
    </row>
    <row r="20" spans="1:5">
      <c r="A20" s="16" t="str">
        <f>Reference!R17</f>
        <v/>
      </c>
      <c r="B20" s="167" t="str">
        <f>VLOOKUP(Reference!T17,Reference!$B$2:$C$30,2,FALSE)</f>
        <v>L</v>
      </c>
      <c r="C20" s="36"/>
      <c r="E20"/>
    </row>
    <row r="21" spans="1:5">
      <c r="A21" s="16" t="str">
        <f>Reference!R18</f>
        <v/>
      </c>
      <c r="B21" s="167" t="str">
        <f>VLOOKUP(Reference!T18,Reference!$B$2:$C$30,2,FALSE)</f>
        <v>L</v>
      </c>
      <c r="C21" s="36"/>
      <c r="E21"/>
    </row>
    <row r="22" spans="1:5">
      <c r="A22" s="16" t="str">
        <f>Reference!R19</f>
        <v/>
      </c>
      <c r="B22" s="167" t="str">
        <f>VLOOKUP(Reference!T19,Reference!$B$2:$C$30,2,FALSE)</f>
        <v>J</v>
      </c>
      <c r="C22" s="36"/>
      <c r="E22"/>
    </row>
    <row r="23" spans="1:5">
      <c r="A23" s="16" t="str">
        <f>Reference!R20</f>
        <v/>
      </c>
      <c r="B23" s="167" t="str">
        <f>VLOOKUP(Reference!T20,Reference!$B$2:$C$30,2,FALSE)</f>
        <v>I</v>
      </c>
      <c r="C23" s="36"/>
      <c r="E23"/>
    </row>
    <row r="24" spans="1:5">
      <c r="A24" s="16" t="str">
        <f>Reference!R21</f>
        <v/>
      </c>
      <c r="B24" s="167" t="str">
        <f>VLOOKUP(Reference!T21,Reference!$B$2:$C$30,2,FALSE)</f>
        <v>Q</v>
      </c>
      <c r="C24" s="36"/>
      <c r="E24"/>
    </row>
    <row r="25" spans="1:5">
      <c r="A25" s="16" t="str">
        <f>Reference!R22</f>
        <v/>
      </c>
      <c r="B25" s="167" t="e">
        <f>VLOOKUP(Reference!T22,Reference!$B$2:$C$30,2,FALSE)</f>
        <v>#N/A</v>
      </c>
      <c r="C25" s="36"/>
      <c r="E25"/>
    </row>
    <row r="26" spans="1:5">
      <c r="A26" s="16" t="str">
        <f>Reference!R23</f>
        <v/>
      </c>
      <c r="B26" s="167" t="str">
        <f>VLOOKUP(Reference!T23,Reference!$B$2:$C$30,2,FALSE)</f>
        <v>M</v>
      </c>
      <c r="C26" s="36"/>
      <c r="E26"/>
    </row>
    <row r="27" spans="1:5">
      <c r="A27" s="16" t="str">
        <f>Reference!R24</f>
        <v/>
      </c>
      <c r="B27" s="167" t="e">
        <f>VLOOKUP(Reference!T24,Reference!$B$2:$C$30,2,FALSE)</f>
        <v>#N/A</v>
      </c>
      <c r="C27" s="36"/>
      <c r="E27"/>
    </row>
    <row r="28" spans="1:5">
      <c r="A28" s="16" t="str">
        <f>Reference!R25</f>
        <v/>
      </c>
      <c r="B28" s="167" t="e">
        <f>VLOOKUP(Reference!T25,Reference!$B$2:$C$30,2,FALSE)</f>
        <v>#N/A</v>
      </c>
      <c r="C28" s="36"/>
      <c r="E28"/>
    </row>
    <row r="29" spans="1:5">
      <c r="A29" s="16" t="str">
        <f>Reference!R26</f>
        <v/>
      </c>
      <c r="B29" s="167" t="e">
        <f>VLOOKUP(Reference!T26,Reference!$B$2:$C$30,2,FALSE)</f>
        <v>#N/A</v>
      </c>
      <c r="C29" s="36"/>
      <c r="E29"/>
    </row>
    <row r="30" spans="1:5">
      <c r="A30" s="16" t="str">
        <f>Reference!R27</f>
        <v/>
      </c>
      <c r="B30" s="167" t="e">
        <f>VLOOKUP(Reference!T27,Reference!$B$2:$C$30,2,FALSE)</f>
        <v>#N/A</v>
      </c>
      <c r="C30" s="36"/>
      <c r="E30"/>
    </row>
    <row r="31" spans="1:5">
      <c r="A31" s="16" t="str">
        <f>Reference!R28</f>
        <v/>
      </c>
      <c r="B31" s="167" t="e">
        <f>VLOOKUP(Reference!T28,Reference!$B$2:$C$30,2,FALSE)</f>
        <v>#N/A</v>
      </c>
      <c r="C31" s="36"/>
      <c r="E31"/>
    </row>
    <row r="32" spans="1:5">
      <c r="A32" s="16" t="str">
        <f>Reference!R29</f>
        <v/>
      </c>
      <c r="B32" s="167" t="e">
        <f>VLOOKUP(Reference!T29,Reference!$B$2:$C$30,2,FALSE)</f>
        <v>#N/A</v>
      </c>
      <c r="C32" s="36"/>
      <c r="E32"/>
    </row>
    <row r="33" spans="1:10">
      <c r="A33" s="16" t="str">
        <f>Reference!R30</f>
        <v/>
      </c>
      <c r="B33" s="167" t="e">
        <f>VLOOKUP(Reference!T30,Reference!$B$2:$C$30,2,FALSE)</f>
        <v>#N/A</v>
      </c>
      <c r="C33" s="36"/>
      <c r="E33"/>
    </row>
    <row r="34" spans="1:10" ht="15" customHeight="1" thickBot="1">
      <c r="A34" s="17" t="str">
        <f>Reference!R31</f>
        <v/>
      </c>
      <c r="B34" s="168" t="e">
        <f>VLOOKUP(Reference!T31,Reference!$B$2:$C$30,2,FALSE)</f>
        <v>#N/A</v>
      </c>
      <c r="C34" s="36"/>
      <c r="E34"/>
    </row>
    <row r="35" spans="1:10" ht="15.75" thickBot="1">
      <c r="C35" s="36"/>
      <c r="E35"/>
    </row>
    <row r="36" spans="1:10" ht="19.5" customHeight="1" thickBot="1">
      <c r="A36" s="313" t="str">
        <f>CONCATENATE("Fall ",LEFT(Fall!$H$1,4))</f>
        <v>Fall 2023</v>
      </c>
      <c r="B36" s="314"/>
      <c r="C36" s="314"/>
      <c r="D36" s="314"/>
      <c r="E36" s="314"/>
      <c r="F36" s="314"/>
      <c r="G36" s="314"/>
      <c r="H36" s="314"/>
      <c r="I36" s="314"/>
      <c r="J36" s="315"/>
    </row>
    <row r="37" spans="1:10">
      <c r="C37" s="36"/>
      <c r="E37"/>
    </row>
    <row r="38" spans="1:10">
      <c r="C38" s="36"/>
      <c r="E38"/>
    </row>
    <row r="39" spans="1:10">
      <c r="C39" s="36"/>
      <c r="E39"/>
    </row>
    <row r="40" spans="1:10">
      <c r="C40" s="36"/>
      <c r="E40"/>
    </row>
    <row r="41" spans="1:10">
      <c r="C41" s="36"/>
      <c r="E41"/>
    </row>
    <row r="42" spans="1:10">
      <c r="C42" s="36"/>
      <c r="E42"/>
    </row>
  </sheetData>
  <sheetProtection sheet="1" selectLockedCells="1" selectUnlockedCells="1"/>
  <mergeCells count="9">
    <mergeCell ref="A1:B1"/>
    <mergeCell ref="E1:J1"/>
    <mergeCell ref="A3:B3"/>
    <mergeCell ref="H3:J3"/>
    <mergeCell ref="A36:J36"/>
    <mergeCell ref="H11:H12"/>
    <mergeCell ref="I11:I12"/>
    <mergeCell ref="H13:H14"/>
    <mergeCell ref="I13:I14"/>
  </mergeCells>
  <conditionalFormatting sqref="A5:B34">
    <cfRule type="containsErrors" dxfId="170" priority="3">
      <formula>ISERROR(A5)</formula>
    </cfRule>
  </conditionalFormatting>
  <conditionalFormatting sqref="A5:B34">
    <cfRule type="cellIs" dxfId="169" priority="7" operator="equal">
      <formula>0</formula>
    </cfRule>
  </conditionalFormatting>
  <conditionalFormatting sqref="J9">
    <cfRule type="cellIs" dxfId="168" priority="1" operator="equal">
      <formula>0</formula>
    </cfRule>
    <cfRule type="containsErrors" dxfId="167" priority="2">
      <formula>ISERROR(J9)</formula>
    </cfRule>
  </conditionalFormatting>
  <pageMargins left="0.25" right="0.25"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2" id="{431AE4B2-DE28-4A1F-A2CF-28307EEC2FA4}">
            <xm:f>IF(Reference!AH6=4,TRUE)</xm:f>
            <x14:dxf>
              <fill>
                <patternFill>
                  <bgColor theme="4" tint="0.39994506668294322"/>
                </patternFill>
              </fill>
            </x14:dxf>
          </x14:cfRule>
          <x14:cfRule type="expression" priority="13" id="{0FCD0D7E-BE74-42F3-A34A-429F4BCEB262}">
            <xm:f>IF(Reference!AH6=3,TRUE)</xm:f>
            <x14:dxf>
              <fill>
                <patternFill>
                  <bgColor theme="6" tint="0.39994506668294322"/>
                </patternFill>
              </fill>
            </x14:dxf>
          </x14:cfRule>
          <x14:cfRule type="expression" priority="14" id="{BEE14BC3-3D0D-47F5-9DEE-A7A4B1EB3189}">
            <xm:f>IF(Reference!AH6=2,TRUE)</xm:f>
            <x14:dxf>
              <fill>
                <patternFill>
                  <bgColor rgb="FFFFFF99"/>
                </patternFill>
              </fill>
            </x14:dxf>
          </x14:cfRule>
          <x14:cfRule type="expression" priority="15" id="{9C953D88-C2E9-425A-94A6-3ACDAEE88E5B}">
            <xm:f>IF(Reference!AH6=1,TRUE)</xm:f>
            <x14:dxf>
              <fill>
                <patternFill>
                  <bgColor theme="5" tint="0.39994506668294322"/>
                </patternFill>
              </fill>
            </x14:dxf>
          </x14:cfRule>
          <xm:sqref>J9</xm:sqref>
        </x14:conditionalFormatting>
        <x14:conditionalFormatting xmlns:xm="http://schemas.microsoft.com/office/excel/2006/main">
          <x14:cfRule type="expression" priority="998" id="{6CDF2178-0ACF-4607-8733-556929D2241A}">
            <xm:f>IF(Reference!V2=4,TRUE)</xm:f>
            <x14:dxf>
              <font>
                <b/>
                <i val="0"/>
                <color theme="4"/>
              </font>
              <fill>
                <patternFill>
                  <bgColor theme="4" tint="0.79998168889431442"/>
                </patternFill>
              </fill>
            </x14:dxf>
          </x14:cfRule>
          <x14:cfRule type="expression" priority="999" id="{30238DF5-108B-4EA9-A79F-532A2ECEFA95}">
            <xm:f>IF(Reference!V2=3,TRUE)</xm:f>
            <x14:dxf>
              <font>
                <b/>
                <i val="0"/>
                <color theme="6" tint="-0.24994659260841701"/>
              </font>
              <fill>
                <patternFill>
                  <bgColor theme="6" tint="0.79998168889431442"/>
                </patternFill>
              </fill>
            </x14:dxf>
          </x14:cfRule>
          <x14:cfRule type="expression" priority="1000" id="{404DCB0E-D4E5-46F3-9DDC-C04FF6D329F1}">
            <xm:f>IF(Reference!V2=2,TRUE)</xm:f>
            <x14:dxf>
              <font>
                <b/>
                <i val="0"/>
                <color theme="9" tint="-0.499984740745262"/>
              </font>
              <fill>
                <patternFill>
                  <bgColor rgb="FFFFFFB9"/>
                </patternFill>
              </fill>
            </x14:dxf>
          </x14:cfRule>
          <x14:cfRule type="expression" priority="1001" id="{FEF2AB02-3EB8-482A-A42E-B93036616CE7}">
            <xm:f>IF(Reference!V2=1,TRUE)</xm:f>
            <x14:dxf>
              <font>
                <b/>
                <i val="0"/>
                <color theme="5"/>
              </font>
              <fill>
                <patternFill>
                  <bgColor theme="5" tint="0.79998168889431442"/>
                </patternFill>
              </fill>
            </x14:dxf>
          </x14:cfRule>
          <xm:sqref>B5:B34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69"/>
  <sheetViews>
    <sheetView view="pageLayout" zoomScale="70" zoomScaleNormal="100" zoomScalePageLayoutView="70" workbookViewId="0">
      <selection activeCell="H1" sqref="H1"/>
    </sheetView>
  </sheetViews>
  <sheetFormatPr defaultColWidth="9.140625" defaultRowHeight="15"/>
  <cols>
    <col min="1" max="1" width="12" customWidth="1"/>
    <col min="2" max="2" width="5.28515625" customWidth="1"/>
    <col min="3" max="3" width="28.5703125" customWidth="1"/>
    <col min="4" max="7" width="5" customWidth="1"/>
    <col min="8" max="8" width="19.140625" customWidth="1"/>
    <col min="9" max="9" width="9.42578125" customWidth="1"/>
    <col min="10" max="11" width="9.5703125" customWidth="1"/>
    <col min="12" max="12" width="9.5703125" hidden="1" customWidth="1"/>
    <col min="13" max="13" width="9.5703125" customWidth="1"/>
    <col min="14" max="20" width="6.85546875" customWidth="1"/>
    <col min="21" max="22" width="9.140625" customWidth="1"/>
    <col min="23" max="29" width="9.140625" hidden="1" customWidth="1"/>
    <col min="30" max="30" width="9" hidden="1" customWidth="1"/>
    <col min="31" max="33" width="9.140625" hidden="1" customWidth="1"/>
    <col min="34" max="34" width="1.28515625" hidden="1" customWidth="1"/>
    <col min="35" max="39" width="9.140625" hidden="1" customWidth="1"/>
  </cols>
  <sheetData>
    <row r="1" spans="1:39" ht="15" customHeight="1">
      <c r="A1" s="273"/>
      <c r="B1" s="169"/>
      <c r="C1" s="279"/>
      <c r="D1" s="8"/>
      <c r="E1" s="245"/>
      <c r="F1" s="243"/>
      <c r="G1" s="84" t="s">
        <v>88</v>
      </c>
      <c r="H1" s="269" t="str">
        <f>Fall!H1</f>
        <v>2023-24</v>
      </c>
      <c r="I1" s="84" t="s">
        <v>2</v>
      </c>
      <c r="J1" s="242">
        <f>Fall!J1</f>
        <v>0</v>
      </c>
      <c r="K1" s="4"/>
      <c r="M1" s="8"/>
      <c r="N1" s="8"/>
      <c r="O1" s="8"/>
      <c r="P1" s="8"/>
      <c r="Q1" s="8"/>
      <c r="R1" s="7"/>
      <c r="S1" s="7"/>
      <c r="T1" s="7"/>
    </row>
    <row r="2" spans="1:39" ht="6" customHeight="1">
      <c r="A2" s="274"/>
      <c r="B2" s="170"/>
      <c r="C2" s="280"/>
      <c r="D2" s="8"/>
      <c r="E2" s="5"/>
      <c r="F2" s="3"/>
      <c r="G2" s="3"/>
      <c r="H2" s="3"/>
      <c r="I2" s="3"/>
      <c r="J2" s="3"/>
      <c r="K2" s="6"/>
      <c r="M2" s="8"/>
      <c r="N2" s="8"/>
      <c r="O2" s="8"/>
      <c r="P2" s="8"/>
      <c r="Q2" s="8"/>
      <c r="R2" s="8"/>
      <c r="S2" s="8"/>
      <c r="T2" s="8"/>
    </row>
    <row r="3" spans="1:39">
      <c r="A3" s="274"/>
      <c r="B3" s="170"/>
      <c r="C3" s="280"/>
      <c r="D3" s="8"/>
      <c r="E3" s="289" t="s">
        <v>3</v>
      </c>
      <c r="F3" s="290"/>
      <c r="G3" s="265">
        <f>Fall!G3</f>
        <v>0</v>
      </c>
      <c r="H3" s="265"/>
      <c r="I3" s="265"/>
      <c r="J3" s="265"/>
      <c r="K3" s="266"/>
      <c r="M3" s="8"/>
      <c r="N3" s="8"/>
      <c r="O3" s="8"/>
      <c r="P3" s="8"/>
      <c r="Q3" s="8"/>
      <c r="R3" s="8"/>
      <c r="S3" s="8"/>
      <c r="T3" s="8"/>
    </row>
    <row r="4" spans="1:39">
      <c r="A4" s="274"/>
      <c r="B4" s="170"/>
      <c r="C4" s="280"/>
      <c r="D4" s="8"/>
      <c r="E4" s="289" t="s">
        <v>4</v>
      </c>
      <c r="F4" s="290"/>
      <c r="G4" s="267">
        <f>Fall!G4</f>
        <v>0</v>
      </c>
      <c r="H4" s="267"/>
      <c r="I4" s="267"/>
      <c r="J4" s="267"/>
      <c r="K4" s="268"/>
      <c r="M4" s="8"/>
      <c r="N4" s="8"/>
      <c r="O4" s="8"/>
      <c r="P4" s="8"/>
      <c r="Q4" s="8"/>
      <c r="R4" s="8"/>
      <c r="S4" s="8"/>
      <c r="T4" s="8"/>
    </row>
    <row r="5" spans="1:39" ht="19.5" customHeight="1" thickBot="1">
      <c r="A5" s="274"/>
      <c r="B5" s="170"/>
      <c r="C5" s="280"/>
      <c r="D5" s="8"/>
      <c r="E5" s="104"/>
      <c r="F5" s="244"/>
      <c r="G5" s="85"/>
      <c r="H5" s="104" t="s">
        <v>5</v>
      </c>
      <c r="I5" s="292"/>
      <c r="J5" s="292"/>
      <c r="K5" s="293"/>
      <c r="M5" s="8"/>
      <c r="N5" s="8"/>
      <c r="O5" s="8"/>
      <c r="P5" s="8"/>
      <c r="Q5" s="8"/>
      <c r="R5" s="8"/>
      <c r="S5" s="8"/>
      <c r="T5" s="8"/>
    </row>
    <row r="6" spans="1:39" ht="15.75" thickBot="1">
      <c r="A6" s="274"/>
      <c r="B6" s="170"/>
      <c r="C6" s="280"/>
      <c r="D6" s="8"/>
      <c r="E6" s="8"/>
      <c r="F6" s="8"/>
      <c r="G6" s="8"/>
      <c r="H6" s="8"/>
      <c r="I6" s="8"/>
      <c r="J6" s="8"/>
      <c r="K6" s="8"/>
      <c r="L6" s="8"/>
      <c r="M6" s="8"/>
      <c r="N6" s="8"/>
      <c r="O6" s="8"/>
      <c r="P6" s="8"/>
      <c r="Q6" s="8"/>
      <c r="R6" s="8"/>
      <c r="S6" s="8"/>
      <c r="T6" s="8"/>
    </row>
    <row r="7" spans="1:39" ht="15.75" customHeight="1">
      <c r="A7" s="275" t="s">
        <v>6</v>
      </c>
      <c r="B7" s="287" t="s">
        <v>7</v>
      </c>
      <c r="C7" s="283" t="s">
        <v>8</v>
      </c>
      <c r="D7" s="285" t="s">
        <v>9</v>
      </c>
      <c r="E7" s="285" t="s">
        <v>10</v>
      </c>
      <c r="F7" s="285" t="s">
        <v>11</v>
      </c>
      <c r="G7" s="281" t="s">
        <v>12</v>
      </c>
      <c r="H7" s="277" t="s">
        <v>13</v>
      </c>
      <c r="I7" s="271" t="s">
        <v>15</v>
      </c>
      <c r="J7" s="304" t="s">
        <v>16</v>
      </c>
      <c r="K7" s="300" t="s">
        <v>17</v>
      </c>
      <c r="L7" s="300" t="s">
        <v>18</v>
      </c>
      <c r="M7" s="302" t="s">
        <v>19</v>
      </c>
      <c r="N7" s="296" t="s">
        <v>20</v>
      </c>
      <c r="O7" s="297"/>
      <c r="P7" s="298"/>
      <c r="Q7" s="296" t="s">
        <v>21</v>
      </c>
      <c r="R7" s="297"/>
      <c r="S7" s="297"/>
      <c r="T7" s="299"/>
    </row>
    <row r="8" spans="1:39" ht="30" customHeight="1">
      <c r="A8" s="276"/>
      <c r="B8" s="288"/>
      <c r="C8" s="284"/>
      <c r="D8" s="286"/>
      <c r="E8" s="286"/>
      <c r="F8" s="286"/>
      <c r="G8" s="282"/>
      <c r="H8" s="278"/>
      <c r="I8" s="272"/>
      <c r="J8" s="305"/>
      <c r="K8" s="301"/>
      <c r="L8" s="301"/>
      <c r="M8" s="303"/>
      <c r="N8" s="246" t="s">
        <v>22</v>
      </c>
      <c r="O8" s="171" t="s">
        <v>23</v>
      </c>
      <c r="P8" s="172" t="s">
        <v>24</v>
      </c>
      <c r="Q8" s="246" t="s">
        <v>25</v>
      </c>
      <c r="R8" s="247" t="s">
        <v>26</v>
      </c>
      <c r="S8" s="247" t="s">
        <v>27</v>
      </c>
      <c r="T8" s="248" t="s">
        <v>28</v>
      </c>
      <c r="W8" t="s">
        <v>29</v>
      </c>
      <c r="X8" t="s">
        <v>30</v>
      </c>
      <c r="Y8" t="s">
        <v>31</v>
      </c>
      <c r="Z8" t="s">
        <v>32</v>
      </c>
      <c r="AA8" t="s">
        <v>33</v>
      </c>
      <c r="AB8" t="s">
        <v>34</v>
      </c>
      <c r="AC8" t="s">
        <v>35</v>
      </c>
      <c r="AD8" t="s">
        <v>36</v>
      </c>
      <c r="AF8" t="s">
        <v>37</v>
      </c>
      <c r="AG8" t="s">
        <v>38</v>
      </c>
      <c r="AI8" t="s">
        <v>39</v>
      </c>
      <c r="AJ8" t="s">
        <v>40</v>
      </c>
      <c r="AK8" t="s">
        <v>22</v>
      </c>
      <c r="AL8" t="s">
        <v>41</v>
      </c>
      <c r="AM8" t="s">
        <v>42</v>
      </c>
    </row>
    <row r="9" spans="1:39" ht="3" customHeight="1">
      <c r="A9" s="89"/>
      <c r="B9" s="2"/>
      <c r="C9" s="86"/>
      <c r="D9" s="13"/>
      <c r="E9" s="13"/>
      <c r="F9" s="13"/>
      <c r="G9" s="14"/>
      <c r="H9" s="2"/>
      <c r="I9" s="100"/>
      <c r="J9" s="89"/>
      <c r="K9" s="105"/>
      <c r="L9" s="129"/>
      <c r="M9" s="106"/>
      <c r="N9" s="12"/>
      <c r="O9" s="2"/>
      <c r="P9" s="2"/>
      <c r="Q9" s="12"/>
      <c r="R9" s="2"/>
      <c r="S9" s="2"/>
      <c r="T9" s="90"/>
      <c r="W9" t="s">
        <v>43</v>
      </c>
      <c r="X9" t="s">
        <v>44</v>
      </c>
      <c r="AC9">
        <f>IF(AA9&gt;0,IF(COUNT(P9,T9)=0,0,IF(AA9&lt;14,IF(OR(P9&lt;0.9,AND(P9&lt;0.95,T9=4),T9&lt;4),"FRU",IF(OR(AND(P9&lt;0.95,T9&gt;4),AND(P9&gt;=0.95,T9=4)),"INS","IND")),IF(OR(P9&lt;0.95,AND(P9&lt;0.98,T9&lt;7),T9&lt;5),"FRU",IF(OR(AND(P9&lt;0.98,T9&gt;6),AND(P9&gt;=0.98,T9&lt;7)),"INS","IND")))),0)</f>
        <v>0</v>
      </c>
    </row>
    <row r="10" spans="1:39" ht="15" customHeight="1">
      <c r="A10" s="232"/>
      <c r="B10" s="233" t="str">
        <f>IFERROR(IF(VLOOKUP($A10,Fall!$A$10:$J$39,COLUMNS($A10:B10),FALSE)=0,"",VLOOKUP($A10,Fall!$A$10:$J$39,COLUMNS($A10:B10),FALSE)),"")</f>
        <v/>
      </c>
      <c r="C10" s="161" t="str">
        <f>IFERROR(IF(VLOOKUP($A10,Fall!$A$10:$J$39,COLUMNS($A10:C10),FALSE)=0,"",VLOOKUP($A10,Fall!$A$10:$J$39,COLUMNS($A10:C10),FALSE)),"")</f>
        <v/>
      </c>
      <c r="D10" s="234" t="str">
        <f>IFERROR(IF(VLOOKUP($A10,Fall!$A$10:$J$39,COLUMNS($A10:D10),FALSE)=0,"",VLOOKUP($A10,Fall!$A$10:$J$39,COLUMNS($A10:D10),FALSE)),"")</f>
        <v/>
      </c>
      <c r="E10" s="234" t="str">
        <f>IFERROR(IF(VLOOKUP($A10,Fall!$A$10:$J$39,COLUMNS($A10:E10),FALSE)=0,"",VLOOKUP($A10,Fall!$A$10:$J$39,COLUMNS($A10:E10),FALSE)),"")</f>
        <v/>
      </c>
      <c r="F10" s="234" t="str">
        <f>IFERROR(IF(VLOOKUP($A10,Fall!$A$10:$J$39,COLUMNS($A10:F10),FALSE)=0,"",VLOOKUP($A10,Fall!$A$10:$J$39,COLUMNS($A10:F10),FALSE)),"")</f>
        <v/>
      </c>
      <c r="G10" s="235" t="str">
        <f>IFERROR(IF(VLOOKUP($A10,Fall!$A$10:$J$39,COLUMNS($A10:G10),FALSE)=0,"",VLOOKUP($A10,Fall!$A$10:$J$39,COLUMNS($A10:G10),FALSE)),"")</f>
        <v/>
      </c>
      <c r="H10" s="87" t="str">
        <f>IFERROR(IF(VLOOKUP($A10,Fall!$A$10:$J$39,COLUMNS($A10:H10),FALSE)=0,"",VLOOKUP($A10,Fall!$A$10:$J$39,COLUMNS($A10:H10),FALSE)),"")</f>
        <v/>
      </c>
      <c r="I10" s="101" t="str">
        <f>IFERROR(IF(VLOOKUP($A10,Fall!$A$10:$J$39,COLUMNS($A10:I10),FALSE)=0,"",VLOOKUP($A10,Fall!$A$10:$J$39,COLUMNS($A10:I10),FALSE)),"")</f>
        <v/>
      </c>
      <c r="J10" s="258" t="str">
        <f>IF(AC10="IND",K10,IF(AC10="FRU",VLOOKUP(Y10-1,$X$41:$Y$69,2,FALSE),""))</f>
        <v/>
      </c>
      <c r="K10" s="229"/>
      <c r="L10" s="229" t="str">
        <f ca="1">AG10</f>
        <v/>
      </c>
      <c r="M10" s="261" t="str">
        <f>IF(AC10="FRU",K10,IF(AC10="IND",VLOOKUP(W10+1,$X$41:$Y$69,2,FALSE),""))</f>
        <v/>
      </c>
      <c r="N10" s="25"/>
      <c r="O10" s="29"/>
      <c r="P10" s="31"/>
      <c r="Q10" s="25"/>
      <c r="R10" s="24"/>
      <c r="S10" s="24"/>
      <c r="T10" s="91">
        <f>IF(AA10&lt;14,SUM(Q10:R10),SUM(Q10:S10))</f>
        <v>0</v>
      </c>
      <c r="W10" s="1" t="e">
        <f>VLOOKUP(J10,$W$41:$X$69,2,FALSE)</f>
        <v>#N/A</v>
      </c>
      <c r="X10" s="1" t="e">
        <f>VLOOKUP(K10,$W$41:$X$69,2,FALSE)</f>
        <v>#N/A</v>
      </c>
      <c r="Y10" s="1" t="e">
        <f>VLOOKUP(M10,$W$41:$X$69,2,FALSE)</f>
        <v>#N/A</v>
      </c>
      <c r="Z10" t="b">
        <f t="shared" ref="Z10:Z39" si="0">IF(COUNTA(K10)+COUNTA(Q10)=2,TRUE,FALSE)</f>
        <v>0</v>
      </c>
      <c r="AA10">
        <f>IFERROR(X10,0)</f>
        <v>0</v>
      </c>
      <c r="AB10" t="b">
        <f t="shared" ref="AB10:AB39" si="1">IF(OR(AND($AA10&lt;14,$AA10&gt;0),COUNTA($K10)=0),TRUE,FALSE)</f>
        <v>1</v>
      </c>
      <c r="AC10" t="str">
        <f>IF(COUNT(Q10:S10)&gt;=2,IF(AND(AK10=0,AA10&gt;=9),"FRU",IF(COUNTIF(AL10:AM10,1)&gt;0,"FRU",IF(COUNTIF(AL10:AM10,2)=2,"FRU",IF(COUNTIF(AL10:AM10,2)=1,"INS",IF(COUNTIF(AL10:AM10,2)=0,"IND",0))))),"")</f>
        <v/>
      </c>
      <c r="AD10" t="e">
        <f t="shared" ref="AD10:AD39" si="2">IF(LEN(C10)=0,NA(),IF(OR(AC10="FRU",AC10="IND"),TRUE,FALSE))</f>
        <v>#N/A</v>
      </c>
      <c r="AF10" t="str">
        <f ca="1">Reference!AV2</f>
        <v/>
      </c>
      <c r="AG10" t="str">
        <f ca="1">IFERROR(Reference!AQ2,"")</f>
        <v/>
      </c>
      <c r="AI10" t="str">
        <f ca="1">Reference!AX2</f>
        <v/>
      </c>
      <c r="AJ10" t="str">
        <f ca="1">Reference!BG2</f>
        <v/>
      </c>
      <c r="AK10">
        <f>N10</f>
        <v>0</v>
      </c>
      <c r="AL10">
        <f t="shared" ref="AL10:AL39" si="3">IF(LEN(P10)&gt;0,IF(AA10&lt;3,0,IF(AA10&lt;14,IF(LEFT(P10,1)="&lt;",1,IF(P10&lt;0.9,1,IF(P10&lt;0.95,2,IF(P10&lt;0.98,3,IF(P10&lt;=1,4,0))))),IF(LEFT(P10,1)="&lt;",1,IF(P10&lt;0.95,1,IF(P10&lt;0.98,2,IF(P10&lt;1,3,IF(P10=1,4,0))))))),0)</f>
        <v>0</v>
      </c>
      <c r="AM10">
        <f>IF(COUNT(Q10:S10)=0,0,IF(OR(AND(AA10&lt;14,T10&gt;=Reference!$AB$58),AND(AA10&gt;=14,T10&gt;=Reference!$AE$58)),4,IF(OR(AND(AA10&lt;14,T10&gt;=Reference!$AB$57),AND(AA10&gt;=14,T10&gt;=Reference!$AE$57)),3,IF(OR(AND(AA10&lt;14,T10&gt;=Reference!$AB$56),AND(AA10&gt;=14,T10&gt;=Reference!$AE$56)),2,1))))</f>
        <v>0</v>
      </c>
    </row>
    <row r="11" spans="1:39" ht="15" customHeight="1">
      <c r="A11" s="232"/>
      <c r="B11" s="233" t="str">
        <f>IFERROR(IF(VLOOKUP($A11,Fall!$A$10:$J$39,COLUMNS($A11:B11),FALSE)=0,"",VLOOKUP($A11,Fall!$A$10:$J$39,COLUMNS($A11:B11),FALSE)),"")</f>
        <v/>
      </c>
      <c r="C11" s="162" t="str">
        <f>IFERROR(IF(VLOOKUP($A11,Fall!$A$10:$J$39,COLUMNS($A11:C11),FALSE)=0,"",VLOOKUP($A11,Fall!$A$10:$J$39,COLUMNS($A11:C11),FALSE)),"")</f>
        <v/>
      </c>
      <c r="D11" s="236" t="str">
        <f>IFERROR(IF(VLOOKUP($A11,Fall!$A$10:$J$39,COLUMNS($A11:D11),FALSE)=0,"",VLOOKUP($A11,Fall!$A$10:$J$39,COLUMNS($A11:D11),FALSE)),"")</f>
        <v/>
      </c>
      <c r="E11" s="236" t="str">
        <f>IFERROR(IF(VLOOKUP($A11,Fall!$A$10:$J$39,COLUMNS($A11:E11),FALSE)=0,"",VLOOKUP($A11,Fall!$A$10:$J$39,COLUMNS($A11:E11),FALSE)),"")</f>
        <v/>
      </c>
      <c r="F11" s="236" t="str">
        <f>IFERROR(IF(VLOOKUP($A11,Fall!$A$10:$J$39,COLUMNS($A11:F11),FALSE)=0,"",VLOOKUP($A11,Fall!$A$10:$J$39,COLUMNS($A11:F11),FALSE)),"")</f>
        <v/>
      </c>
      <c r="G11" s="237" t="str">
        <f>IFERROR(IF(VLOOKUP($A11,Fall!$A$10:$J$39,COLUMNS($A11:G11),FALSE)=0,"",VLOOKUP($A11,Fall!$A$10:$J$39,COLUMNS($A11:G11),FALSE)),"")</f>
        <v/>
      </c>
      <c r="H11" s="87" t="str">
        <f>IFERROR(IF(VLOOKUP($A11,Fall!$A$10:$J$39,COLUMNS($A11:H11),FALSE)=0,"",VLOOKUP($A11,Fall!$A$10:$J$39,COLUMNS($A11:H11),FALSE)),"")</f>
        <v/>
      </c>
      <c r="I11" s="101" t="str">
        <f>IFERROR(IF(VLOOKUP($A11,Fall!$A$10:$J$39,COLUMNS($A11:I11),FALSE)=0,"",VLOOKUP($A11,Fall!$A$10:$J$39,COLUMNS($A11:I11),FALSE)),"")</f>
        <v/>
      </c>
      <c r="J11" s="259" t="str">
        <f t="shared" ref="J11:J39" si="4">IF(AC11="IND",K11,IF(AC11="FRU",VLOOKUP(Y11-1,$X$41:$Y$69,2,FALSE),""))</f>
        <v/>
      </c>
      <c r="K11" s="230"/>
      <c r="L11" s="229" t="str">
        <f t="shared" ref="L11:L39" ca="1" si="5">AG11</f>
        <v/>
      </c>
      <c r="M11" s="262" t="str">
        <f t="shared" ref="M11:M39" si="6">IF(AC11="FRU",K11,IF(AC11="IND",VLOOKUP(W11+1,$X$41:$Y$69,2,FALSE),""))</f>
        <v/>
      </c>
      <c r="N11" s="27"/>
      <c r="O11" s="30"/>
      <c r="P11" s="32"/>
      <c r="Q11" s="27"/>
      <c r="R11" s="26"/>
      <c r="S11" s="26"/>
      <c r="T11" s="91">
        <f t="shared" ref="T11:T39" si="7">IF(AA11&lt;14,SUM(Q11:R11),SUM(Q11:S11))</f>
        <v>0</v>
      </c>
      <c r="W11" s="1" t="e">
        <f t="shared" ref="W11:X39" si="8">VLOOKUP(J11,$W$41:$X$69,2,FALSE)</f>
        <v>#N/A</v>
      </c>
      <c r="X11" s="1" t="e">
        <f t="shared" si="8"/>
        <v>#N/A</v>
      </c>
      <c r="Y11" s="1" t="e">
        <f t="shared" ref="Y11:Y39" si="9">VLOOKUP(M11,$W$41:$X$69,2,FALSE)</f>
        <v>#N/A</v>
      </c>
      <c r="Z11" t="b">
        <f t="shared" si="0"/>
        <v>0</v>
      </c>
      <c r="AA11">
        <f t="shared" ref="AA11:AA39" si="10">IFERROR(X11,0)</f>
        <v>0</v>
      </c>
      <c r="AB11" t="b">
        <f t="shared" si="1"/>
        <v>1</v>
      </c>
      <c r="AC11" t="str">
        <f t="shared" ref="AC11:AC39" si="11">IF(COUNT(Q11:S11)&gt;=2,IF(AND(AK11=0,AA11&gt;=9),"FRU",IF(COUNTIF(AL11:AM11,1)&gt;0,"FRU",IF(COUNTIF(AL11:AM11,2)=2,"FRU",IF(COUNTIF(AL11:AM11,2)=1,"INS",IF(COUNTIF(AL11:AM11,2)=0,"IND",0))))),"")</f>
        <v/>
      </c>
      <c r="AD11" t="e">
        <f t="shared" si="2"/>
        <v>#N/A</v>
      </c>
      <c r="AF11" t="str">
        <f ca="1">Reference!AV3</f>
        <v/>
      </c>
      <c r="AG11" t="str">
        <f ca="1">IFERROR(Reference!AQ3,"")</f>
        <v/>
      </c>
      <c r="AI11" t="str">
        <f ca="1">Reference!AX3</f>
        <v/>
      </c>
      <c r="AJ11" t="str">
        <f ca="1">Reference!BG3</f>
        <v/>
      </c>
      <c r="AK11">
        <f t="shared" ref="AK11:AK39" si="12">N11</f>
        <v>0</v>
      </c>
      <c r="AL11">
        <f t="shared" si="3"/>
        <v>0</v>
      </c>
      <c r="AM11">
        <f>IF(COUNT(Q11:S11)=0,0,IF(OR(AND(AA11&lt;14,T11&gt;=Reference!$AB$58),AND(AA11&gt;=14,T11&gt;=Reference!$AE$58)),4,IF(OR(AND(AA11&lt;14,T11&gt;=Reference!$AB$57),AND(AA11&gt;=14,T11&gt;=Reference!$AE$57)),3,IF(OR(AND(AA11&lt;14,T11&gt;=Reference!$AB$56),AND(AA11&gt;=14,T11&gt;=Reference!$AE$56)),2,1))))</f>
        <v>0</v>
      </c>
    </row>
    <row r="12" spans="1:39" ht="15" customHeight="1">
      <c r="A12" s="232"/>
      <c r="B12" s="233" t="str">
        <f>IFERROR(IF(VLOOKUP($A12,Fall!$A$10:$J$39,COLUMNS($A12:B12),FALSE)=0,"",VLOOKUP($A12,Fall!$A$10:$J$39,COLUMNS($A12:B12),FALSE)),"")</f>
        <v/>
      </c>
      <c r="C12" s="162" t="str">
        <f>IFERROR(IF(VLOOKUP($A12,Fall!$A$10:$J$39,COLUMNS($A12:C12),FALSE)=0,"",VLOOKUP($A12,Fall!$A$10:$J$39,COLUMNS($A12:C12),FALSE)),"")</f>
        <v/>
      </c>
      <c r="D12" s="236" t="str">
        <f>IFERROR(IF(VLOOKUP($A12,Fall!$A$10:$J$39,COLUMNS($A12:D12),FALSE)=0,"",VLOOKUP($A12,Fall!$A$10:$J$39,COLUMNS($A12:D12),FALSE)),"")</f>
        <v/>
      </c>
      <c r="E12" s="236" t="str">
        <f>IFERROR(IF(VLOOKUP($A12,Fall!$A$10:$J$39,COLUMNS($A12:E12),FALSE)=0,"",VLOOKUP($A12,Fall!$A$10:$J$39,COLUMNS($A12:E12),FALSE)),"")</f>
        <v/>
      </c>
      <c r="F12" s="236" t="str">
        <f>IFERROR(IF(VLOOKUP($A12,Fall!$A$10:$J$39,COLUMNS($A12:F12),FALSE)=0,"",VLOOKUP($A12,Fall!$A$10:$J$39,COLUMNS($A12:F12),FALSE)),"")</f>
        <v/>
      </c>
      <c r="G12" s="237" t="str">
        <f>IFERROR(IF(VLOOKUP($A12,Fall!$A$10:$J$39,COLUMNS($A12:G12),FALSE)=0,"",VLOOKUP($A12,Fall!$A$10:$J$39,COLUMNS($A12:G12),FALSE)),"")</f>
        <v/>
      </c>
      <c r="H12" s="87" t="str">
        <f>IFERROR(IF(VLOOKUP($A12,Fall!$A$10:$J$39,COLUMNS($A12:H12),FALSE)=0,"",VLOOKUP($A12,Fall!$A$10:$J$39,COLUMNS($A12:H12),FALSE)),"")</f>
        <v/>
      </c>
      <c r="I12" s="101" t="str">
        <f>IFERROR(IF(VLOOKUP($A12,Fall!$A$10:$J$39,COLUMNS($A12:I12),FALSE)=0,"",VLOOKUP($A12,Fall!$A$10:$J$39,COLUMNS($A12:I12),FALSE)),"")</f>
        <v/>
      </c>
      <c r="J12" s="259" t="str">
        <f t="shared" si="4"/>
        <v/>
      </c>
      <c r="K12" s="230"/>
      <c r="L12" s="229" t="str">
        <f t="shared" ca="1" si="5"/>
        <v/>
      </c>
      <c r="M12" s="262" t="str">
        <f t="shared" si="6"/>
        <v/>
      </c>
      <c r="N12" s="27"/>
      <c r="O12" s="30"/>
      <c r="P12" s="32"/>
      <c r="Q12" s="27"/>
      <c r="R12" s="26"/>
      <c r="S12" s="26"/>
      <c r="T12" s="91">
        <f t="shared" si="7"/>
        <v>0</v>
      </c>
      <c r="W12" s="1" t="e">
        <f t="shared" si="8"/>
        <v>#N/A</v>
      </c>
      <c r="X12" s="1" t="e">
        <f t="shared" si="8"/>
        <v>#N/A</v>
      </c>
      <c r="Y12" s="1" t="e">
        <f t="shared" si="9"/>
        <v>#N/A</v>
      </c>
      <c r="Z12" t="b">
        <f t="shared" si="0"/>
        <v>0</v>
      </c>
      <c r="AA12">
        <f t="shared" si="10"/>
        <v>0</v>
      </c>
      <c r="AB12" t="b">
        <f t="shared" si="1"/>
        <v>1</v>
      </c>
      <c r="AC12" t="str">
        <f t="shared" si="11"/>
        <v/>
      </c>
      <c r="AD12" t="e">
        <f t="shared" si="2"/>
        <v>#N/A</v>
      </c>
      <c r="AF12" t="str">
        <f ca="1">Reference!AV4</f>
        <v/>
      </c>
      <c r="AG12" t="str">
        <f ca="1">IFERROR(Reference!AQ4,"")</f>
        <v/>
      </c>
      <c r="AI12" t="str">
        <f ca="1">Reference!AX4</f>
        <v/>
      </c>
      <c r="AJ12" t="str">
        <f ca="1">Reference!BG4</f>
        <v/>
      </c>
      <c r="AK12">
        <f t="shared" si="12"/>
        <v>0</v>
      </c>
      <c r="AL12">
        <f t="shared" si="3"/>
        <v>0</v>
      </c>
      <c r="AM12">
        <f>IF(COUNT(Q12:S12)=0,0,IF(OR(AND(AA12&lt;14,T12&gt;=Reference!$AB$58),AND(AA12&gt;=14,T12&gt;=Reference!$AE$58)),4,IF(OR(AND(AA12&lt;14,T12&gt;=Reference!$AB$57),AND(AA12&gt;=14,T12&gt;=Reference!$AE$57)),3,IF(OR(AND(AA12&lt;14,T12&gt;=Reference!$AB$56),AND(AA12&gt;=14,T12&gt;=Reference!$AE$56)),2,1))))</f>
        <v>0</v>
      </c>
    </row>
    <row r="13" spans="1:39" ht="15" customHeight="1">
      <c r="A13" s="232"/>
      <c r="B13" s="233" t="str">
        <f>IFERROR(IF(VLOOKUP($A13,Fall!$A$10:$J$39,COLUMNS($A13:B13),FALSE)=0,"",VLOOKUP($A13,Fall!$A$10:$J$39,COLUMNS($A13:B13),FALSE)),"")</f>
        <v/>
      </c>
      <c r="C13" s="162" t="str">
        <f>IFERROR(IF(VLOOKUP($A13,Fall!$A$10:$J$39,COLUMNS($A13:C13),FALSE)=0,"",VLOOKUP($A13,Fall!$A$10:$J$39,COLUMNS($A13:C13),FALSE)),"")</f>
        <v/>
      </c>
      <c r="D13" s="236" t="str">
        <f>IFERROR(IF(VLOOKUP($A13,Fall!$A$10:$J$39,COLUMNS($A13:D13),FALSE)=0,"",VLOOKUP($A13,Fall!$A$10:$J$39,COLUMNS($A13:D13),FALSE)),"")</f>
        <v/>
      </c>
      <c r="E13" s="236" t="str">
        <f>IFERROR(IF(VLOOKUP($A13,Fall!$A$10:$J$39,COLUMNS($A13:E13),FALSE)=0,"",VLOOKUP($A13,Fall!$A$10:$J$39,COLUMNS($A13:E13),FALSE)),"")</f>
        <v/>
      </c>
      <c r="F13" s="236" t="str">
        <f>IFERROR(IF(VLOOKUP($A13,Fall!$A$10:$J$39,COLUMNS($A13:F13),FALSE)=0,"",VLOOKUP($A13,Fall!$A$10:$J$39,COLUMNS($A13:F13),FALSE)),"")</f>
        <v/>
      </c>
      <c r="G13" s="237" t="str">
        <f>IFERROR(IF(VLOOKUP($A13,Fall!$A$10:$J$39,COLUMNS($A13:G13),FALSE)=0,"",VLOOKUP($A13,Fall!$A$10:$J$39,COLUMNS($A13:G13),FALSE)),"")</f>
        <v/>
      </c>
      <c r="H13" s="87" t="str">
        <f>IFERROR(IF(VLOOKUP($A13,Fall!$A$10:$J$39,COLUMNS($A13:H13),FALSE)=0,"",VLOOKUP($A13,Fall!$A$10:$J$39,COLUMNS($A13:H13),FALSE)),"")</f>
        <v/>
      </c>
      <c r="I13" s="101" t="str">
        <f>IFERROR(IF(VLOOKUP($A13,Fall!$A$10:$J$39,COLUMNS($A13:I13),FALSE)=0,"",VLOOKUP($A13,Fall!$A$10:$J$39,COLUMNS($A13:I13),FALSE)),"")</f>
        <v/>
      </c>
      <c r="J13" s="259" t="str">
        <f t="shared" si="4"/>
        <v/>
      </c>
      <c r="K13" s="230"/>
      <c r="L13" s="229" t="str">
        <f t="shared" ca="1" si="5"/>
        <v/>
      </c>
      <c r="M13" s="262" t="str">
        <f t="shared" si="6"/>
        <v/>
      </c>
      <c r="N13" s="27"/>
      <c r="O13" s="30"/>
      <c r="P13" s="32"/>
      <c r="Q13" s="27"/>
      <c r="R13" s="26"/>
      <c r="S13" s="26"/>
      <c r="T13" s="91">
        <f t="shared" si="7"/>
        <v>0</v>
      </c>
      <c r="W13" s="1" t="e">
        <f t="shared" si="8"/>
        <v>#N/A</v>
      </c>
      <c r="X13" s="1" t="e">
        <f t="shared" si="8"/>
        <v>#N/A</v>
      </c>
      <c r="Y13" s="1" t="e">
        <f t="shared" si="9"/>
        <v>#N/A</v>
      </c>
      <c r="Z13" t="b">
        <f t="shared" si="0"/>
        <v>0</v>
      </c>
      <c r="AA13">
        <f t="shared" si="10"/>
        <v>0</v>
      </c>
      <c r="AB13" t="b">
        <f t="shared" si="1"/>
        <v>1</v>
      </c>
      <c r="AC13" t="str">
        <f t="shared" si="11"/>
        <v/>
      </c>
      <c r="AD13" t="e">
        <f t="shared" si="2"/>
        <v>#N/A</v>
      </c>
      <c r="AF13" t="str">
        <f ca="1">Reference!AV5</f>
        <v/>
      </c>
      <c r="AG13" t="str">
        <f ca="1">IFERROR(Reference!AQ5,"")</f>
        <v/>
      </c>
      <c r="AI13" t="str">
        <f ca="1">Reference!AX5</f>
        <v/>
      </c>
      <c r="AJ13" t="str">
        <f ca="1">Reference!BG5</f>
        <v/>
      </c>
      <c r="AK13">
        <f t="shared" si="12"/>
        <v>0</v>
      </c>
      <c r="AL13">
        <f t="shared" si="3"/>
        <v>0</v>
      </c>
      <c r="AM13">
        <f>IF(COUNT(Q13:S13)=0,0,IF(OR(AND(AA13&lt;14,T13&gt;=Reference!$AB$58),AND(AA13&gt;=14,T13&gt;=Reference!$AE$58)),4,IF(OR(AND(AA13&lt;14,T13&gt;=Reference!$AB$57),AND(AA13&gt;=14,T13&gt;=Reference!$AE$57)),3,IF(OR(AND(AA13&lt;14,T13&gt;=Reference!$AB$56),AND(AA13&gt;=14,T13&gt;=Reference!$AE$56)),2,1))))</f>
        <v>0</v>
      </c>
    </row>
    <row r="14" spans="1:39" ht="15" customHeight="1">
      <c r="A14" s="232"/>
      <c r="B14" s="233" t="str">
        <f>IFERROR(IF(VLOOKUP($A14,Fall!$A$10:$J$39,COLUMNS($A14:B14),FALSE)=0,"",VLOOKUP($A14,Fall!$A$10:$J$39,COLUMNS($A14:B14),FALSE)),"")</f>
        <v/>
      </c>
      <c r="C14" s="162" t="str">
        <f>IFERROR(IF(VLOOKUP($A14,Fall!$A$10:$J$39,COLUMNS($A14:C14),FALSE)=0,"",VLOOKUP($A14,Fall!$A$10:$J$39,COLUMNS($A14:C14),FALSE)),"")</f>
        <v/>
      </c>
      <c r="D14" s="236" t="str">
        <f>IFERROR(IF(VLOOKUP($A14,Fall!$A$10:$J$39,COLUMNS($A14:D14),FALSE)=0,"",VLOOKUP($A14,Fall!$A$10:$J$39,COLUMNS($A14:D14),FALSE)),"")</f>
        <v/>
      </c>
      <c r="E14" s="236" t="str">
        <f>IFERROR(IF(VLOOKUP($A14,Fall!$A$10:$J$39,COLUMNS($A14:E14),FALSE)=0,"",VLOOKUP($A14,Fall!$A$10:$J$39,COLUMNS($A14:E14),FALSE)),"")</f>
        <v/>
      </c>
      <c r="F14" s="236" t="str">
        <f>IFERROR(IF(VLOOKUP($A14,Fall!$A$10:$J$39,COLUMNS($A14:F14),FALSE)=0,"",VLOOKUP($A14,Fall!$A$10:$J$39,COLUMNS($A14:F14),FALSE)),"")</f>
        <v/>
      </c>
      <c r="G14" s="237" t="str">
        <f>IFERROR(IF(VLOOKUP($A14,Fall!$A$10:$J$39,COLUMNS($A14:G14),FALSE)=0,"",VLOOKUP($A14,Fall!$A$10:$J$39,COLUMNS($A14:G14),FALSE)),"")</f>
        <v/>
      </c>
      <c r="H14" s="87" t="str">
        <f>IFERROR(IF(VLOOKUP($A14,Fall!$A$10:$J$39,COLUMNS($A14:H14),FALSE)=0,"",VLOOKUP($A14,Fall!$A$10:$J$39,COLUMNS($A14:H14),FALSE)),"")</f>
        <v/>
      </c>
      <c r="I14" s="101" t="str">
        <f>IFERROR(IF(VLOOKUP($A14,Fall!$A$10:$J$39,COLUMNS($A14:I14),FALSE)=0,"",VLOOKUP($A14,Fall!$A$10:$J$39,COLUMNS($A14:I14),FALSE)),"")</f>
        <v/>
      </c>
      <c r="J14" s="259" t="str">
        <f t="shared" si="4"/>
        <v/>
      </c>
      <c r="K14" s="230"/>
      <c r="L14" s="229" t="str">
        <f t="shared" ca="1" si="5"/>
        <v/>
      </c>
      <c r="M14" s="262" t="str">
        <f t="shared" si="6"/>
        <v/>
      </c>
      <c r="N14" s="25"/>
      <c r="O14" s="29"/>
      <c r="P14" s="31"/>
      <c r="Q14" s="27"/>
      <c r="R14" s="26"/>
      <c r="S14" s="26"/>
      <c r="T14" s="91">
        <f t="shared" si="7"/>
        <v>0</v>
      </c>
      <c r="W14" s="1" t="e">
        <f t="shared" si="8"/>
        <v>#N/A</v>
      </c>
      <c r="X14" s="1" t="e">
        <f t="shared" si="8"/>
        <v>#N/A</v>
      </c>
      <c r="Y14" s="1" t="e">
        <f t="shared" si="9"/>
        <v>#N/A</v>
      </c>
      <c r="Z14" t="b">
        <f t="shared" si="0"/>
        <v>0</v>
      </c>
      <c r="AA14">
        <f t="shared" si="10"/>
        <v>0</v>
      </c>
      <c r="AB14" t="b">
        <f t="shared" si="1"/>
        <v>1</v>
      </c>
      <c r="AC14" t="str">
        <f t="shared" si="11"/>
        <v/>
      </c>
      <c r="AD14" t="e">
        <f t="shared" si="2"/>
        <v>#N/A</v>
      </c>
      <c r="AF14" t="str">
        <f ca="1">Reference!AV6</f>
        <v/>
      </c>
      <c r="AG14" t="str">
        <f ca="1">IFERROR(Reference!AQ6,"")</f>
        <v/>
      </c>
      <c r="AI14" t="str">
        <f ca="1">Reference!AX6</f>
        <v/>
      </c>
      <c r="AJ14" t="str">
        <f ca="1">Reference!BG6</f>
        <v/>
      </c>
      <c r="AK14">
        <f t="shared" si="12"/>
        <v>0</v>
      </c>
      <c r="AL14">
        <f t="shared" si="3"/>
        <v>0</v>
      </c>
      <c r="AM14">
        <f>IF(COUNT(Q14:S14)=0,0,IF(OR(AND(AA14&lt;14,T14&gt;=Reference!$AB$58),AND(AA14&gt;=14,T14&gt;=Reference!$AE$58)),4,IF(OR(AND(AA14&lt;14,T14&gt;=Reference!$AB$57),AND(AA14&gt;=14,T14&gt;=Reference!$AE$57)),3,IF(OR(AND(AA14&lt;14,T14&gt;=Reference!$AB$56),AND(AA14&gt;=14,T14&gt;=Reference!$AE$56)),2,1))))</f>
        <v>0</v>
      </c>
    </row>
    <row r="15" spans="1:39" ht="15" customHeight="1">
      <c r="A15" s="232"/>
      <c r="B15" s="233" t="str">
        <f>IFERROR(IF(VLOOKUP($A15,Fall!$A$10:$J$39,COLUMNS($A15:B15),FALSE)=0,"",VLOOKUP($A15,Fall!$A$10:$J$39,COLUMNS($A15:B15),FALSE)),"")</f>
        <v/>
      </c>
      <c r="C15" s="162" t="str">
        <f>IFERROR(IF(VLOOKUP($A15,Fall!$A$10:$J$39,COLUMNS($A15:C15),FALSE)=0,"",VLOOKUP($A15,Fall!$A$10:$J$39,COLUMNS($A15:C15),FALSE)),"")</f>
        <v/>
      </c>
      <c r="D15" s="236" t="str">
        <f>IFERROR(IF(VLOOKUP($A15,Fall!$A$10:$J$39,COLUMNS($A15:D15),FALSE)=0,"",VLOOKUP($A15,Fall!$A$10:$J$39,COLUMNS($A15:D15),FALSE)),"")</f>
        <v/>
      </c>
      <c r="E15" s="236" t="str">
        <f>IFERROR(IF(VLOOKUP($A15,Fall!$A$10:$J$39,COLUMNS($A15:E15),FALSE)=0,"",VLOOKUP($A15,Fall!$A$10:$J$39,COLUMNS($A15:E15),FALSE)),"")</f>
        <v/>
      </c>
      <c r="F15" s="236" t="str">
        <f>IFERROR(IF(VLOOKUP($A15,Fall!$A$10:$J$39,COLUMNS($A15:F15),FALSE)=0,"",VLOOKUP($A15,Fall!$A$10:$J$39,COLUMNS($A15:F15),FALSE)),"")</f>
        <v/>
      </c>
      <c r="G15" s="237" t="str">
        <f>IFERROR(IF(VLOOKUP($A15,Fall!$A$10:$J$39,COLUMNS($A15:G15),FALSE)=0,"",VLOOKUP($A15,Fall!$A$10:$J$39,COLUMNS($A15:G15),FALSE)),"")</f>
        <v/>
      </c>
      <c r="H15" s="87" t="str">
        <f>IFERROR(IF(VLOOKUP($A15,Fall!$A$10:$J$39,COLUMNS($A15:H15),FALSE)=0,"",VLOOKUP($A15,Fall!$A$10:$J$39,COLUMNS($A15:H15),FALSE)),"")</f>
        <v/>
      </c>
      <c r="I15" s="101" t="str">
        <f>IFERROR(IF(VLOOKUP($A15,Fall!$A$10:$J$39,COLUMNS($A15:I15),FALSE)=0,"",VLOOKUP($A15,Fall!$A$10:$J$39,COLUMNS($A15:I15),FALSE)),"")</f>
        <v/>
      </c>
      <c r="J15" s="259" t="str">
        <f t="shared" si="4"/>
        <v/>
      </c>
      <c r="K15" s="230"/>
      <c r="L15" s="229" t="str">
        <f t="shared" ca="1" si="5"/>
        <v/>
      </c>
      <c r="M15" s="262" t="str">
        <f t="shared" si="6"/>
        <v/>
      </c>
      <c r="N15" s="27"/>
      <c r="O15" s="30"/>
      <c r="P15" s="32"/>
      <c r="Q15" s="27"/>
      <c r="R15" s="26"/>
      <c r="S15" s="26"/>
      <c r="T15" s="91">
        <f t="shared" si="7"/>
        <v>0</v>
      </c>
      <c r="W15" s="1" t="e">
        <f t="shared" si="8"/>
        <v>#N/A</v>
      </c>
      <c r="X15" s="1" t="e">
        <f t="shared" si="8"/>
        <v>#N/A</v>
      </c>
      <c r="Y15" s="1" t="e">
        <f t="shared" si="9"/>
        <v>#N/A</v>
      </c>
      <c r="Z15" t="b">
        <f t="shared" si="0"/>
        <v>0</v>
      </c>
      <c r="AA15">
        <f t="shared" si="10"/>
        <v>0</v>
      </c>
      <c r="AB15" t="b">
        <f t="shared" si="1"/>
        <v>1</v>
      </c>
      <c r="AC15" t="str">
        <f t="shared" si="11"/>
        <v/>
      </c>
      <c r="AD15" t="e">
        <f t="shared" si="2"/>
        <v>#N/A</v>
      </c>
      <c r="AF15" t="str">
        <f ca="1">Reference!AV7</f>
        <v/>
      </c>
      <c r="AG15" t="str">
        <f ca="1">IFERROR(Reference!AQ7,"")</f>
        <v/>
      </c>
      <c r="AI15" t="str">
        <f ca="1">Reference!AX7</f>
        <v/>
      </c>
      <c r="AJ15" t="str">
        <f ca="1">Reference!BG7</f>
        <v/>
      </c>
      <c r="AK15">
        <f t="shared" si="12"/>
        <v>0</v>
      </c>
      <c r="AL15">
        <f t="shared" si="3"/>
        <v>0</v>
      </c>
      <c r="AM15">
        <f>IF(COUNT(Q15:S15)=0,0,IF(OR(AND(AA15&lt;14,T15&gt;=Reference!$AB$58),AND(AA15&gt;=14,T15&gt;=Reference!$AE$58)),4,IF(OR(AND(AA15&lt;14,T15&gt;=Reference!$AB$57),AND(AA15&gt;=14,T15&gt;=Reference!$AE$57)),3,IF(OR(AND(AA15&lt;14,T15&gt;=Reference!$AB$56),AND(AA15&gt;=14,T15&gt;=Reference!$AE$56)),2,1))))</f>
        <v>0</v>
      </c>
    </row>
    <row r="16" spans="1:39" ht="15" customHeight="1">
      <c r="A16" s="232"/>
      <c r="B16" s="233" t="str">
        <f>IFERROR(IF(VLOOKUP($A16,Fall!$A$10:$J$39,COLUMNS($A16:B16),FALSE)=0,"",VLOOKUP($A16,Fall!$A$10:$J$39,COLUMNS($A16:B16),FALSE)),"")</f>
        <v/>
      </c>
      <c r="C16" s="162" t="str">
        <f>IFERROR(IF(VLOOKUP($A16,Fall!$A$10:$J$39,COLUMNS($A16:C16),FALSE)=0,"",VLOOKUP($A16,Fall!$A$10:$J$39,COLUMNS($A16:C16),FALSE)),"")</f>
        <v/>
      </c>
      <c r="D16" s="236" t="str">
        <f>IFERROR(IF(VLOOKUP($A16,Fall!$A$10:$J$39,COLUMNS($A16:D16),FALSE)=0,"",VLOOKUP($A16,Fall!$A$10:$J$39,COLUMNS($A16:D16),FALSE)),"")</f>
        <v/>
      </c>
      <c r="E16" s="236" t="str">
        <f>IFERROR(IF(VLOOKUP($A16,Fall!$A$10:$J$39,COLUMNS($A16:E16),FALSE)=0,"",VLOOKUP($A16,Fall!$A$10:$J$39,COLUMNS($A16:E16),FALSE)),"")</f>
        <v/>
      </c>
      <c r="F16" s="236" t="str">
        <f>IFERROR(IF(VLOOKUP($A16,Fall!$A$10:$J$39,COLUMNS($A16:F16),FALSE)=0,"",VLOOKUP($A16,Fall!$A$10:$J$39,COLUMNS($A16:F16),FALSE)),"")</f>
        <v/>
      </c>
      <c r="G16" s="237" t="str">
        <f>IFERROR(IF(VLOOKUP($A16,Fall!$A$10:$J$39,COLUMNS($A16:G16),FALSE)=0,"",VLOOKUP($A16,Fall!$A$10:$J$39,COLUMNS($A16:G16),FALSE)),"")</f>
        <v/>
      </c>
      <c r="H16" s="87" t="str">
        <f>IFERROR(IF(VLOOKUP($A16,Fall!$A$10:$J$39,COLUMNS($A16:H16),FALSE)=0,"",VLOOKUP($A16,Fall!$A$10:$J$39,COLUMNS($A16:H16),FALSE)),"")</f>
        <v/>
      </c>
      <c r="I16" s="101" t="str">
        <f>IFERROR(IF(VLOOKUP($A16,Fall!$A$10:$J$39,COLUMNS($A16:I16),FALSE)=0,"",VLOOKUP($A16,Fall!$A$10:$J$39,COLUMNS($A16:I16),FALSE)),"")</f>
        <v/>
      </c>
      <c r="J16" s="259" t="str">
        <f t="shared" si="4"/>
        <v/>
      </c>
      <c r="K16" s="230"/>
      <c r="L16" s="229" t="str">
        <f t="shared" ca="1" si="5"/>
        <v/>
      </c>
      <c r="M16" s="262" t="str">
        <f t="shared" si="6"/>
        <v/>
      </c>
      <c r="N16" s="27"/>
      <c r="O16" s="30"/>
      <c r="P16" s="32"/>
      <c r="Q16" s="27"/>
      <c r="R16" s="26"/>
      <c r="S16" s="26"/>
      <c r="T16" s="91">
        <f t="shared" si="7"/>
        <v>0</v>
      </c>
      <c r="W16" s="1" t="e">
        <f t="shared" si="8"/>
        <v>#N/A</v>
      </c>
      <c r="X16" s="1" t="e">
        <f t="shared" si="8"/>
        <v>#N/A</v>
      </c>
      <c r="Y16" s="1" t="e">
        <f t="shared" si="9"/>
        <v>#N/A</v>
      </c>
      <c r="Z16" t="b">
        <f t="shared" si="0"/>
        <v>0</v>
      </c>
      <c r="AA16">
        <f t="shared" si="10"/>
        <v>0</v>
      </c>
      <c r="AB16" t="b">
        <f t="shared" si="1"/>
        <v>1</v>
      </c>
      <c r="AC16" t="str">
        <f t="shared" si="11"/>
        <v/>
      </c>
      <c r="AD16" t="e">
        <f t="shared" si="2"/>
        <v>#N/A</v>
      </c>
      <c r="AF16" t="str">
        <f ca="1">Reference!AV8</f>
        <v/>
      </c>
      <c r="AG16" t="str">
        <f ca="1">IFERROR(Reference!AQ8,"")</f>
        <v/>
      </c>
      <c r="AI16" t="str">
        <f ca="1">Reference!AX8</f>
        <v/>
      </c>
      <c r="AJ16" t="str">
        <f ca="1">Reference!BG8</f>
        <v/>
      </c>
      <c r="AK16">
        <f t="shared" si="12"/>
        <v>0</v>
      </c>
      <c r="AL16">
        <f t="shared" si="3"/>
        <v>0</v>
      </c>
      <c r="AM16">
        <f>IF(COUNT(Q16:S16)=0,0,IF(OR(AND(AA16&lt;14,T16&gt;=Reference!$AB$58),AND(AA16&gt;=14,T16&gt;=Reference!$AE$58)),4,IF(OR(AND(AA16&lt;14,T16&gt;=Reference!$AB$57),AND(AA16&gt;=14,T16&gt;=Reference!$AE$57)),3,IF(OR(AND(AA16&lt;14,T16&gt;=Reference!$AB$56),AND(AA16&gt;=14,T16&gt;=Reference!$AE$56)),2,1))))</f>
        <v>0</v>
      </c>
    </row>
    <row r="17" spans="1:39" ht="15" customHeight="1">
      <c r="A17" s="232"/>
      <c r="B17" s="233" t="str">
        <f>IFERROR(IF(VLOOKUP($A17,Fall!$A$10:$J$39,COLUMNS($A17:B17),FALSE)=0,"",VLOOKUP($A17,Fall!$A$10:$J$39,COLUMNS($A17:B17),FALSE)),"")</f>
        <v/>
      </c>
      <c r="C17" s="162" t="str">
        <f>IFERROR(IF(VLOOKUP($A17,Fall!$A$10:$J$39,COLUMNS($A17:C17),FALSE)=0,"",VLOOKUP($A17,Fall!$A$10:$J$39,COLUMNS($A17:C17),FALSE)),"")</f>
        <v/>
      </c>
      <c r="D17" s="236" t="str">
        <f>IFERROR(IF(VLOOKUP($A17,Fall!$A$10:$J$39,COLUMNS($A17:D17),FALSE)=0,"",VLOOKUP($A17,Fall!$A$10:$J$39,COLUMNS($A17:D17),FALSE)),"")</f>
        <v/>
      </c>
      <c r="E17" s="236" t="str">
        <f>IFERROR(IF(VLOOKUP($A17,Fall!$A$10:$J$39,COLUMNS($A17:E17),FALSE)=0,"",VLOOKUP($A17,Fall!$A$10:$J$39,COLUMNS($A17:E17),FALSE)),"")</f>
        <v/>
      </c>
      <c r="F17" s="236" t="str">
        <f>IFERROR(IF(VLOOKUP($A17,Fall!$A$10:$J$39,COLUMNS($A17:F17),FALSE)=0,"",VLOOKUP($A17,Fall!$A$10:$J$39,COLUMNS($A17:F17),FALSE)),"")</f>
        <v/>
      </c>
      <c r="G17" s="237" t="str">
        <f>IFERROR(IF(VLOOKUP($A17,Fall!$A$10:$J$39,COLUMNS($A17:G17),FALSE)=0,"",VLOOKUP($A17,Fall!$A$10:$J$39,COLUMNS($A17:G17),FALSE)),"")</f>
        <v/>
      </c>
      <c r="H17" s="87" t="str">
        <f>IFERROR(IF(VLOOKUP($A17,Fall!$A$10:$J$39,COLUMNS($A17:H17),FALSE)=0,"",VLOOKUP($A17,Fall!$A$10:$J$39,COLUMNS($A17:H17),FALSE)),"")</f>
        <v/>
      </c>
      <c r="I17" s="101" t="str">
        <f>IFERROR(IF(VLOOKUP($A17,Fall!$A$10:$J$39,COLUMNS($A17:I17),FALSE)=0,"",VLOOKUP($A17,Fall!$A$10:$J$39,COLUMNS($A17:I17),FALSE)),"")</f>
        <v/>
      </c>
      <c r="J17" s="259" t="str">
        <f t="shared" si="4"/>
        <v/>
      </c>
      <c r="K17" s="230"/>
      <c r="L17" s="229" t="str">
        <f t="shared" ca="1" si="5"/>
        <v/>
      </c>
      <c r="M17" s="262" t="str">
        <f t="shared" si="6"/>
        <v/>
      </c>
      <c r="N17" s="27"/>
      <c r="O17" s="30"/>
      <c r="P17" s="32"/>
      <c r="Q17" s="27"/>
      <c r="R17" s="26"/>
      <c r="S17" s="26"/>
      <c r="T17" s="91">
        <f t="shared" si="7"/>
        <v>0</v>
      </c>
      <c r="W17" s="1" t="e">
        <f t="shared" si="8"/>
        <v>#N/A</v>
      </c>
      <c r="X17" s="1" t="e">
        <f t="shared" si="8"/>
        <v>#N/A</v>
      </c>
      <c r="Y17" s="1" t="e">
        <f t="shared" si="9"/>
        <v>#N/A</v>
      </c>
      <c r="Z17" t="b">
        <f t="shared" si="0"/>
        <v>0</v>
      </c>
      <c r="AA17">
        <f t="shared" si="10"/>
        <v>0</v>
      </c>
      <c r="AB17" t="b">
        <f t="shared" si="1"/>
        <v>1</v>
      </c>
      <c r="AC17" t="str">
        <f t="shared" si="11"/>
        <v/>
      </c>
      <c r="AD17" t="e">
        <f t="shared" si="2"/>
        <v>#N/A</v>
      </c>
      <c r="AF17" t="str">
        <f ca="1">Reference!AV9</f>
        <v/>
      </c>
      <c r="AG17" t="str">
        <f ca="1">IFERROR(Reference!AQ9,"")</f>
        <v/>
      </c>
      <c r="AI17" t="str">
        <f ca="1">Reference!AX9</f>
        <v/>
      </c>
      <c r="AJ17" t="str">
        <f ca="1">Reference!BG9</f>
        <v/>
      </c>
      <c r="AK17">
        <f t="shared" si="12"/>
        <v>0</v>
      </c>
      <c r="AL17">
        <f t="shared" si="3"/>
        <v>0</v>
      </c>
      <c r="AM17">
        <f>IF(COUNT(Q17:S17)=0,0,IF(OR(AND(AA17&lt;14,T17&gt;=Reference!$AB$58),AND(AA17&gt;=14,T17&gt;=Reference!$AE$58)),4,IF(OR(AND(AA17&lt;14,T17&gt;=Reference!$AB$57),AND(AA17&gt;=14,T17&gt;=Reference!$AE$57)),3,IF(OR(AND(AA17&lt;14,T17&gt;=Reference!$AB$56),AND(AA17&gt;=14,T17&gt;=Reference!$AE$56)),2,1))))</f>
        <v>0</v>
      </c>
    </row>
    <row r="18" spans="1:39" ht="15" customHeight="1">
      <c r="A18" s="232"/>
      <c r="B18" s="233" t="str">
        <f>IFERROR(IF(VLOOKUP($A18,Fall!$A$10:$J$39,COLUMNS($A18:B18),FALSE)=0,"",VLOOKUP($A18,Fall!$A$10:$J$39,COLUMNS($A18:B18),FALSE)),"")</f>
        <v/>
      </c>
      <c r="C18" s="162" t="str">
        <f>IFERROR(IF(VLOOKUP($A18,Fall!$A$10:$J$39,COLUMNS($A18:C18),FALSE)=0,"",VLOOKUP($A18,Fall!$A$10:$J$39,COLUMNS($A18:C18),FALSE)),"")</f>
        <v/>
      </c>
      <c r="D18" s="236" t="str">
        <f>IFERROR(IF(VLOOKUP($A18,Fall!$A$10:$J$39,COLUMNS($A18:D18),FALSE)=0,"",VLOOKUP($A18,Fall!$A$10:$J$39,COLUMNS($A18:D18),FALSE)),"")</f>
        <v/>
      </c>
      <c r="E18" s="236" t="str">
        <f>IFERROR(IF(VLOOKUP($A18,Fall!$A$10:$J$39,COLUMNS($A18:E18),FALSE)=0,"",VLOOKUP($A18,Fall!$A$10:$J$39,COLUMNS($A18:E18),FALSE)),"")</f>
        <v/>
      </c>
      <c r="F18" s="236" t="str">
        <f>IFERROR(IF(VLOOKUP($A18,Fall!$A$10:$J$39,COLUMNS($A18:F18),FALSE)=0,"",VLOOKUP($A18,Fall!$A$10:$J$39,COLUMNS($A18:F18),FALSE)),"")</f>
        <v/>
      </c>
      <c r="G18" s="237" t="str">
        <f>IFERROR(IF(VLOOKUP($A18,Fall!$A$10:$J$39,COLUMNS($A18:G18),FALSE)=0,"",VLOOKUP($A18,Fall!$A$10:$J$39,COLUMNS($A18:G18),FALSE)),"")</f>
        <v/>
      </c>
      <c r="H18" s="87" t="str">
        <f>IFERROR(IF(VLOOKUP($A18,Fall!$A$10:$J$39,COLUMNS($A18:H18),FALSE)=0,"",VLOOKUP($A18,Fall!$A$10:$J$39,COLUMNS($A18:H18),FALSE)),"")</f>
        <v/>
      </c>
      <c r="I18" s="101" t="str">
        <f>IFERROR(IF(VLOOKUP($A18,Fall!$A$10:$J$39,COLUMNS($A18:I18),FALSE)=0,"",VLOOKUP($A18,Fall!$A$10:$J$39,COLUMNS($A18:I18),FALSE)),"")</f>
        <v/>
      </c>
      <c r="J18" s="259" t="str">
        <f t="shared" si="4"/>
        <v/>
      </c>
      <c r="K18" s="230"/>
      <c r="L18" s="229" t="str">
        <f t="shared" ca="1" si="5"/>
        <v/>
      </c>
      <c r="M18" s="262" t="str">
        <f t="shared" si="6"/>
        <v/>
      </c>
      <c r="N18" s="25"/>
      <c r="O18" s="29"/>
      <c r="P18" s="31"/>
      <c r="Q18" s="27"/>
      <c r="R18" s="26"/>
      <c r="S18" s="26"/>
      <c r="T18" s="91">
        <f t="shared" si="7"/>
        <v>0</v>
      </c>
      <c r="W18" s="1" t="e">
        <f t="shared" si="8"/>
        <v>#N/A</v>
      </c>
      <c r="X18" s="1" t="e">
        <f t="shared" si="8"/>
        <v>#N/A</v>
      </c>
      <c r="Y18" s="1" t="e">
        <f t="shared" si="9"/>
        <v>#N/A</v>
      </c>
      <c r="Z18" t="b">
        <f t="shared" si="0"/>
        <v>0</v>
      </c>
      <c r="AA18">
        <f t="shared" si="10"/>
        <v>0</v>
      </c>
      <c r="AB18" t="b">
        <f t="shared" si="1"/>
        <v>1</v>
      </c>
      <c r="AC18" t="str">
        <f t="shared" si="11"/>
        <v/>
      </c>
      <c r="AD18" t="e">
        <f t="shared" si="2"/>
        <v>#N/A</v>
      </c>
      <c r="AF18" t="str">
        <f ca="1">Reference!AV10</f>
        <v/>
      </c>
      <c r="AG18" t="str">
        <f ca="1">IFERROR(Reference!AQ10,"")</f>
        <v/>
      </c>
      <c r="AI18" t="str">
        <f ca="1">Reference!AX10</f>
        <v/>
      </c>
      <c r="AJ18" t="str">
        <f ca="1">Reference!BG10</f>
        <v/>
      </c>
      <c r="AK18">
        <f t="shared" si="12"/>
        <v>0</v>
      </c>
      <c r="AL18">
        <f t="shared" si="3"/>
        <v>0</v>
      </c>
      <c r="AM18">
        <f>IF(COUNT(Q18:S18)=0,0,IF(OR(AND(AA18&lt;14,T18&gt;=Reference!$AB$58),AND(AA18&gt;=14,T18&gt;=Reference!$AE$58)),4,IF(OR(AND(AA18&lt;14,T18&gt;=Reference!$AB$57),AND(AA18&gt;=14,T18&gt;=Reference!$AE$57)),3,IF(OR(AND(AA18&lt;14,T18&gt;=Reference!$AB$56),AND(AA18&gt;=14,T18&gt;=Reference!$AE$56)),2,1))))</f>
        <v>0</v>
      </c>
    </row>
    <row r="19" spans="1:39" ht="15" customHeight="1">
      <c r="A19" s="232"/>
      <c r="B19" s="233" t="str">
        <f>IFERROR(IF(VLOOKUP($A19,Fall!$A$10:$J$39,COLUMNS($A19:B19),FALSE)=0,"",VLOOKUP($A19,Fall!$A$10:$J$39,COLUMNS($A19:B19),FALSE)),"")</f>
        <v/>
      </c>
      <c r="C19" s="162" t="str">
        <f>IFERROR(IF(VLOOKUP($A19,Fall!$A$10:$J$39,COLUMNS($A19:C19),FALSE)=0,"",VLOOKUP($A19,Fall!$A$10:$J$39,COLUMNS($A19:C19),FALSE)),"")</f>
        <v/>
      </c>
      <c r="D19" s="236" t="str">
        <f>IFERROR(IF(VLOOKUP($A19,Fall!$A$10:$J$39,COLUMNS($A19:D19),FALSE)=0,"",VLOOKUP($A19,Fall!$A$10:$J$39,COLUMNS($A19:D19),FALSE)),"")</f>
        <v/>
      </c>
      <c r="E19" s="236" t="str">
        <f>IFERROR(IF(VLOOKUP($A19,Fall!$A$10:$J$39,COLUMNS($A19:E19),FALSE)=0,"",VLOOKUP($A19,Fall!$A$10:$J$39,COLUMNS($A19:E19),FALSE)),"")</f>
        <v/>
      </c>
      <c r="F19" s="236" t="str">
        <f>IFERROR(IF(VLOOKUP($A19,Fall!$A$10:$J$39,COLUMNS($A19:F19),FALSE)=0,"",VLOOKUP($A19,Fall!$A$10:$J$39,COLUMNS($A19:F19),FALSE)),"")</f>
        <v/>
      </c>
      <c r="G19" s="237" t="str">
        <f>IFERROR(IF(VLOOKUP($A19,Fall!$A$10:$J$39,COLUMNS($A19:G19),FALSE)=0,"",VLOOKUP($A19,Fall!$A$10:$J$39,COLUMNS($A19:G19),FALSE)),"")</f>
        <v/>
      </c>
      <c r="H19" s="87" t="str">
        <f>IFERROR(IF(VLOOKUP($A19,Fall!$A$10:$J$39,COLUMNS($A19:H19),FALSE)=0,"",VLOOKUP($A19,Fall!$A$10:$J$39,COLUMNS($A19:H19),FALSE)),"")</f>
        <v/>
      </c>
      <c r="I19" s="101" t="str">
        <f>IFERROR(IF(VLOOKUP($A19,Fall!$A$10:$J$39,COLUMNS($A19:I19),FALSE)=0,"",VLOOKUP($A19,Fall!$A$10:$J$39,COLUMNS($A19:I19),FALSE)),"")</f>
        <v/>
      </c>
      <c r="J19" s="259" t="str">
        <f t="shared" si="4"/>
        <v/>
      </c>
      <c r="K19" s="230"/>
      <c r="L19" s="229" t="str">
        <f t="shared" ca="1" si="5"/>
        <v/>
      </c>
      <c r="M19" s="262" t="str">
        <f t="shared" si="6"/>
        <v/>
      </c>
      <c r="N19" s="27"/>
      <c r="O19" s="30"/>
      <c r="P19" s="32"/>
      <c r="Q19" s="27"/>
      <c r="R19" s="26"/>
      <c r="S19" s="26"/>
      <c r="T19" s="91">
        <f t="shared" si="7"/>
        <v>0</v>
      </c>
      <c r="W19" s="1" t="e">
        <f t="shared" si="8"/>
        <v>#N/A</v>
      </c>
      <c r="X19" s="1" t="e">
        <f t="shared" si="8"/>
        <v>#N/A</v>
      </c>
      <c r="Y19" s="1" t="e">
        <f t="shared" si="9"/>
        <v>#N/A</v>
      </c>
      <c r="Z19" t="b">
        <f t="shared" si="0"/>
        <v>0</v>
      </c>
      <c r="AA19">
        <f t="shared" si="10"/>
        <v>0</v>
      </c>
      <c r="AB19" t="b">
        <f t="shared" si="1"/>
        <v>1</v>
      </c>
      <c r="AC19" t="str">
        <f t="shared" si="11"/>
        <v/>
      </c>
      <c r="AD19" t="e">
        <f t="shared" si="2"/>
        <v>#N/A</v>
      </c>
      <c r="AF19" t="str">
        <f ca="1">Reference!AV11</f>
        <v/>
      </c>
      <c r="AG19" t="str">
        <f ca="1">IFERROR(Reference!AQ11,"")</f>
        <v/>
      </c>
      <c r="AI19" t="str">
        <f ca="1">Reference!AX11</f>
        <v/>
      </c>
      <c r="AJ19" t="str">
        <f ca="1">Reference!BG11</f>
        <v/>
      </c>
      <c r="AK19">
        <f t="shared" si="12"/>
        <v>0</v>
      </c>
      <c r="AL19">
        <f t="shared" si="3"/>
        <v>0</v>
      </c>
      <c r="AM19">
        <f>IF(COUNT(Q19:S19)=0,0,IF(OR(AND(AA19&lt;14,T19&gt;=Reference!$AB$58),AND(AA19&gt;=14,T19&gt;=Reference!$AE$58)),4,IF(OR(AND(AA19&lt;14,T19&gt;=Reference!$AB$57),AND(AA19&gt;=14,T19&gt;=Reference!$AE$57)),3,IF(OR(AND(AA19&lt;14,T19&gt;=Reference!$AB$56),AND(AA19&gt;=14,T19&gt;=Reference!$AE$56)),2,1))))</f>
        <v>0</v>
      </c>
    </row>
    <row r="20" spans="1:39" ht="15" customHeight="1">
      <c r="A20" s="232"/>
      <c r="B20" s="233" t="str">
        <f>IFERROR(IF(VLOOKUP($A20,Fall!$A$10:$J$39,COLUMNS($A20:B20),FALSE)=0,"",VLOOKUP($A20,Fall!$A$10:$J$39,COLUMNS($A20:B20),FALSE)),"")</f>
        <v/>
      </c>
      <c r="C20" s="162" t="str">
        <f>IFERROR(IF(VLOOKUP($A20,Fall!$A$10:$J$39,COLUMNS($A20:C20),FALSE)=0,"",VLOOKUP($A20,Fall!$A$10:$J$39,COLUMNS($A20:C20),FALSE)),"")</f>
        <v/>
      </c>
      <c r="D20" s="236" t="str">
        <f>IFERROR(IF(VLOOKUP($A20,Fall!$A$10:$J$39,COLUMNS($A20:D20),FALSE)=0,"",VLOOKUP($A20,Fall!$A$10:$J$39,COLUMNS($A20:D20),FALSE)),"")</f>
        <v/>
      </c>
      <c r="E20" s="236" t="str">
        <f>IFERROR(IF(VLOOKUP($A20,Fall!$A$10:$J$39,COLUMNS($A20:E20),FALSE)=0,"",VLOOKUP($A20,Fall!$A$10:$J$39,COLUMNS($A20:E20),FALSE)),"")</f>
        <v/>
      </c>
      <c r="F20" s="236" t="str">
        <f>IFERROR(IF(VLOOKUP($A20,Fall!$A$10:$J$39,COLUMNS($A20:F20),FALSE)=0,"",VLOOKUP($A20,Fall!$A$10:$J$39,COLUMNS($A20:F20),FALSE)),"")</f>
        <v/>
      </c>
      <c r="G20" s="237" t="str">
        <f>IFERROR(IF(VLOOKUP($A20,Fall!$A$10:$J$39,COLUMNS($A20:G20),FALSE)=0,"",VLOOKUP($A20,Fall!$A$10:$J$39,COLUMNS($A20:G20),FALSE)),"")</f>
        <v/>
      </c>
      <c r="H20" s="87" t="str">
        <f>IFERROR(IF(VLOOKUP($A20,Fall!$A$10:$J$39,COLUMNS($A20:H20),FALSE)=0,"",VLOOKUP($A20,Fall!$A$10:$J$39,COLUMNS($A20:H20),FALSE)),"")</f>
        <v/>
      </c>
      <c r="I20" s="101" t="str">
        <f>IFERROR(IF(VLOOKUP($A20,Fall!$A$10:$J$39,COLUMNS($A20:I20),FALSE)=0,"",VLOOKUP($A20,Fall!$A$10:$J$39,COLUMNS($A20:I20),FALSE)),"")</f>
        <v/>
      </c>
      <c r="J20" s="259" t="str">
        <f t="shared" si="4"/>
        <v/>
      </c>
      <c r="K20" s="230"/>
      <c r="L20" s="229" t="str">
        <f t="shared" ca="1" si="5"/>
        <v/>
      </c>
      <c r="M20" s="262" t="str">
        <f t="shared" si="6"/>
        <v/>
      </c>
      <c r="N20" s="27"/>
      <c r="O20" s="30"/>
      <c r="P20" s="32"/>
      <c r="Q20" s="27"/>
      <c r="R20" s="26"/>
      <c r="S20" s="26"/>
      <c r="T20" s="91">
        <f t="shared" si="7"/>
        <v>0</v>
      </c>
      <c r="W20" s="1" t="e">
        <f t="shared" si="8"/>
        <v>#N/A</v>
      </c>
      <c r="X20" s="1" t="e">
        <f t="shared" si="8"/>
        <v>#N/A</v>
      </c>
      <c r="Y20" s="1" t="e">
        <f t="shared" si="9"/>
        <v>#N/A</v>
      </c>
      <c r="Z20" t="b">
        <f t="shared" si="0"/>
        <v>0</v>
      </c>
      <c r="AA20">
        <f t="shared" si="10"/>
        <v>0</v>
      </c>
      <c r="AB20" t="b">
        <f t="shared" si="1"/>
        <v>1</v>
      </c>
      <c r="AC20" t="str">
        <f t="shared" si="11"/>
        <v/>
      </c>
      <c r="AD20" t="e">
        <f t="shared" si="2"/>
        <v>#N/A</v>
      </c>
      <c r="AF20" t="str">
        <f ca="1">Reference!AV12</f>
        <v/>
      </c>
      <c r="AG20" t="str">
        <f ca="1">IFERROR(Reference!AQ12,"")</f>
        <v/>
      </c>
      <c r="AI20" t="str">
        <f ca="1">Reference!AX12</f>
        <v/>
      </c>
      <c r="AJ20" t="str">
        <f ca="1">Reference!BG12</f>
        <v/>
      </c>
      <c r="AK20">
        <f t="shared" si="12"/>
        <v>0</v>
      </c>
      <c r="AL20">
        <f t="shared" si="3"/>
        <v>0</v>
      </c>
      <c r="AM20">
        <f>IF(COUNT(Q20:S20)=0,0,IF(OR(AND(AA20&lt;14,T20&gt;=Reference!$AB$58),AND(AA20&gt;=14,T20&gt;=Reference!$AE$58)),4,IF(OR(AND(AA20&lt;14,T20&gt;=Reference!$AB$57),AND(AA20&gt;=14,T20&gt;=Reference!$AE$57)),3,IF(OR(AND(AA20&lt;14,T20&gt;=Reference!$AB$56),AND(AA20&gt;=14,T20&gt;=Reference!$AE$56)),2,1))))</f>
        <v>0</v>
      </c>
    </row>
    <row r="21" spans="1:39" ht="15" customHeight="1">
      <c r="A21" s="232"/>
      <c r="B21" s="233" t="str">
        <f>IFERROR(IF(VLOOKUP($A21,Fall!$A$10:$J$39,COLUMNS($A21:B21),FALSE)=0,"",VLOOKUP($A21,Fall!$A$10:$J$39,COLUMNS($A21:B21),FALSE)),"")</f>
        <v/>
      </c>
      <c r="C21" s="162" t="str">
        <f>IFERROR(IF(VLOOKUP($A21,Fall!$A$10:$J$39,COLUMNS($A21:C21),FALSE)=0,"",VLOOKUP($A21,Fall!$A$10:$J$39,COLUMNS($A21:C21),FALSE)),"")</f>
        <v/>
      </c>
      <c r="D21" s="236" t="str">
        <f>IFERROR(IF(VLOOKUP($A21,Fall!$A$10:$J$39,COLUMNS($A21:D21),FALSE)=0,"",VLOOKUP($A21,Fall!$A$10:$J$39,COLUMNS($A21:D21),FALSE)),"")</f>
        <v/>
      </c>
      <c r="E21" s="236" t="str">
        <f>IFERROR(IF(VLOOKUP($A21,Fall!$A$10:$J$39,COLUMNS($A21:E21),FALSE)=0,"",VLOOKUP($A21,Fall!$A$10:$J$39,COLUMNS($A21:E21),FALSE)),"")</f>
        <v/>
      </c>
      <c r="F21" s="236" t="str">
        <f>IFERROR(IF(VLOOKUP($A21,Fall!$A$10:$J$39,COLUMNS($A21:F21),FALSE)=0,"",VLOOKUP($A21,Fall!$A$10:$J$39,COLUMNS($A21:F21),FALSE)),"")</f>
        <v/>
      </c>
      <c r="G21" s="237" t="str">
        <f>IFERROR(IF(VLOOKUP($A21,Fall!$A$10:$J$39,COLUMNS($A21:G21),FALSE)=0,"",VLOOKUP($A21,Fall!$A$10:$J$39,COLUMNS($A21:G21),FALSE)),"")</f>
        <v/>
      </c>
      <c r="H21" s="87" t="str">
        <f>IFERROR(IF(VLOOKUP($A21,Fall!$A$10:$J$39,COLUMNS($A21:H21),FALSE)=0,"",VLOOKUP($A21,Fall!$A$10:$J$39,COLUMNS($A21:H21),FALSE)),"")</f>
        <v/>
      </c>
      <c r="I21" s="101" t="str">
        <f>IFERROR(IF(VLOOKUP($A21,Fall!$A$10:$J$39,COLUMNS($A21:I21),FALSE)=0,"",VLOOKUP($A21,Fall!$A$10:$J$39,COLUMNS($A21:I21),FALSE)),"")</f>
        <v/>
      </c>
      <c r="J21" s="259" t="str">
        <f t="shared" si="4"/>
        <v/>
      </c>
      <c r="K21" s="230"/>
      <c r="L21" s="229" t="str">
        <f t="shared" ca="1" si="5"/>
        <v/>
      </c>
      <c r="M21" s="262" t="str">
        <f t="shared" si="6"/>
        <v/>
      </c>
      <c r="N21" s="27"/>
      <c r="O21" s="30"/>
      <c r="P21" s="32"/>
      <c r="Q21" s="27"/>
      <c r="R21" s="26"/>
      <c r="S21" s="26"/>
      <c r="T21" s="91">
        <f t="shared" si="7"/>
        <v>0</v>
      </c>
      <c r="W21" s="1" t="e">
        <f t="shared" si="8"/>
        <v>#N/A</v>
      </c>
      <c r="X21" s="1" t="e">
        <f t="shared" si="8"/>
        <v>#N/A</v>
      </c>
      <c r="Y21" s="1" t="e">
        <f t="shared" si="9"/>
        <v>#N/A</v>
      </c>
      <c r="Z21" t="b">
        <f t="shared" si="0"/>
        <v>0</v>
      </c>
      <c r="AA21">
        <f t="shared" si="10"/>
        <v>0</v>
      </c>
      <c r="AB21" t="b">
        <f t="shared" si="1"/>
        <v>1</v>
      </c>
      <c r="AC21" t="str">
        <f t="shared" si="11"/>
        <v/>
      </c>
      <c r="AD21" t="e">
        <f t="shared" si="2"/>
        <v>#N/A</v>
      </c>
      <c r="AF21" t="str">
        <f ca="1">Reference!AV13</f>
        <v/>
      </c>
      <c r="AG21" t="str">
        <f ca="1">IFERROR(Reference!AQ13,"")</f>
        <v/>
      </c>
      <c r="AI21" t="str">
        <f ca="1">Reference!AX13</f>
        <v/>
      </c>
      <c r="AJ21" t="str">
        <f ca="1">Reference!BG13</f>
        <v/>
      </c>
      <c r="AK21">
        <f t="shared" si="12"/>
        <v>0</v>
      </c>
      <c r="AL21">
        <f t="shared" si="3"/>
        <v>0</v>
      </c>
      <c r="AM21">
        <f>IF(COUNT(Q21:S21)=0,0,IF(OR(AND(AA21&lt;14,T21&gt;=Reference!$AB$58),AND(AA21&gt;=14,T21&gt;=Reference!$AE$58)),4,IF(OR(AND(AA21&lt;14,T21&gt;=Reference!$AB$57),AND(AA21&gt;=14,T21&gt;=Reference!$AE$57)),3,IF(OR(AND(AA21&lt;14,T21&gt;=Reference!$AB$56),AND(AA21&gt;=14,T21&gt;=Reference!$AE$56)),2,1))))</f>
        <v>0</v>
      </c>
    </row>
    <row r="22" spans="1:39" ht="15" customHeight="1">
      <c r="A22" s="232"/>
      <c r="B22" s="233" t="str">
        <f>IFERROR(IF(VLOOKUP($A22,Fall!$A$10:$J$39,COLUMNS($A22:B22),FALSE)=0,"",VLOOKUP($A22,Fall!$A$10:$J$39,COLUMNS($A22:B22),FALSE)),"")</f>
        <v/>
      </c>
      <c r="C22" s="162" t="str">
        <f>IFERROR(IF(VLOOKUP($A22,Fall!$A$10:$J$39,COLUMNS($A22:C22),FALSE)=0,"",VLOOKUP($A22,Fall!$A$10:$J$39,COLUMNS($A22:C22),FALSE)),"")</f>
        <v/>
      </c>
      <c r="D22" s="236" t="str">
        <f>IFERROR(IF(VLOOKUP($A22,Fall!$A$10:$J$39,COLUMNS($A22:D22),FALSE)=0,"",VLOOKUP($A22,Fall!$A$10:$J$39,COLUMNS($A22:D22),FALSE)),"")</f>
        <v/>
      </c>
      <c r="E22" s="236" t="str">
        <f>IFERROR(IF(VLOOKUP($A22,Fall!$A$10:$J$39,COLUMNS($A22:E22),FALSE)=0,"",VLOOKUP($A22,Fall!$A$10:$J$39,COLUMNS($A22:E22),FALSE)),"")</f>
        <v/>
      </c>
      <c r="F22" s="236" t="str">
        <f>IFERROR(IF(VLOOKUP($A22,Fall!$A$10:$J$39,COLUMNS($A22:F22),FALSE)=0,"",VLOOKUP($A22,Fall!$A$10:$J$39,COLUMNS($A22:F22),FALSE)),"")</f>
        <v/>
      </c>
      <c r="G22" s="237" t="str">
        <f>IFERROR(IF(VLOOKUP($A22,Fall!$A$10:$J$39,COLUMNS($A22:G22),FALSE)=0,"",VLOOKUP($A22,Fall!$A$10:$J$39,COLUMNS($A22:G22),FALSE)),"")</f>
        <v/>
      </c>
      <c r="H22" s="87" t="str">
        <f>IFERROR(IF(VLOOKUP($A22,Fall!$A$10:$J$39,COLUMNS($A22:H22),FALSE)=0,"",VLOOKUP($A22,Fall!$A$10:$J$39,COLUMNS($A22:H22),FALSE)),"")</f>
        <v/>
      </c>
      <c r="I22" s="101" t="str">
        <f>IFERROR(IF(VLOOKUP($A22,Fall!$A$10:$J$39,COLUMNS($A22:I22),FALSE)=0,"",VLOOKUP($A22,Fall!$A$10:$J$39,COLUMNS($A22:I22),FALSE)),"")</f>
        <v/>
      </c>
      <c r="J22" s="259" t="str">
        <f t="shared" si="4"/>
        <v/>
      </c>
      <c r="K22" s="230"/>
      <c r="L22" s="229" t="str">
        <f t="shared" ca="1" si="5"/>
        <v/>
      </c>
      <c r="M22" s="262" t="str">
        <f t="shared" si="6"/>
        <v/>
      </c>
      <c r="N22" s="25"/>
      <c r="O22" s="29"/>
      <c r="P22" s="31"/>
      <c r="Q22" s="27"/>
      <c r="R22" s="26"/>
      <c r="S22" s="26"/>
      <c r="T22" s="91">
        <f t="shared" si="7"/>
        <v>0</v>
      </c>
      <c r="W22" s="1" t="e">
        <f t="shared" si="8"/>
        <v>#N/A</v>
      </c>
      <c r="X22" s="1" t="e">
        <f t="shared" si="8"/>
        <v>#N/A</v>
      </c>
      <c r="Y22" s="1" t="e">
        <f t="shared" si="9"/>
        <v>#N/A</v>
      </c>
      <c r="Z22" t="b">
        <f t="shared" si="0"/>
        <v>0</v>
      </c>
      <c r="AA22">
        <f t="shared" si="10"/>
        <v>0</v>
      </c>
      <c r="AB22" t="b">
        <f t="shared" si="1"/>
        <v>1</v>
      </c>
      <c r="AC22" t="str">
        <f t="shared" si="11"/>
        <v/>
      </c>
      <c r="AD22" t="e">
        <f t="shared" si="2"/>
        <v>#N/A</v>
      </c>
      <c r="AF22" t="str">
        <f ca="1">Reference!AV14</f>
        <v/>
      </c>
      <c r="AG22" t="str">
        <f ca="1">IFERROR(Reference!AQ14,"")</f>
        <v/>
      </c>
      <c r="AI22" t="str">
        <f ca="1">Reference!AX14</f>
        <v/>
      </c>
      <c r="AJ22" t="str">
        <f ca="1">Reference!BG14</f>
        <v/>
      </c>
      <c r="AK22">
        <f t="shared" si="12"/>
        <v>0</v>
      </c>
      <c r="AL22">
        <f t="shared" si="3"/>
        <v>0</v>
      </c>
      <c r="AM22">
        <f>IF(COUNT(Q22:S22)=0,0,IF(OR(AND(AA22&lt;14,T22&gt;=Reference!$AB$58),AND(AA22&gt;=14,T22&gt;=Reference!$AE$58)),4,IF(OR(AND(AA22&lt;14,T22&gt;=Reference!$AB$57),AND(AA22&gt;=14,T22&gt;=Reference!$AE$57)),3,IF(OR(AND(AA22&lt;14,T22&gt;=Reference!$AB$56),AND(AA22&gt;=14,T22&gt;=Reference!$AE$56)),2,1))))</f>
        <v>0</v>
      </c>
    </row>
    <row r="23" spans="1:39" ht="15" customHeight="1">
      <c r="A23" s="232"/>
      <c r="B23" s="233" t="str">
        <f>IFERROR(IF(VLOOKUP($A23,Fall!$A$10:$J$39,COLUMNS($A23:B23),FALSE)=0,"",VLOOKUP($A23,Fall!$A$10:$J$39,COLUMNS($A23:B23),FALSE)),"")</f>
        <v/>
      </c>
      <c r="C23" s="162" t="str">
        <f>IFERROR(IF(VLOOKUP($A23,Fall!$A$10:$J$39,COLUMNS($A23:C23),FALSE)=0,"",VLOOKUP($A23,Fall!$A$10:$J$39,COLUMNS($A23:C23),FALSE)),"")</f>
        <v/>
      </c>
      <c r="D23" s="236" t="str">
        <f>IFERROR(IF(VLOOKUP($A23,Fall!$A$10:$J$39,COLUMNS($A23:D23),FALSE)=0,"",VLOOKUP($A23,Fall!$A$10:$J$39,COLUMNS($A23:D23),FALSE)),"")</f>
        <v/>
      </c>
      <c r="E23" s="236" t="str">
        <f>IFERROR(IF(VLOOKUP($A23,Fall!$A$10:$J$39,COLUMNS($A23:E23),FALSE)=0,"",VLOOKUP($A23,Fall!$A$10:$J$39,COLUMNS($A23:E23),FALSE)),"")</f>
        <v/>
      </c>
      <c r="F23" s="236" t="str">
        <f>IFERROR(IF(VLOOKUP($A23,Fall!$A$10:$J$39,COLUMNS($A23:F23),FALSE)=0,"",VLOOKUP($A23,Fall!$A$10:$J$39,COLUMNS($A23:F23),FALSE)),"")</f>
        <v/>
      </c>
      <c r="G23" s="237" t="str">
        <f>IFERROR(IF(VLOOKUP($A23,Fall!$A$10:$J$39,COLUMNS($A23:G23),FALSE)=0,"",VLOOKUP($A23,Fall!$A$10:$J$39,COLUMNS($A23:G23),FALSE)),"")</f>
        <v/>
      </c>
      <c r="H23" s="88" t="str">
        <f>IFERROR(IF(VLOOKUP($A23,Fall!$A$10:$J$39,COLUMNS($A23:H23),FALSE)=0,"",VLOOKUP($A23,Fall!$A$10:$J$39,COLUMNS($A23:H23),FALSE)),"")</f>
        <v/>
      </c>
      <c r="I23" s="102" t="str">
        <f>IFERROR(IF(VLOOKUP($A23,Fall!$A$10:$J$39,COLUMNS($A23:I23),FALSE)=0,"",VLOOKUP($A23,Fall!$A$10:$J$39,COLUMNS($A23:I23),FALSE)),"")</f>
        <v/>
      </c>
      <c r="J23" s="259" t="str">
        <f t="shared" si="4"/>
        <v/>
      </c>
      <c r="K23" s="230"/>
      <c r="L23" s="229" t="str">
        <f t="shared" ca="1" si="5"/>
        <v/>
      </c>
      <c r="M23" s="262" t="str">
        <f t="shared" si="6"/>
        <v/>
      </c>
      <c r="N23" s="27"/>
      <c r="O23" s="30"/>
      <c r="P23" s="32"/>
      <c r="Q23" s="27"/>
      <c r="R23" s="26"/>
      <c r="S23" s="26"/>
      <c r="T23" s="91">
        <f t="shared" si="7"/>
        <v>0</v>
      </c>
      <c r="W23" s="1" t="e">
        <f t="shared" si="8"/>
        <v>#N/A</v>
      </c>
      <c r="X23" s="1" t="e">
        <f t="shared" si="8"/>
        <v>#N/A</v>
      </c>
      <c r="Y23" s="1" t="e">
        <f t="shared" si="9"/>
        <v>#N/A</v>
      </c>
      <c r="Z23" t="b">
        <f t="shared" si="0"/>
        <v>0</v>
      </c>
      <c r="AA23">
        <f t="shared" si="10"/>
        <v>0</v>
      </c>
      <c r="AB23" t="b">
        <f t="shared" si="1"/>
        <v>1</v>
      </c>
      <c r="AC23" t="str">
        <f t="shared" si="11"/>
        <v/>
      </c>
      <c r="AD23" t="e">
        <f t="shared" si="2"/>
        <v>#N/A</v>
      </c>
      <c r="AF23" t="str">
        <f ca="1">Reference!AV15</f>
        <v/>
      </c>
      <c r="AG23" t="str">
        <f ca="1">IFERROR(Reference!AQ15,"")</f>
        <v/>
      </c>
      <c r="AI23" t="str">
        <f ca="1">Reference!AX15</f>
        <v/>
      </c>
      <c r="AJ23" t="str">
        <f ca="1">Reference!BG15</f>
        <v/>
      </c>
      <c r="AK23">
        <f t="shared" si="12"/>
        <v>0</v>
      </c>
      <c r="AL23">
        <f t="shared" si="3"/>
        <v>0</v>
      </c>
      <c r="AM23">
        <f>IF(COUNT(Q23:S23)=0,0,IF(OR(AND(AA23&lt;14,T23&gt;=Reference!$AB$58),AND(AA23&gt;=14,T23&gt;=Reference!$AE$58)),4,IF(OR(AND(AA23&lt;14,T23&gt;=Reference!$AB$57),AND(AA23&gt;=14,T23&gt;=Reference!$AE$57)),3,IF(OR(AND(AA23&lt;14,T23&gt;=Reference!$AB$56),AND(AA23&gt;=14,T23&gt;=Reference!$AE$56)),2,1))))</f>
        <v>0</v>
      </c>
    </row>
    <row r="24" spans="1:39" ht="15" customHeight="1">
      <c r="A24" s="232"/>
      <c r="B24" s="233" t="str">
        <f>IFERROR(IF(VLOOKUP($A24,Fall!$A$10:$J$39,COLUMNS($A24:B24),FALSE)=0,"",VLOOKUP($A24,Fall!$A$10:$J$39,COLUMNS($A24:B24),FALSE)),"")</f>
        <v/>
      </c>
      <c r="C24" s="162" t="str">
        <f>IFERROR(IF(VLOOKUP($A24,Fall!$A$10:$J$39,COLUMNS($A24:C24),FALSE)=0,"",VLOOKUP($A24,Fall!$A$10:$J$39,COLUMNS($A24:C24),FALSE)),"")</f>
        <v/>
      </c>
      <c r="D24" s="236" t="str">
        <f>IFERROR(IF(VLOOKUP($A24,Fall!$A$10:$J$39,COLUMNS($A24:D24),FALSE)=0,"",VLOOKUP($A24,Fall!$A$10:$J$39,COLUMNS($A24:D24),FALSE)),"")</f>
        <v/>
      </c>
      <c r="E24" s="236" t="str">
        <f>IFERROR(IF(VLOOKUP($A24,Fall!$A$10:$J$39,COLUMNS($A24:E24),FALSE)=0,"",VLOOKUP($A24,Fall!$A$10:$J$39,COLUMNS($A24:E24),FALSE)),"")</f>
        <v/>
      </c>
      <c r="F24" s="236" t="str">
        <f>IFERROR(IF(VLOOKUP($A24,Fall!$A$10:$J$39,COLUMNS($A24:F24),FALSE)=0,"",VLOOKUP($A24,Fall!$A$10:$J$39,COLUMNS($A24:F24),FALSE)),"")</f>
        <v/>
      </c>
      <c r="G24" s="237" t="str">
        <f>IFERROR(IF(VLOOKUP($A24,Fall!$A$10:$J$39,COLUMNS($A24:G24),FALSE)=0,"",VLOOKUP($A24,Fall!$A$10:$J$39,COLUMNS($A24:G24),FALSE)),"")</f>
        <v/>
      </c>
      <c r="H24" s="88" t="str">
        <f>IFERROR(IF(VLOOKUP($A24,Fall!$A$10:$J$39,COLUMNS($A24:H24),FALSE)=0,"",VLOOKUP($A24,Fall!$A$10:$J$39,COLUMNS($A24:H24),FALSE)),"")</f>
        <v/>
      </c>
      <c r="I24" s="102" t="str">
        <f>IFERROR(IF(VLOOKUP($A24,Fall!$A$10:$J$39,COLUMNS($A24:I24),FALSE)=0,"",VLOOKUP($A24,Fall!$A$10:$J$39,COLUMNS($A24:I24),FALSE)),"")</f>
        <v/>
      </c>
      <c r="J24" s="259" t="str">
        <f t="shared" si="4"/>
        <v/>
      </c>
      <c r="K24" s="230"/>
      <c r="L24" s="229" t="str">
        <f t="shared" ca="1" si="5"/>
        <v/>
      </c>
      <c r="M24" s="262" t="str">
        <f t="shared" si="6"/>
        <v/>
      </c>
      <c r="N24" s="27"/>
      <c r="O24" s="30"/>
      <c r="P24" s="32"/>
      <c r="Q24" s="27"/>
      <c r="R24" s="26"/>
      <c r="S24" s="26"/>
      <c r="T24" s="91">
        <f t="shared" si="7"/>
        <v>0</v>
      </c>
      <c r="W24" s="1" t="e">
        <f t="shared" si="8"/>
        <v>#N/A</v>
      </c>
      <c r="X24" s="1" t="e">
        <f t="shared" si="8"/>
        <v>#N/A</v>
      </c>
      <c r="Y24" s="1" t="e">
        <f t="shared" si="9"/>
        <v>#N/A</v>
      </c>
      <c r="Z24" t="b">
        <f t="shared" si="0"/>
        <v>0</v>
      </c>
      <c r="AA24">
        <f t="shared" si="10"/>
        <v>0</v>
      </c>
      <c r="AB24" t="b">
        <f t="shared" si="1"/>
        <v>1</v>
      </c>
      <c r="AC24" t="str">
        <f t="shared" si="11"/>
        <v/>
      </c>
      <c r="AD24" t="e">
        <f t="shared" si="2"/>
        <v>#N/A</v>
      </c>
      <c r="AF24" t="str">
        <f ca="1">Reference!AV16</f>
        <v/>
      </c>
      <c r="AG24" t="str">
        <f ca="1">IFERROR(Reference!AQ16,"")</f>
        <v/>
      </c>
      <c r="AI24" t="str">
        <f ca="1">Reference!AX16</f>
        <v/>
      </c>
      <c r="AJ24" t="str">
        <f ca="1">Reference!BG16</f>
        <v/>
      </c>
      <c r="AK24">
        <f t="shared" si="12"/>
        <v>0</v>
      </c>
      <c r="AL24">
        <f t="shared" si="3"/>
        <v>0</v>
      </c>
      <c r="AM24">
        <f>IF(COUNT(Q24:S24)=0,0,IF(OR(AND(AA24&lt;14,T24&gt;=Reference!$AB$58),AND(AA24&gt;=14,T24&gt;=Reference!$AE$58)),4,IF(OR(AND(AA24&lt;14,T24&gt;=Reference!$AB$57),AND(AA24&gt;=14,T24&gt;=Reference!$AE$57)),3,IF(OR(AND(AA24&lt;14,T24&gt;=Reference!$AB$56),AND(AA24&gt;=14,T24&gt;=Reference!$AE$56)),2,1))))</f>
        <v>0</v>
      </c>
    </row>
    <row r="25" spans="1:39" ht="15" customHeight="1">
      <c r="A25" s="232"/>
      <c r="B25" s="233" t="str">
        <f>IFERROR(IF(VLOOKUP($A25,Fall!$A$10:$J$39,COLUMNS($A25:B25),FALSE)=0,"",VLOOKUP($A25,Fall!$A$10:$J$39,COLUMNS($A25:B25),FALSE)),"")</f>
        <v/>
      </c>
      <c r="C25" s="162" t="str">
        <f>IFERROR(IF(VLOOKUP($A25,Fall!$A$10:$J$39,COLUMNS($A25:C25),FALSE)=0,"",VLOOKUP($A25,Fall!$A$10:$J$39,COLUMNS($A25:C25),FALSE)),"")</f>
        <v/>
      </c>
      <c r="D25" s="236" t="str">
        <f>IFERROR(IF(VLOOKUP($A25,Fall!$A$10:$J$39,COLUMNS($A25:D25),FALSE)=0,"",VLOOKUP($A25,Fall!$A$10:$J$39,COLUMNS($A25:D25),FALSE)),"")</f>
        <v/>
      </c>
      <c r="E25" s="236" t="str">
        <f>IFERROR(IF(VLOOKUP($A25,Fall!$A$10:$J$39,COLUMNS($A25:E25),FALSE)=0,"",VLOOKUP($A25,Fall!$A$10:$J$39,COLUMNS($A25:E25),FALSE)),"")</f>
        <v/>
      </c>
      <c r="F25" s="236" t="str">
        <f>IFERROR(IF(VLOOKUP($A25,Fall!$A$10:$J$39,COLUMNS($A25:F25),FALSE)=0,"",VLOOKUP($A25,Fall!$A$10:$J$39,COLUMNS($A25:F25),FALSE)),"")</f>
        <v/>
      </c>
      <c r="G25" s="237" t="str">
        <f>IFERROR(IF(VLOOKUP($A25,Fall!$A$10:$J$39,COLUMNS($A25:G25),FALSE)=0,"",VLOOKUP($A25,Fall!$A$10:$J$39,COLUMNS($A25:G25),FALSE)),"")</f>
        <v/>
      </c>
      <c r="H25" s="88" t="str">
        <f>IFERROR(IF(VLOOKUP($A25,Fall!$A$10:$J$39,COLUMNS($A25:H25),FALSE)=0,"",VLOOKUP($A25,Fall!$A$10:$J$39,COLUMNS($A25:H25),FALSE)),"")</f>
        <v/>
      </c>
      <c r="I25" s="102" t="str">
        <f>IFERROR(IF(VLOOKUP($A25,Fall!$A$10:$J$39,COLUMNS($A25:I25),FALSE)=0,"",VLOOKUP($A25,Fall!$A$10:$J$39,COLUMNS($A25:I25),FALSE)),"")</f>
        <v/>
      </c>
      <c r="J25" s="259" t="str">
        <f t="shared" si="4"/>
        <v/>
      </c>
      <c r="K25" s="230"/>
      <c r="L25" s="229" t="str">
        <f t="shared" ca="1" si="5"/>
        <v/>
      </c>
      <c r="M25" s="262" t="str">
        <f t="shared" si="6"/>
        <v/>
      </c>
      <c r="N25" s="27"/>
      <c r="O25" s="30"/>
      <c r="P25" s="32"/>
      <c r="Q25" s="27"/>
      <c r="R25" s="26"/>
      <c r="S25" s="26"/>
      <c r="T25" s="91">
        <f t="shared" si="7"/>
        <v>0</v>
      </c>
      <c r="W25" s="1" t="e">
        <f t="shared" si="8"/>
        <v>#N/A</v>
      </c>
      <c r="X25" s="1" t="e">
        <f t="shared" si="8"/>
        <v>#N/A</v>
      </c>
      <c r="Y25" s="1" t="e">
        <f t="shared" si="9"/>
        <v>#N/A</v>
      </c>
      <c r="Z25" t="b">
        <f t="shared" si="0"/>
        <v>0</v>
      </c>
      <c r="AA25">
        <f t="shared" si="10"/>
        <v>0</v>
      </c>
      <c r="AB25" t="b">
        <f t="shared" si="1"/>
        <v>1</v>
      </c>
      <c r="AC25" t="str">
        <f t="shared" si="11"/>
        <v/>
      </c>
      <c r="AD25" t="e">
        <f t="shared" si="2"/>
        <v>#N/A</v>
      </c>
      <c r="AF25" t="str">
        <f ca="1">Reference!AV17</f>
        <v/>
      </c>
      <c r="AG25" t="str">
        <f ca="1">IFERROR(Reference!AQ17,"")</f>
        <v/>
      </c>
      <c r="AI25" t="str">
        <f ca="1">Reference!AX17</f>
        <v/>
      </c>
      <c r="AJ25" t="str">
        <f ca="1">Reference!BG17</f>
        <v/>
      </c>
      <c r="AK25">
        <f t="shared" si="12"/>
        <v>0</v>
      </c>
      <c r="AL25">
        <f t="shared" si="3"/>
        <v>0</v>
      </c>
      <c r="AM25">
        <f>IF(COUNT(Q25:S25)=0,0,IF(OR(AND(AA25&lt;14,T25&gt;=Reference!$AB$58),AND(AA25&gt;=14,T25&gt;=Reference!$AE$58)),4,IF(OR(AND(AA25&lt;14,T25&gt;=Reference!$AB$57),AND(AA25&gt;=14,T25&gt;=Reference!$AE$57)),3,IF(OR(AND(AA25&lt;14,T25&gt;=Reference!$AB$56),AND(AA25&gt;=14,T25&gt;=Reference!$AE$56)),2,1))))</f>
        <v>0</v>
      </c>
    </row>
    <row r="26" spans="1:39" ht="15" customHeight="1">
      <c r="A26" s="232"/>
      <c r="B26" s="233" t="str">
        <f>IFERROR(IF(VLOOKUP($A26,Fall!$A$10:$J$39,COLUMNS($A26:B26),FALSE)=0,"",VLOOKUP($A26,Fall!$A$10:$J$39,COLUMNS($A26:B26),FALSE)),"")</f>
        <v/>
      </c>
      <c r="C26" s="162" t="str">
        <f>IFERROR(IF(VLOOKUP($A26,Fall!$A$10:$J$39,COLUMNS($A26:C26),FALSE)=0,"",VLOOKUP($A26,Fall!$A$10:$J$39,COLUMNS($A26:C26),FALSE)),"")</f>
        <v/>
      </c>
      <c r="D26" s="236" t="str">
        <f>IFERROR(IF(VLOOKUP($A26,Fall!$A$10:$J$39,COLUMNS($A26:D26),FALSE)=0,"",VLOOKUP($A26,Fall!$A$10:$J$39,COLUMNS($A26:D26),FALSE)),"")</f>
        <v/>
      </c>
      <c r="E26" s="236" t="str">
        <f>IFERROR(IF(VLOOKUP($A26,Fall!$A$10:$J$39,COLUMNS($A26:E26),FALSE)=0,"",VLOOKUP($A26,Fall!$A$10:$J$39,COLUMNS($A26:E26),FALSE)),"")</f>
        <v/>
      </c>
      <c r="F26" s="236" t="str">
        <f>IFERROR(IF(VLOOKUP($A26,Fall!$A$10:$J$39,COLUMNS($A26:F26),FALSE)=0,"",VLOOKUP($A26,Fall!$A$10:$J$39,COLUMNS($A26:F26),FALSE)),"")</f>
        <v/>
      </c>
      <c r="G26" s="237" t="str">
        <f>IFERROR(IF(VLOOKUP($A26,Fall!$A$10:$J$39,COLUMNS($A26:G26),FALSE)=0,"",VLOOKUP($A26,Fall!$A$10:$J$39,COLUMNS($A26:G26),FALSE)),"")</f>
        <v/>
      </c>
      <c r="H26" s="88" t="str">
        <f>IFERROR(IF(VLOOKUP($A26,Fall!$A$10:$J$39,COLUMNS($A26:H26),FALSE)=0,"",VLOOKUP($A26,Fall!$A$10:$J$39,COLUMNS($A26:H26),FALSE)),"")</f>
        <v/>
      </c>
      <c r="I26" s="102" t="str">
        <f>IFERROR(IF(VLOOKUP($A26,Fall!$A$10:$J$39,COLUMNS($A26:I26),FALSE)=0,"",VLOOKUP($A26,Fall!$A$10:$J$39,COLUMNS($A26:I26),FALSE)),"")</f>
        <v/>
      </c>
      <c r="J26" s="259" t="str">
        <f t="shared" si="4"/>
        <v/>
      </c>
      <c r="K26" s="230"/>
      <c r="L26" s="229" t="str">
        <f t="shared" ca="1" si="5"/>
        <v/>
      </c>
      <c r="M26" s="262" t="str">
        <f t="shared" si="6"/>
        <v/>
      </c>
      <c r="N26" s="25"/>
      <c r="O26" s="29"/>
      <c r="P26" s="31"/>
      <c r="Q26" s="27"/>
      <c r="R26" s="26"/>
      <c r="S26" s="26"/>
      <c r="T26" s="91">
        <f t="shared" si="7"/>
        <v>0</v>
      </c>
      <c r="W26" s="1" t="e">
        <f t="shared" si="8"/>
        <v>#N/A</v>
      </c>
      <c r="X26" s="1" t="e">
        <f t="shared" si="8"/>
        <v>#N/A</v>
      </c>
      <c r="Y26" s="1" t="e">
        <f t="shared" si="9"/>
        <v>#N/A</v>
      </c>
      <c r="Z26" t="b">
        <f t="shared" si="0"/>
        <v>0</v>
      </c>
      <c r="AA26">
        <f t="shared" si="10"/>
        <v>0</v>
      </c>
      <c r="AB26" t="b">
        <f t="shared" si="1"/>
        <v>1</v>
      </c>
      <c r="AC26" t="str">
        <f t="shared" si="11"/>
        <v/>
      </c>
      <c r="AD26" t="e">
        <f t="shared" si="2"/>
        <v>#N/A</v>
      </c>
      <c r="AF26" t="str">
        <f ca="1">Reference!AV18</f>
        <v/>
      </c>
      <c r="AG26" t="str">
        <f ca="1">IFERROR(Reference!AQ18,"")</f>
        <v/>
      </c>
      <c r="AI26" t="str">
        <f ca="1">Reference!AX18</f>
        <v/>
      </c>
      <c r="AJ26" t="str">
        <f ca="1">Reference!BG18</f>
        <v/>
      </c>
      <c r="AK26">
        <f t="shared" si="12"/>
        <v>0</v>
      </c>
      <c r="AL26">
        <f t="shared" si="3"/>
        <v>0</v>
      </c>
      <c r="AM26">
        <f>IF(COUNT(Q26:S26)=0,0,IF(OR(AND(AA26&lt;14,T26&gt;=Reference!$AB$58),AND(AA26&gt;=14,T26&gt;=Reference!$AE$58)),4,IF(OR(AND(AA26&lt;14,T26&gt;=Reference!$AB$57),AND(AA26&gt;=14,T26&gt;=Reference!$AE$57)),3,IF(OR(AND(AA26&lt;14,T26&gt;=Reference!$AB$56),AND(AA26&gt;=14,T26&gt;=Reference!$AE$56)),2,1))))</f>
        <v>0</v>
      </c>
    </row>
    <row r="27" spans="1:39" ht="15" customHeight="1">
      <c r="A27" s="232"/>
      <c r="B27" s="233" t="str">
        <f>IFERROR(IF(VLOOKUP($A27,Fall!$A$10:$J$39,COLUMNS($A27:B27),FALSE)=0,"",VLOOKUP($A27,Fall!$A$10:$J$39,COLUMNS($A27:B27),FALSE)),"")</f>
        <v/>
      </c>
      <c r="C27" s="162" t="str">
        <f>IFERROR(IF(VLOOKUP($A27,Fall!$A$10:$J$39,COLUMNS($A27:C27),FALSE)=0,"",VLOOKUP($A27,Fall!$A$10:$J$39,COLUMNS($A27:C27),FALSE)),"")</f>
        <v/>
      </c>
      <c r="D27" s="236" t="str">
        <f>IFERROR(IF(VLOOKUP($A27,Fall!$A$10:$J$39,COLUMNS($A27:D27),FALSE)=0,"",VLOOKUP($A27,Fall!$A$10:$J$39,COLUMNS($A27:D27),FALSE)),"")</f>
        <v/>
      </c>
      <c r="E27" s="236" t="str">
        <f>IFERROR(IF(VLOOKUP($A27,Fall!$A$10:$J$39,COLUMNS($A27:E27),FALSE)=0,"",VLOOKUP($A27,Fall!$A$10:$J$39,COLUMNS($A27:E27),FALSE)),"")</f>
        <v/>
      </c>
      <c r="F27" s="236" t="str">
        <f>IFERROR(IF(VLOOKUP($A27,Fall!$A$10:$J$39,COLUMNS($A27:F27),FALSE)=0,"",VLOOKUP($A27,Fall!$A$10:$J$39,COLUMNS($A27:F27),FALSE)),"")</f>
        <v/>
      </c>
      <c r="G27" s="237" t="str">
        <f>IFERROR(IF(VLOOKUP($A27,Fall!$A$10:$J$39,COLUMNS($A27:G27),FALSE)=0,"",VLOOKUP($A27,Fall!$A$10:$J$39,COLUMNS($A27:G27),FALSE)),"")</f>
        <v/>
      </c>
      <c r="H27" s="88" t="str">
        <f>IFERROR(IF(VLOOKUP($A27,Fall!$A$10:$J$39,COLUMNS($A27:H27),FALSE)=0,"",VLOOKUP($A27,Fall!$A$10:$J$39,COLUMNS($A27:H27),FALSE)),"")</f>
        <v/>
      </c>
      <c r="I27" s="102" t="str">
        <f>IFERROR(IF(VLOOKUP($A27,Fall!$A$10:$J$39,COLUMNS($A27:I27),FALSE)=0,"",VLOOKUP($A27,Fall!$A$10:$J$39,COLUMNS($A27:I27),FALSE)),"")</f>
        <v/>
      </c>
      <c r="J27" s="259" t="str">
        <f t="shared" si="4"/>
        <v/>
      </c>
      <c r="K27" s="230"/>
      <c r="L27" s="229" t="str">
        <f t="shared" ca="1" si="5"/>
        <v/>
      </c>
      <c r="M27" s="262" t="str">
        <f t="shared" si="6"/>
        <v/>
      </c>
      <c r="N27" s="27"/>
      <c r="O27" s="30"/>
      <c r="P27" s="32"/>
      <c r="Q27" s="27"/>
      <c r="R27" s="26"/>
      <c r="S27" s="26"/>
      <c r="T27" s="91">
        <f t="shared" si="7"/>
        <v>0</v>
      </c>
      <c r="W27" s="1" t="e">
        <f t="shared" si="8"/>
        <v>#N/A</v>
      </c>
      <c r="X27" s="1" t="e">
        <f t="shared" si="8"/>
        <v>#N/A</v>
      </c>
      <c r="Y27" s="1" t="e">
        <f t="shared" si="9"/>
        <v>#N/A</v>
      </c>
      <c r="Z27" t="b">
        <f t="shared" si="0"/>
        <v>0</v>
      </c>
      <c r="AA27">
        <f t="shared" si="10"/>
        <v>0</v>
      </c>
      <c r="AB27" t="b">
        <f t="shared" si="1"/>
        <v>1</v>
      </c>
      <c r="AC27" t="str">
        <f t="shared" si="11"/>
        <v/>
      </c>
      <c r="AD27" t="e">
        <f t="shared" si="2"/>
        <v>#N/A</v>
      </c>
      <c r="AF27" t="str">
        <f ca="1">Reference!AV19</f>
        <v/>
      </c>
      <c r="AG27" t="str">
        <f ca="1">IFERROR(Reference!AQ19,"")</f>
        <v/>
      </c>
      <c r="AI27" t="str">
        <f ca="1">Reference!AX19</f>
        <v/>
      </c>
      <c r="AJ27" t="str">
        <f ca="1">Reference!BG19</f>
        <v/>
      </c>
      <c r="AK27">
        <f t="shared" si="12"/>
        <v>0</v>
      </c>
      <c r="AL27">
        <f t="shared" si="3"/>
        <v>0</v>
      </c>
      <c r="AM27">
        <f>IF(COUNT(Q27:S27)=0,0,IF(OR(AND(AA27&lt;14,T27&gt;=Reference!$AB$58),AND(AA27&gt;=14,T27&gt;=Reference!$AE$58)),4,IF(OR(AND(AA27&lt;14,T27&gt;=Reference!$AB$57),AND(AA27&gt;=14,T27&gt;=Reference!$AE$57)),3,IF(OR(AND(AA27&lt;14,T27&gt;=Reference!$AB$56),AND(AA27&gt;=14,T27&gt;=Reference!$AE$56)),2,1))))</f>
        <v>0</v>
      </c>
    </row>
    <row r="28" spans="1:39" ht="15" customHeight="1">
      <c r="A28" s="232"/>
      <c r="B28" s="233" t="str">
        <f>IFERROR(IF(VLOOKUP($A28,Fall!$A$10:$J$39,COLUMNS($A28:B28),FALSE)=0,"",VLOOKUP($A28,Fall!$A$10:$J$39,COLUMNS($A28:B28),FALSE)),"")</f>
        <v/>
      </c>
      <c r="C28" s="162" t="str">
        <f>IFERROR(IF(VLOOKUP($A28,Fall!$A$10:$J$39,COLUMNS($A28:C28),FALSE)=0,"",VLOOKUP($A28,Fall!$A$10:$J$39,COLUMNS($A28:C28),FALSE)),"")</f>
        <v/>
      </c>
      <c r="D28" s="236" t="str">
        <f>IFERROR(IF(VLOOKUP($A28,Fall!$A$10:$J$39,COLUMNS($A28:D28),FALSE)=0,"",VLOOKUP($A28,Fall!$A$10:$J$39,COLUMNS($A28:D28),FALSE)),"")</f>
        <v/>
      </c>
      <c r="E28" s="236" t="str">
        <f>IFERROR(IF(VLOOKUP($A28,Fall!$A$10:$J$39,COLUMNS($A28:E28),FALSE)=0,"",VLOOKUP($A28,Fall!$A$10:$J$39,COLUMNS($A28:E28),FALSE)),"")</f>
        <v/>
      </c>
      <c r="F28" s="236" t="str">
        <f>IFERROR(IF(VLOOKUP($A28,Fall!$A$10:$J$39,COLUMNS($A28:F28),FALSE)=0,"",VLOOKUP($A28,Fall!$A$10:$J$39,COLUMNS($A28:F28),FALSE)),"")</f>
        <v/>
      </c>
      <c r="G28" s="237" t="str">
        <f>IFERROR(IF(VLOOKUP($A28,Fall!$A$10:$J$39,COLUMNS($A28:G28),FALSE)=0,"",VLOOKUP($A28,Fall!$A$10:$J$39,COLUMNS($A28:G28),FALSE)),"")</f>
        <v/>
      </c>
      <c r="H28" s="88" t="str">
        <f>IFERROR(IF(VLOOKUP($A28,Fall!$A$10:$J$39,COLUMNS($A28:H28),FALSE)=0,"",VLOOKUP($A28,Fall!$A$10:$J$39,COLUMNS($A28:H28),FALSE)),"")</f>
        <v/>
      </c>
      <c r="I28" s="102" t="str">
        <f>IFERROR(IF(VLOOKUP($A28,Fall!$A$10:$J$39,COLUMNS($A28:I28),FALSE)=0,"",VLOOKUP($A28,Fall!$A$10:$J$39,COLUMNS($A28:I28),FALSE)),"")</f>
        <v/>
      </c>
      <c r="J28" s="259" t="str">
        <f t="shared" si="4"/>
        <v/>
      </c>
      <c r="K28" s="230"/>
      <c r="L28" s="229" t="str">
        <f t="shared" ca="1" si="5"/>
        <v/>
      </c>
      <c r="M28" s="262" t="str">
        <f t="shared" si="6"/>
        <v/>
      </c>
      <c r="N28" s="27"/>
      <c r="O28" s="30"/>
      <c r="P28" s="32"/>
      <c r="Q28" s="27"/>
      <c r="R28" s="26"/>
      <c r="S28" s="26"/>
      <c r="T28" s="91">
        <f t="shared" si="7"/>
        <v>0</v>
      </c>
      <c r="W28" s="1" t="e">
        <f t="shared" si="8"/>
        <v>#N/A</v>
      </c>
      <c r="X28" s="1" t="e">
        <f t="shared" si="8"/>
        <v>#N/A</v>
      </c>
      <c r="Y28" s="1" t="e">
        <f t="shared" si="9"/>
        <v>#N/A</v>
      </c>
      <c r="Z28" t="b">
        <f t="shared" si="0"/>
        <v>0</v>
      </c>
      <c r="AA28">
        <f t="shared" si="10"/>
        <v>0</v>
      </c>
      <c r="AB28" t="b">
        <f t="shared" si="1"/>
        <v>1</v>
      </c>
      <c r="AC28" t="str">
        <f t="shared" si="11"/>
        <v/>
      </c>
      <c r="AD28" t="e">
        <f t="shared" si="2"/>
        <v>#N/A</v>
      </c>
      <c r="AF28" t="str">
        <f ca="1">Reference!AV20</f>
        <v/>
      </c>
      <c r="AG28" t="str">
        <f ca="1">IFERROR(Reference!AQ20,"")</f>
        <v/>
      </c>
      <c r="AI28" t="str">
        <f ca="1">Reference!AX20</f>
        <v/>
      </c>
      <c r="AJ28" t="str">
        <f ca="1">Reference!BG20</f>
        <v/>
      </c>
      <c r="AK28">
        <f t="shared" si="12"/>
        <v>0</v>
      </c>
      <c r="AL28">
        <f t="shared" si="3"/>
        <v>0</v>
      </c>
      <c r="AM28">
        <f>IF(COUNT(Q28:S28)=0,0,IF(OR(AND(AA28&lt;14,T28&gt;=Reference!$AB$58),AND(AA28&gt;=14,T28&gt;=Reference!$AE$58)),4,IF(OR(AND(AA28&lt;14,T28&gt;=Reference!$AB$57),AND(AA28&gt;=14,T28&gt;=Reference!$AE$57)),3,IF(OR(AND(AA28&lt;14,T28&gt;=Reference!$AB$56),AND(AA28&gt;=14,T28&gt;=Reference!$AE$56)),2,1))))</f>
        <v>0</v>
      </c>
    </row>
    <row r="29" spans="1:39" ht="15" customHeight="1">
      <c r="A29" s="232"/>
      <c r="B29" s="233" t="str">
        <f>IFERROR(IF(VLOOKUP($A29,Fall!$A$10:$J$39,COLUMNS($A29:B29),FALSE)=0,"",VLOOKUP($A29,Fall!$A$10:$J$39,COLUMNS($A29:B29),FALSE)),"")</f>
        <v/>
      </c>
      <c r="C29" s="162" t="str">
        <f>IFERROR(IF(VLOOKUP($A29,Fall!$A$10:$J$39,COLUMNS($A29:C29),FALSE)=0,"",VLOOKUP($A29,Fall!$A$10:$J$39,COLUMNS($A29:C29),FALSE)),"")</f>
        <v/>
      </c>
      <c r="D29" s="236" t="str">
        <f>IFERROR(IF(VLOOKUP($A29,Fall!$A$10:$J$39,COLUMNS($A29:D29),FALSE)=0,"",VLOOKUP($A29,Fall!$A$10:$J$39,COLUMNS($A29:D29),FALSE)),"")</f>
        <v/>
      </c>
      <c r="E29" s="236" t="str">
        <f>IFERROR(IF(VLOOKUP($A29,Fall!$A$10:$J$39,COLUMNS($A29:E29),FALSE)=0,"",VLOOKUP($A29,Fall!$A$10:$J$39,COLUMNS($A29:E29),FALSE)),"")</f>
        <v/>
      </c>
      <c r="F29" s="236" t="str">
        <f>IFERROR(IF(VLOOKUP($A29,Fall!$A$10:$J$39,COLUMNS($A29:F29),FALSE)=0,"",VLOOKUP($A29,Fall!$A$10:$J$39,COLUMNS($A29:F29),FALSE)),"")</f>
        <v/>
      </c>
      <c r="G29" s="237" t="str">
        <f>IFERROR(IF(VLOOKUP($A29,Fall!$A$10:$J$39,COLUMNS($A29:G29),FALSE)=0,"",VLOOKUP($A29,Fall!$A$10:$J$39,COLUMNS($A29:G29),FALSE)),"")</f>
        <v/>
      </c>
      <c r="H29" s="88" t="str">
        <f>IFERROR(IF(VLOOKUP($A29,Fall!$A$10:$J$39,COLUMNS($A29:H29),FALSE)=0,"",VLOOKUP($A29,Fall!$A$10:$J$39,COLUMNS($A29:H29),FALSE)),"")</f>
        <v/>
      </c>
      <c r="I29" s="102" t="str">
        <f>IFERROR(IF(VLOOKUP($A29,Fall!$A$10:$J$39,COLUMNS($A29:I29),FALSE)=0,"",VLOOKUP($A29,Fall!$A$10:$J$39,COLUMNS($A29:I29),FALSE)),"")</f>
        <v/>
      </c>
      <c r="J29" s="259" t="str">
        <f t="shared" si="4"/>
        <v/>
      </c>
      <c r="K29" s="230"/>
      <c r="L29" s="229" t="str">
        <f t="shared" ca="1" si="5"/>
        <v/>
      </c>
      <c r="M29" s="262" t="str">
        <f t="shared" si="6"/>
        <v/>
      </c>
      <c r="N29" s="27"/>
      <c r="O29" s="30"/>
      <c r="P29" s="32"/>
      <c r="Q29" s="27"/>
      <c r="R29" s="26"/>
      <c r="S29" s="26"/>
      <c r="T29" s="91">
        <f t="shared" si="7"/>
        <v>0</v>
      </c>
      <c r="W29" s="1" t="e">
        <f t="shared" si="8"/>
        <v>#N/A</v>
      </c>
      <c r="X29" s="1" t="e">
        <f t="shared" si="8"/>
        <v>#N/A</v>
      </c>
      <c r="Y29" s="1" t="e">
        <f t="shared" si="9"/>
        <v>#N/A</v>
      </c>
      <c r="Z29" t="b">
        <f t="shared" si="0"/>
        <v>0</v>
      </c>
      <c r="AA29">
        <f t="shared" si="10"/>
        <v>0</v>
      </c>
      <c r="AB29" t="b">
        <f t="shared" si="1"/>
        <v>1</v>
      </c>
      <c r="AC29" t="str">
        <f t="shared" si="11"/>
        <v/>
      </c>
      <c r="AD29" t="e">
        <f t="shared" si="2"/>
        <v>#N/A</v>
      </c>
      <c r="AF29" t="str">
        <f ca="1">Reference!AV21</f>
        <v/>
      </c>
      <c r="AG29" t="str">
        <f ca="1">IFERROR(Reference!AQ21,"")</f>
        <v/>
      </c>
      <c r="AI29" t="str">
        <f ca="1">Reference!AX21</f>
        <v/>
      </c>
      <c r="AJ29" t="str">
        <f ca="1">Reference!BG21</f>
        <v/>
      </c>
      <c r="AK29">
        <f t="shared" si="12"/>
        <v>0</v>
      </c>
      <c r="AL29">
        <f t="shared" si="3"/>
        <v>0</v>
      </c>
      <c r="AM29">
        <f>IF(COUNT(Q29:S29)=0,0,IF(OR(AND(AA29&lt;14,T29&gt;=Reference!$AB$58),AND(AA29&gt;=14,T29&gt;=Reference!$AE$58)),4,IF(OR(AND(AA29&lt;14,T29&gt;=Reference!$AB$57),AND(AA29&gt;=14,T29&gt;=Reference!$AE$57)),3,IF(OR(AND(AA29&lt;14,T29&gt;=Reference!$AB$56),AND(AA29&gt;=14,T29&gt;=Reference!$AE$56)),2,1))))</f>
        <v>0</v>
      </c>
    </row>
    <row r="30" spans="1:39" ht="15" customHeight="1">
      <c r="A30" s="232"/>
      <c r="B30" s="233" t="str">
        <f>IFERROR(IF(VLOOKUP($A30,Fall!$A$10:$J$39,COLUMNS($A30:B30),FALSE)=0,"",VLOOKUP($A30,Fall!$A$10:$J$39,COLUMNS($A30:B30),FALSE)),"")</f>
        <v/>
      </c>
      <c r="C30" s="162" t="str">
        <f>IFERROR(IF(VLOOKUP($A30,Fall!$A$10:$J$39,COLUMNS($A30:C30),FALSE)=0,"",VLOOKUP($A30,Fall!$A$10:$J$39,COLUMNS($A30:C30),FALSE)),"")</f>
        <v/>
      </c>
      <c r="D30" s="236" t="str">
        <f>IFERROR(IF(VLOOKUP($A30,Fall!$A$10:$J$39,COLUMNS($A30:D30),FALSE)=0,"",VLOOKUP($A30,Fall!$A$10:$J$39,COLUMNS($A30:D30),FALSE)),"")</f>
        <v/>
      </c>
      <c r="E30" s="236" t="str">
        <f>IFERROR(IF(VLOOKUP($A30,Fall!$A$10:$J$39,COLUMNS($A30:E30),FALSE)=0,"",VLOOKUP($A30,Fall!$A$10:$J$39,COLUMNS($A30:E30),FALSE)),"")</f>
        <v/>
      </c>
      <c r="F30" s="236" t="str">
        <f>IFERROR(IF(VLOOKUP($A30,Fall!$A$10:$J$39,COLUMNS($A30:F30),FALSE)=0,"",VLOOKUP($A30,Fall!$A$10:$J$39,COLUMNS($A30:F30),FALSE)),"")</f>
        <v/>
      </c>
      <c r="G30" s="237" t="str">
        <f>IFERROR(IF(VLOOKUP($A30,Fall!$A$10:$J$39,COLUMNS($A30:G30),FALSE)=0,"",VLOOKUP($A30,Fall!$A$10:$J$39,COLUMNS($A30:G30),FALSE)),"")</f>
        <v/>
      </c>
      <c r="H30" s="88" t="str">
        <f>IFERROR(IF(VLOOKUP($A30,Fall!$A$10:$J$39,COLUMNS($A30:H30),FALSE)=0,"",VLOOKUP($A30,Fall!$A$10:$J$39,COLUMNS($A30:H30),FALSE)),"")</f>
        <v/>
      </c>
      <c r="I30" s="102" t="str">
        <f>IFERROR(IF(VLOOKUP($A30,Fall!$A$10:$J$39,COLUMNS($A30:I30),FALSE)=0,"",VLOOKUP($A30,Fall!$A$10:$J$39,COLUMNS($A30:I30),FALSE)),"")</f>
        <v/>
      </c>
      <c r="J30" s="259" t="str">
        <f t="shared" si="4"/>
        <v/>
      </c>
      <c r="K30" s="230"/>
      <c r="L30" s="229" t="str">
        <f t="shared" ca="1" si="5"/>
        <v/>
      </c>
      <c r="M30" s="262" t="str">
        <f t="shared" si="6"/>
        <v/>
      </c>
      <c r="N30" s="25"/>
      <c r="O30" s="29"/>
      <c r="P30" s="31"/>
      <c r="Q30" s="27"/>
      <c r="R30" s="26"/>
      <c r="S30" s="26"/>
      <c r="T30" s="91">
        <f t="shared" si="7"/>
        <v>0</v>
      </c>
      <c r="W30" s="1" t="e">
        <f t="shared" si="8"/>
        <v>#N/A</v>
      </c>
      <c r="X30" s="1" t="e">
        <f t="shared" si="8"/>
        <v>#N/A</v>
      </c>
      <c r="Y30" s="1" t="e">
        <f t="shared" si="9"/>
        <v>#N/A</v>
      </c>
      <c r="Z30" t="b">
        <f t="shared" si="0"/>
        <v>0</v>
      </c>
      <c r="AA30">
        <f t="shared" si="10"/>
        <v>0</v>
      </c>
      <c r="AB30" t="b">
        <f t="shared" si="1"/>
        <v>1</v>
      </c>
      <c r="AC30" t="str">
        <f t="shared" si="11"/>
        <v/>
      </c>
      <c r="AD30" t="e">
        <f t="shared" si="2"/>
        <v>#N/A</v>
      </c>
      <c r="AF30" t="str">
        <f ca="1">Reference!AV22</f>
        <v/>
      </c>
      <c r="AG30" t="str">
        <f ca="1">IFERROR(Reference!AQ22,"")</f>
        <v/>
      </c>
      <c r="AI30" t="str">
        <f ca="1">Reference!AX22</f>
        <v/>
      </c>
      <c r="AJ30" t="str">
        <f ca="1">Reference!BG22</f>
        <v/>
      </c>
      <c r="AK30">
        <f t="shared" si="12"/>
        <v>0</v>
      </c>
      <c r="AL30">
        <f t="shared" si="3"/>
        <v>0</v>
      </c>
      <c r="AM30">
        <f>IF(COUNT(Q30:S30)=0,0,IF(OR(AND(AA30&lt;14,T30&gt;=Reference!$AB$58),AND(AA30&gt;=14,T30&gt;=Reference!$AE$58)),4,IF(OR(AND(AA30&lt;14,T30&gt;=Reference!$AB$57),AND(AA30&gt;=14,T30&gt;=Reference!$AE$57)),3,IF(OR(AND(AA30&lt;14,T30&gt;=Reference!$AB$56),AND(AA30&gt;=14,T30&gt;=Reference!$AE$56)),2,1))))</f>
        <v>0</v>
      </c>
    </row>
    <row r="31" spans="1:39" ht="15" customHeight="1">
      <c r="A31" s="232"/>
      <c r="B31" s="233" t="str">
        <f>IFERROR(IF(VLOOKUP($A31,Fall!$A$10:$J$39,COLUMNS($A31:B31),FALSE)=0,"",VLOOKUP($A31,Fall!$A$10:$J$39,COLUMNS($A31:B31),FALSE)),"")</f>
        <v/>
      </c>
      <c r="C31" s="162" t="str">
        <f>IFERROR(IF(VLOOKUP($A31,Fall!$A$10:$J$39,COLUMNS($A31:C31),FALSE)=0,"",VLOOKUP($A31,Fall!$A$10:$J$39,COLUMNS($A31:C31),FALSE)),"")</f>
        <v/>
      </c>
      <c r="D31" s="236" t="str">
        <f>IFERROR(IF(VLOOKUP($A31,Fall!$A$10:$J$39,COLUMNS($A31:D31),FALSE)=0,"",VLOOKUP($A31,Fall!$A$10:$J$39,COLUMNS($A31:D31),FALSE)),"")</f>
        <v/>
      </c>
      <c r="E31" s="236" t="str">
        <f>IFERROR(IF(VLOOKUP($A31,Fall!$A$10:$J$39,COLUMNS($A31:E31),FALSE)=0,"",VLOOKUP($A31,Fall!$A$10:$J$39,COLUMNS($A31:E31),FALSE)),"")</f>
        <v/>
      </c>
      <c r="F31" s="236" t="str">
        <f>IFERROR(IF(VLOOKUP($A31,Fall!$A$10:$J$39,COLUMNS($A31:F31),FALSE)=0,"",VLOOKUP($A31,Fall!$A$10:$J$39,COLUMNS($A31:F31),FALSE)),"")</f>
        <v/>
      </c>
      <c r="G31" s="237" t="str">
        <f>IFERROR(IF(VLOOKUP($A31,Fall!$A$10:$J$39,COLUMNS($A31:G31),FALSE)=0,"",VLOOKUP($A31,Fall!$A$10:$J$39,COLUMNS($A31:G31),FALSE)),"")</f>
        <v/>
      </c>
      <c r="H31" s="88" t="str">
        <f>IFERROR(IF(VLOOKUP($A31,Fall!$A$10:$J$39,COLUMNS($A31:H31),FALSE)=0,"",VLOOKUP($A31,Fall!$A$10:$J$39,COLUMNS($A31:H31),FALSE)),"")</f>
        <v/>
      </c>
      <c r="I31" s="102" t="str">
        <f>IFERROR(IF(VLOOKUP($A31,Fall!$A$10:$J$39,COLUMNS($A31:I31),FALSE)=0,"",VLOOKUP($A31,Fall!$A$10:$J$39,COLUMNS($A31:I31),FALSE)),"")</f>
        <v/>
      </c>
      <c r="J31" s="259" t="str">
        <f t="shared" si="4"/>
        <v/>
      </c>
      <c r="K31" s="230"/>
      <c r="L31" s="229" t="str">
        <f t="shared" ca="1" si="5"/>
        <v/>
      </c>
      <c r="M31" s="262" t="str">
        <f t="shared" si="6"/>
        <v/>
      </c>
      <c r="N31" s="27"/>
      <c r="O31" s="30"/>
      <c r="P31" s="32"/>
      <c r="Q31" s="27"/>
      <c r="R31" s="26"/>
      <c r="S31" s="26"/>
      <c r="T31" s="91">
        <f t="shared" si="7"/>
        <v>0</v>
      </c>
      <c r="W31" s="1" t="e">
        <f t="shared" si="8"/>
        <v>#N/A</v>
      </c>
      <c r="X31" s="1" t="e">
        <f t="shared" si="8"/>
        <v>#N/A</v>
      </c>
      <c r="Y31" s="1" t="e">
        <f t="shared" si="9"/>
        <v>#N/A</v>
      </c>
      <c r="Z31" t="b">
        <f t="shared" si="0"/>
        <v>0</v>
      </c>
      <c r="AA31">
        <f t="shared" si="10"/>
        <v>0</v>
      </c>
      <c r="AB31" t="b">
        <f t="shared" si="1"/>
        <v>1</v>
      </c>
      <c r="AC31" t="str">
        <f t="shared" si="11"/>
        <v/>
      </c>
      <c r="AD31" t="e">
        <f t="shared" si="2"/>
        <v>#N/A</v>
      </c>
      <c r="AF31" t="str">
        <f ca="1">Reference!AV23</f>
        <v/>
      </c>
      <c r="AG31" t="str">
        <f ca="1">IFERROR(Reference!AQ23,"")</f>
        <v/>
      </c>
      <c r="AI31" t="str">
        <f ca="1">Reference!AX23</f>
        <v/>
      </c>
      <c r="AJ31" t="str">
        <f ca="1">Reference!BG23</f>
        <v/>
      </c>
      <c r="AK31">
        <f t="shared" si="12"/>
        <v>0</v>
      </c>
      <c r="AL31">
        <f t="shared" si="3"/>
        <v>0</v>
      </c>
      <c r="AM31">
        <f>IF(COUNT(Q31:S31)=0,0,IF(OR(AND(AA31&lt;14,T31&gt;=Reference!$AB$58),AND(AA31&gt;=14,T31&gt;=Reference!$AE$58)),4,IF(OR(AND(AA31&lt;14,T31&gt;=Reference!$AB$57),AND(AA31&gt;=14,T31&gt;=Reference!$AE$57)),3,IF(OR(AND(AA31&lt;14,T31&gt;=Reference!$AB$56),AND(AA31&gt;=14,T31&gt;=Reference!$AE$56)),2,1))))</f>
        <v>0</v>
      </c>
    </row>
    <row r="32" spans="1:39" ht="15" customHeight="1">
      <c r="A32" s="232"/>
      <c r="B32" s="233" t="str">
        <f>IFERROR(IF(VLOOKUP($A32,Fall!$A$10:$J$39,COLUMNS($A32:B32),FALSE)=0,"",VLOOKUP($A32,Fall!$A$10:$J$39,COLUMNS($A32:B32),FALSE)),"")</f>
        <v/>
      </c>
      <c r="C32" s="162" t="str">
        <f>IFERROR(IF(VLOOKUP($A32,Fall!$A$10:$J$39,COLUMNS($A32:C32),FALSE)=0,"",VLOOKUP($A32,Fall!$A$10:$J$39,COLUMNS($A32:C32),FALSE)),"")</f>
        <v/>
      </c>
      <c r="D32" s="236" t="str">
        <f>IFERROR(IF(VLOOKUP($A32,Fall!$A$10:$J$39,COLUMNS($A32:D32),FALSE)=0,"",VLOOKUP($A32,Fall!$A$10:$J$39,COLUMNS($A32:D32),FALSE)),"")</f>
        <v/>
      </c>
      <c r="E32" s="236" t="str">
        <f>IFERROR(IF(VLOOKUP($A32,Fall!$A$10:$J$39,COLUMNS($A32:E32),FALSE)=0,"",VLOOKUP($A32,Fall!$A$10:$J$39,COLUMNS($A32:E32),FALSE)),"")</f>
        <v/>
      </c>
      <c r="F32" s="236" t="str">
        <f>IFERROR(IF(VLOOKUP($A32,Fall!$A$10:$J$39,COLUMNS($A32:F32),FALSE)=0,"",VLOOKUP($A32,Fall!$A$10:$J$39,COLUMNS($A32:F32),FALSE)),"")</f>
        <v/>
      </c>
      <c r="G32" s="237" t="str">
        <f>IFERROR(IF(VLOOKUP($A32,Fall!$A$10:$J$39,COLUMNS($A32:G32),FALSE)=0,"",VLOOKUP($A32,Fall!$A$10:$J$39,COLUMNS($A32:G32),FALSE)),"")</f>
        <v/>
      </c>
      <c r="H32" s="88" t="str">
        <f>IFERROR(IF(VLOOKUP($A32,Fall!$A$10:$J$39,COLUMNS($A32:H32),FALSE)=0,"",VLOOKUP($A32,Fall!$A$10:$J$39,COLUMNS($A32:H32),FALSE)),"")</f>
        <v/>
      </c>
      <c r="I32" s="102" t="str">
        <f>IFERROR(IF(VLOOKUP($A32,Fall!$A$10:$J$39,COLUMNS($A32:I32),FALSE)=0,"",VLOOKUP($A32,Fall!$A$10:$J$39,COLUMNS($A32:I32),FALSE)),"")</f>
        <v/>
      </c>
      <c r="J32" s="259" t="str">
        <f t="shared" si="4"/>
        <v/>
      </c>
      <c r="K32" s="230"/>
      <c r="L32" s="229" t="str">
        <f t="shared" ca="1" si="5"/>
        <v/>
      </c>
      <c r="M32" s="262" t="str">
        <f t="shared" si="6"/>
        <v/>
      </c>
      <c r="N32" s="27"/>
      <c r="O32" s="30"/>
      <c r="P32" s="32"/>
      <c r="Q32" s="27"/>
      <c r="R32" s="26"/>
      <c r="S32" s="26"/>
      <c r="T32" s="91">
        <f t="shared" si="7"/>
        <v>0</v>
      </c>
      <c r="W32" s="1" t="e">
        <f t="shared" si="8"/>
        <v>#N/A</v>
      </c>
      <c r="X32" s="1" t="e">
        <f t="shared" si="8"/>
        <v>#N/A</v>
      </c>
      <c r="Y32" s="1" t="e">
        <f t="shared" si="9"/>
        <v>#N/A</v>
      </c>
      <c r="Z32" t="b">
        <f t="shared" si="0"/>
        <v>0</v>
      </c>
      <c r="AA32">
        <f t="shared" si="10"/>
        <v>0</v>
      </c>
      <c r="AB32" t="b">
        <f t="shared" si="1"/>
        <v>1</v>
      </c>
      <c r="AC32" t="str">
        <f t="shared" si="11"/>
        <v/>
      </c>
      <c r="AD32" t="e">
        <f t="shared" si="2"/>
        <v>#N/A</v>
      </c>
      <c r="AF32" t="str">
        <f ca="1">Reference!AV24</f>
        <v/>
      </c>
      <c r="AG32" t="str">
        <f ca="1">IFERROR(Reference!AQ24,"")</f>
        <v/>
      </c>
      <c r="AI32" t="str">
        <f ca="1">Reference!AX24</f>
        <v/>
      </c>
      <c r="AJ32" t="str">
        <f ca="1">Reference!BG24</f>
        <v/>
      </c>
      <c r="AK32">
        <f t="shared" si="12"/>
        <v>0</v>
      </c>
      <c r="AL32">
        <f t="shared" si="3"/>
        <v>0</v>
      </c>
      <c r="AM32">
        <f>IF(COUNT(Q32:S32)=0,0,IF(OR(AND(AA32&lt;14,T32&gt;=Reference!$AB$58),AND(AA32&gt;=14,T32&gt;=Reference!$AE$58)),4,IF(OR(AND(AA32&lt;14,T32&gt;=Reference!$AB$57),AND(AA32&gt;=14,T32&gt;=Reference!$AE$57)),3,IF(OR(AND(AA32&lt;14,T32&gt;=Reference!$AB$56),AND(AA32&gt;=14,T32&gt;=Reference!$AE$56)),2,1))))</f>
        <v>0</v>
      </c>
    </row>
    <row r="33" spans="1:39" ht="15" customHeight="1">
      <c r="A33" s="232"/>
      <c r="B33" s="233" t="str">
        <f>IFERROR(IF(VLOOKUP($A33,Fall!$A$10:$J$39,COLUMNS($A33:B33),FALSE)=0,"",VLOOKUP($A33,Fall!$A$10:$J$39,COLUMNS($A33:B33),FALSE)),"")</f>
        <v/>
      </c>
      <c r="C33" s="162" t="str">
        <f>IFERROR(IF(VLOOKUP($A33,Fall!$A$10:$J$39,COLUMNS($A33:C33),FALSE)=0,"",VLOOKUP($A33,Fall!$A$10:$J$39,COLUMNS($A33:C33),FALSE)),"")</f>
        <v/>
      </c>
      <c r="D33" s="236" t="str">
        <f>IFERROR(IF(VLOOKUP($A33,Fall!$A$10:$J$39,COLUMNS($A33:D33),FALSE)=0,"",VLOOKUP($A33,Fall!$A$10:$J$39,COLUMNS($A33:D33),FALSE)),"")</f>
        <v/>
      </c>
      <c r="E33" s="236" t="str">
        <f>IFERROR(IF(VLOOKUP($A33,Fall!$A$10:$J$39,COLUMNS($A33:E33),FALSE)=0,"",VLOOKUP($A33,Fall!$A$10:$J$39,COLUMNS($A33:E33),FALSE)),"")</f>
        <v/>
      </c>
      <c r="F33" s="236" t="str">
        <f>IFERROR(IF(VLOOKUP($A33,Fall!$A$10:$J$39,COLUMNS($A33:F33),FALSE)=0,"",VLOOKUP($A33,Fall!$A$10:$J$39,COLUMNS($A33:F33),FALSE)),"")</f>
        <v/>
      </c>
      <c r="G33" s="237" t="str">
        <f>IFERROR(IF(VLOOKUP($A33,Fall!$A$10:$J$39,COLUMNS($A33:G33),FALSE)=0,"",VLOOKUP($A33,Fall!$A$10:$J$39,COLUMNS($A33:G33),FALSE)),"")</f>
        <v/>
      </c>
      <c r="H33" s="88" t="str">
        <f>IFERROR(IF(VLOOKUP($A33,Fall!$A$10:$J$39,COLUMNS($A33:H33),FALSE)=0,"",VLOOKUP($A33,Fall!$A$10:$J$39,COLUMNS($A33:H33),FALSE)),"")</f>
        <v/>
      </c>
      <c r="I33" s="102" t="str">
        <f>IFERROR(IF(VLOOKUP($A33,Fall!$A$10:$J$39,COLUMNS($A33:I33),FALSE)=0,"",VLOOKUP($A33,Fall!$A$10:$J$39,COLUMNS($A33:I33),FALSE)),"")</f>
        <v/>
      </c>
      <c r="J33" s="259" t="str">
        <f t="shared" si="4"/>
        <v/>
      </c>
      <c r="K33" s="230"/>
      <c r="L33" s="229" t="str">
        <f t="shared" ca="1" si="5"/>
        <v/>
      </c>
      <c r="M33" s="262" t="str">
        <f t="shared" si="6"/>
        <v/>
      </c>
      <c r="N33" s="27"/>
      <c r="O33" s="30"/>
      <c r="P33" s="32"/>
      <c r="Q33" s="27"/>
      <c r="R33" s="26"/>
      <c r="S33" s="26"/>
      <c r="T33" s="91">
        <f t="shared" si="7"/>
        <v>0</v>
      </c>
      <c r="W33" s="1" t="e">
        <f t="shared" si="8"/>
        <v>#N/A</v>
      </c>
      <c r="X33" s="1" t="e">
        <f t="shared" si="8"/>
        <v>#N/A</v>
      </c>
      <c r="Y33" s="1" t="e">
        <f t="shared" si="9"/>
        <v>#N/A</v>
      </c>
      <c r="Z33" t="b">
        <f t="shared" si="0"/>
        <v>0</v>
      </c>
      <c r="AA33">
        <f t="shared" si="10"/>
        <v>0</v>
      </c>
      <c r="AB33" t="b">
        <f t="shared" si="1"/>
        <v>1</v>
      </c>
      <c r="AC33" t="str">
        <f t="shared" si="11"/>
        <v/>
      </c>
      <c r="AD33" t="e">
        <f t="shared" si="2"/>
        <v>#N/A</v>
      </c>
      <c r="AF33" t="str">
        <f ca="1">Reference!AV25</f>
        <v/>
      </c>
      <c r="AG33" t="str">
        <f ca="1">IFERROR(Reference!AQ25,"")</f>
        <v/>
      </c>
      <c r="AI33" t="str">
        <f ca="1">Reference!AX25</f>
        <v/>
      </c>
      <c r="AJ33" t="str">
        <f ca="1">Reference!BG25</f>
        <v/>
      </c>
      <c r="AK33">
        <f t="shared" si="12"/>
        <v>0</v>
      </c>
      <c r="AL33">
        <f t="shared" si="3"/>
        <v>0</v>
      </c>
      <c r="AM33">
        <f>IF(COUNT(Q33:S33)=0,0,IF(OR(AND(AA33&lt;14,T33&gt;=Reference!$AB$58),AND(AA33&gt;=14,T33&gt;=Reference!$AE$58)),4,IF(OR(AND(AA33&lt;14,T33&gt;=Reference!$AB$57),AND(AA33&gt;=14,T33&gt;=Reference!$AE$57)),3,IF(OR(AND(AA33&lt;14,T33&gt;=Reference!$AB$56),AND(AA33&gt;=14,T33&gt;=Reference!$AE$56)),2,1))))</f>
        <v>0</v>
      </c>
    </row>
    <row r="34" spans="1:39" ht="15" customHeight="1">
      <c r="A34" s="232"/>
      <c r="B34" s="233" t="str">
        <f>IFERROR(IF(VLOOKUP($A34,Fall!$A$10:$J$39,COLUMNS($A34:B34),FALSE)=0,"",VLOOKUP($A34,Fall!$A$10:$J$39,COLUMNS($A34:B34),FALSE)),"")</f>
        <v/>
      </c>
      <c r="C34" s="162" t="str">
        <f>IFERROR(IF(VLOOKUP($A34,Fall!$A$10:$J$39,COLUMNS($A34:C34),FALSE)=0,"",VLOOKUP($A34,Fall!$A$10:$J$39,COLUMNS($A34:C34),FALSE)),"")</f>
        <v/>
      </c>
      <c r="D34" s="236" t="str">
        <f>IFERROR(IF(VLOOKUP($A34,Fall!$A$10:$J$39,COLUMNS($A34:D34),FALSE)=0,"",VLOOKUP($A34,Fall!$A$10:$J$39,COLUMNS($A34:D34),FALSE)),"")</f>
        <v/>
      </c>
      <c r="E34" s="236" t="str">
        <f>IFERROR(IF(VLOOKUP($A34,Fall!$A$10:$J$39,COLUMNS($A34:E34),FALSE)=0,"",VLOOKUP($A34,Fall!$A$10:$J$39,COLUMNS($A34:E34),FALSE)),"")</f>
        <v/>
      </c>
      <c r="F34" s="236" t="str">
        <f>IFERROR(IF(VLOOKUP($A34,Fall!$A$10:$J$39,COLUMNS($A34:F34),FALSE)=0,"",VLOOKUP($A34,Fall!$A$10:$J$39,COLUMNS($A34:F34),FALSE)),"")</f>
        <v/>
      </c>
      <c r="G34" s="237" t="str">
        <f>IFERROR(IF(VLOOKUP($A34,Fall!$A$10:$J$39,COLUMNS($A34:G34),FALSE)=0,"",VLOOKUP($A34,Fall!$A$10:$J$39,COLUMNS($A34:G34),FALSE)),"")</f>
        <v/>
      </c>
      <c r="H34" s="88" t="str">
        <f>IFERROR(IF(VLOOKUP($A34,Fall!$A$10:$J$39,COLUMNS($A34:H34),FALSE)=0,"",VLOOKUP($A34,Fall!$A$10:$J$39,COLUMNS($A34:H34),FALSE)),"")</f>
        <v/>
      </c>
      <c r="I34" s="102" t="str">
        <f>IFERROR(IF(VLOOKUP($A34,Fall!$A$10:$J$39,COLUMNS($A34:I34),FALSE)=0,"",VLOOKUP($A34,Fall!$A$10:$J$39,COLUMNS($A34:I34),FALSE)),"")</f>
        <v/>
      </c>
      <c r="J34" s="259" t="str">
        <f t="shared" si="4"/>
        <v/>
      </c>
      <c r="K34" s="230"/>
      <c r="L34" s="229" t="str">
        <f t="shared" ca="1" si="5"/>
        <v/>
      </c>
      <c r="M34" s="262" t="str">
        <f t="shared" si="6"/>
        <v/>
      </c>
      <c r="N34" s="27"/>
      <c r="O34" s="30"/>
      <c r="P34" s="32"/>
      <c r="Q34" s="27"/>
      <c r="R34" s="26"/>
      <c r="S34" s="26"/>
      <c r="T34" s="91">
        <f t="shared" si="7"/>
        <v>0</v>
      </c>
      <c r="W34" s="1" t="e">
        <f t="shared" si="8"/>
        <v>#N/A</v>
      </c>
      <c r="X34" s="1" t="e">
        <f t="shared" si="8"/>
        <v>#N/A</v>
      </c>
      <c r="Y34" s="1" t="e">
        <f t="shared" si="9"/>
        <v>#N/A</v>
      </c>
      <c r="Z34" t="b">
        <f t="shared" si="0"/>
        <v>0</v>
      </c>
      <c r="AA34">
        <f t="shared" si="10"/>
        <v>0</v>
      </c>
      <c r="AB34" t="b">
        <f t="shared" si="1"/>
        <v>1</v>
      </c>
      <c r="AC34" t="str">
        <f t="shared" si="11"/>
        <v/>
      </c>
      <c r="AD34" t="e">
        <f t="shared" si="2"/>
        <v>#N/A</v>
      </c>
      <c r="AF34" t="str">
        <f ca="1">Reference!AV26</f>
        <v/>
      </c>
      <c r="AG34" t="str">
        <f ca="1">IFERROR(Reference!AQ26,"")</f>
        <v/>
      </c>
      <c r="AI34" t="str">
        <f ca="1">Reference!AX26</f>
        <v/>
      </c>
      <c r="AJ34" t="str">
        <f ca="1">Reference!BG26</f>
        <v/>
      </c>
      <c r="AK34">
        <f t="shared" si="12"/>
        <v>0</v>
      </c>
      <c r="AL34">
        <f t="shared" si="3"/>
        <v>0</v>
      </c>
      <c r="AM34">
        <f>IF(COUNT(Q34:S34)=0,0,IF(OR(AND(AA34&lt;14,T34&gt;=Reference!$AB$58),AND(AA34&gt;=14,T34&gt;=Reference!$AE$58)),4,IF(OR(AND(AA34&lt;14,T34&gt;=Reference!$AB$57),AND(AA34&gt;=14,T34&gt;=Reference!$AE$57)),3,IF(OR(AND(AA34&lt;14,T34&gt;=Reference!$AB$56),AND(AA34&gt;=14,T34&gt;=Reference!$AE$56)),2,1))))</f>
        <v>0</v>
      </c>
    </row>
    <row r="35" spans="1:39" ht="15" customHeight="1">
      <c r="A35" s="232"/>
      <c r="B35" s="233" t="str">
        <f>IFERROR(IF(VLOOKUP($A35,Fall!$A$10:$J$39,COLUMNS($A35:B35),FALSE)=0,"",VLOOKUP($A35,Fall!$A$10:$J$39,COLUMNS($A35:B35),FALSE)),"")</f>
        <v/>
      </c>
      <c r="C35" s="162" t="str">
        <f>IFERROR(IF(VLOOKUP($A35,Fall!$A$10:$J$39,COLUMNS($A35:C35),FALSE)=0,"",VLOOKUP($A35,Fall!$A$10:$J$39,COLUMNS($A35:C35),FALSE)),"")</f>
        <v/>
      </c>
      <c r="D35" s="236" t="str">
        <f>IFERROR(IF(VLOOKUP($A35,Fall!$A$10:$J$39,COLUMNS($A35:D35),FALSE)=0,"",VLOOKUP($A35,Fall!$A$10:$J$39,COLUMNS($A35:D35),FALSE)),"")</f>
        <v/>
      </c>
      <c r="E35" s="236" t="str">
        <f>IFERROR(IF(VLOOKUP($A35,Fall!$A$10:$J$39,COLUMNS($A35:E35),FALSE)=0,"",VLOOKUP($A35,Fall!$A$10:$J$39,COLUMNS($A35:E35),FALSE)),"")</f>
        <v/>
      </c>
      <c r="F35" s="236" t="str">
        <f>IFERROR(IF(VLOOKUP($A35,Fall!$A$10:$J$39,COLUMNS($A35:F35),FALSE)=0,"",VLOOKUP($A35,Fall!$A$10:$J$39,COLUMNS($A35:F35),FALSE)),"")</f>
        <v/>
      </c>
      <c r="G35" s="237" t="str">
        <f>IFERROR(IF(VLOOKUP($A35,Fall!$A$10:$J$39,COLUMNS($A35:G35),FALSE)=0,"",VLOOKUP($A35,Fall!$A$10:$J$39,COLUMNS($A35:G35),FALSE)),"")</f>
        <v/>
      </c>
      <c r="H35" s="88" t="str">
        <f>IFERROR(IF(VLOOKUP($A35,Fall!$A$10:$J$39,COLUMNS($A35:H35),FALSE)=0,"",VLOOKUP($A35,Fall!$A$10:$J$39,COLUMNS($A35:H35),FALSE)),"")</f>
        <v/>
      </c>
      <c r="I35" s="102" t="str">
        <f>IFERROR(IF(VLOOKUP($A35,Fall!$A$10:$J$39,COLUMNS($A35:I35),FALSE)=0,"",VLOOKUP($A35,Fall!$A$10:$J$39,COLUMNS($A35:I35),FALSE)),"")</f>
        <v/>
      </c>
      <c r="J35" s="259" t="str">
        <f t="shared" si="4"/>
        <v/>
      </c>
      <c r="K35" s="230"/>
      <c r="L35" s="229" t="str">
        <f t="shared" ca="1" si="5"/>
        <v/>
      </c>
      <c r="M35" s="262" t="str">
        <f t="shared" si="6"/>
        <v/>
      </c>
      <c r="N35" s="27"/>
      <c r="O35" s="30"/>
      <c r="P35" s="32"/>
      <c r="Q35" s="27"/>
      <c r="R35" s="26"/>
      <c r="S35" s="26"/>
      <c r="T35" s="91">
        <f t="shared" si="7"/>
        <v>0</v>
      </c>
      <c r="W35" s="1" t="e">
        <f t="shared" si="8"/>
        <v>#N/A</v>
      </c>
      <c r="X35" s="1" t="e">
        <f t="shared" si="8"/>
        <v>#N/A</v>
      </c>
      <c r="Y35" s="1" t="e">
        <f t="shared" si="9"/>
        <v>#N/A</v>
      </c>
      <c r="Z35" t="b">
        <f t="shared" si="0"/>
        <v>0</v>
      </c>
      <c r="AA35">
        <f t="shared" si="10"/>
        <v>0</v>
      </c>
      <c r="AB35" t="b">
        <f t="shared" si="1"/>
        <v>1</v>
      </c>
      <c r="AC35" t="str">
        <f t="shared" si="11"/>
        <v/>
      </c>
      <c r="AD35" t="e">
        <f t="shared" si="2"/>
        <v>#N/A</v>
      </c>
      <c r="AF35" t="str">
        <f ca="1">Reference!AV27</f>
        <v/>
      </c>
      <c r="AG35" t="str">
        <f ca="1">IFERROR(Reference!AQ27,"")</f>
        <v/>
      </c>
      <c r="AI35" t="str">
        <f ca="1">Reference!AX27</f>
        <v/>
      </c>
      <c r="AJ35" t="str">
        <f ca="1">Reference!BG27</f>
        <v/>
      </c>
      <c r="AK35">
        <f t="shared" si="12"/>
        <v>0</v>
      </c>
      <c r="AL35">
        <f t="shared" si="3"/>
        <v>0</v>
      </c>
      <c r="AM35">
        <f>IF(COUNT(Q35:S35)=0,0,IF(OR(AND(AA35&lt;14,T35&gt;=Reference!$AB$58),AND(AA35&gt;=14,T35&gt;=Reference!$AE$58)),4,IF(OR(AND(AA35&lt;14,T35&gt;=Reference!$AB$57),AND(AA35&gt;=14,T35&gt;=Reference!$AE$57)),3,IF(OR(AND(AA35&lt;14,T35&gt;=Reference!$AB$56),AND(AA35&gt;=14,T35&gt;=Reference!$AE$56)),2,1))))</f>
        <v>0</v>
      </c>
    </row>
    <row r="36" spans="1:39" ht="15" customHeight="1">
      <c r="A36" s="232"/>
      <c r="B36" s="233" t="str">
        <f>IFERROR(IF(VLOOKUP($A36,Fall!$A$10:$J$39,COLUMNS($A36:B36),FALSE)=0,"",VLOOKUP($A36,Fall!$A$10:$J$39,COLUMNS($A36:B36),FALSE)),"")</f>
        <v/>
      </c>
      <c r="C36" s="162" t="str">
        <f>IFERROR(IF(VLOOKUP($A36,Fall!$A$10:$J$39,COLUMNS($A36:C36),FALSE)=0,"",VLOOKUP($A36,Fall!$A$10:$J$39,COLUMNS($A36:C36),FALSE)),"")</f>
        <v/>
      </c>
      <c r="D36" s="236" t="str">
        <f>IFERROR(IF(VLOOKUP($A36,Fall!$A$10:$J$39,COLUMNS($A36:D36),FALSE)=0,"",VLOOKUP($A36,Fall!$A$10:$J$39,COLUMNS($A36:D36),FALSE)),"")</f>
        <v/>
      </c>
      <c r="E36" s="236" t="str">
        <f>IFERROR(IF(VLOOKUP($A36,Fall!$A$10:$J$39,COLUMNS($A36:E36),FALSE)=0,"",VLOOKUP($A36,Fall!$A$10:$J$39,COLUMNS($A36:E36),FALSE)),"")</f>
        <v/>
      </c>
      <c r="F36" s="236" t="str">
        <f>IFERROR(IF(VLOOKUP($A36,Fall!$A$10:$J$39,COLUMNS($A36:F36),FALSE)=0,"",VLOOKUP($A36,Fall!$A$10:$J$39,COLUMNS($A36:F36),FALSE)),"")</f>
        <v/>
      </c>
      <c r="G36" s="237" t="str">
        <f>IFERROR(IF(VLOOKUP($A36,Fall!$A$10:$J$39,COLUMNS($A36:G36),FALSE)=0,"",VLOOKUP($A36,Fall!$A$10:$J$39,COLUMNS($A36:G36),FALSE)),"")</f>
        <v/>
      </c>
      <c r="H36" s="88" t="str">
        <f>IFERROR(IF(VLOOKUP($A36,Fall!$A$10:$J$39,COLUMNS($A36:H36),FALSE)=0,"",VLOOKUP($A36,Fall!$A$10:$J$39,COLUMNS($A36:H36),FALSE)),"")</f>
        <v/>
      </c>
      <c r="I36" s="102" t="str">
        <f>IFERROR(IF(VLOOKUP($A36,Fall!$A$10:$J$39,COLUMNS($A36:I36),FALSE)=0,"",VLOOKUP($A36,Fall!$A$10:$J$39,COLUMNS($A36:I36),FALSE)),"")</f>
        <v/>
      </c>
      <c r="J36" s="259" t="str">
        <f t="shared" si="4"/>
        <v/>
      </c>
      <c r="K36" s="230"/>
      <c r="L36" s="229" t="str">
        <f t="shared" ca="1" si="5"/>
        <v/>
      </c>
      <c r="M36" s="262" t="str">
        <f t="shared" si="6"/>
        <v/>
      </c>
      <c r="N36" s="27"/>
      <c r="O36" s="30"/>
      <c r="P36" s="32"/>
      <c r="Q36" s="27"/>
      <c r="R36" s="26"/>
      <c r="S36" s="26"/>
      <c r="T36" s="91">
        <f t="shared" si="7"/>
        <v>0</v>
      </c>
      <c r="W36" s="1" t="e">
        <f t="shared" si="8"/>
        <v>#N/A</v>
      </c>
      <c r="X36" s="1" t="e">
        <f t="shared" si="8"/>
        <v>#N/A</v>
      </c>
      <c r="Y36" s="1" t="e">
        <f t="shared" si="9"/>
        <v>#N/A</v>
      </c>
      <c r="Z36" t="b">
        <f t="shared" si="0"/>
        <v>0</v>
      </c>
      <c r="AA36">
        <f t="shared" si="10"/>
        <v>0</v>
      </c>
      <c r="AB36" t="b">
        <f t="shared" si="1"/>
        <v>1</v>
      </c>
      <c r="AC36" t="str">
        <f t="shared" si="11"/>
        <v/>
      </c>
      <c r="AD36" t="e">
        <f t="shared" si="2"/>
        <v>#N/A</v>
      </c>
      <c r="AF36" t="str">
        <f ca="1">Reference!AV28</f>
        <v/>
      </c>
      <c r="AG36" t="str">
        <f ca="1">IFERROR(Reference!AQ28,"")</f>
        <v/>
      </c>
      <c r="AI36" t="str">
        <f ca="1">Reference!AX28</f>
        <v/>
      </c>
      <c r="AJ36" t="str">
        <f ca="1">Reference!BG28</f>
        <v/>
      </c>
      <c r="AK36">
        <f t="shared" si="12"/>
        <v>0</v>
      </c>
      <c r="AL36">
        <f t="shared" si="3"/>
        <v>0</v>
      </c>
      <c r="AM36">
        <f>IF(COUNT(Q36:S36)=0,0,IF(OR(AND(AA36&lt;14,T36&gt;=Reference!$AB$58),AND(AA36&gt;=14,T36&gt;=Reference!$AE$58)),4,IF(OR(AND(AA36&lt;14,T36&gt;=Reference!$AB$57),AND(AA36&gt;=14,T36&gt;=Reference!$AE$57)),3,IF(OR(AND(AA36&lt;14,T36&gt;=Reference!$AB$56),AND(AA36&gt;=14,T36&gt;=Reference!$AE$56)),2,1))))</f>
        <v>0</v>
      </c>
    </row>
    <row r="37" spans="1:39" ht="15" customHeight="1">
      <c r="A37" s="232"/>
      <c r="B37" s="233" t="str">
        <f>IFERROR(IF(VLOOKUP($A37,Fall!$A$10:$J$39,COLUMNS($A37:B37),FALSE)=0,"",VLOOKUP($A37,Fall!$A$10:$J$39,COLUMNS($A37:B37),FALSE)),"")</f>
        <v/>
      </c>
      <c r="C37" s="162" t="str">
        <f>IFERROR(IF(VLOOKUP($A37,Fall!$A$10:$J$39,COLUMNS($A37:C37),FALSE)=0,"",VLOOKUP($A37,Fall!$A$10:$J$39,COLUMNS($A37:C37),FALSE)),"")</f>
        <v/>
      </c>
      <c r="D37" s="236" t="str">
        <f>IFERROR(IF(VLOOKUP($A37,Fall!$A$10:$J$39,COLUMNS($A37:D37),FALSE)=0,"",VLOOKUP($A37,Fall!$A$10:$J$39,COLUMNS($A37:D37),FALSE)),"")</f>
        <v/>
      </c>
      <c r="E37" s="236" t="str">
        <f>IFERROR(IF(VLOOKUP($A37,Fall!$A$10:$J$39,COLUMNS($A37:E37),FALSE)=0,"",VLOOKUP($A37,Fall!$A$10:$J$39,COLUMNS($A37:E37),FALSE)),"")</f>
        <v/>
      </c>
      <c r="F37" s="236" t="str">
        <f>IFERROR(IF(VLOOKUP($A37,Fall!$A$10:$J$39,COLUMNS($A37:F37),FALSE)=0,"",VLOOKUP($A37,Fall!$A$10:$J$39,COLUMNS($A37:F37),FALSE)),"")</f>
        <v/>
      </c>
      <c r="G37" s="237" t="str">
        <f>IFERROR(IF(VLOOKUP($A37,Fall!$A$10:$J$39,COLUMNS($A37:G37),FALSE)=0,"",VLOOKUP($A37,Fall!$A$10:$J$39,COLUMNS($A37:G37),FALSE)),"")</f>
        <v/>
      </c>
      <c r="H37" s="88" t="str">
        <f>IFERROR(IF(VLOOKUP($A37,Fall!$A$10:$J$39,COLUMNS($A37:H37),FALSE)=0,"",VLOOKUP($A37,Fall!$A$10:$J$39,COLUMNS($A37:H37),FALSE)),"")</f>
        <v/>
      </c>
      <c r="I37" s="102" t="str">
        <f>IFERROR(IF(VLOOKUP($A37,Fall!$A$10:$J$39,COLUMNS($A37:I37),FALSE)=0,"",VLOOKUP($A37,Fall!$A$10:$J$39,COLUMNS($A37:I37),FALSE)),"")</f>
        <v/>
      </c>
      <c r="J37" s="259" t="str">
        <f t="shared" si="4"/>
        <v/>
      </c>
      <c r="K37" s="230"/>
      <c r="L37" s="229" t="str">
        <f t="shared" ca="1" si="5"/>
        <v/>
      </c>
      <c r="M37" s="262" t="str">
        <f t="shared" si="6"/>
        <v/>
      </c>
      <c r="N37" s="27"/>
      <c r="O37" s="30"/>
      <c r="P37" s="32"/>
      <c r="Q37" s="27"/>
      <c r="R37" s="26"/>
      <c r="S37" s="26"/>
      <c r="T37" s="91">
        <f t="shared" si="7"/>
        <v>0</v>
      </c>
      <c r="W37" s="1" t="e">
        <f t="shared" si="8"/>
        <v>#N/A</v>
      </c>
      <c r="X37" s="1" t="e">
        <f t="shared" si="8"/>
        <v>#N/A</v>
      </c>
      <c r="Y37" s="1" t="e">
        <f t="shared" si="9"/>
        <v>#N/A</v>
      </c>
      <c r="Z37" t="b">
        <f t="shared" si="0"/>
        <v>0</v>
      </c>
      <c r="AA37">
        <f t="shared" si="10"/>
        <v>0</v>
      </c>
      <c r="AB37" t="b">
        <f t="shared" si="1"/>
        <v>1</v>
      </c>
      <c r="AC37" t="str">
        <f t="shared" si="11"/>
        <v/>
      </c>
      <c r="AD37" t="e">
        <f t="shared" si="2"/>
        <v>#N/A</v>
      </c>
      <c r="AF37" t="str">
        <f ca="1">Reference!AV29</f>
        <v/>
      </c>
      <c r="AG37" t="str">
        <f ca="1">IFERROR(Reference!AQ29,"")</f>
        <v/>
      </c>
      <c r="AI37" t="str">
        <f ca="1">Reference!AX29</f>
        <v/>
      </c>
      <c r="AJ37" t="str">
        <f ca="1">Reference!BG29</f>
        <v/>
      </c>
      <c r="AK37">
        <f t="shared" si="12"/>
        <v>0</v>
      </c>
      <c r="AL37">
        <f t="shared" si="3"/>
        <v>0</v>
      </c>
      <c r="AM37">
        <f>IF(COUNT(Q37:S37)=0,0,IF(OR(AND(AA37&lt;14,T37&gt;=Reference!$AB$58),AND(AA37&gt;=14,T37&gt;=Reference!$AE$58)),4,IF(OR(AND(AA37&lt;14,T37&gt;=Reference!$AB$57),AND(AA37&gt;=14,T37&gt;=Reference!$AE$57)),3,IF(OR(AND(AA37&lt;14,T37&gt;=Reference!$AB$56),AND(AA37&gt;=14,T37&gt;=Reference!$AE$56)),2,1))))</f>
        <v>0</v>
      </c>
    </row>
    <row r="38" spans="1:39" ht="15" customHeight="1">
      <c r="A38" s="232"/>
      <c r="B38" s="233" t="str">
        <f>IFERROR(IF(VLOOKUP($A38,Fall!$A$10:$J$39,COLUMNS($A38:B38),FALSE)=0,"",VLOOKUP($A38,Fall!$A$10:$J$39,COLUMNS($A38:B38),FALSE)),"")</f>
        <v/>
      </c>
      <c r="C38" s="162" t="str">
        <f>IFERROR(IF(VLOOKUP($A38,Fall!$A$10:$J$39,COLUMNS($A38:C38),FALSE)=0,"",VLOOKUP($A38,Fall!$A$10:$J$39,COLUMNS($A38:C38),FALSE)),"")</f>
        <v/>
      </c>
      <c r="D38" s="236" t="str">
        <f>IFERROR(IF(VLOOKUP($A38,Fall!$A$10:$J$39,COLUMNS($A38:D38),FALSE)=0,"",VLOOKUP($A38,Fall!$A$10:$J$39,COLUMNS($A38:D38),FALSE)),"")</f>
        <v/>
      </c>
      <c r="E38" s="236" t="str">
        <f>IFERROR(IF(VLOOKUP($A38,Fall!$A$10:$J$39,COLUMNS($A38:E38),FALSE)=0,"",VLOOKUP($A38,Fall!$A$10:$J$39,COLUMNS($A38:E38),FALSE)),"")</f>
        <v/>
      </c>
      <c r="F38" s="236" t="str">
        <f>IFERROR(IF(VLOOKUP($A38,Fall!$A$10:$J$39,COLUMNS($A38:F38),FALSE)=0,"",VLOOKUP($A38,Fall!$A$10:$J$39,COLUMNS($A38:F38),FALSE)),"")</f>
        <v/>
      </c>
      <c r="G38" s="237" t="str">
        <f>IFERROR(IF(VLOOKUP($A38,Fall!$A$10:$J$39,COLUMNS($A38:G38),FALSE)=0,"",VLOOKUP($A38,Fall!$A$10:$J$39,COLUMNS($A38:G38),FALSE)),"")</f>
        <v/>
      </c>
      <c r="H38" s="88" t="str">
        <f>IFERROR(IF(VLOOKUP($A38,Fall!$A$10:$J$39,COLUMNS($A38:H38),FALSE)=0,"",VLOOKUP($A38,Fall!$A$10:$J$39,COLUMNS($A38:H38),FALSE)),"")</f>
        <v/>
      </c>
      <c r="I38" s="102" t="str">
        <f>IFERROR(IF(VLOOKUP($A38,Fall!$A$10:$J$39,COLUMNS($A38:I38),FALSE)=0,"",VLOOKUP($A38,Fall!$A$10:$J$39,COLUMNS($A38:I38),FALSE)),"")</f>
        <v/>
      </c>
      <c r="J38" s="259" t="str">
        <f t="shared" si="4"/>
        <v/>
      </c>
      <c r="K38" s="230"/>
      <c r="L38" s="229" t="str">
        <f t="shared" ca="1" si="5"/>
        <v/>
      </c>
      <c r="M38" s="262" t="str">
        <f t="shared" si="6"/>
        <v/>
      </c>
      <c r="N38" s="27"/>
      <c r="O38" s="30"/>
      <c r="P38" s="32"/>
      <c r="Q38" s="27"/>
      <c r="R38" s="26"/>
      <c r="S38" s="26"/>
      <c r="T38" s="92">
        <f t="shared" si="7"/>
        <v>0</v>
      </c>
      <c r="W38" s="1" t="e">
        <f t="shared" si="8"/>
        <v>#N/A</v>
      </c>
      <c r="X38" s="1" t="e">
        <f t="shared" si="8"/>
        <v>#N/A</v>
      </c>
      <c r="Y38" s="1" t="e">
        <f t="shared" si="9"/>
        <v>#N/A</v>
      </c>
      <c r="Z38" t="b">
        <f t="shared" si="0"/>
        <v>0</v>
      </c>
      <c r="AA38">
        <f t="shared" si="10"/>
        <v>0</v>
      </c>
      <c r="AB38" t="b">
        <f t="shared" si="1"/>
        <v>1</v>
      </c>
      <c r="AC38" t="str">
        <f t="shared" si="11"/>
        <v/>
      </c>
      <c r="AD38" t="e">
        <f t="shared" si="2"/>
        <v>#N/A</v>
      </c>
      <c r="AF38" t="str">
        <f ca="1">Reference!AV30</f>
        <v/>
      </c>
      <c r="AG38" t="str">
        <f ca="1">IFERROR(Reference!AQ30,"")</f>
        <v/>
      </c>
      <c r="AI38" t="str">
        <f ca="1">Reference!AX30</f>
        <v/>
      </c>
      <c r="AJ38" t="str">
        <f ca="1">Reference!BG30</f>
        <v/>
      </c>
      <c r="AK38">
        <f t="shared" si="12"/>
        <v>0</v>
      </c>
      <c r="AL38">
        <f t="shared" si="3"/>
        <v>0</v>
      </c>
      <c r="AM38">
        <f>IF(COUNT(Q38:S38)=0,0,IF(OR(AND(AA38&lt;14,T38&gt;=Reference!$AB$58),AND(AA38&gt;=14,T38&gt;=Reference!$AE$58)),4,IF(OR(AND(AA38&lt;14,T38&gt;=Reference!$AB$57),AND(AA38&gt;=14,T38&gt;=Reference!$AE$57)),3,IF(OR(AND(AA38&lt;14,T38&gt;=Reference!$AB$56),AND(AA38&gt;=14,T38&gt;=Reference!$AE$56)),2,1))))</f>
        <v>0</v>
      </c>
    </row>
    <row r="39" spans="1:39" ht="15" customHeight="1" thickBot="1">
      <c r="A39" s="238"/>
      <c r="B39" s="239" t="str">
        <f>IFERROR(IF(VLOOKUP($A39,Fall!$A$10:$J$39,COLUMNS($A39:B39),FALSE)=0,"",VLOOKUP($A39,Fall!$A$10:$J$39,COLUMNS($A39:B39),FALSE)),"")</f>
        <v/>
      </c>
      <c r="C39" s="163" t="str">
        <f>IFERROR(IF(VLOOKUP($A39,Fall!$A$10:$J$39,COLUMNS($A39:C39),FALSE)=0,"",VLOOKUP($A39,Fall!$A$10:$J$39,COLUMNS($A39:C39),FALSE)),"")</f>
        <v/>
      </c>
      <c r="D39" s="240" t="str">
        <f>IFERROR(IF(VLOOKUP($A39,Fall!$A$10:$J$39,COLUMNS($A39:D39),FALSE)=0,"",VLOOKUP($A39,Fall!$A$10:$J$39,COLUMNS($A39:D39),FALSE)),"")</f>
        <v/>
      </c>
      <c r="E39" s="240" t="str">
        <f>IFERROR(IF(VLOOKUP($A39,Fall!$A$10:$J$39,COLUMNS($A39:E39),FALSE)=0,"",VLOOKUP($A39,Fall!$A$10:$J$39,COLUMNS($A39:E39),FALSE)),"")</f>
        <v/>
      </c>
      <c r="F39" s="240" t="str">
        <f>IFERROR(IF(VLOOKUP($A39,Fall!$A$10:$J$39,COLUMNS($A39:F39),FALSE)=0,"",VLOOKUP($A39,Fall!$A$10:$J$39,COLUMNS($A39:F39),FALSE)),"")</f>
        <v/>
      </c>
      <c r="G39" s="241" t="str">
        <f>IFERROR(IF(VLOOKUP($A39,Fall!$A$10:$J$39,COLUMNS($A39:G39),FALSE)=0,"",VLOOKUP($A39,Fall!$A$10:$J$39,COLUMNS($A39:G39),FALSE)),"")</f>
        <v/>
      </c>
      <c r="H39" s="94" t="str">
        <f>IFERROR(IF(VLOOKUP($A39,Fall!$A$10:$J$39,COLUMNS($A39:H39),FALSE)=0,"",VLOOKUP($A39,Fall!$A$10:$J$39,COLUMNS($A39:H39),FALSE)),"")</f>
        <v/>
      </c>
      <c r="I39" s="103" t="str">
        <f>IFERROR(IF(VLOOKUP($A39,Fall!$A$10:$J$39,COLUMNS($A39:I39),FALSE)=0,"",VLOOKUP($A39,Fall!$A$10:$J$39,COLUMNS($A39:I39),FALSE)),"")</f>
        <v/>
      </c>
      <c r="J39" s="260" t="str">
        <f t="shared" si="4"/>
        <v/>
      </c>
      <c r="K39" s="231"/>
      <c r="L39" s="229" t="str">
        <f t="shared" ca="1" si="5"/>
        <v/>
      </c>
      <c r="M39" s="263" t="str">
        <f t="shared" si="6"/>
        <v/>
      </c>
      <c r="N39" s="95"/>
      <c r="O39" s="96"/>
      <c r="P39" s="97"/>
      <c r="Q39" s="95"/>
      <c r="R39" s="93"/>
      <c r="S39" s="93"/>
      <c r="T39" s="98">
        <f t="shared" si="7"/>
        <v>0</v>
      </c>
      <c r="W39" s="1" t="e">
        <f t="shared" si="8"/>
        <v>#N/A</v>
      </c>
      <c r="X39" s="1" t="e">
        <f t="shared" si="8"/>
        <v>#N/A</v>
      </c>
      <c r="Y39" s="1" t="e">
        <f t="shared" si="9"/>
        <v>#N/A</v>
      </c>
      <c r="Z39" t="b">
        <f t="shared" si="0"/>
        <v>0</v>
      </c>
      <c r="AA39">
        <f t="shared" si="10"/>
        <v>0</v>
      </c>
      <c r="AB39" t="b">
        <f t="shared" si="1"/>
        <v>1</v>
      </c>
      <c r="AC39" t="str">
        <f t="shared" si="11"/>
        <v/>
      </c>
      <c r="AD39" t="e">
        <f t="shared" si="2"/>
        <v>#N/A</v>
      </c>
      <c r="AF39" t="str">
        <f ca="1">Reference!AV31</f>
        <v/>
      </c>
      <c r="AG39" t="str">
        <f ca="1">IFERROR(Reference!AQ31,"")</f>
        <v/>
      </c>
      <c r="AI39" t="str">
        <f ca="1">Reference!AX31</f>
        <v/>
      </c>
      <c r="AJ39" t="str">
        <f ca="1">Reference!BG31</f>
        <v/>
      </c>
      <c r="AK39">
        <f t="shared" si="12"/>
        <v>0</v>
      </c>
      <c r="AL39">
        <f t="shared" si="3"/>
        <v>0</v>
      </c>
      <c r="AM39">
        <f>IF(COUNT(Q39:S39)=0,0,IF(OR(AND(AA39&lt;14,T39&gt;=Reference!$AB$58),AND(AA39&gt;=14,T39&gt;=Reference!$AE$58)),4,IF(OR(AND(AA39&lt;14,T39&gt;=Reference!$AB$57),AND(AA39&gt;=14,T39&gt;=Reference!$AE$57)),3,IF(OR(AND(AA39&lt;14,T39&gt;=Reference!$AB$56),AND(AA39&gt;=14,T39&gt;=Reference!$AE$56)),2,1))))</f>
        <v>0</v>
      </c>
    </row>
    <row r="41" spans="1:39">
      <c r="W41" s="1" t="s">
        <v>55</v>
      </c>
      <c r="X41" s="1">
        <v>1</v>
      </c>
      <c r="Y41" s="1" t="s">
        <v>55</v>
      </c>
    </row>
    <row r="42" spans="1:39">
      <c r="E42" s="11"/>
      <c r="F42" s="11"/>
      <c r="W42" s="1" t="s">
        <v>50</v>
      </c>
      <c r="X42" s="1">
        <v>2</v>
      </c>
      <c r="Y42" s="1" t="s">
        <v>50</v>
      </c>
    </row>
    <row r="43" spans="1:39">
      <c r="E43" s="11"/>
      <c r="F43" s="11"/>
      <c r="W43" s="10" t="s">
        <v>56</v>
      </c>
      <c r="X43" s="1">
        <v>3</v>
      </c>
      <c r="Y43" s="10" t="s">
        <v>56</v>
      </c>
    </row>
    <row r="44" spans="1:39">
      <c r="E44" s="11"/>
      <c r="F44" s="11"/>
      <c r="W44" s="10" t="s">
        <v>49</v>
      </c>
      <c r="X44" s="1">
        <v>4</v>
      </c>
      <c r="Y44" s="10" t="s">
        <v>49</v>
      </c>
    </row>
    <row r="45" spans="1:39">
      <c r="E45" s="11"/>
      <c r="F45" s="11"/>
      <c r="W45" s="10" t="s">
        <v>57</v>
      </c>
      <c r="X45" s="1">
        <v>5</v>
      </c>
      <c r="Y45" s="10" t="s">
        <v>57</v>
      </c>
    </row>
    <row r="46" spans="1:39">
      <c r="E46" s="11"/>
      <c r="F46" s="11"/>
      <c r="W46" s="10" t="s">
        <v>58</v>
      </c>
      <c r="X46" s="1">
        <v>6</v>
      </c>
      <c r="Y46" s="10" t="s">
        <v>58</v>
      </c>
    </row>
    <row r="47" spans="1:39">
      <c r="E47" s="11"/>
      <c r="F47" s="11"/>
      <c r="W47" s="10" t="s">
        <v>59</v>
      </c>
      <c r="X47" s="1">
        <v>7</v>
      </c>
      <c r="Y47" s="10" t="s">
        <v>59</v>
      </c>
    </row>
    <row r="48" spans="1:39">
      <c r="E48" s="11"/>
      <c r="F48" s="11"/>
      <c r="W48" s="10" t="s">
        <v>60</v>
      </c>
      <c r="X48" s="1">
        <v>8</v>
      </c>
      <c r="Y48" s="10" t="s">
        <v>60</v>
      </c>
    </row>
    <row r="49" spans="5:25">
      <c r="E49" s="11"/>
      <c r="F49" s="11"/>
      <c r="W49" s="10" t="s">
        <v>61</v>
      </c>
      <c r="X49" s="1">
        <v>9</v>
      </c>
      <c r="Y49" s="10" t="s">
        <v>61</v>
      </c>
    </row>
    <row r="50" spans="5:25">
      <c r="E50" s="11"/>
      <c r="F50" s="11"/>
      <c r="W50" s="10" t="s">
        <v>62</v>
      </c>
      <c r="X50" s="1">
        <v>10</v>
      </c>
      <c r="Y50" s="10" t="s">
        <v>62</v>
      </c>
    </row>
    <row r="51" spans="5:25">
      <c r="E51" s="11"/>
      <c r="F51" s="11"/>
      <c r="W51" s="10" t="s">
        <v>52</v>
      </c>
      <c r="X51" s="1">
        <v>11</v>
      </c>
      <c r="Y51" s="10" t="s">
        <v>52</v>
      </c>
    </row>
    <row r="52" spans="5:25">
      <c r="E52" s="11"/>
      <c r="F52" s="11"/>
      <c r="W52" s="10" t="s">
        <v>45</v>
      </c>
      <c r="X52" s="1">
        <v>12</v>
      </c>
      <c r="Y52" s="10" t="s">
        <v>45</v>
      </c>
    </row>
    <row r="53" spans="5:25">
      <c r="E53" s="11"/>
      <c r="F53" s="11"/>
      <c r="W53" s="10" t="s">
        <v>47</v>
      </c>
      <c r="X53" s="1">
        <v>13</v>
      </c>
      <c r="Y53" s="10" t="s">
        <v>47</v>
      </c>
    </row>
    <row r="54" spans="5:25">
      <c r="E54" s="11"/>
      <c r="F54" s="11"/>
      <c r="W54" s="10" t="s">
        <v>46</v>
      </c>
      <c r="X54" s="1">
        <v>14</v>
      </c>
      <c r="Y54" s="10" t="s">
        <v>46</v>
      </c>
    </row>
    <row r="55" spans="5:25">
      <c r="E55" s="11"/>
      <c r="F55" s="11"/>
      <c r="W55" s="10" t="s">
        <v>51</v>
      </c>
      <c r="X55" s="1">
        <v>15</v>
      </c>
      <c r="Y55" s="10" t="s">
        <v>51</v>
      </c>
    </row>
    <row r="56" spans="5:25">
      <c r="E56" s="11"/>
      <c r="F56" s="11"/>
      <c r="W56" s="10" t="s">
        <v>63</v>
      </c>
      <c r="X56" s="1">
        <v>16</v>
      </c>
      <c r="Y56" s="10" t="s">
        <v>63</v>
      </c>
    </row>
    <row r="57" spans="5:25">
      <c r="E57" s="11"/>
      <c r="F57" s="11"/>
      <c r="W57" s="10" t="s">
        <v>64</v>
      </c>
      <c r="X57" s="1">
        <v>17</v>
      </c>
      <c r="Y57" s="10" t="s">
        <v>64</v>
      </c>
    </row>
    <row r="58" spans="5:25">
      <c r="E58" s="11"/>
      <c r="F58" s="11"/>
      <c r="W58" s="10" t="s">
        <v>65</v>
      </c>
      <c r="X58" s="1">
        <v>18</v>
      </c>
      <c r="Y58" s="10" t="s">
        <v>65</v>
      </c>
    </row>
    <row r="59" spans="5:25">
      <c r="E59" s="11"/>
      <c r="F59" s="11"/>
      <c r="W59" s="10" t="s">
        <v>53</v>
      </c>
      <c r="X59" s="1">
        <v>19</v>
      </c>
      <c r="Y59" s="10" t="s">
        <v>53</v>
      </c>
    </row>
    <row r="60" spans="5:25">
      <c r="E60" s="11"/>
      <c r="F60" s="11"/>
      <c r="W60" s="10" t="s">
        <v>66</v>
      </c>
      <c r="X60" s="1">
        <v>20</v>
      </c>
      <c r="Y60" s="10" t="s">
        <v>66</v>
      </c>
    </row>
    <row r="61" spans="5:25">
      <c r="E61" s="11"/>
      <c r="F61" s="11"/>
      <c r="W61" s="10" t="s">
        <v>67</v>
      </c>
      <c r="X61" s="1">
        <v>21</v>
      </c>
      <c r="Y61" s="10" t="s">
        <v>67</v>
      </c>
    </row>
    <row r="62" spans="5:25">
      <c r="E62" s="11"/>
      <c r="F62" s="11"/>
      <c r="W62" s="10" t="s">
        <v>68</v>
      </c>
      <c r="X62" s="1">
        <v>22</v>
      </c>
      <c r="Y62" s="10" t="s">
        <v>68</v>
      </c>
    </row>
    <row r="63" spans="5:25">
      <c r="E63" s="11"/>
      <c r="F63" s="11"/>
      <c r="W63" s="10" t="s">
        <v>48</v>
      </c>
      <c r="X63" s="1">
        <v>23</v>
      </c>
      <c r="Y63" s="10" t="s">
        <v>48</v>
      </c>
    </row>
    <row r="64" spans="5:25">
      <c r="E64" s="11"/>
      <c r="F64" s="11"/>
      <c r="W64" s="10" t="s">
        <v>69</v>
      </c>
      <c r="X64" s="1">
        <v>24</v>
      </c>
      <c r="Y64" s="10" t="s">
        <v>69</v>
      </c>
    </row>
    <row r="65" spans="5:25">
      <c r="E65" s="11"/>
      <c r="F65" s="11"/>
      <c r="W65" s="10" t="s">
        <v>70</v>
      </c>
      <c r="X65" s="1">
        <v>25</v>
      </c>
      <c r="Y65" s="10" t="s">
        <v>70</v>
      </c>
    </row>
    <row r="66" spans="5:25">
      <c r="E66" s="11"/>
      <c r="F66" s="11"/>
      <c r="W66" s="10" t="s">
        <v>71</v>
      </c>
      <c r="X66" s="1">
        <v>26</v>
      </c>
      <c r="Y66" s="10" t="s">
        <v>71</v>
      </c>
    </row>
    <row r="67" spans="5:25">
      <c r="E67" s="11"/>
      <c r="F67" s="11"/>
      <c r="W67" s="10" t="s">
        <v>72</v>
      </c>
      <c r="X67" s="1">
        <v>27</v>
      </c>
      <c r="Y67" s="10" t="s">
        <v>72</v>
      </c>
    </row>
    <row r="68" spans="5:25">
      <c r="W68" s="10" t="s">
        <v>73</v>
      </c>
      <c r="X68" s="1">
        <v>28</v>
      </c>
      <c r="Y68" s="10" t="s">
        <v>73</v>
      </c>
    </row>
    <row r="69" spans="5:25">
      <c r="W69" s="10" t="s">
        <v>74</v>
      </c>
      <c r="X69" s="1">
        <v>29</v>
      </c>
      <c r="Y69" s="10" t="s">
        <v>74</v>
      </c>
    </row>
  </sheetData>
  <sheetProtection sheet="1" selectLockedCells="1"/>
  <mergeCells count="20">
    <mergeCell ref="A1:A6"/>
    <mergeCell ref="C1:C6"/>
    <mergeCell ref="A7:A8"/>
    <mergeCell ref="C7:C8"/>
    <mergeCell ref="B7:B8"/>
    <mergeCell ref="E3:F3"/>
    <mergeCell ref="E4:F4"/>
    <mergeCell ref="D7:D8"/>
    <mergeCell ref="E7:E8"/>
    <mergeCell ref="F7:F8"/>
    <mergeCell ref="I5:K5"/>
    <mergeCell ref="N7:P7"/>
    <mergeCell ref="Q7:T7"/>
    <mergeCell ref="G7:G8"/>
    <mergeCell ref="H7:H8"/>
    <mergeCell ref="I7:I8"/>
    <mergeCell ref="J7:J8"/>
    <mergeCell ref="K7:K8"/>
    <mergeCell ref="M7:M8"/>
    <mergeCell ref="L7:L8"/>
  </mergeCells>
  <conditionalFormatting sqref="Q10:R39">
    <cfRule type="expression" dxfId="158" priority="19">
      <formula>AND(Q10=0,COUNTA(Q10)=1)</formula>
    </cfRule>
    <cfRule type="cellIs" dxfId="157" priority="25" operator="equal">
      <formula>1</formula>
    </cfRule>
    <cfRule type="cellIs" dxfId="156" priority="26" operator="equal">
      <formula>2</formula>
    </cfRule>
    <cfRule type="cellIs" dxfId="155" priority="27" operator="equal">
      <formula>3</formula>
    </cfRule>
  </conditionalFormatting>
  <conditionalFormatting sqref="S10:S39">
    <cfRule type="expression" dxfId="154" priority="23">
      <formula>AND(S10=0,COUNTA(S10)=1)</formula>
    </cfRule>
    <cfRule type="cellIs" dxfId="153" priority="24" operator="equal">
      <formula>1</formula>
    </cfRule>
    <cfRule type="cellIs" dxfId="152" priority="34" operator="equal">
      <formula>2</formula>
    </cfRule>
    <cfRule type="cellIs" dxfId="151" priority="39" operator="equal">
      <formula>3</formula>
    </cfRule>
  </conditionalFormatting>
  <conditionalFormatting sqref="N10:N39">
    <cfRule type="expression" dxfId="150" priority="21">
      <formula>AND(N10=0,COUNTA(N10)=1)</formula>
    </cfRule>
    <cfRule type="cellIs" dxfId="149" priority="31" operator="equal">
      <formula>1</formula>
    </cfRule>
    <cfRule type="cellIs" dxfId="148" priority="32" operator="equal">
      <formula>2</formula>
    </cfRule>
    <cfRule type="cellIs" dxfId="147" priority="33" operator="equal">
      <formula>3</formula>
    </cfRule>
  </conditionalFormatting>
  <conditionalFormatting sqref="P10:P39">
    <cfRule type="expression" dxfId="146" priority="35">
      <formula>IF(AL10=1,TRUE,FALSE)</formula>
    </cfRule>
    <cfRule type="expression" dxfId="145" priority="36">
      <formula>IF(AL10=2,TRUE,FALSE)</formula>
    </cfRule>
    <cfRule type="expression" dxfId="144" priority="37">
      <formula>IF(AL10=3,TRUE,FALSE)</formula>
    </cfRule>
    <cfRule type="expression" dxfId="143" priority="38">
      <formula>IF(AL10=4,TRUE,FALSE)</formula>
    </cfRule>
  </conditionalFormatting>
  <conditionalFormatting sqref="S10:S39">
    <cfRule type="expression" dxfId="142" priority="22">
      <formula>$X10&lt;14</formula>
    </cfRule>
  </conditionalFormatting>
  <conditionalFormatting sqref="O10:O39">
    <cfRule type="expression" dxfId="141" priority="20">
      <formula>IF(AJ10=4,TRUE)</formula>
    </cfRule>
    <cfRule type="expression" dxfId="140" priority="28">
      <formula>IF(AJ10=3,TRUE)</formula>
    </cfRule>
    <cfRule type="expression" dxfId="139" priority="29">
      <formula>IF(AJ10=2,TRUE)</formula>
    </cfRule>
    <cfRule type="expression" dxfId="138" priority="30">
      <formula>IF(AJ10=1,TRUE)</formula>
    </cfRule>
  </conditionalFormatting>
  <conditionalFormatting sqref="J10:J39 M10:M39">
    <cfRule type="expression" dxfId="137" priority="1">
      <formula>IF($AD10=FALSE,TRUE,FALSE)</formula>
    </cfRule>
  </conditionalFormatting>
  <conditionalFormatting sqref="K10:K39">
    <cfRule type="expression" dxfId="136" priority="2">
      <formula>IF($AD10=TRUE,TRUE,FALSE)</formula>
    </cfRule>
  </conditionalFormatting>
  <conditionalFormatting sqref="J10:M39">
    <cfRule type="expression" dxfId="135" priority="3">
      <formula>IF(AF10=1,TRUE,FALSE)</formula>
    </cfRule>
    <cfRule type="expression" dxfId="134" priority="4">
      <formula>IF(AF10=2,TRUE,FALSE)</formula>
    </cfRule>
    <cfRule type="expression" dxfId="133" priority="931">
      <formula>IF(AF10=3,TRUE,FALSE)</formula>
    </cfRule>
    <cfRule type="expression" dxfId="132" priority="933">
      <formula>IF(AF10=4,TRUE,FALSE)</formula>
    </cfRule>
  </conditionalFormatting>
  <conditionalFormatting sqref="T10:T39">
    <cfRule type="expression" dxfId="131" priority="986">
      <formula>IF(Z10=FALSE,TRUE)</formula>
    </cfRule>
    <cfRule type="expression" dxfId="130" priority="987">
      <formula>IF(AM10=4,TRUE,FALSE)</formula>
    </cfRule>
    <cfRule type="expression" dxfId="129" priority="988">
      <formula>IF(AM10=3,TRUE,FALSE)</formula>
    </cfRule>
    <cfRule type="expression" dxfId="128" priority="989">
      <formula>IF(AM10=2,TRUE,FALSE)</formula>
    </cfRule>
    <cfRule type="expression" dxfId="127" priority="990">
      <formula>IF(AM10=1,TRUE,FALSE)</formula>
    </cfRule>
    <cfRule type="expression" dxfId="126" priority="991">
      <formula>AND(Q10=0,COUNTA(Q10)=1)</formula>
    </cfRule>
  </conditionalFormatting>
  <conditionalFormatting sqref="N10:T39">
    <cfRule type="expression" dxfId="125" priority="993">
      <formula>IF($AA10&gt;0,IF($AA10&lt;3,TRUE,FALSE),FALSE)</formula>
    </cfRule>
  </conditionalFormatting>
  <dataValidations count="2">
    <dataValidation type="whole" allowBlank="1" showErrorMessage="1" errorTitle="Input Error" error="Please enter a whole number value from 0 to 3." sqref="Q10:S39" xr:uid="{00000000-0002-0000-0200-000000000000}">
      <formula1>0</formula1>
      <formula2>3</formula2>
    </dataValidation>
    <dataValidation type="list" errorStyle="warning" allowBlank="1" showInputMessage="1" showErrorMessage="1" errorTitle="Input Error" error="Please enter an F&amp;P level or one of the following: PRE, EM, Z+" sqref="K10:K39" xr:uid="{495AEC76-1551-4271-9094-DEDC083388EA}">
      <formula1>$W$41:$W$69</formula1>
    </dataValidation>
  </dataValidations>
  <pageMargins left="0.15" right="0.15" top="0.25" bottom="0.25" header="0" footer="0"/>
  <pageSetup paperSize="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2"/>
  <sheetViews>
    <sheetView showWhiteSpace="0" view="pageLayout" zoomScale="85" zoomScaleNormal="100" zoomScalePageLayoutView="85" workbookViewId="0">
      <selection activeCell="H4" sqref="H4:L4"/>
    </sheetView>
  </sheetViews>
  <sheetFormatPr defaultColWidth="9.140625" defaultRowHeight="15"/>
  <cols>
    <col min="1" max="1" width="25.5703125" customWidth="1"/>
    <col min="2" max="3" width="10.7109375" customWidth="1"/>
    <col min="5" max="5" width="2" style="36" customWidth="1"/>
    <col min="6" max="6" width="11.42578125" customWidth="1"/>
    <col min="7" max="9" width="7.7109375" customWidth="1"/>
    <col min="10" max="10" width="8.85546875" customWidth="1"/>
    <col min="11" max="11" width="25.5703125" customWidth="1"/>
    <col min="12" max="13" width="10.7109375" customWidth="1"/>
    <col min="15" max="15" width="2" customWidth="1"/>
    <col min="16" max="16" width="11.42578125" customWidth="1"/>
    <col min="17" max="19" width="7.7109375" customWidth="1"/>
    <col min="20" max="20" width="8.85546875" customWidth="1"/>
  </cols>
  <sheetData>
    <row r="1" spans="1:20" ht="39.75" customHeight="1" thickBot="1">
      <c r="A1" s="306">
        <f>Reference!$E$2</f>
        <v>0</v>
      </c>
      <c r="B1" s="307"/>
      <c r="C1" s="79" t="s">
        <v>7</v>
      </c>
      <c r="D1" s="80">
        <f>Fall!$J$1</f>
        <v>0</v>
      </c>
      <c r="E1" s="308">
        <f>Reference!$E$4</f>
        <v>0</v>
      </c>
      <c r="F1" s="308"/>
      <c r="G1" s="308"/>
      <c r="H1" s="308"/>
      <c r="I1" s="308"/>
      <c r="J1" s="309"/>
      <c r="K1" s="306">
        <f>A1</f>
        <v>0</v>
      </c>
      <c r="L1" s="307"/>
      <c r="M1" s="79" t="s">
        <v>7</v>
      </c>
      <c r="N1" s="80">
        <f>D1</f>
        <v>0</v>
      </c>
      <c r="O1" s="308">
        <f>E1</f>
        <v>0</v>
      </c>
      <c r="P1" s="308"/>
      <c r="Q1" s="308"/>
      <c r="R1" s="308"/>
      <c r="S1" s="308"/>
      <c r="T1" s="309"/>
    </row>
    <row r="2" spans="1:20" ht="7.5" customHeight="1" thickBot="1"/>
    <row r="3" spans="1:20" ht="33.75" customHeight="1" thickBot="1">
      <c r="A3" s="323" t="s">
        <v>89</v>
      </c>
      <c r="B3" s="324"/>
      <c r="C3" s="324"/>
      <c r="D3" s="325"/>
      <c r="G3" s="326" t="str">
        <f>Fall!H1</f>
        <v>2023-24</v>
      </c>
      <c r="H3" s="327"/>
      <c r="I3" s="328"/>
      <c r="P3" s="323" t="s">
        <v>90</v>
      </c>
      <c r="Q3" s="324"/>
      <c r="R3" s="324"/>
      <c r="S3" s="324"/>
      <c r="T3" s="325"/>
    </row>
    <row r="4" spans="1:20" ht="31.5" thickTop="1" thickBot="1">
      <c r="A4" s="112" t="s">
        <v>8</v>
      </c>
      <c r="B4" s="146" t="str">
        <f>CONCATENATE(Fall!G1," ",LEFT(Fall!H1,4))</f>
        <v>Fall 2023</v>
      </c>
      <c r="C4" s="147" t="str">
        <f>CONCATENATE(Winter!G1," 20",RIGHT(Spring!H1,2))</f>
        <v>Winter 2024</v>
      </c>
      <c r="D4" s="113" t="s">
        <v>91</v>
      </c>
      <c r="P4" s="114" t="s">
        <v>78</v>
      </c>
      <c r="Q4" s="15" t="s">
        <v>92</v>
      </c>
      <c r="R4" s="40" t="s">
        <v>93</v>
      </c>
      <c r="S4" s="132" t="s">
        <v>94</v>
      </c>
      <c r="T4" s="133" t="s">
        <v>95</v>
      </c>
    </row>
    <row r="5" spans="1:20" ht="15.75">
      <c r="A5" s="16" t="str">
        <f ca="1">Reference!CQ2</f>
        <v/>
      </c>
      <c r="B5" s="28" t="str">
        <f ca="1">Reference!CS2</f>
        <v>J</v>
      </c>
      <c r="C5" s="28" t="str">
        <f ca="1">Reference!DB2</f>
        <v/>
      </c>
      <c r="D5" s="34" t="str">
        <f ca="1">Reference!DI2</f>
        <v/>
      </c>
      <c r="G5" s="329" t="s">
        <v>96</v>
      </c>
      <c r="H5" s="330"/>
      <c r="I5" s="330"/>
      <c r="J5" s="331"/>
      <c r="P5" s="21" t="s">
        <v>81</v>
      </c>
      <c r="Q5" s="68">
        <f ca="1">Reference!CU2</f>
        <v>0</v>
      </c>
      <c r="R5" s="155"/>
      <c r="S5" s="134">
        <f ca="1">Reference!DD2</f>
        <v>0</v>
      </c>
      <c r="T5" s="156"/>
    </row>
    <row r="6" spans="1:20" ht="15.75" thickBot="1">
      <c r="A6" s="16" t="str">
        <f ca="1">Reference!CQ3</f>
        <v/>
      </c>
      <c r="B6" s="28" t="str">
        <f ca="1">Reference!CS3</f>
        <v>J</v>
      </c>
      <c r="C6" s="28" t="str">
        <f ca="1">Reference!DB3</f>
        <v/>
      </c>
      <c r="D6" s="34" t="str">
        <f ca="1">Reference!DI3</f>
        <v/>
      </c>
      <c r="G6" s="332" t="s">
        <v>97</v>
      </c>
      <c r="H6" s="333"/>
      <c r="I6" s="333"/>
      <c r="J6" s="334"/>
      <c r="P6" s="22" t="s">
        <v>82</v>
      </c>
      <c r="Q6" s="70">
        <f ca="1">Reference!CU3</f>
        <v>0</v>
      </c>
      <c r="R6" s="157"/>
      <c r="S6" s="135">
        <f ca="1">Reference!DD3</f>
        <v>0</v>
      </c>
      <c r="T6" s="159"/>
    </row>
    <row r="7" spans="1:20" ht="15.75" thickTop="1">
      <c r="A7" s="16" t="str">
        <f ca="1">Reference!CQ4</f>
        <v/>
      </c>
      <c r="B7" s="28" t="str">
        <f ca="1">Reference!CS4</f>
        <v>J</v>
      </c>
      <c r="C7" s="28" t="str">
        <f ca="1">Reference!DB4</f>
        <v/>
      </c>
      <c r="D7" s="34" t="str">
        <f ca="1">Reference!DI4</f>
        <v/>
      </c>
      <c r="G7" s="335" t="s">
        <v>98</v>
      </c>
      <c r="H7" s="336"/>
      <c r="I7" s="337" t="s">
        <v>99</v>
      </c>
      <c r="J7" s="338"/>
      <c r="P7" s="23" t="s">
        <v>83</v>
      </c>
      <c r="Q7" s="70">
        <f ca="1">Reference!CU4</f>
        <v>0</v>
      </c>
      <c r="R7" s="157"/>
      <c r="S7" s="135">
        <f ca="1">Reference!DD4</f>
        <v>0</v>
      </c>
      <c r="T7" s="159"/>
    </row>
    <row r="8" spans="1:20">
      <c r="A8" s="16" t="str">
        <f ca="1">Reference!CQ5</f>
        <v/>
      </c>
      <c r="B8" s="28" t="str">
        <f ca="1">Reference!CS5</f>
        <v>J</v>
      </c>
      <c r="C8" s="28" t="str">
        <f ca="1">Reference!DB5</f>
        <v/>
      </c>
      <c r="D8" s="34" t="str">
        <f ca="1">Reference!DI5</f>
        <v/>
      </c>
      <c r="G8" s="339" t="s">
        <v>100</v>
      </c>
      <c r="H8" s="340"/>
      <c r="I8" s="341">
        <f ca="1">Reference!DK2</f>
        <v>0</v>
      </c>
      <c r="J8" s="342"/>
      <c r="P8" s="67" t="s">
        <v>84</v>
      </c>
      <c r="Q8" s="72">
        <f ca="1">Reference!CU5</f>
        <v>0</v>
      </c>
      <c r="R8" s="158"/>
      <c r="S8" s="136">
        <f ca="1">Reference!DD5</f>
        <v>0</v>
      </c>
      <c r="T8" s="160"/>
    </row>
    <row r="9" spans="1:20">
      <c r="A9" s="16" t="str">
        <f ca="1">Reference!CQ6</f>
        <v/>
      </c>
      <c r="B9" s="28" t="str">
        <f ca="1">Reference!CS6</f>
        <v>J</v>
      </c>
      <c r="C9" s="28" t="str">
        <f ca="1">Reference!DB6</f>
        <v/>
      </c>
      <c r="D9" s="34" t="str">
        <f ca="1">Reference!DI6</f>
        <v/>
      </c>
      <c r="G9" s="343" t="s">
        <v>101</v>
      </c>
      <c r="H9" s="344"/>
      <c r="I9" s="345">
        <f ca="1">Reference!DK3</f>
        <v>0</v>
      </c>
      <c r="J9" s="346"/>
      <c r="P9" s="137" t="s">
        <v>85</v>
      </c>
      <c r="Q9" s="37">
        <f ca="1">Reference!CU6</f>
        <v>0</v>
      </c>
      <c r="R9" s="65" t="str">
        <f ca="1">Reference!CW6</f>
        <v>J</v>
      </c>
      <c r="S9" s="37">
        <f ca="1">Reference!DD6</f>
        <v>0</v>
      </c>
      <c r="T9" s="66" t="str">
        <f ca="1">Reference!DF6</f>
        <v>—</v>
      </c>
    </row>
    <row r="10" spans="1:20">
      <c r="A10" s="16" t="str">
        <f ca="1">Reference!CQ7</f>
        <v/>
      </c>
      <c r="B10" s="28" t="str">
        <f ca="1">Reference!CS7</f>
        <v>J</v>
      </c>
      <c r="C10" s="28" t="str">
        <f ca="1">Reference!DB7</f>
        <v/>
      </c>
      <c r="D10" s="34" t="str">
        <f ca="1">Reference!DI7</f>
        <v/>
      </c>
      <c r="G10" s="347" t="s">
        <v>83</v>
      </c>
      <c r="H10" s="348"/>
      <c r="I10" s="349">
        <f ca="1">Reference!DK4</f>
        <v>0</v>
      </c>
      <c r="J10" s="350"/>
      <c r="P10" s="18"/>
      <c r="Q10" s="8"/>
      <c r="R10" s="8"/>
      <c r="S10" s="8"/>
      <c r="T10" s="9"/>
    </row>
    <row r="11" spans="1:20">
      <c r="A11" s="16" t="str">
        <f ca="1">Reference!CQ8</f>
        <v/>
      </c>
      <c r="B11" s="28" t="str">
        <f ca="1">Reference!CS8</f>
        <v>J</v>
      </c>
      <c r="C11" s="28" t="str">
        <f ca="1">Reference!DB8</f>
        <v/>
      </c>
      <c r="D11" s="34" t="str">
        <f ca="1">Reference!DI8</f>
        <v/>
      </c>
      <c r="G11" s="351" t="s">
        <v>84</v>
      </c>
      <c r="H11" s="352"/>
      <c r="I11" s="353">
        <f ca="1">Reference!DK5</f>
        <v>0</v>
      </c>
      <c r="J11" s="354"/>
      <c r="P11" s="316" t="s">
        <v>102</v>
      </c>
      <c r="Q11" s="318">
        <f ca="1">SUM(Q5:Q6)</f>
        <v>0</v>
      </c>
      <c r="R11" s="8"/>
      <c r="S11" s="364">
        <f ca="1">SUM(S5:S6)</f>
        <v>0</v>
      </c>
      <c r="T11" s="9"/>
    </row>
    <row r="12" spans="1:20" ht="15.75" thickBot="1">
      <c r="A12" s="16" t="str">
        <f ca="1">Reference!CQ9</f>
        <v/>
      </c>
      <c r="B12" s="28" t="str">
        <f ca="1">Reference!CS9</f>
        <v>J</v>
      </c>
      <c r="C12" s="28" t="str">
        <f ca="1">Reference!DB9</f>
        <v/>
      </c>
      <c r="D12" s="34" t="str">
        <f ca="1">Reference!DI9</f>
        <v/>
      </c>
      <c r="G12" s="366" t="s">
        <v>85</v>
      </c>
      <c r="H12" s="367"/>
      <c r="I12" s="368">
        <f ca="1">SUM(I8:I11)</f>
        <v>0</v>
      </c>
      <c r="J12" s="369">
        <f>SUM(J7:J11)</f>
        <v>0</v>
      </c>
      <c r="P12" s="317"/>
      <c r="Q12" s="319"/>
      <c r="R12" s="8"/>
      <c r="S12" s="365"/>
      <c r="T12" s="9"/>
    </row>
    <row r="13" spans="1:20">
      <c r="A13" s="16" t="str">
        <f ca="1">Reference!CQ10</f>
        <v/>
      </c>
      <c r="B13" s="28" t="str">
        <f ca="1">Reference!CS10</f>
        <v>J</v>
      </c>
      <c r="C13" s="28" t="str">
        <f ca="1">Reference!DB10</f>
        <v/>
      </c>
      <c r="D13" s="34" t="str">
        <f ca="1">Reference!DI10</f>
        <v/>
      </c>
      <c r="P13" s="320" t="s">
        <v>87</v>
      </c>
      <c r="Q13" s="322">
        <f ca="1">SUM(Q7:Q8)</f>
        <v>0</v>
      </c>
      <c r="R13" s="8"/>
      <c r="S13" s="370">
        <f ca="1">SUM(S7:S8)</f>
        <v>0</v>
      </c>
      <c r="T13" s="9"/>
    </row>
    <row r="14" spans="1:20">
      <c r="A14" s="16" t="str">
        <f ca="1">Reference!CQ11</f>
        <v/>
      </c>
      <c r="B14" s="28" t="str">
        <f ca="1">Reference!CS11</f>
        <v>J</v>
      </c>
      <c r="C14" s="28" t="str">
        <f ca="1">Reference!DB11</f>
        <v/>
      </c>
      <c r="D14" s="34" t="str">
        <f ca="1">Reference!DI11</f>
        <v/>
      </c>
      <c r="P14" s="321"/>
      <c r="Q14" s="318"/>
      <c r="R14" s="8"/>
      <c r="S14" s="364"/>
      <c r="T14" s="9"/>
    </row>
    <row r="15" spans="1:20" ht="15.75" thickBot="1">
      <c r="A15" s="16" t="str">
        <f ca="1">Reference!CQ12</f>
        <v/>
      </c>
      <c r="B15" s="28" t="str">
        <f ca="1">Reference!CS12</f>
        <v>J</v>
      </c>
      <c r="C15" s="28" t="str">
        <f ca="1">Reference!DB12</f>
        <v/>
      </c>
      <c r="D15" s="34" t="str">
        <f ca="1">Reference!DI12</f>
        <v/>
      </c>
      <c r="P15" s="138" t="s">
        <v>85</v>
      </c>
      <c r="Q15" s="38">
        <f ca="1">SUM(Q11:Q13)</f>
        <v>0</v>
      </c>
      <c r="R15" s="19"/>
      <c r="S15" s="38">
        <f ca="1">SUM(S11:S13)</f>
        <v>0</v>
      </c>
      <c r="T15" s="20"/>
    </row>
    <row r="16" spans="1:20">
      <c r="A16" s="16" t="str">
        <f ca="1">Reference!CQ13</f>
        <v/>
      </c>
      <c r="B16" s="28" t="str">
        <f ca="1">Reference!CS13</f>
        <v>J</v>
      </c>
      <c r="C16" s="28" t="str">
        <f ca="1">Reference!DB13</f>
        <v/>
      </c>
      <c r="D16" s="34" t="str">
        <f ca="1">Reference!DI13</f>
        <v/>
      </c>
    </row>
    <row r="17" spans="1:4">
      <c r="A17" s="16" t="str">
        <f ca="1">Reference!CQ14</f>
        <v/>
      </c>
      <c r="B17" s="28" t="str">
        <f ca="1">Reference!CS14</f>
        <v>J</v>
      </c>
      <c r="C17" s="28" t="str">
        <f ca="1">Reference!DB14</f>
        <v/>
      </c>
      <c r="D17" s="34" t="str">
        <f ca="1">Reference!DI14</f>
        <v/>
      </c>
    </row>
    <row r="18" spans="1:4">
      <c r="A18" s="16" t="str">
        <f ca="1">Reference!CQ15</f>
        <v/>
      </c>
      <c r="B18" s="28" t="str">
        <f ca="1">Reference!CS15</f>
        <v>J</v>
      </c>
      <c r="C18" s="28" t="str">
        <f ca="1">Reference!DB15</f>
        <v/>
      </c>
      <c r="D18" s="34" t="str">
        <f ca="1">Reference!DI15</f>
        <v/>
      </c>
    </row>
    <row r="19" spans="1:4">
      <c r="A19" s="16" t="str">
        <f ca="1">Reference!CQ16</f>
        <v/>
      </c>
      <c r="B19" s="28" t="str">
        <f ca="1">Reference!CS16</f>
        <v>J</v>
      </c>
      <c r="C19" s="28" t="str">
        <f ca="1">Reference!DB16</f>
        <v/>
      </c>
      <c r="D19" s="34" t="str">
        <f ca="1">Reference!DI16</f>
        <v/>
      </c>
    </row>
    <row r="20" spans="1:4">
      <c r="A20" s="16" t="str">
        <f ca="1">Reference!CQ17</f>
        <v/>
      </c>
      <c r="B20" s="28" t="str">
        <f ca="1">Reference!CS17</f>
        <v>J</v>
      </c>
      <c r="C20" s="28" t="str">
        <f ca="1">Reference!DB17</f>
        <v/>
      </c>
      <c r="D20" s="34" t="str">
        <f ca="1">Reference!DI17</f>
        <v/>
      </c>
    </row>
    <row r="21" spans="1:4">
      <c r="A21" s="16" t="str">
        <f ca="1">Reference!CQ18</f>
        <v/>
      </c>
      <c r="B21" s="28" t="str">
        <f ca="1">Reference!CS18</f>
        <v>J</v>
      </c>
      <c r="C21" s="28" t="str">
        <f ca="1">Reference!DB18</f>
        <v/>
      </c>
      <c r="D21" s="34" t="str">
        <f ca="1">Reference!DI18</f>
        <v/>
      </c>
    </row>
    <row r="22" spans="1:4">
      <c r="A22" s="16" t="str">
        <f ca="1">Reference!CQ19</f>
        <v/>
      </c>
      <c r="B22" s="28" t="str">
        <f ca="1">Reference!CS19</f>
        <v>J</v>
      </c>
      <c r="C22" s="28" t="str">
        <f ca="1">Reference!DB19</f>
        <v/>
      </c>
      <c r="D22" s="34" t="str">
        <f ca="1">Reference!DI19</f>
        <v/>
      </c>
    </row>
    <row r="23" spans="1:4">
      <c r="A23" s="16" t="str">
        <f ca="1">Reference!CQ20</f>
        <v/>
      </c>
      <c r="B23" s="28" t="str">
        <f ca="1">Reference!CS20</f>
        <v>J</v>
      </c>
      <c r="C23" s="28" t="str">
        <f ca="1">Reference!DB20</f>
        <v/>
      </c>
      <c r="D23" s="34" t="str">
        <f ca="1">Reference!DI20</f>
        <v/>
      </c>
    </row>
    <row r="24" spans="1:4">
      <c r="A24" s="16" t="str">
        <f ca="1">Reference!CQ21</f>
        <v/>
      </c>
      <c r="B24" s="28" t="str">
        <f ca="1">Reference!CS21</f>
        <v>J</v>
      </c>
      <c r="C24" s="28" t="str">
        <f ca="1">Reference!DB21</f>
        <v/>
      </c>
      <c r="D24" s="34" t="str">
        <f ca="1">Reference!DI21</f>
        <v/>
      </c>
    </row>
    <row r="25" spans="1:4">
      <c r="A25" s="16" t="str">
        <f ca="1">Reference!CQ22</f>
        <v/>
      </c>
      <c r="B25" s="28" t="str">
        <f ca="1">Reference!CS22</f>
        <v>J</v>
      </c>
      <c r="C25" s="28" t="str">
        <f ca="1">Reference!DB22</f>
        <v/>
      </c>
      <c r="D25" s="34" t="str">
        <f ca="1">Reference!DI22</f>
        <v/>
      </c>
    </row>
    <row r="26" spans="1:4">
      <c r="A26" s="16" t="str">
        <f ca="1">Reference!CQ23</f>
        <v/>
      </c>
      <c r="B26" s="28" t="str">
        <f ca="1">Reference!CS23</f>
        <v>J</v>
      </c>
      <c r="C26" s="28" t="str">
        <f ca="1">Reference!DB23</f>
        <v/>
      </c>
      <c r="D26" s="34" t="str">
        <f ca="1">Reference!DI23</f>
        <v/>
      </c>
    </row>
    <row r="27" spans="1:4">
      <c r="A27" s="16" t="str">
        <f ca="1">Reference!CQ24</f>
        <v/>
      </c>
      <c r="B27" s="28" t="str">
        <f ca="1">Reference!CS24</f>
        <v>J</v>
      </c>
      <c r="C27" s="28" t="str">
        <f ca="1">Reference!DB24</f>
        <v/>
      </c>
      <c r="D27" s="34" t="str">
        <f ca="1">Reference!DI24</f>
        <v/>
      </c>
    </row>
    <row r="28" spans="1:4">
      <c r="A28" s="16" t="str">
        <f ca="1">Reference!CQ25</f>
        <v/>
      </c>
      <c r="B28" s="28" t="str">
        <f ca="1">Reference!CS25</f>
        <v>J</v>
      </c>
      <c r="C28" s="28" t="str">
        <f ca="1">Reference!DB25</f>
        <v/>
      </c>
      <c r="D28" s="34" t="str">
        <f ca="1">Reference!DI25</f>
        <v/>
      </c>
    </row>
    <row r="29" spans="1:4">
      <c r="A29" s="16" t="str">
        <f ca="1">Reference!CQ26</f>
        <v/>
      </c>
      <c r="B29" s="28" t="str">
        <f ca="1">Reference!CS26</f>
        <v>J</v>
      </c>
      <c r="C29" s="28" t="str">
        <f ca="1">Reference!DB26</f>
        <v/>
      </c>
      <c r="D29" s="34" t="str">
        <f ca="1">Reference!DI26</f>
        <v/>
      </c>
    </row>
    <row r="30" spans="1:4">
      <c r="A30" s="16" t="str">
        <f ca="1">Reference!CQ27</f>
        <v/>
      </c>
      <c r="B30" s="28" t="str">
        <f ca="1">Reference!CS27</f>
        <v>J</v>
      </c>
      <c r="C30" s="28" t="str">
        <f ca="1">Reference!DB27</f>
        <v/>
      </c>
      <c r="D30" s="34" t="str">
        <f ca="1">Reference!DI27</f>
        <v/>
      </c>
    </row>
    <row r="31" spans="1:4">
      <c r="A31" s="16" t="str">
        <f ca="1">Reference!CQ28</f>
        <v/>
      </c>
      <c r="B31" s="28" t="str">
        <f ca="1">Reference!CS28</f>
        <v>J</v>
      </c>
      <c r="C31" s="28" t="str">
        <f ca="1">Reference!DB28</f>
        <v/>
      </c>
      <c r="D31" s="34" t="str">
        <f ca="1">Reference!DI28</f>
        <v/>
      </c>
    </row>
    <row r="32" spans="1:4">
      <c r="A32" s="16" t="str">
        <f ca="1">Reference!CQ29</f>
        <v/>
      </c>
      <c r="B32" s="28" t="str">
        <f ca="1">Reference!CS29</f>
        <v>J</v>
      </c>
      <c r="C32" s="28" t="str">
        <f ca="1">Reference!DB29</f>
        <v/>
      </c>
      <c r="D32" s="34" t="str">
        <f ca="1">Reference!DI29</f>
        <v/>
      </c>
    </row>
    <row r="33" spans="1:4">
      <c r="A33" s="16" t="str">
        <f ca="1">Reference!CQ30</f>
        <v/>
      </c>
      <c r="B33" s="28" t="str">
        <f ca="1">Reference!CS30</f>
        <v>J</v>
      </c>
      <c r="C33" s="28" t="str">
        <f ca="1">Reference!DB30</f>
        <v/>
      </c>
      <c r="D33" s="34" t="str">
        <f ca="1">Reference!DI30</f>
        <v/>
      </c>
    </row>
    <row r="34" spans="1:4" ht="15" customHeight="1" thickBot="1">
      <c r="A34" s="17" t="str">
        <f ca="1">Reference!CQ31</f>
        <v/>
      </c>
      <c r="B34" s="33" t="str">
        <f ca="1">Reference!CS31</f>
        <v>J</v>
      </c>
      <c r="C34" s="33" t="str">
        <f ca="1">Reference!DB31</f>
        <v/>
      </c>
      <c r="D34" s="35" t="str">
        <f ca="1">Reference!DI31</f>
        <v/>
      </c>
    </row>
    <row r="35" spans="1:4" ht="15.75" thickBot="1"/>
    <row r="36" spans="1:4" ht="15.75" thickTop="1">
      <c r="A36" s="355" t="s">
        <v>103</v>
      </c>
      <c r="B36" s="356"/>
      <c r="C36" s="356"/>
      <c r="D36" s="357"/>
    </row>
    <row r="37" spans="1:4">
      <c r="A37" s="358"/>
      <c r="B37" s="359"/>
      <c r="C37" s="359"/>
      <c r="D37" s="360"/>
    </row>
    <row r="38" spans="1:4">
      <c r="A38" s="358"/>
      <c r="B38" s="359"/>
      <c r="C38" s="359"/>
      <c r="D38" s="360"/>
    </row>
    <row r="39" spans="1:4">
      <c r="A39" s="358"/>
      <c r="B39" s="359"/>
      <c r="C39" s="359"/>
      <c r="D39" s="360"/>
    </row>
    <row r="40" spans="1:4">
      <c r="A40" s="358"/>
      <c r="B40" s="359"/>
      <c r="C40" s="359"/>
      <c r="D40" s="360"/>
    </row>
    <row r="41" spans="1:4" ht="15.75" thickBot="1">
      <c r="A41" s="361"/>
      <c r="B41" s="362"/>
      <c r="C41" s="362"/>
      <c r="D41" s="363"/>
    </row>
    <row r="42" spans="1:4" ht="15.75" thickTop="1"/>
  </sheetData>
  <sheetProtection sheet="1" selectLockedCells="1" selectUnlockedCells="1"/>
  <mergeCells count="28">
    <mergeCell ref="A36:D41"/>
    <mergeCell ref="P11:P12"/>
    <mergeCell ref="Q11:Q12"/>
    <mergeCell ref="S11:S12"/>
    <mergeCell ref="G12:H12"/>
    <mergeCell ref="I12:J12"/>
    <mergeCell ref="P13:P14"/>
    <mergeCell ref="Q13:Q14"/>
    <mergeCell ref="S13:S14"/>
    <mergeCell ref="G9:H9"/>
    <mergeCell ref="I9:J9"/>
    <mergeCell ref="G10:H10"/>
    <mergeCell ref="I10:J10"/>
    <mergeCell ref="G11:H11"/>
    <mergeCell ref="I11:J11"/>
    <mergeCell ref="G5:J5"/>
    <mergeCell ref="G6:J6"/>
    <mergeCell ref="G7:H7"/>
    <mergeCell ref="I7:J7"/>
    <mergeCell ref="G8:H8"/>
    <mergeCell ref="I8:J8"/>
    <mergeCell ref="A1:B1"/>
    <mergeCell ref="E1:J1"/>
    <mergeCell ref="K1:L1"/>
    <mergeCell ref="O1:T1"/>
    <mergeCell ref="A3:D3"/>
    <mergeCell ref="P3:T3"/>
    <mergeCell ref="G3:I3"/>
  </mergeCells>
  <conditionalFormatting sqref="A5:D34">
    <cfRule type="containsErrors" dxfId="124" priority="3">
      <formula>ISERROR(A5)</formula>
    </cfRule>
  </conditionalFormatting>
  <conditionalFormatting sqref="A5:C34">
    <cfRule type="cellIs" dxfId="123" priority="7" operator="equal">
      <formula>0</formula>
    </cfRule>
  </conditionalFormatting>
  <conditionalFormatting sqref="D5:D34">
    <cfRule type="expression" dxfId="122" priority="4">
      <formula>IF(B5=0,TRUE)</formula>
    </cfRule>
  </conditionalFormatting>
  <conditionalFormatting sqref="T9">
    <cfRule type="cellIs" dxfId="121" priority="5" operator="equal">
      <formula>0</formula>
    </cfRule>
    <cfRule type="containsErrors" dxfId="120" priority="6">
      <formula>ISERROR(T9)</formula>
    </cfRule>
  </conditionalFormatting>
  <conditionalFormatting sqref="R9">
    <cfRule type="cellIs" dxfId="119" priority="1" operator="equal">
      <formula>0</formula>
    </cfRule>
    <cfRule type="containsErrors" dxfId="118" priority="2">
      <formula>ISERROR(R9)</formula>
    </cfRule>
  </conditionalFormatting>
  <pageMargins left="0.25" right="0.25"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8" id="{676496E9-F1CA-451D-ACFE-9E48E5BB6076}">
            <xm:f>IF(Reference!DJ2=1,TRUE)</xm:f>
            <x14:dxf>
              <fill>
                <patternFill>
                  <bgColor theme="5" tint="0.39994506668294322"/>
                </patternFill>
              </fill>
            </x14:dxf>
          </x14:cfRule>
          <x14:cfRule type="expression" priority="9" id="{DB0EAB8E-4BF9-4552-A51C-DE5F634DDD72}">
            <xm:f>IF(Reference!DJ2=2,TRUE)</xm:f>
            <x14:dxf>
              <fill>
                <patternFill>
                  <bgColor rgb="FFFFFF66"/>
                </patternFill>
              </fill>
            </x14:dxf>
          </x14:cfRule>
          <x14:cfRule type="expression" priority="10" id="{67D47E98-A4D0-4A6C-AFD7-9B476A5EFEE1}">
            <xm:f>IF(Reference!DJ2=3,TRUE)</xm:f>
            <x14:dxf>
              <fill>
                <patternFill>
                  <bgColor theme="6" tint="0.39994506668294322"/>
                </patternFill>
              </fill>
            </x14:dxf>
          </x14:cfRule>
          <x14:cfRule type="expression" priority="11" id="{F3C71111-A05D-42CF-A442-F60B44687A03}">
            <xm:f>IF(Reference!DJ2=4,TRUE)</xm:f>
            <x14:dxf>
              <fill>
                <patternFill>
                  <bgColor theme="4" tint="0.39994506668294322"/>
                </patternFill>
              </fill>
            </x14:dxf>
          </x14:cfRule>
          <xm:sqref>D5:D34</xm:sqref>
        </x14:conditionalFormatting>
        <x14:conditionalFormatting xmlns:xm="http://schemas.microsoft.com/office/excel/2006/main">
          <x14:cfRule type="expression" priority="12" id="{961615D8-256C-432B-822A-F38872C5A230}">
            <xm:f>IF(Reference!CX6=4,TRUE)</xm:f>
            <x14:dxf>
              <fill>
                <patternFill>
                  <bgColor theme="4" tint="0.39994506668294322"/>
                </patternFill>
              </fill>
            </x14:dxf>
          </x14:cfRule>
          <x14:cfRule type="expression" priority="13" id="{00C3CCD4-B29E-4D8E-9209-C0416C5983A4}">
            <xm:f>IF(Reference!CX6=3,TRUE)</xm:f>
            <x14:dxf>
              <fill>
                <patternFill>
                  <bgColor theme="6" tint="0.39994506668294322"/>
                </patternFill>
              </fill>
            </x14:dxf>
          </x14:cfRule>
          <x14:cfRule type="expression" priority="14" id="{B12D159E-EE4B-453F-98E2-061E4C0931A4}">
            <xm:f>IF(Reference!CX6=2,TRUE)</xm:f>
            <x14:dxf>
              <fill>
                <patternFill>
                  <bgColor rgb="FFFFFF99"/>
                </patternFill>
              </fill>
            </x14:dxf>
          </x14:cfRule>
          <x14:cfRule type="expression" priority="15" id="{0E7C0ECC-3876-4AE6-8F36-9D4A3D6EA894}">
            <xm:f>IF(Reference!CX6=1,TRUE)</xm:f>
            <x14:dxf>
              <fill>
                <patternFill>
                  <bgColor theme="5" tint="0.39994506668294322"/>
                </patternFill>
              </fill>
            </x14:dxf>
          </x14:cfRule>
          <xm:sqref>R9</xm:sqref>
        </x14:conditionalFormatting>
        <x14:conditionalFormatting xmlns:xm="http://schemas.microsoft.com/office/excel/2006/main">
          <x14:cfRule type="expression" priority="16" id="{B3E91110-1978-4E17-AE0D-1357DADD00DD}">
            <xm:f>IF(Reference!CT2=4,TRUE)</xm:f>
            <x14:dxf>
              <font>
                <b/>
                <i val="0"/>
                <color theme="4"/>
              </font>
              <fill>
                <patternFill>
                  <bgColor theme="4" tint="0.79998168889431442"/>
                </patternFill>
              </fill>
            </x14:dxf>
          </x14:cfRule>
          <x14:cfRule type="expression" priority="17" id="{FC1E1685-D13B-4FD2-9C5E-2B953729F95A}">
            <xm:f>IF(Reference!CT2=3,TRUE)</xm:f>
            <x14:dxf>
              <font>
                <b/>
                <i val="0"/>
                <color theme="6" tint="-0.24994659260841701"/>
              </font>
              <fill>
                <patternFill>
                  <bgColor theme="6" tint="0.79998168889431442"/>
                </patternFill>
              </fill>
            </x14:dxf>
          </x14:cfRule>
          <x14:cfRule type="expression" priority="18" id="{4D32539B-E05D-409F-BC0A-E8CA6D9AA392}">
            <xm:f>IF(Reference!CT2=2,TRUE)</xm:f>
            <x14:dxf>
              <font>
                <b/>
                <i val="0"/>
                <color theme="9" tint="-0.499984740745262"/>
              </font>
              <fill>
                <patternFill>
                  <bgColor rgb="FFFFFFB9"/>
                </patternFill>
              </fill>
            </x14:dxf>
          </x14:cfRule>
          <x14:cfRule type="expression" priority="19" id="{33CF0FDF-A60A-467D-863C-CF8B5D8D8C1F}">
            <xm:f>IF(Reference!CT2=1,TRUE)</xm:f>
            <x14:dxf>
              <font>
                <b/>
                <i val="0"/>
                <color theme="5"/>
              </font>
              <fill>
                <patternFill>
                  <bgColor theme="5" tint="0.79998168889431442"/>
                </patternFill>
              </fill>
            </x14:dxf>
          </x14:cfRule>
          <xm:sqref>B5:B34</xm:sqref>
        </x14:conditionalFormatting>
        <x14:conditionalFormatting xmlns:xm="http://schemas.microsoft.com/office/excel/2006/main">
          <x14:cfRule type="expression" priority="20" id="{9302A4C0-B55D-4460-A3B9-5B7401178165}">
            <xm:f>IF(Reference!DC2=4,TRUE)</xm:f>
            <x14:dxf>
              <font>
                <b/>
                <i val="0"/>
                <color theme="4"/>
              </font>
              <fill>
                <patternFill>
                  <bgColor theme="4" tint="0.79998168889431442"/>
                </patternFill>
              </fill>
            </x14:dxf>
          </x14:cfRule>
          <x14:cfRule type="expression" priority="21" id="{EEF259E7-D96D-4E52-ABA0-30D31F4F1436}">
            <xm:f>IF(Reference!DC2=3,TRUE)</xm:f>
            <x14:dxf>
              <font>
                <b/>
                <i val="0"/>
                <color theme="6" tint="-0.24994659260841701"/>
              </font>
              <fill>
                <patternFill>
                  <bgColor theme="6" tint="0.79998168889431442"/>
                </patternFill>
              </fill>
            </x14:dxf>
          </x14:cfRule>
          <x14:cfRule type="expression" priority="22" id="{9FE764EC-B65F-46FF-B92E-3AE302009807}">
            <xm:f>IF(Reference!DC2=2,TRUE)</xm:f>
            <x14:dxf>
              <font>
                <b/>
                <i val="0"/>
                <color theme="9" tint="-0.499984740745262"/>
              </font>
              <fill>
                <patternFill>
                  <bgColor rgb="FFFFFFB9"/>
                </patternFill>
              </fill>
            </x14:dxf>
          </x14:cfRule>
          <x14:cfRule type="expression" priority="23" id="{2A382863-8F8D-463D-93A0-D85C38E9D9F5}">
            <xm:f>IF(Reference!DC2=1,TRUE)</xm:f>
            <x14:dxf>
              <font>
                <b/>
                <i val="0"/>
                <color theme="5"/>
              </font>
              <fill>
                <patternFill>
                  <bgColor theme="5" tint="0.79998168889431442"/>
                </patternFill>
              </fill>
            </x14:dxf>
          </x14:cfRule>
          <xm:sqref>C5:C34</xm:sqref>
        </x14:conditionalFormatting>
        <x14:conditionalFormatting xmlns:xm="http://schemas.microsoft.com/office/excel/2006/main">
          <x14:cfRule type="expression" priority="24" id="{34C670BA-F415-47BB-9F98-F63311793146}">
            <xm:f>IF(Reference!DG6=4,TRUE)</xm:f>
            <x14:dxf>
              <fill>
                <patternFill>
                  <bgColor theme="4" tint="0.39994506668294322"/>
                </patternFill>
              </fill>
            </x14:dxf>
          </x14:cfRule>
          <x14:cfRule type="expression" priority="25" id="{36375FE7-8B59-4B07-8979-5A0555E6933C}">
            <xm:f>IF(Reference!DG6=3,TRUE)</xm:f>
            <x14:dxf>
              <fill>
                <patternFill>
                  <bgColor theme="6" tint="0.39994506668294322"/>
                </patternFill>
              </fill>
            </x14:dxf>
          </x14:cfRule>
          <x14:cfRule type="expression" priority="26" id="{0E522303-32B0-41C1-BC27-59868C00504C}">
            <xm:f>IF(Reference!DG6=2,TRUE)</xm:f>
            <x14:dxf>
              <fill>
                <patternFill>
                  <bgColor rgb="FFFFFF99"/>
                </patternFill>
              </fill>
            </x14:dxf>
          </x14:cfRule>
          <x14:cfRule type="expression" priority="27" id="{083E5219-2DE8-4FD4-B529-DD27F53CE690}">
            <xm:f>IF(Reference!DG6=1,TRUE)</xm:f>
            <x14:dxf>
              <fill>
                <patternFill>
                  <bgColor theme="5" tint="0.39994506668294322"/>
                </patternFill>
              </fill>
            </x14:dxf>
          </x14:cfRule>
          <xm:sqref>T9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69"/>
  <sheetViews>
    <sheetView tabSelected="1" view="pageLayout" zoomScale="85" zoomScaleNormal="100" zoomScalePageLayoutView="85" workbookViewId="0">
      <selection activeCell="A10" sqref="A10:I30"/>
    </sheetView>
  </sheetViews>
  <sheetFormatPr defaultRowHeight="15"/>
  <cols>
    <col min="1" max="1" width="12" customWidth="1"/>
    <col min="2" max="2" width="5.28515625" customWidth="1"/>
    <col min="3" max="3" width="25.42578125" customWidth="1"/>
    <col min="4" max="7" width="5" customWidth="1"/>
    <col min="8" max="9" width="12.7109375" customWidth="1"/>
    <col min="10" max="10" width="6.42578125" customWidth="1"/>
    <col min="11" max="12" width="9.5703125" customWidth="1"/>
    <col min="13" max="13" width="0" hidden="1" customWidth="1"/>
    <col min="14" max="14" width="9" customWidth="1"/>
    <col min="15" max="20" width="6.85546875" customWidth="1"/>
    <col min="21" max="23" width="9.140625" customWidth="1"/>
    <col min="24" max="29" width="9.140625" hidden="1" customWidth="1"/>
    <col min="30" max="30" width="9" hidden="1" customWidth="1"/>
    <col min="31" max="33" width="9.140625" hidden="1" customWidth="1"/>
    <col min="34" max="34" width="1.28515625" hidden="1" customWidth="1"/>
    <col min="35" max="39" width="9.140625" hidden="1" customWidth="1"/>
    <col min="40" max="40" width="0" hidden="1" customWidth="1"/>
  </cols>
  <sheetData>
    <row r="1" spans="1:40" ht="15" customHeight="1">
      <c r="A1" s="273"/>
      <c r="B1" s="169"/>
      <c r="C1" s="279"/>
      <c r="D1" s="8"/>
      <c r="E1" s="245"/>
      <c r="F1" s="243"/>
      <c r="G1" s="84" t="s">
        <v>104</v>
      </c>
      <c r="H1" s="269" t="str">
        <f>Fall!H1</f>
        <v>2023-24</v>
      </c>
      <c r="I1" s="84" t="s">
        <v>2</v>
      </c>
      <c r="J1" s="242"/>
      <c r="K1" s="4"/>
      <c r="M1" s="8"/>
      <c r="N1" s="8"/>
      <c r="O1" s="8"/>
      <c r="P1" s="8"/>
      <c r="Q1" s="8"/>
      <c r="R1" s="7"/>
      <c r="S1" s="7"/>
      <c r="T1" s="7"/>
    </row>
    <row r="2" spans="1:40" ht="6" customHeight="1">
      <c r="A2" s="274"/>
      <c r="B2" s="170"/>
      <c r="C2" s="280"/>
      <c r="D2" s="8"/>
      <c r="E2" s="5"/>
      <c r="F2" s="3"/>
      <c r="G2" s="3"/>
      <c r="H2" s="3"/>
      <c r="I2" s="3"/>
      <c r="J2" s="3"/>
      <c r="K2" s="6"/>
      <c r="M2" s="8"/>
      <c r="N2" s="8"/>
      <c r="O2" s="8"/>
      <c r="P2" s="8"/>
      <c r="Q2" s="8"/>
      <c r="R2" s="8"/>
      <c r="S2" s="8"/>
      <c r="T2" s="8"/>
    </row>
    <row r="3" spans="1:40">
      <c r="A3" s="274"/>
      <c r="B3" s="170"/>
      <c r="C3" s="280"/>
      <c r="D3" s="8"/>
      <c r="E3" s="289" t="s">
        <v>3</v>
      </c>
      <c r="F3" s="290"/>
      <c r="G3" s="265"/>
      <c r="H3" s="265"/>
      <c r="I3" s="265"/>
      <c r="J3" s="265"/>
      <c r="K3" s="266"/>
      <c r="M3" s="8"/>
      <c r="N3" s="8"/>
      <c r="O3" s="8"/>
      <c r="P3" s="8"/>
      <c r="Q3" s="8"/>
      <c r="R3" s="8"/>
      <c r="S3" s="8"/>
      <c r="T3" s="8"/>
    </row>
    <row r="4" spans="1:40">
      <c r="A4" s="274"/>
      <c r="B4" s="170"/>
      <c r="C4" s="280"/>
      <c r="D4" s="8"/>
      <c r="E4" s="289" t="s">
        <v>4</v>
      </c>
      <c r="F4" s="290"/>
      <c r="G4" s="267"/>
      <c r="H4" s="267"/>
      <c r="I4" s="267"/>
      <c r="J4" s="267"/>
      <c r="K4" s="268"/>
      <c r="M4" s="8"/>
      <c r="N4" s="8"/>
      <c r="O4" s="8"/>
      <c r="P4" s="8"/>
      <c r="Q4" s="8"/>
      <c r="R4" s="8"/>
      <c r="S4" s="8"/>
      <c r="T4" s="8"/>
    </row>
    <row r="5" spans="1:40" ht="19.5" customHeight="1" thickBot="1">
      <c r="A5" s="274"/>
      <c r="B5" s="170"/>
      <c r="C5" s="280"/>
      <c r="D5" s="8"/>
      <c r="E5" s="104"/>
      <c r="F5" s="244"/>
      <c r="G5" s="85"/>
      <c r="H5" s="104" t="s">
        <v>5</v>
      </c>
      <c r="I5" s="371"/>
      <c r="J5" s="292"/>
      <c r="K5" s="293"/>
      <c r="M5" s="8"/>
      <c r="N5" s="8"/>
      <c r="O5" s="8"/>
      <c r="P5" s="8"/>
      <c r="Q5" s="8"/>
      <c r="R5" s="8"/>
      <c r="S5" s="8"/>
      <c r="T5" s="8"/>
    </row>
    <row r="6" spans="1:40" ht="15.75" thickBot="1">
      <c r="A6" s="274"/>
      <c r="B6" s="170"/>
      <c r="C6" s="280"/>
      <c r="D6" s="8"/>
      <c r="E6" s="8"/>
      <c r="F6" s="8"/>
      <c r="G6" s="8"/>
      <c r="H6" s="8"/>
      <c r="I6" s="8"/>
      <c r="J6" s="8"/>
      <c r="K6" s="8"/>
      <c r="L6" s="8"/>
      <c r="M6" s="8"/>
      <c r="N6" s="8"/>
      <c r="O6" s="8"/>
      <c r="P6" s="8"/>
      <c r="Q6" s="8"/>
      <c r="R6" s="8"/>
      <c r="S6" s="8"/>
      <c r="T6" s="8"/>
      <c r="U6" s="8"/>
    </row>
    <row r="7" spans="1:40" ht="15.75" customHeight="1">
      <c r="A7" s="275" t="s">
        <v>6</v>
      </c>
      <c r="B7" s="287" t="s">
        <v>7</v>
      </c>
      <c r="C7" s="283" t="s">
        <v>8</v>
      </c>
      <c r="D7" s="285" t="s">
        <v>9</v>
      </c>
      <c r="E7" s="285" t="s">
        <v>10</v>
      </c>
      <c r="F7" s="285" t="s">
        <v>11</v>
      </c>
      <c r="G7" s="281" t="s">
        <v>12</v>
      </c>
      <c r="H7" s="277" t="s">
        <v>13</v>
      </c>
      <c r="I7" s="294" t="s">
        <v>14</v>
      </c>
      <c r="J7" s="271" t="s">
        <v>15</v>
      </c>
      <c r="K7" s="304" t="s">
        <v>16</v>
      </c>
      <c r="L7" s="300" t="s">
        <v>17</v>
      </c>
      <c r="M7" s="300" t="s">
        <v>18</v>
      </c>
      <c r="N7" s="302" t="s">
        <v>19</v>
      </c>
      <c r="O7" s="296" t="s">
        <v>20</v>
      </c>
      <c r="P7" s="297"/>
      <c r="Q7" s="298"/>
      <c r="R7" s="296" t="s">
        <v>21</v>
      </c>
      <c r="S7" s="297"/>
      <c r="T7" s="297"/>
      <c r="U7" s="299"/>
    </row>
    <row r="8" spans="1:40" ht="30" customHeight="1">
      <c r="A8" s="276"/>
      <c r="B8" s="288"/>
      <c r="C8" s="284"/>
      <c r="D8" s="286"/>
      <c r="E8" s="286"/>
      <c r="F8" s="286"/>
      <c r="G8" s="282"/>
      <c r="H8" s="278"/>
      <c r="I8" s="295"/>
      <c r="J8" s="272"/>
      <c r="K8" s="305"/>
      <c r="L8" s="301"/>
      <c r="M8" s="301"/>
      <c r="N8" s="303"/>
      <c r="O8" s="246" t="s">
        <v>22</v>
      </c>
      <c r="P8" s="171" t="s">
        <v>23</v>
      </c>
      <c r="Q8" s="172" t="s">
        <v>24</v>
      </c>
      <c r="R8" s="246" t="s">
        <v>25</v>
      </c>
      <c r="S8" s="247" t="s">
        <v>26</v>
      </c>
      <c r="T8" s="247" t="s">
        <v>27</v>
      </c>
      <c r="U8" s="248" t="s">
        <v>28</v>
      </c>
      <c r="X8" t="s">
        <v>29</v>
      </c>
      <c r="Y8" t="s">
        <v>30</v>
      </c>
      <c r="Z8" t="s">
        <v>31</v>
      </c>
      <c r="AA8" t="s">
        <v>32</v>
      </c>
      <c r="AB8" t="s">
        <v>33</v>
      </c>
      <c r="AC8" t="s">
        <v>34</v>
      </c>
      <c r="AD8" t="s">
        <v>35</v>
      </c>
      <c r="AE8" t="s">
        <v>36</v>
      </c>
      <c r="AG8" t="s">
        <v>37</v>
      </c>
      <c r="AH8" t="s">
        <v>38</v>
      </c>
      <c r="AJ8" t="s">
        <v>39</v>
      </c>
      <c r="AK8" t="s">
        <v>40</v>
      </c>
      <c r="AL8" t="s">
        <v>22</v>
      </c>
      <c r="AM8" t="s">
        <v>41</v>
      </c>
      <c r="AN8" t="s">
        <v>42</v>
      </c>
    </row>
    <row r="9" spans="1:40" ht="3" customHeight="1">
      <c r="A9" s="89"/>
      <c r="B9" s="2"/>
      <c r="C9" s="86"/>
      <c r="D9" s="13"/>
      <c r="E9" s="13"/>
      <c r="F9" s="13"/>
      <c r="G9" s="14"/>
      <c r="H9" s="2"/>
      <c r="I9" s="2"/>
      <c r="J9" s="100"/>
      <c r="K9" s="89"/>
      <c r="L9" s="105"/>
      <c r="M9" s="129"/>
      <c r="N9" s="106"/>
      <c r="O9" s="12"/>
      <c r="P9" s="2"/>
      <c r="Q9" s="2"/>
      <c r="R9" s="12"/>
      <c r="S9" s="2"/>
      <c r="T9" s="2"/>
      <c r="U9" s="90"/>
      <c r="X9" t="s">
        <v>43</v>
      </c>
      <c r="Y9" t="s">
        <v>44</v>
      </c>
      <c r="AD9">
        <f>IF(AB9&gt;0,IF(COUNT(Q9,U9)=0,0,IF(AB9&lt;14,IF(OR(Q9&lt;0.9,AND(Q9&lt;0.95,U9=4),U9&lt;4),"FRU",IF(OR(AND(Q9&lt;0.95,U9&gt;4),AND(Q9&gt;=0.95,U9=4)),"INS","IND")),IF(OR(Q9&lt;0.95,AND(Q9&lt;0.98,U9&lt;7),U9&lt;5),"FRU",IF(OR(AND(Q9&lt;0.98,U9&gt;6),AND(Q9&gt;=0.98,U9&lt;7)),"INS","IND")))),0)</f>
        <v>0</v>
      </c>
    </row>
    <row r="10" spans="1:40" ht="15" customHeight="1">
      <c r="A10" s="232"/>
      <c r="B10" s="233"/>
      <c r="C10" s="162"/>
      <c r="D10" s="236"/>
      <c r="E10" s="236"/>
      <c r="F10" s="234"/>
      <c r="G10" s="235"/>
      <c r="H10" s="87"/>
      <c r="I10" s="87"/>
      <c r="J10" s="101" t="str">
        <f>IFERROR(IF(VLOOKUP($A10,Fall!$A$10:$J$39,COLUMNS($A10:J10),FALSE)=0,"",VLOOKUP($A10,Fall!$A$10:$J$39,COLUMNS($A10:J10),FALSE)),"")</f>
        <v/>
      </c>
      <c r="K10" s="252" t="str">
        <f>IF(AD10="IND",L10,IF(AD10="FRU",VLOOKUP(Z10-1,$Y$41:$Z$69,2,FALSE),""))</f>
        <v/>
      </c>
      <c r="L10" s="107"/>
      <c r="M10" s="130" t="str">
        <f ca="1">AH10</f>
        <v/>
      </c>
      <c r="N10" s="255" t="str">
        <f>IF(AD10="FRU",L10,IF(AD10="IND",VLOOKUP(X10+1,$Y$41:$Z$69,2,FALSE),""))</f>
        <v/>
      </c>
      <c r="O10" s="25"/>
      <c r="P10" s="29"/>
      <c r="Q10" s="31"/>
      <c r="R10" s="25"/>
      <c r="S10" s="24"/>
      <c r="T10" s="24"/>
      <c r="U10" s="91">
        <f>IF(AB10&lt;14,SUM(R10:S10),SUM(R10:T10))</f>
        <v>0</v>
      </c>
      <c r="X10" s="1" t="e">
        <f>VLOOKUP(K10,$X$41:$Y$69,2,FALSE)</f>
        <v>#N/A</v>
      </c>
      <c r="Y10" s="1" t="e">
        <f>VLOOKUP(L10,$X$41:$Y$69,2,FALSE)</f>
        <v>#N/A</v>
      </c>
      <c r="Z10" s="1" t="e">
        <f>VLOOKUP(N10,$X$41:$Y$69,2,FALSE)</f>
        <v>#N/A</v>
      </c>
      <c r="AA10" t="b">
        <f t="shared" ref="AA10:AA39" si="0">IF(COUNTA(L10)+COUNTA(R10)=2,TRUE,FALSE)</f>
        <v>0</v>
      </c>
      <c r="AB10">
        <f>IFERROR(Y10,0)</f>
        <v>0</v>
      </c>
      <c r="AC10" t="b">
        <f t="shared" ref="AC10:AC39" si="1">IF(OR(AND($AB10&lt;14,$AB10&gt;0),COUNTA($L10)=0),TRUE,FALSE)</f>
        <v>1</v>
      </c>
      <c r="AD10" t="str">
        <f>IF(COUNT(R10:T10)&gt;=2,IF(AND(AL10=0,AB10&gt;=9),"FRU",IF(COUNTIF(AM10:AN10,1)&gt;0,"FRU",IF(COUNTIF(AM10:AN10,2)=2,"FRU",IF(COUNTIF(AM10:AN10,2)=1,"INS",IF(COUNTIF(AM10:AN10,2)=0,"IND",0))))),"")</f>
        <v/>
      </c>
      <c r="AE10" t="e">
        <f t="shared" ref="AE10:AE39" si="2">IF(LEN(C10)=0,NA(),IF(OR(AD10="FRU",AD10="IND"),TRUE,FALSE))</f>
        <v>#N/A</v>
      </c>
      <c r="AG10" t="str">
        <f ca="1">Reference!BR2</f>
        <v/>
      </c>
      <c r="AH10" t="str">
        <f ca="1">IFERROR(Reference!BM2,"")</f>
        <v/>
      </c>
      <c r="AJ10" t="str">
        <f ca="1">Reference!BT2</f>
        <v/>
      </c>
      <c r="AK10" t="str">
        <f ca="1">Reference!CC2</f>
        <v/>
      </c>
      <c r="AL10">
        <f>O10</f>
        <v>0</v>
      </c>
      <c r="AM10">
        <f t="shared" ref="AM10:AM39" si="3">IF(LEN(Q10)&gt;0,IF(AB10&lt;3,0,IF(AB10&lt;14,IF(LEFT(Q10,1)="&lt;",1,IF(Q10&lt;0.9,1,IF(Q10&lt;0.95,2,IF(Q10&lt;0.98,3,IF(Q10&lt;=1,4,0))))),IF(LEFT(Q10,1)="&lt;",1,IF(Q10&lt;0.95,1,IF(Q10&lt;0.98,2,IF(Q10&lt;1,3,IF(Q10=1,4,0))))))),0)</f>
        <v>0</v>
      </c>
      <c r="AN10">
        <f>IF(COUNT(R10:T10)=0,0,IF(OR(AND(AB10&lt;14,U10&gt;=Reference!$AB$58),AND(AB10&gt;=14,U10&gt;=Reference!$AE$58)),4,IF(OR(AND(AB10&lt;14,U10&gt;=Reference!$AB$57),AND(AB10&gt;=14,U10&gt;=Reference!$AE$57)),3,IF(OR(AND(AB10&lt;14,U10&gt;=Reference!$AB$56),AND(AB10&gt;=14,U10&gt;=Reference!$AE$56)),2,1))))</f>
        <v>0</v>
      </c>
    </row>
    <row r="11" spans="1:40" ht="15" customHeight="1">
      <c r="A11" s="232"/>
      <c r="B11" s="233"/>
      <c r="C11" s="162"/>
      <c r="D11" s="236"/>
      <c r="E11" s="236"/>
      <c r="F11" s="236"/>
      <c r="G11" s="237"/>
      <c r="H11" s="87"/>
      <c r="I11" s="87"/>
      <c r="J11" s="101" t="str">
        <f>IFERROR(IF(VLOOKUP($A11,Fall!$A$10:$J$39,COLUMNS($A11:J11),FALSE)=0,"",VLOOKUP($A11,Fall!$A$10:$J$39,COLUMNS($A11:J11),FALSE)),"")</f>
        <v/>
      </c>
      <c r="K11" s="252" t="str">
        <f t="shared" ref="K11:K39" si="4">IF(AD11="IND",L11,IF(AD11="FRU",VLOOKUP(Z11-1,$Y$41:$Z$69,2,FALSE),""))</f>
        <v/>
      </c>
      <c r="L11" s="108"/>
      <c r="M11" s="130" t="str">
        <f t="shared" ref="M11:M39" ca="1" si="5">AH11</f>
        <v/>
      </c>
      <c r="N11" s="255" t="str">
        <f t="shared" ref="N11:N39" si="6">IF(AD11="FRU",L11,IF(AD11="IND",VLOOKUP(X11+1,$Y$41:$Z$69,2,FALSE),""))</f>
        <v/>
      </c>
      <c r="O11" s="27"/>
      <c r="P11" s="30"/>
      <c r="Q11" s="32"/>
      <c r="R11" s="27"/>
      <c r="S11" s="26"/>
      <c r="T11" s="26"/>
      <c r="U11" s="91">
        <f t="shared" ref="U11:U39" si="7">IF(AB11&lt;14,SUM(R11:S11),SUM(R11:T11))</f>
        <v>0</v>
      </c>
      <c r="X11" s="1" t="e">
        <f t="shared" ref="X11:Y39" si="8">VLOOKUP(K11,$X$41:$Y$69,2,FALSE)</f>
        <v>#N/A</v>
      </c>
      <c r="Y11" s="1" t="e">
        <f t="shared" si="8"/>
        <v>#N/A</v>
      </c>
      <c r="Z11" s="1" t="e">
        <f t="shared" ref="Z11:Z39" si="9">VLOOKUP(N11,$X$41:$Y$69,2,FALSE)</f>
        <v>#N/A</v>
      </c>
      <c r="AA11" t="b">
        <f t="shared" si="0"/>
        <v>0</v>
      </c>
      <c r="AB11">
        <f t="shared" ref="AB11:AB39" si="10">IFERROR(Y11,0)</f>
        <v>0</v>
      </c>
      <c r="AC11" t="b">
        <f t="shared" si="1"/>
        <v>1</v>
      </c>
      <c r="AD11" t="str">
        <f t="shared" ref="AD11:AD39" si="11">IF(COUNT(R11:T11)&gt;=2,IF(AND(AL11=0,AB11&gt;=9),"FRU",IF(COUNTIF(AM11:AN11,1)&gt;0,"FRU",IF(COUNTIF(AM11:AN11,2)=2,"FRU",IF(COUNTIF(AM11:AN11,2)=1,"INS",IF(COUNTIF(AM11:AN11,2)=0,"IND",0))))),"")</f>
        <v/>
      </c>
      <c r="AE11" t="e">
        <f t="shared" si="2"/>
        <v>#N/A</v>
      </c>
      <c r="AG11" t="str">
        <f ca="1">Reference!BR3</f>
        <v/>
      </c>
      <c r="AH11" t="str">
        <f ca="1">IFERROR(Reference!BM3,"")</f>
        <v/>
      </c>
      <c r="AJ11" t="str">
        <f ca="1">Reference!BT3</f>
        <v/>
      </c>
      <c r="AK11" t="str">
        <f ca="1">Reference!CC3</f>
        <v/>
      </c>
      <c r="AL11">
        <f t="shared" ref="AL11:AL39" si="12">O11</f>
        <v>0</v>
      </c>
      <c r="AM11">
        <f t="shared" si="3"/>
        <v>0</v>
      </c>
      <c r="AN11">
        <f>IF(COUNT(R11:T11)=0,0,IF(OR(AND(AB11&lt;14,U11&gt;=Reference!$AB$58),AND(AB11&gt;=14,U11&gt;=Reference!$AE$58)),4,IF(OR(AND(AB11&lt;14,U11&gt;=Reference!$AB$57),AND(AB11&gt;=14,U11&gt;=Reference!$AE$57)),3,IF(OR(AND(AB11&lt;14,U11&gt;=Reference!$AB$56),AND(AB11&gt;=14,U11&gt;=Reference!$AE$56)),2,1))))</f>
        <v>0</v>
      </c>
    </row>
    <row r="12" spans="1:40" ht="15" customHeight="1">
      <c r="A12" s="232"/>
      <c r="B12" s="233"/>
      <c r="C12" s="162"/>
      <c r="D12" s="236"/>
      <c r="E12" s="236"/>
      <c r="F12" s="236"/>
      <c r="G12" s="237"/>
      <c r="H12" s="87"/>
      <c r="I12" s="87"/>
      <c r="J12" s="101" t="str">
        <f>IFERROR(IF(VLOOKUP($A12,Fall!$A$10:$J$39,COLUMNS($A12:J12),FALSE)=0,"",VLOOKUP($A12,Fall!$A$10:$J$39,COLUMNS($A12:J12),FALSE)),"")</f>
        <v/>
      </c>
      <c r="K12" s="252" t="str">
        <f t="shared" si="4"/>
        <v/>
      </c>
      <c r="L12" s="108"/>
      <c r="M12" s="130" t="str">
        <f t="shared" ca="1" si="5"/>
        <v/>
      </c>
      <c r="N12" s="255" t="str">
        <f t="shared" si="6"/>
        <v/>
      </c>
      <c r="O12" s="27"/>
      <c r="P12" s="30"/>
      <c r="Q12" s="32"/>
      <c r="R12" s="27"/>
      <c r="S12" s="26"/>
      <c r="T12" s="26"/>
      <c r="U12" s="91">
        <f t="shared" si="7"/>
        <v>0</v>
      </c>
      <c r="X12" s="1" t="e">
        <f t="shared" si="8"/>
        <v>#N/A</v>
      </c>
      <c r="Y12" s="1" t="e">
        <f t="shared" si="8"/>
        <v>#N/A</v>
      </c>
      <c r="Z12" s="1" t="e">
        <f t="shared" si="9"/>
        <v>#N/A</v>
      </c>
      <c r="AA12" t="b">
        <f t="shared" si="0"/>
        <v>0</v>
      </c>
      <c r="AB12">
        <f t="shared" si="10"/>
        <v>0</v>
      </c>
      <c r="AC12" t="b">
        <f t="shared" si="1"/>
        <v>1</v>
      </c>
      <c r="AD12" t="str">
        <f t="shared" si="11"/>
        <v/>
      </c>
      <c r="AE12" t="e">
        <f t="shared" si="2"/>
        <v>#N/A</v>
      </c>
      <c r="AG12" t="str">
        <f ca="1">Reference!BR4</f>
        <v/>
      </c>
      <c r="AH12" t="str">
        <f ca="1">IFERROR(Reference!BM4,"")</f>
        <v/>
      </c>
      <c r="AJ12" t="str">
        <f ca="1">Reference!BT4</f>
        <v/>
      </c>
      <c r="AK12" t="str">
        <f ca="1">Reference!CC4</f>
        <v/>
      </c>
      <c r="AL12">
        <f t="shared" si="12"/>
        <v>0</v>
      </c>
      <c r="AM12">
        <f t="shared" si="3"/>
        <v>0</v>
      </c>
      <c r="AN12">
        <f>IF(COUNT(R12:T12)=0,0,IF(OR(AND(AB12&lt;14,U12&gt;=Reference!$AB$58),AND(AB12&gt;=14,U12&gt;=Reference!$AE$58)),4,IF(OR(AND(AB12&lt;14,U12&gt;=Reference!$AB$57),AND(AB12&gt;=14,U12&gt;=Reference!$AE$57)),3,IF(OR(AND(AB12&lt;14,U12&gt;=Reference!$AB$56),AND(AB12&gt;=14,U12&gt;=Reference!$AE$56)),2,1))))</f>
        <v>0</v>
      </c>
    </row>
    <row r="13" spans="1:40" ht="15" customHeight="1">
      <c r="A13" s="232"/>
      <c r="B13" s="233"/>
      <c r="C13" s="162"/>
      <c r="D13" s="236"/>
      <c r="E13" s="236"/>
      <c r="F13" s="236"/>
      <c r="G13" s="237"/>
      <c r="H13" s="87"/>
      <c r="I13" s="87"/>
      <c r="J13" s="101" t="str">
        <f>IFERROR(IF(VLOOKUP($A13,Fall!$A$10:$J$39,COLUMNS($A13:J13),FALSE)=0,"",VLOOKUP($A13,Fall!$A$10:$J$39,COLUMNS($A13:J13),FALSE)),"")</f>
        <v/>
      </c>
      <c r="K13" s="252" t="str">
        <f t="shared" si="4"/>
        <v/>
      </c>
      <c r="L13" s="108"/>
      <c r="M13" s="130" t="str">
        <f t="shared" ca="1" si="5"/>
        <v/>
      </c>
      <c r="N13" s="255" t="str">
        <f t="shared" si="6"/>
        <v/>
      </c>
      <c r="O13" s="27"/>
      <c r="P13" s="30"/>
      <c r="Q13" s="32"/>
      <c r="R13" s="27"/>
      <c r="S13" s="26"/>
      <c r="T13" s="26"/>
      <c r="U13" s="91">
        <f t="shared" si="7"/>
        <v>0</v>
      </c>
      <c r="X13" s="1" t="e">
        <f t="shared" si="8"/>
        <v>#N/A</v>
      </c>
      <c r="Y13" s="1" t="e">
        <f t="shared" si="8"/>
        <v>#N/A</v>
      </c>
      <c r="Z13" s="1" t="e">
        <f t="shared" si="9"/>
        <v>#N/A</v>
      </c>
      <c r="AA13" t="b">
        <f t="shared" si="0"/>
        <v>0</v>
      </c>
      <c r="AB13">
        <f t="shared" si="10"/>
        <v>0</v>
      </c>
      <c r="AC13" t="b">
        <f t="shared" si="1"/>
        <v>1</v>
      </c>
      <c r="AD13" t="str">
        <f t="shared" si="11"/>
        <v/>
      </c>
      <c r="AE13" t="e">
        <f t="shared" si="2"/>
        <v>#N/A</v>
      </c>
      <c r="AG13" t="str">
        <f ca="1">Reference!BR5</f>
        <v/>
      </c>
      <c r="AH13" t="str">
        <f ca="1">IFERROR(Reference!BM5,"")</f>
        <v/>
      </c>
      <c r="AJ13" t="str">
        <f ca="1">Reference!BT5</f>
        <v/>
      </c>
      <c r="AK13" t="str">
        <f ca="1">Reference!CC5</f>
        <v/>
      </c>
      <c r="AL13">
        <f t="shared" si="12"/>
        <v>0</v>
      </c>
      <c r="AM13">
        <f t="shared" si="3"/>
        <v>0</v>
      </c>
      <c r="AN13">
        <f>IF(COUNT(R13:T13)=0,0,IF(OR(AND(AB13&lt;14,U13&gt;=Reference!$AB$58),AND(AB13&gt;=14,U13&gt;=Reference!$AE$58)),4,IF(OR(AND(AB13&lt;14,U13&gt;=Reference!$AB$57),AND(AB13&gt;=14,U13&gt;=Reference!$AE$57)),3,IF(OR(AND(AB13&lt;14,U13&gt;=Reference!$AB$56),AND(AB13&gt;=14,U13&gt;=Reference!$AE$56)),2,1))))</f>
        <v>0</v>
      </c>
    </row>
    <row r="14" spans="1:40" ht="15" customHeight="1">
      <c r="A14" s="232"/>
      <c r="B14" s="233"/>
      <c r="C14" s="162"/>
      <c r="D14" s="236"/>
      <c r="E14" s="236"/>
      <c r="F14" s="236"/>
      <c r="G14" s="237"/>
      <c r="H14" s="87"/>
      <c r="I14" s="87"/>
      <c r="J14" s="101" t="str">
        <f>IFERROR(IF(VLOOKUP($A14,Fall!$A$10:$J$39,COLUMNS($A14:J14),FALSE)=0,"",VLOOKUP($A14,Fall!$A$10:$J$39,COLUMNS($A14:J14),FALSE)),"")</f>
        <v/>
      </c>
      <c r="K14" s="252" t="str">
        <f t="shared" si="4"/>
        <v/>
      </c>
      <c r="L14" s="108"/>
      <c r="M14" s="130" t="str">
        <f t="shared" ca="1" si="5"/>
        <v/>
      </c>
      <c r="N14" s="255" t="str">
        <f t="shared" si="6"/>
        <v/>
      </c>
      <c r="O14" s="25"/>
      <c r="P14" s="29"/>
      <c r="Q14" s="31"/>
      <c r="R14" s="27"/>
      <c r="S14" s="26"/>
      <c r="T14" s="26"/>
      <c r="U14" s="91">
        <f t="shared" si="7"/>
        <v>0</v>
      </c>
      <c r="X14" s="1" t="e">
        <f t="shared" si="8"/>
        <v>#N/A</v>
      </c>
      <c r="Y14" s="1" t="e">
        <f t="shared" si="8"/>
        <v>#N/A</v>
      </c>
      <c r="Z14" s="1" t="e">
        <f t="shared" si="9"/>
        <v>#N/A</v>
      </c>
      <c r="AA14" t="b">
        <f t="shared" si="0"/>
        <v>0</v>
      </c>
      <c r="AB14">
        <f t="shared" si="10"/>
        <v>0</v>
      </c>
      <c r="AC14" t="b">
        <f t="shared" si="1"/>
        <v>1</v>
      </c>
      <c r="AD14" t="str">
        <f t="shared" si="11"/>
        <v/>
      </c>
      <c r="AE14" t="e">
        <f t="shared" si="2"/>
        <v>#N/A</v>
      </c>
      <c r="AG14" t="str">
        <f ca="1">Reference!BR6</f>
        <v/>
      </c>
      <c r="AH14" t="str">
        <f ca="1">IFERROR(Reference!BM6,"")</f>
        <v/>
      </c>
      <c r="AJ14" t="str">
        <f ca="1">Reference!BT6</f>
        <v/>
      </c>
      <c r="AK14" t="str">
        <f ca="1">Reference!CC6</f>
        <v/>
      </c>
      <c r="AL14">
        <f t="shared" si="12"/>
        <v>0</v>
      </c>
      <c r="AM14">
        <f t="shared" si="3"/>
        <v>0</v>
      </c>
      <c r="AN14">
        <f>IF(COUNT(R14:T14)=0,0,IF(OR(AND(AB14&lt;14,U14&gt;=Reference!$AB$58),AND(AB14&gt;=14,U14&gt;=Reference!$AE$58)),4,IF(OR(AND(AB14&lt;14,U14&gt;=Reference!$AB$57),AND(AB14&gt;=14,U14&gt;=Reference!$AE$57)),3,IF(OR(AND(AB14&lt;14,U14&gt;=Reference!$AB$56),AND(AB14&gt;=14,U14&gt;=Reference!$AE$56)),2,1))))</f>
        <v>0</v>
      </c>
    </row>
    <row r="15" spans="1:40" ht="15" customHeight="1">
      <c r="A15" s="232"/>
      <c r="B15" s="233"/>
      <c r="C15" s="162"/>
      <c r="D15" s="236"/>
      <c r="E15" s="236"/>
      <c r="F15" s="236"/>
      <c r="G15" s="237"/>
      <c r="H15" s="87"/>
      <c r="I15" s="87"/>
      <c r="J15" s="101" t="str">
        <f>IFERROR(IF(VLOOKUP($A15,Fall!$A$10:$J$39,COLUMNS($A15:J15),FALSE)=0,"",VLOOKUP($A15,Fall!$A$10:$J$39,COLUMNS($A15:J15),FALSE)),"")</f>
        <v/>
      </c>
      <c r="K15" s="252" t="str">
        <f t="shared" si="4"/>
        <v/>
      </c>
      <c r="L15" s="108"/>
      <c r="M15" s="130" t="str">
        <f t="shared" ca="1" si="5"/>
        <v/>
      </c>
      <c r="N15" s="255" t="str">
        <f t="shared" si="6"/>
        <v/>
      </c>
      <c r="O15" s="27"/>
      <c r="P15" s="30"/>
      <c r="Q15" s="32"/>
      <c r="R15" s="27"/>
      <c r="S15" s="26"/>
      <c r="T15" s="26"/>
      <c r="U15" s="91">
        <f t="shared" si="7"/>
        <v>0</v>
      </c>
      <c r="X15" s="1" t="e">
        <f t="shared" si="8"/>
        <v>#N/A</v>
      </c>
      <c r="Y15" s="1" t="e">
        <f t="shared" si="8"/>
        <v>#N/A</v>
      </c>
      <c r="Z15" s="1" t="e">
        <f t="shared" si="9"/>
        <v>#N/A</v>
      </c>
      <c r="AA15" t="b">
        <f t="shared" si="0"/>
        <v>0</v>
      </c>
      <c r="AB15">
        <f t="shared" si="10"/>
        <v>0</v>
      </c>
      <c r="AC15" t="b">
        <f t="shared" si="1"/>
        <v>1</v>
      </c>
      <c r="AD15" t="str">
        <f t="shared" si="11"/>
        <v/>
      </c>
      <c r="AE15" t="e">
        <f t="shared" si="2"/>
        <v>#N/A</v>
      </c>
      <c r="AG15" t="str">
        <f ca="1">Reference!BR7</f>
        <v/>
      </c>
      <c r="AH15" t="str">
        <f ca="1">IFERROR(Reference!BM7,"")</f>
        <v/>
      </c>
      <c r="AJ15" t="str">
        <f ca="1">Reference!BT7</f>
        <v/>
      </c>
      <c r="AK15" t="str">
        <f ca="1">Reference!CC7</f>
        <v/>
      </c>
      <c r="AL15">
        <f t="shared" si="12"/>
        <v>0</v>
      </c>
      <c r="AM15">
        <f t="shared" si="3"/>
        <v>0</v>
      </c>
      <c r="AN15">
        <f>IF(COUNT(R15:T15)=0,0,IF(OR(AND(AB15&lt;14,U15&gt;=Reference!$AB$58),AND(AB15&gt;=14,U15&gt;=Reference!$AE$58)),4,IF(OR(AND(AB15&lt;14,U15&gt;=Reference!$AB$57),AND(AB15&gt;=14,U15&gt;=Reference!$AE$57)),3,IF(OR(AND(AB15&lt;14,U15&gt;=Reference!$AB$56),AND(AB15&gt;=14,U15&gt;=Reference!$AE$56)),2,1))))</f>
        <v>0</v>
      </c>
    </row>
    <row r="16" spans="1:40" ht="15" customHeight="1">
      <c r="A16" s="232"/>
      <c r="B16" s="233"/>
      <c r="C16" s="162"/>
      <c r="D16" s="236"/>
      <c r="E16" s="236"/>
      <c r="F16" s="236"/>
      <c r="G16" s="237"/>
      <c r="H16" s="87"/>
      <c r="I16" s="87"/>
      <c r="J16" s="101" t="str">
        <f>IFERROR(IF(VLOOKUP($A16,Fall!$A$10:$J$39,COLUMNS($A16:J16),FALSE)=0,"",VLOOKUP($A16,Fall!$A$10:$J$39,COLUMNS($A16:J16),FALSE)),"")</f>
        <v/>
      </c>
      <c r="K16" s="252" t="str">
        <f t="shared" si="4"/>
        <v/>
      </c>
      <c r="L16" s="108"/>
      <c r="M16" s="130" t="str">
        <f t="shared" ca="1" si="5"/>
        <v/>
      </c>
      <c r="N16" s="255" t="str">
        <f t="shared" si="6"/>
        <v/>
      </c>
      <c r="O16" s="27"/>
      <c r="P16" s="30"/>
      <c r="Q16" s="32"/>
      <c r="R16" s="27"/>
      <c r="S16" s="26"/>
      <c r="T16" s="26"/>
      <c r="U16" s="91">
        <f t="shared" si="7"/>
        <v>0</v>
      </c>
      <c r="X16" s="1" t="e">
        <f t="shared" si="8"/>
        <v>#N/A</v>
      </c>
      <c r="Y16" s="1" t="e">
        <f t="shared" si="8"/>
        <v>#N/A</v>
      </c>
      <c r="Z16" s="1" t="e">
        <f t="shared" si="9"/>
        <v>#N/A</v>
      </c>
      <c r="AA16" t="b">
        <f t="shared" si="0"/>
        <v>0</v>
      </c>
      <c r="AB16">
        <f t="shared" si="10"/>
        <v>0</v>
      </c>
      <c r="AC16" t="b">
        <f t="shared" si="1"/>
        <v>1</v>
      </c>
      <c r="AD16" t="str">
        <f t="shared" si="11"/>
        <v/>
      </c>
      <c r="AE16" t="e">
        <f t="shared" si="2"/>
        <v>#N/A</v>
      </c>
      <c r="AG16" t="str">
        <f ca="1">Reference!BR8</f>
        <v/>
      </c>
      <c r="AH16" t="str">
        <f ca="1">IFERROR(Reference!BM8,"")</f>
        <v/>
      </c>
      <c r="AJ16" t="str">
        <f ca="1">Reference!BT8</f>
        <v/>
      </c>
      <c r="AK16" t="str">
        <f ca="1">Reference!CC8</f>
        <v/>
      </c>
      <c r="AL16">
        <f t="shared" si="12"/>
        <v>0</v>
      </c>
      <c r="AM16">
        <f t="shared" si="3"/>
        <v>0</v>
      </c>
      <c r="AN16">
        <f>IF(COUNT(R16:T16)=0,0,IF(OR(AND(AB16&lt;14,U16&gt;=Reference!$AB$58),AND(AB16&gt;=14,U16&gt;=Reference!$AE$58)),4,IF(OR(AND(AB16&lt;14,U16&gt;=Reference!$AB$57),AND(AB16&gt;=14,U16&gt;=Reference!$AE$57)),3,IF(OR(AND(AB16&lt;14,U16&gt;=Reference!$AB$56),AND(AB16&gt;=14,U16&gt;=Reference!$AE$56)),2,1))))</f>
        <v>0</v>
      </c>
    </row>
    <row r="17" spans="1:40" ht="15" customHeight="1">
      <c r="A17" s="232"/>
      <c r="B17" s="233"/>
      <c r="C17" s="162"/>
      <c r="D17" s="236"/>
      <c r="E17" s="236"/>
      <c r="F17" s="236"/>
      <c r="G17" s="237"/>
      <c r="H17" s="87"/>
      <c r="I17" s="87"/>
      <c r="J17" s="101" t="str">
        <f>IFERROR(IF(VLOOKUP($A17,Fall!$A$10:$J$39,COLUMNS($A17:J17),FALSE)=0,"",VLOOKUP($A17,Fall!$A$10:$J$39,COLUMNS($A17:J17),FALSE)),"")</f>
        <v/>
      </c>
      <c r="K17" s="252" t="str">
        <f t="shared" si="4"/>
        <v/>
      </c>
      <c r="L17" s="108"/>
      <c r="M17" s="130" t="str">
        <f t="shared" ca="1" si="5"/>
        <v/>
      </c>
      <c r="N17" s="255" t="str">
        <f t="shared" si="6"/>
        <v/>
      </c>
      <c r="O17" s="27"/>
      <c r="P17" s="30"/>
      <c r="Q17" s="32"/>
      <c r="R17" s="27"/>
      <c r="S17" s="26"/>
      <c r="T17" s="26"/>
      <c r="U17" s="91">
        <f t="shared" si="7"/>
        <v>0</v>
      </c>
      <c r="X17" s="1" t="e">
        <f t="shared" si="8"/>
        <v>#N/A</v>
      </c>
      <c r="Y17" s="1" t="e">
        <f t="shared" si="8"/>
        <v>#N/A</v>
      </c>
      <c r="Z17" s="1" t="e">
        <f t="shared" si="9"/>
        <v>#N/A</v>
      </c>
      <c r="AA17" t="b">
        <f t="shared" si="0"/>
        <v>0</v>
      </c>
      <c r="AB17">
        <f t="shared" si="10"/>
        <v>0</v>
      </c>
      <c r="AC17" t="b">
        <f t="shared" si="1"/>
        <v>1</v>
      </c>
      <c r="AD17" t="str">
        <f t="shared" si="11"/>
        <v/>
      </c>
      <c r="AE17" t="e">
        <f t="shared" si="2"/>
        <v>#N/A</v>
      </c>
      <c r="AG17" t="str">
        <f ca="1">Reference!BR9</f>
        <v/>
      </c>
      <c r="AH17" t="str">
        <f ca="1">IFERROR(Reference!BM9,"")</f>
        <v/>
      </c>
      <c r="AJ17" t="str">
        <f ca="1">Reference!BT9</f>
        <v/>
      </c>
      <c r="AK17" t="str">
        <f ca="1">Reference!CC9</f>
        <v/>
      </c>
      <c r="AL17">
        <f t="shared" si="12"/>
        <v>0</v>
      </c>
      <c r="AM17">
        <f t="shared" si="3"/>
        <v>0</v>
      </c>
      <c r="AN17">
        <f>IF(COUNT(R17:T17)=0,0,IF(OR(AND(AB17&lt;14,U17&gt;=Reference!$AB$58),AND(AB17&gt;=14,U17&gt;=Reference!$AE$58)),4,IF(OR(AND(AB17&lt;14,U17&gt;=Reference!$AB$57),AND(AB17&gt;=14,U17&gt;=Reference!$AE$57)),3,IF(OR(AND(AB17&lt;14,U17&gt;=Reference!$AB$56),AND(AB17&gt;=14,U17&gt;=Reference!$AE$56)),2,1))))</f>
        <v>0</v>
      </c>
    </row>
    <row r="18" spans="1:40" ht="15" customHeight="1">
      <c r="A18" s="232"/>
      <c r="B18" s="233"/>
      <c r="C18" s="162"/>
      <c r="D18" s="236"/>
      <c r="E18" s="236"/>
      <c r="F18" s="236"/>
      <c r="G18" s="237"/>
      <c r="H18" s="87"/>
      <c r="I18" s="87"/>
      <c r="J18" s="101" t="str">
        <f>IFERROR(IF(VLOOKUP($A18,Fall!$A$10:$J$39,COLUMNS($A18:J18),FALSE)=0,"",VLOOKUP($A18,Fall!$A$10:$J$39,COLUMNS($A18:J18),FALSE)),"")</f>
        <v/>
      </c>
      <c r="K18" s="252" t="str">
        <f t="shared" si="4"/>
        <v/>
      </c>
      <c r="L18" s="108"/>
      <c r="M18" s="130" t="str">
        <f t="shared" ca="1" si="5"/>
        <v/>
      </c>
      <c r="N18" s="255" t="str">
        <f t="shared" si="6"/>
        <v/>
      </c>
      <c r="O18" s="25"/>
      <c r="P18" s="29"/>
      <c r="Q18" s="31"/>
      <c r="R18" s="27"/>
      <c r="S18" s="26"/>
      <c r="T18" s="26"/>
      <c r="U18" s="91">
        <f t="shared" si="7"/>
        <v>0</v>
      </c>
      <c r="X18" s="1" t="e">
        <f t="shared" si="8"/>
        <v>#N/A</v>
      </c>
      <c r="Y18" s="1" t="e">
        <f t="shared" si="8"/>
        <v>#N/A</v>
      </c>
      <c r="Z18" s="1" t="e">
        <f t="shared" si="9"/>
        <v>#N/A</v>
      </c>
      <c r="AA18" t="b">
        <f t="shared" si="0"/>
        <v>0</v>
      </c>
      <c r="AB18">
        <f t="shared" si="10"/>
        <v>0</v>
      </c>
      <c r="AC18" t="b">
        <f t="shared" si="1"/>
        <v>1</v>
      </c>
      <c r="AD18" t="str">
        <f t="shared" si="11"/>
        <v/>
      </c>
      <c r="AE18" t="e">
        <f t="shared" si="2"/>
        <v>#N/A</v>
      </c>
      <c r="AG18" t="str">
        <f ca="1">Reference!BR10</f>
        <v/>
      </c>
      <c r="AH18" t="str">
        <f ca="1">IFERROR(Reference!BM10,"")</f>
        <v/>
      </c>
      <c r="AJ18" t="str">
        <f ca="1">Reference!BT10</f>
        <v/>
      </c>
      <c r="AK18" t="str">
        <f ca="1">Reference!CC10</f>
        <v/>
      </c>
      <c r="AL18">
        <f t="shared" si="12"/>
        <v>0</v>
      </c>
      <c r="AM18">
        <f t="shared" si="3"/>
        <v>0</v>
      </c>
      <c r="AN18">
        <f>IF(COUNT(R18:T18)=0,0,IF(OR(AND(AB18&lt;14,U18&gt;=Reference!$AB$58),AND(AB18&gt;=14,U18&gt;=Reference!$AE$58)),4,IF(OR(AND(AB18&lt;14,U18&gt;=Reference!$AB$57),AND(AB18&gt;=14,U18&gt;=Reference!$AE$57)),3,IF(OR(AND(AB18&lt;14,U18&gt;=Reference!$AB$56),AND(AB18&gt;=14,U18&gt;=Reference!$AE$56)),2,1))))</f>
        <v>0</v>
      </c>
    </row>
    <row r="19" spans="1:40" ht="15" customHeight="1">
      <c r="A19" s="232"/>
      <c r="B19" s="233"/>
      <c r="C19" s="162"/>
      <c r="D19" s="236"/>
      <c r="E19" s="236"/>
      <c r="F19" s="236"/>
      <c r="G19" s="237"/>
      <c r="H19" s="87"/>
      <c r="I19" s="87"/>
      <c r="J19" s="101" t="str">
        <f>IFERROR(IF(VLOOKUP($A19,Fall!$A$10:$J$39,COLUMNS($A19:J19),FALSE)=0,"",VLOOKUP($A19,Fall!$A$10:$J$39,COLUMNS($A19:J19),FALSE)),"")</f>
        <v/>
      </c>
      <c r="K19" s="252" t="str">
        <f t="shared" si="4"/>
        <v/>
      </c>
      <c r="L19" s="108"/>
      <c r="M19" s="130" t="str">
        <f t="shared" ca="1" si="5"/>
        <v/>
      </c>
      <c r="N19" s="255" t="str">
        <f t="shared" si="6"/>
        <v/>
      </c>
      <c r="O19" s="27"/>
      <c r="P19" s="30"/>
      <c r="Q19" s="32"/>
      <c r="R19" s="27"/>
      <c r="S19" s="26"/>
      <c r="T19" s="26"/>
      <c r="U19" s="91">
        <f t="shared" si="7"/>
        <v>0</v>
      </c>
      <c r="X19" s="1" t="e">
        <f t="shared" si="8"/>
        <v>#N/A</v>
      </c>
      <c r="Y19" s="1" t="e">
        <f t="shared" si="8"/>
        <v>#N/A</v>
      </c>
      <c r="Z19" s="1" t="e">
        <f t="shared" si="9"/>
        <v>#N/A</v>
      </c>
      <c r="AA19" t="b">
        <f t="shared" si="0"/>
        <v>0</v>
      </c>
      <c r="AB19">
        <f t="shared" si="10"/>
        <v>0</v>
      </c>
      <c r="AC19" t="b">
        <f t="shared" si="1"/>
        <v>1</v>
      </c>
      <c r="AD19" t="str">
        <f t="shared" si="11"/>
        <v/>
      </c>
      <c r="AE19" t="e">
        <f t="shared" si="2"/>
        <v>#N/A</v>
      </c>
      <c r="AG19" t="str">
        <f ca="1">Reference!BR11</f>
        <v/>
      </c>
      <c r="AH19" t="str">
        <f ca="1">IFERROR(Reference!BM11,"")</f>
        <v/>
      </c>
      <c r="AJ19" t="str">
        <f ca="1">Reference!BT11</f>
        <v/>
      </c>
      <c r="AK19" t="str">
        <f ca="1">Reference!CC11</f>
        <v/>
      </c>
      <c r="AL19">
        <f t="shared" si="12"/>
        <v>0</v>
      </c>
      <c r="AM19">
        <f t="shared" si="3"/>
        <v>0</v>
      </c>
      <c r="AN19">
        <f>IF(COUNT(R19:T19)=0,0,IF(OR(AND(AB19&lt;14,U19&gt;=Reference!$AB$58),AND(AB19&gt;=14,U19&gt;=Reference!$AE$58)),4,IF(OR(AND(AB19&lt;14,U19&gt;=Reference!$AB$57),AND(AB19&gt;=14,U19&gt;=Reference!$AE$57)),3,IF(OR(AND(AB19&lt;14,U19&gt;=Reference!$AB$56),AND(AB19&gt;=14,U19&gt;=Reference!$AE$56)),2,1))))</f>
        <v>0</v>
      </c>
    </row>
    <row r="20" spans="1:40" ht="15" customHeight="1">
      <c r="A20" s="232"/>
      <c r="B20" s="233"/>
      <c r="C20" s="162"/>
      <c r="D20" s="236"/>
      <c r="E20" s="236"/>
      <c r="F20" s="236"/>
      <c r="G20" s="237"/>
      <c r="H20" s="87"/>
      <c r="I20" s="87"/>
      <c r="J20" s="101" t="str">
        <f>IFERROR(IF(VLOOKUP($A20,Fall!$A$10:$J$39,COLUMNS($A20:J20),FALSE)=0,"",VLOOKUP($A20,Fall!$A$10:$J$39,COLUMNS($A20:J20),FALSE)),"")</f>
        <v/>
      </c>
      <c r="K20" s="252" t="str">
        <f t="shared" si="4"/>
        <v/>
      </c>
      <c r="L20" s="108"/>
      <c r="M20" s="130" t="str">
        <f t="shared" ca="1" si="5"/>
        <v/>
      </c>
      <c r="N20" s="255" t="str">
        <f t="shared" si="6"/>
        <v/>
      </c>
      <c r="O20" s="27"/>
      <c r="P20" s="30"/>
      <c r="Q20" s="32"/>
      <c r="R20" s="27"/>
      <c r="S20" s="26"/>
      <c r="T20" s="26"/>
      <c r="U20" s="91">
        <f t="shared" si="7"/>
        <v>0</v>
      </c>
      <c r="X20" s="1" t="e">
        <f t="shared" si="8"/>
        <v>#N/A</v>
      </c>
      <c r="Y20" s="1" t="e">
        <f t="shared" si="8"/>
        <v>#N/A</v>
      </c>
      <c r="Z20" s="1" t="e">
        <f t="shared" si="9"/>
        <v>#N/A</v>
      </c>
      <c r="AA20" t="b">
        <f t="shared" si="0"/>
        <v>0</v>
      </c>
      <c r="AB20">
        <f t="shared" si="10"/>
        <v>0</v>
      </c>
      <c r="AC20" t="b">
        <f t="shared" si="1"/>
        <v>1</v>
      </c>
      <c r="AD20" t="str">
        <f t="shared" si="11"/>
        <v/>
      </c>
      <c r="AE20" t="e">
        <f t="shared" si="2"/>
        <v>#N/A</v>
      </c>
      <c r="AG20" t="str">
        <f ca="1">Reference!BR12</f>
        <v/>
      </c>
      <c r="AH20" t="str">
        <f ca="1">IFERROR(Reference!BM12,"")</f>
        <v/>
      </c>
      <c r="AJ20" t="str">
        <f ca="1">Reference!BT12</f>
        <v/>
      </c>
      <c r="AK20" t="str">
        <f ca="1">Reference!CC12</f>
        <v/>
      </c>
      <c r="AL20">
        <f t="shared" si="12"/>
        <v>0</v>
      </c>
      <c r="AM20">
        <f t="shared" si="3"/>
        <v>0</v>
      </c>
      <c r="AN20">
        <f>IF(COUNT(R20:T20)=0,0,IF(OR(AND(AB20&lt;14,U20&gt;=Reference!$AB$58),AND(AB20&gt;=14,U20&gt;=Reference!$AE$58)),4,IF(OR(AND(AB20&lt;14,U20&gt;=Reference!$AB$57),AND(AB20&gt;=14,U20&gt;=Reference!$AE$57)),3,IF(OR(AND(AB20&lt;14,U20&gt;=Reference!$AB$56),AND(AB20&gt;=14,U20&gt;=Reference!$AE$56)),2,1))))</f>
        <v>0</v>
      </c>
    </row>
    <row r="21" spans="1:40" ht="15" customHeight="1">
      <c r="A21" s="232"/>
      <c r="B21" s="233"/>
      <c r="C21" s="162"/>
      <c r="D21" s="236"/>
      <c r="E21" s="236"/>
      <c r="F21" s="236"/>
      <c r="G21" s="237"/>
      <c r="H21" s="87"/>
      <c r="I21" s="87"/>
      <c r="J21" s="101" t="str">
        <f>IFERROR(IF(VLOOKUP($A21,Fall!$A$10:$J$39,COLUMNS($A21:J21),FALSE)=0,"",VLOOKUP($A21,Fall!$A$10:$J$39,COLUMNS($A21:J21),FALSE)),"")</f>
        <v/>
      </c>
      <c r="K21" s="252" t="str">
        <f t="shared" si="4"/>
        <v/>
      </c>
      <c r="L21" s="108"/>
      <c r="M21" s="130" t="str">
        <f t="shared" ca="1" si="5"/>
        <v/>
      </c>
      <c r="N21" s="255" t="str">
        <f t="shared" si="6"/>
        <v/>
      </c>
      <c r="O21" s="27"/>
      <c r="P21" s="30"/>
      <c r="Q21" s="32"/>
      <c r="R21" s="27"/>
      <c r="S21" s="26"/>
      <c r="T21" s="26"/>
      <c r="U21" s="91">
        <f t="shared" si="7"/>
        <v>0</v>
      </c>
      <c r="X21" s="1" t="e">
        <f t="shared" si="8"/>
        <v>#N/A</v>
      </c>
      <c r="Y21" s="1" t="e">
        <f t="shared" si="8"/>
        <v>#N/A</v>
      </c>
      <c r="Z21" s="1" t="e">
        <f t="shared" si="9"/>
        <v>#N/A</v>
      </c>
      <c r="AA21" t="b">
        <f t="shared" si="0"/>
        <v>0</v>
      </c>
      <c r="AB21">
        <f t="shared" si="10"/>
        <v>0</v>
      </c>
      <c r="AC21" t="b">
        <f t="shared" si="1"/>
        <v>1</v>
      </c>
      <c r="AD21" t="str">
        <f t="shared" si="11"/>
        <v/>
      </c>
      <c r="AE21" t="e">
        <f t="shared" si="2"/>
        <v>#N/A</v>
      </c>
      <c r="AG21" t="str">
        <f ca="1">Reference!BR13</f>
        <v/>
      </c>
      <c r="AH21" t="str">
        <f ca="1">IFERROR(Reference!BM13,"")</f>
        <v/>
      </c>
      <c r="AJ21" t="str">
        <f ca="1">Reference!BT13</f>
        <v/>
      </c>
      <c r="AK21" t="str">
        <f ca="1">Reference!CC13</f>
        <v/>
      </c>
      <c r="AL21">
        <f t="shared" si="12"/>
        <v>0</v>
      </c>
      <c r="AM21">
        <f t="shared" si="3"/>
        <v>0</v>
      </c>
      <c r="AN21">
        <f>IF(COUNT(R21:T21)=0,0,IF(OR(AND(AB21&lt;14,U21&gt;=Reference!$AB$58),AND(AB21&gt;=14,U21&gt;=Reference!$AE$58)),4,IF(OR(AND(AB21&lt;14,U21&gt;=Reference!$AB$57),AND(AB21&gt;=14,U21&gt;=Reference!$AE$57)),3,IF(OR(AND(AB21&lt;14,U21&gt;=Reference!$AB$56),AND(AB21&gt;=14,U21&gt;=Reference!$AE$56)),2,1))))</f>
        <v>0</v>
      </c>
    </row>
    <row r="22" spans="1:40" ht="15" customHeight="1">
      <c r="A22" s="232"/>
      <c r="B22" s="233"/>
      <c r="C22" s="162"/>
      <c r="D22" s="236"/>
      <c r="E22" s="236"/>
      <c r="F22" s="236"/>
      <c r="G22" s="237"/>
      <c r="H22" s="87"/>
      <c r="I22" s="87"/>
      <c r="J22" s="101" t="str">
        <f>IFERROR(IF(VLOOKUP($A22,Fall!$A$10:$J$39,COLUMNS($A22:J22),FALSE)=0,"",VLOOKUP($A22,Fall!$A$10:$J$39,COLUMNS($A22:J22),FALSE)),"")</f>
        <v/>
      </c>
      <c r="K22" s="252" t="str">
        <f t="shared" si="4"/>
        <v/>
      </c>
      <c r="L22" s="108"/>
      <c r="M22" s="130" t="str">
        <f t="shared" ca="1" si="5"/>
        <v/>
      </c>
      <c r="N22" s="255" t="str">
        <f t="shared" si="6"/>
        <v/>
      </c>
      <c r="O22" s="25"/>
      <c r="P22" s="29"/>
      <c r="Q22" s="31"/>
      <c r="R22" s="27"/>
      <c r="S22" s="26"/>
      <c r="T22" s="26"/>
      <c r="U22" s="91">
        <f t="shared" si="7"/>
        <v>0</v>
      </c>
      <c r="X22" s="1" t="e">
        <f t="shared" si="8"/>
        <v>#N/A</v>
      </c>
      <c r="Y22" s="1" t="e">
        <f t="shared" si="8"/>
        <v>#N/A</v>
      </c>
      <c r="Z22" s="1" t="e">
        <f t="shared" si="9"/>
        <v>#N/A</v>
      </c>
      <c r="AA22" t="b">
        <f t="shared" si="0"/>
        <v>0</v>
      </c>
      <c r="AB22">
        <f t="shared" si="10"/>
        <v>0</v>
      </c>
      <c r="AC22" t="b">
        <f t="shared" si="1"/>
        <v>1</v>
      </c>
      <c r="AD22" t="str">
        <f t="shared" si="11"/>
        <v/>
      </c>
      <c r="AE22" t="e">
        <f t="shared" si="2"/>
        <v>#N/A</v>
      </c>
      <c r="AG22" t="str">
        <f ca="1">Reference!BR14</f>
        <v/>
      </c>
      <c r="AH22" t="str">
        <f ca="1">IFERROR(Reference!BM14,"")</f>
        <v/>
      </c>
      <c r="AJ22" t="str">
        <f ca="1">Reference!BT14</f>
        <v/>
      </c>
      <c r="AK22" t="str">
        <f ca="1">Reference!CC14</f>
        <v/>
      </c>
      <c r="AL22">
        <f t="shared" si="12"/>
        <v>0</v>
      </c>
      <c r="AM22">
        <f t="shared" si="3"/>
        <v>0</v>
      </c>
      <c r="AN22">
        <f>IF(COUNT(R22:T22)=0,0,IF(OR(AND(AB22&lt;14,U22&gt;=Reference!$AB$58),AND(AB22&gt;=14,U22&gt;=Reference!$AE$58)),4,IF(OR(AND(AB22&lt;14,U22&gt;=Reference!$AB$57),AND(AB22&gt;=14,U22&gt;=Reference!$AE$57)),3,IF(OR(AND(AB22&lt;14,U22&gt;=Reference!$AB$56),AND(AB22&gt;=14,U22&gt;=Reference!$AE$56)),2,1))))</f>
        <v>0</v>
      </c>
    </row>
    <row r="23" spans="1:40" ht="15" customHeight="1">
      <c r="A23" s="232"/>
      <c r="B23" s="233"/>
      <c r="C23" s="162"/>
      <c r="D23" s="236"/>
      <c r="E23" s="236"/>
      <c r="F23" s="236"/>
      <c r="G23" s="237"/>
      <c r="H23" s="88"/>
      <c r="I23" s="88"/>
      <c r="J23" s="102" t="str">
        <f>IFERROR(IF(VLOOKUP($A23,Fall!$A$10:$J$39,COLUMNS($A23:J23),FALSE)=0,"",VLOOKUP($A23,Fall!$A$10:$J$39,COLUMNS($A23:J23),FALSE)),"")</f>
        <v/>
      </c>
      <c r="K23" s="253" t="str">
        <f t="shared" si="4"/>
        <v/>
      </c>
      <c r="L23" s="108"/>
      <c r="M23" s="130" t="str">
        <f t="shared" ca="1" si="5"/>
        <v/>
      </c>
      <c r="N23" s="256" t="str">
        <f t="shared" si="6"/>
        <v/>
      </c>
      <c r="O23" s="27"/>
      <c r="P23" s="30"/>
      <c r="Q23" s="32"/>
      <c r="R23" s="27"/>
      <c r="S23" s="26"/>
      <c r="T23" s="26"/>
      <c r="U23" s="91">
        <f t="shared" si="7"/>
        <v>0</v>
      </c>
      <c r="X23" s="1" t="e">
        <f t="shared" si="8"/>
        <v>#N/A</v>
      </c>
      <c r="Y23" s="1" t="e">
        <f t="shared" si="8"/>
        <v>#N/A</v>
      </c>
      <c r="Z23" s="1" t="e">
        <f t="shared" si="9"/>
        <v>#N/A</v>
      </c>
      <c r="AA23" t="b">
        <f t="shared" si="0"/>
        <v>0</v>
      </c>
      <c r="AB23">
        <f t="shared" si="10"/>
        <v>0</v>
      </c>
      <c r="AC23" t="b">
        <f t="shared" si="1"/>
        <v>1</v>
      </c>
      <c r="AD23" t="str">
        <f t="shared" si="11"/>
        <v/>
      </c>
      <c r="AE23" t="e">
        <f t="shared" si="2"/>
        <v>#N/A</v>
      </c>
      <c r="AG23" t="str">
        <f ca="1">Reference!BR15</f>
        <v/>
      </c>
      <c r="AH23" t="str">
        <f ca="1">IFERROR(Reference!BM15,"")</f>
        <v/>
      </c>
      <c r="AJ23" t="str">
        <f ca="1">Reference!BT15</f>
        <v/>
      </c>
      <c r="AK23" t="str">
        <f ca="1">Reference!CC15</f>
        <v/>
      </c>
      <c r="AL23">
        <f t="shared" si="12"/>
        <v>0</v>
      </c>
      <c r="AM23">
        <f t="shared" si="3"/>
        <v>0</v>
      </c>
      <c r="AN23">
        <f>IF(COUNT(R23:T23)=0,0,IF(OR(AND(AB23&lt;14,U23&gt;=Reference!$AB$58),AND(AB23&gt;=14,U23&gt;=Reference!$AE$58)),4,IF(OR(AND(AB23&lt;14,U23&gt;=Reference!$AB$57),AND(AB23&gt;=14,U23&gt;=Reference!$AE$57)),3,IF(OR(AND(AB23&lt;14,U23&gt;=Reference!$AB$56),AND(AB23&gt;=14,U23&gt;=Reference!$AE$56)),2,1))))</f>
        <v>0</v>
      </c>
    </row>
    <row r="24" spans="1:40" ht="15" customHeight="1">
      <c r="A24" s="232"/>
      <c r="B24" s="233"/>
      <c r="C24" s="162"/>
      <c r="D24" s="236"/>
      <c r="E24" s="236"/>
      <c r="F24" s="236"/>
      <c r="G24" s="237"/>
      <c r="H24" s="88"/>
      <c r="I24" s="88"/>
      <c r="J24" s="102" t="str">
        <f>IFERROR(IF(VLOOKUP($A24,Fall!$A$10:$J$39,COLUMNS($A24:J24),FALSE)=0,"",VLOOKUP($A24,Fall!$A$10:$J$39,COLUMNS($A24:J24),FALSE)),"")</f>
        <v/>
      </c>
      <c r="K24" s="253" t="str">
        <f t="shared" si="4"/>
        <v/>
      </c>
      <c r="L24" s="108"/>
      <c r="M24" s="130" t="str">
        <f t="shared" ca="1" si="5"/>
        <v/>
      </c>
      <c r="N24" s="256" t="str">
        <f t="shared" si="6"/>
        <v/>
      </c>
      <c r="O24" s="27"/>
      <c r="P24" s="30"/>
      <c r="Q24" s="32"/>
      <c r="R24" s="27"/>
      <c r="S24" s="26"/>
      <c r="T24" s="26"/>
      <c r="U24" s="91">
        <f t="shared" si="7"/>
        <v>0</v>
      </c>
      <c r="X24" s="1" t="e">
        <f t="shared" si="8"/>
        <v>#N/A</v>
      </c>
      <c r="Y24" s="1" t="e">
        <f t="shared" si="8"/>
        <v>#N/A</v>
      </c>
      <c r="Z24" s="1" t="e">
        <f t="shared" si="9"/>
        <v>#N/A</v>
      </c>
      <c r="AA24" t="b">
        <f t="shared" si="0"/>
        <v>0</v>
      </c>
      <c r="AB24">
        <f t="shared" si="10"/>
        <v>0</v>
      </c>
      <c r="AC24" t="b">
        <f t="shared" si="1"/>
        <v>1</v>
      </c>
      <c r="AD24" t="str">
        <f t="shared" si="11"/>
        <v/>
      </c>
      <c r="AE24" t="e">
        <f t="shared" si="2"/>
        <v>#N/A</v>
      </c>
      <c r="AG24" t="str">
        <f ca="1">Reference!BR16</f>
        <v/>
      </c>
      <c r="AH24" t="str">
        <f ca="1">IFERROR(Reference!BM16,"")</f>
        <v/>
      </c>
      <c r="AJ24" t="str">
        <f ca="1">Reference!BT16</f>
        <v/>
      </c>
      <c r="AK24" t="str">
        <f ca="1">Reference!CC16</f>
        <v/>
      </c>
      <c r="AL24">
        <f t="shared" si="12"/>
        <v>0</v>
      </c>
      <c r="AM24">
        <f t="shared" si="3"/>
        <v>0</v>
      </c>
      <c r="AN24">
        <f>IF(COUNT(R24:T24)=0,0,IF(OR(AND(AB24&lt;14,U24&gt;=Reference!$AB$58),AND(AB24&gt;=14,U24&gt;=Reference!$AE$58)),4,IF(OR(AND(AB24&lt;14,U24&gt;=Reference!$AB$57),AND(AB24&gt;=14,U24&gt;=Reference!$AE$57)),3,IF(OR(AND(AB24&lt;14,U24&gt;=Reference!$AB$56),AND(AB24&gt;=14,U24&gt;=Reference!$AE$56)),2,1))))</f>
        <v>0</v>
      </c>
    </row>
    <row r="25" spans="1:40" ht="15" customHeight="1">
      <c r="A25" s="232"/>
      <c r="B25" s="233"/>
      <c r="C25" s="162"/>
      <c r="D25" s="236"/>
      <c r="E25" s="236"/>
      <c r="F25" s="236"/>
      <c r="G25" s="237"/>
      <c r="H25" s="88"/>
      <c r="I25" s="88"/>
      <c r="J25" s="102" t="str">
        <f>IFERROR(IF(VLOOKUP($A25,Fall!$A$10:$J$39,COLUMNS($A25:J25),FALSE)=0,"",VLOOKUP($A25,Fall!$A$10:$J$39,COLUMNS($A25:J25),FALSE)),"")</f>
        <v/>
      </c>
      <c r="K25" s="253" t="str">
        <f t="shared" si="4"/>
        <v/>
      </c>
      <c r="L25" s="108"/>
      <c r="M25" s="130" t="str">
        <f t="shared" ca="1" si="5"/>
        <v/>
      </c>
      <c r="N25" s="256" t="str">
        <f t="shared" si="6"/>
        <v/>
      </c>
      <c r="O25" s="27"/>
      <c r="P25" s="30"/>
      <c r="Q25" s="32"/>
      <c r="R25" s="27"/>
      <c r="S25" s="26"/>
      <c r="T25" s="26"/>
      <c r="U25" s="91">
        <f t="shared" si="7"/>
        <v>0</v>
      </c>
      <c r="X25" s="1" t="e">
        <f t="shared" si="8"/>
        <v>#N/A</v>
      </c>
      <c r="Y25" s="1" t="e">
        <f t="shared" si="8"/>
        <v>#N/A</v>
      </c>
      <c r="Z25" s="1" t="e">
        <f t="shared" si="9"/>
        <v>#N/A</v>
      </c>
      <c r="AA25" t="b">
        <f t="shared" si="0"/>
        <v>0</v>
      </c>
      <c r="AB25">
        <f t="shared" si="10"/>
        <v>0</v>
      </c>
      <c r="AC25" t="b">
        <f t="shared" si="1"/>
        <v>1</v>
      </c>
      <c r="AD25" t="str">
        <f t="shared" si="11"/>
        <v/>
      </c>
      <c r="AE25" t="e">
        <f t="shared" si="2"/>
        <v>#N/A</v>
      </c>
      <c r="AG25" t="str">
        <f ca="1">Reference!BR17</f>
        <v/>
      </c>
      <c r="AH25" t="str">
        <f ca="1">IFERROR(Reference!BM17,"")</f>
        <v/>
      </c>
      <c r="AJ25" t="str">
        <f ca="1">Reference!BT17</f>
        <v/>
      </c>
      <c r="AK25" t="str">
        <f ca="1">Reference!CC17</f>
        <v/>
      </c>
      <c r="AL25">
        <f t="shared" si="12"/>
        <v>0</v>
      </c>
      <c r="AM25">
        <f t="shared" si="3"/>
        <v>0</v>
      </c>
      <c r="AN25">
        <f>IF(COUNT(R25:T25)=0,0,IF(OR(AND(AB25&lt;14,U25&gt;=Reference!$AB$58),AND(AB25&gt;=14,U25&gt;=Reference!$AE$58)),4,IF(OR(AND(AB25&lt;14,U25&gt;=Reference!$AB$57),AND(AB25&gt;=14,U25&gt;=Reference!$AE$57)),3,IF(OR(AND(AB25&lt;14,U25&gt;=Reference!$AB$56),AND(AB25&gt;=14,U25&gt;=Reference!$AE$56)),2,1))))</f>
        <v>0</v>
      </c>
    </row>
    <row r="26" spans="1:40" ht="15" customHeight="1">
      <c r="A26" s="232"/>
      <c r="B26" s="233"/>
      <c r="C26" s="162"/>
      <c r="D26" s="236"/>
      <c r="E26" s="236"/>
      <c r="F26" s="236"/>
      <c r="G26" s="237"/>
      <c r="H26" s="88"/>
      <c r="I26" s="88"/>
      <c r="J26" s="102" t="str">
        <f>IFERROR(IF(VLOOKUP($A26,Fall!$A$10:$J$39,COLUMNS($A26:J26),FALSE)=0,"",VLOOKUP($A26,Fall!$A$10:$J$39,COLUMNS($A26:J26),FALSE)),"")</f>
        <v/>
      </c>
      <c r="K26" s="253" t="str">
        <f t="shared" si="4"/>
        <v/>
      </c>
      <c r="L26" s="108"/>
      <c r="M26" s="130" t="str">
        <f t="shared" ca="1" si="5"/>
        <v/>
      </c>
      <c r="N26" s="256" t="str">
        <f t="shared" si="6"/>
        <v/>
      </c>
      <c r="O26" s="25"/>
      <c r="P26" s="29"/>
      <c r="Q26" s="31"/>
      <c r="R26" s="27"/>
      <c r="S26" s="26"/>
      <c r="T26" s="26"/>
      <c r="U26" s="91">
        <f t="shared" si="7"/>
        <v>0</v>
      </c>
      <c r="X26" s="1" t="e">
        <f t="shared" si="8"/>
        <v>#N/A</v>
      </c>
      <c r="Y26" s="1" t="e">
        <f t="shared" si="8"/>
        <v>#N/A</v>
      </c>
      <c r="Z26" s="1" t="e">
        <f t="shared" si="9"/>
        <v>#N/A</v>
      </c>
      <c r="AA26" t="b">
        <f t="shared" si="0"/>
        <v>0</v>
      </c>
      <c r="AB26">
        <f t="shared" si="10"/>
        <v>0</v>
      </c>
      <c r="AC26" t="b">
        <f t="shared" si="1"/>
        <v>1</v>
      </c>
      <c r="AD26" t="str">
        <f t="shared" si="11"/>
        <v/>
      </c>
      <c r="AE26" t="e">
        <f t="shared" si="2"/>
        <v>#N/A</v>
      </c>
      <c r="AG26" t="str">
        <f ca="1">Reference!BR18</f>
        <v/>
      </c>
      <c r="AH26" t="str">
        <f ca="1">IFERROR(Reference!BM18,"")</f>
        <v/>
      </c>
      <c r="AJ26" t="str">
        <f ca="1">Reference!BT18</f>
        <v/>
      </c>
      <c r="AK26" t="str">
        <f ca="1">Reference!CC18</f>
        <v/>
      </c>
      <c r="AL26">
        <f t="shared" si="12"/>
        <v>0</v>
      </c>
      <c r="AM26">
        <f t="shared" si="3"/>
        <v>0</v>
      </c>
      <c r="AN26">
        <f>IF(COUNT(R26:T26)=0,0,IF(OR(AND(AB26&lt;14,U26&gt;=Reference!$AB$58),AND(AB26&gt;=14,U26&gt;=Reference!$AE$58)),4,IF(OR(AND(AB26&lt;14,U26&gt;=Reference!$AB$57),AND(AB26&gt;=14,U26&gt;=Reference!$AE$57)),3,IF(OR(AND(AB26&lt;14,U26&gt;=Reference!$AB$56),AND(AB26&gt;=14,U26&gt;=Reference!$AE$56)),2,1))))</f>
        <v>0</v>
      </c>
    </row>
    <row r="27" spans="1:40" ht="15" customHeight="1">
      <c r="A27" s="232"/>
      <c r="B27" s="233"/>
      <c r="C27" s="162"/>
      <c r="D27" s="236"/>
      <c r="E27" s="236"/>
      <c r="F27" s="236"/>
      <c r="G27" s="237"/>
      <c r="H27" s="88"/>
      <c r="I27" s="88"/>
      <c r="J27" s="102" t="str">
        <f>IFERROR(IF(VLOOKUP($A27,Fall!$A$10:$J$39,COLUMNS($A27:J27),FALSE)=0,"",VLOOKUP($A27,Fall!$A$10:$J$39,COLUMNS($A27:J27),FALSE)),"")</f>
        <v/>
      </c>
      <c r="K27" s="253" t="str">
        <f t="shared" si="4"/>
        <v/>
      </c>
      <c r="L27" s="108"/>
      <c r="M27" s="130" t="str">
        <f t="shared" ca="1" si="5"/>
        <v/>
      </c>
      <c r="N27" s="256" t="str">
        <f t="shared" si="6"/>
        <v/>
      </c>
      <c r="O27" s="27"/>
      <c r="P27" s="30"/>
      <c r="Q27" s="32"/>
      <c r="R27" s="27"/>
      <c r="S27" s="26"/>
      <c r="T27" s="26"/>
      <c r="U27" s="91">
        <f t="shared" si="7"/>
        <v>0</v>
      </c>
      <c r="X27" s="1" t="e">
        <f t="shared" si="8"/>
        <v>#N/A</v>
      </c>
      <c r="Y27" s="1" t="e">
        <f t="shared" si="8"/>
        <v>#N/A</v>
      </c>
      <c r="Z27" s="1" t="e">
        <f t="shared" si="9"/>
        <v>#N/A</v>
      </c>
      <c r="AA27" t="b">
        <f t="shared" si="0"/>
        <v>0</v>
      </c>
      <c r="AB27">
        <f t="shared" si="10"/>
        <v>0</v>
      </c>
      <c r="AC27" t="b">
        <f t="shared" si="1"/>
        <v>1</v>
      </c>
      <c r="AD27" t="str">
        <f t="shared" si="11"/>
        <v/>
      </c>
      <c r="AE27" t="e">
        <f t="shared" si="2"/>
        <v>#N/A</v>
      </c>
      <c r="AG27" t="str">
        <f ca="1">Reference!BR19</f>
        <v/>
      </c>
      <c r="AH27" t="str">
        <f ca="1">IFERROR(Reference!BM19,"")</f>
        <v/>
      </c>
      <c r="AJ27" t="str">
        <f ca="1">Reference!BT19</f>
        <v/>
      </c>
      <c r="AK27" t="str">
        <f ca="1">Reference!CC19</f>
        <v/>
      </c>
      <c r="AL27">
        <f t="shared" si="12"/>
        <v>0</v>
      </c>
      <c r="AM27">
        <f t="shared" si="3"/>
        <v>0</v>
      </c>
      <c r="AN27">
        <f>IF(COUNT(R27:T27)=0,0,IF(OR(AND(AB27&lt;14,U27&gt;=Reference!$AB$58),AND(AB27&gt;=14,U27&gt;=Reference!$AE$58)),4,IF(OR(AND(AB27&lt;14,U27&gt;=Reference!$AB$57),AND(AB27&gt;=14,U27&gt;=Reference!$AE$57)),3,IF(OR(AND(AB27&lt;14,U27&gt;=Reference!$AB$56),AND(AB27&gt;=14,U27&gt;=Reference!$AE$56)),2,1))))</f>
        <v>0</v>
      </c>
    </row>
    <row r="28" spans="1:40" ht="15" customHeight="1">
      <c r="A28" s="232"/>
      <c r="B28" s="233"/>
      <c r="C28" s="162"/>
      <c r="D28" s="236"/>
      <c r="E28" s="236"/>
      <c r="F28" s="236"/>
      <c r="G28" s="237"/>
      <c r="H28" s="88"/>
      <c r="I28" s="88"/>
      <c r="J28" s="102" t="str">
        <f>IFERROR(IF(VLOOKUP($A28,Fall!$A$10:$J$39,COLUMNS($A28:J28),FALSE)=0,"",VLOOKUP($A28,Fall!$A$10:$J$39,COLUMNS($A28:J28),FALSE)),"")</f>
        <v/>
      </c>
      <c r="K28" s="253" t="str">
        <f t="shared" si="4"/>
        <v/>
      </c>
      <c r="L28" s="108"/>
      <c r="M28" s="130" t="str">
        <f t="shared" ca="1" si="5"/>
        <v/>
      </c>
      <c r="N28" s="256" t="str">
        <f t="shared" si="6"/>
        <v/>
      </c>
      <c r="O28" s="27"/>
      <c r="P28" s="30"/>
      <c r="Q28" s="32"/>
      <c r="R28" s="27"/>
      <c r="S28" s="26"/>
      <c r="T28" s="26"/>
      <c r="U28" s="91">
        <f t="shared" si="7"/>
        <v>0</v>
      </c>
      <c r="X28" s="1" t="e">
        <f t="shared" si="8"/>
        <v>#N/A</v>
      </c>
      <c r="Y28" s="1" t="e">
        <f t="shared" si="8"/>
        <v>#N/A</v>
      </c>
      <c r="Z28" s="1" t="e">
        <f t="shared" si="9"/>
        <v>#N/A</v>
      </c>
      <c r="AA28" t="b">
        <f t="shared" si="0"/>
        <v>0</v>
      </c>
      <c r="AB28">
        <f t="shared" si="10"/>
        <v>0</v>
      </c>
      <c r="AC28" t="b">
        <f t="shared" si="1"/>
        <v>1</v>
      </c>
      <c r="AD28" t="str">
        <f t="shared" si="11"/>
        <v/>
      </c>
      <c r="AE28" t="e">
        <f t="shared" si="2"/>
        <v>#N/A</v>
      </c>
      <c r="AG28" t="str">
        <f ca="1">Reference!BR20</f>
        <v/>
      </c>
      <c r="AH28" t="str">
        <f ca="1">IFERROR(Reference!BM20,"")</f>
        <v/>
      </c>
      <c r="AJ28" t="str">
        <f ca="1">Reference!BT20</f>
        <v/>
      </c>
      <c r="AK28" t="str">
        <f ca="1">Reference!CC20</f>
        <v/>
      </c>
      <c r="AL28">
        <f t="shared" si="12"/>
        <v>0</v>
      </c>
      <c r="AM28">
        <f t="shared" si="3"/>
        <v>0</v>
      </c>
      <c r="AN28">
        <f>IF(COUNT(R28:T28)=0,0,IF(OR(AND(AB28&lt;14,U28&gt;=Reference!$AB$58),AND(AB28&gt;=14,U28&gt;=Reference!$AE$58)),4,IF(OR(AND(AB28&lt;14,U28&gt;=Reference!$AB$57),AND(AB28&gt;=14,U28&gt;=Reference!$AE$57)),3,IF(OR(AND(AB28&lt;14,U28&gt;=Reference!$AB$56),AND(AB28&gt;=14,U28&gt;=Reference!$AE$56)),2,1))))</f>
        <v>0</v>
      </c>
    </row>
    <row r="29" spans="1:40" ht="15" customHeight="1">
      <c r="A29" s="232"/>
      <c r="B29" s="233"/>
      <c r="C29" s="162"/>
      <c r="D29" s="236"/>
      <c r="E29" s="236"/>
      <c r="F29" s="236"/>
      <c r="G29" s="237"/>
      <c r="H29" s="88"/>
      <c r="I29" s="88"/>
      <c r="J29" s="102" t="str">
        <f>IFERROR(IF(VLOOKUP($A29,Fall!$A$10:$J$39,COLUMNS($A29:J29),FALSE)=0,"",VLOOKUP($A29,Fall!$A$10:$J$39,COLUMNS($A29:J29),FALSE)),"")</f>
        <v/>
      </c>
      <c r="K29" s="253" t="str">
        <f t="shared" si="4"/>
        <v/>
      </c>
      <c r="L29" s="108"/>
      <c r="M29" s="130" t="str">
        <f t="shared" ca="1" si="5"/>
        <v/>
      </c>
      <c r="N29" s="256" t="str">
        <f t="shared" si="6"/>
        <v/>
      </c>
      <c r="O29" s="27"/>
      <c r="P29" s="30"/>
      <c r="Q29" s="32"/>
      <c r="R29" s="27"/>
      <c r="S29" s="26"/>
      <c r="T29" s="26"/>
      <c r="U29" s="91">
        <f t="shared" si="7"/>
        <v>0</v>
      </c>
      <c r="X29" s="1" t="e">
        <f t="shared" si="8"/>
        <v>#N/A</v>
      </c>
      <c r="Y29" s="1" t="e">
        <f t="shared" si="8"/>
        <v>#N/A</v>
      </c>
      <c r="Z29" s="1" t="e">
        <f t="shared" si="9"/>
        <v>#N/A</v>
      </c>
      <c r="AA29" t="b">
        <f t="shared" si="0"/>
        <v>0</v>
      </c>
      <c r="AB29">
        <f t="shared" si="10"/>
        <v>0</v>
      </c>
      <c r="AC29" t="b">
        <f t="shared" si="1"/>
        <v>1</v>
      </c>
      <c r="AD29" t="str">
        <f t="shared" si="11"/>
        <v/>
      </c>
      <c r="AE29" t="e">
        <f t="shared" si="2"/>
        <v>#N/A</v>
      </c>
      <c r="AG29" t="str">
        <f ca="1">Reference!BR21</f>
        <v/>
      </c>
      <c r="AH29" t="str">
        <f ca="1">IFERROR(Reference!BM21,"")</f>
        <v/>
      </c>
      <c r="AJ29" t="str">
        <f ca="1">Reference!BT21</f>
        <v/>
      </c>
      <c r="AK29" t="str">
        <f ca="1">Reference!CC21</f>
        <v/>
      </c>
      <c r="AL29">
        <f t="shared" si="12"/>
        <v>0</v>
      </c>
      <c r="AM29">
        <f t="shared" si="3"/>
        <v>0</v>
      </c>
      <c r="AN29">
        <f>IF(COUNT(R29:T29)=0,0,IF(OR(AND(AB29&lt;14,U29&gt;=Reference!$AB$58),AND(AB29&gt;=14,U29&gt;=Reference!$AE$58)),4,IF(OR(AND(AB29&lt;14,U29&gt;=Reference!$AB$57),AND(AB29&gt;=14,U29&gt;=Reference!$AE$57)),3,IF(OR(AND(AB29&lt;14,U29&gt;=Reference!$AB$56),AND(AB29&gt;=14,U29&gt;=Reference!$AE$56)),2,1))))</f>
        <v>0</v>
      </c>
    </row>
    <row r="30" spans="1:40" ht="15" customHeight="1">
      <c r="A30" s="232"/>
      <c r="B30" s="233"/>
      <c r="C30" s="162"/>
      <c r="D30" s="236"/>
      <c r="E30" s="236"/>
      <c r="F30" s="236"/>
      <c r="G30" s="237"/>
      <c r="H30" s="88"/>
      <c r="I30" s="88"/>
      <c r="J30" s="102" t="str">
        <f>IFERROR(IF(VLOOKUP($A30,Fall!$A$10:$J$39,COLUMNS($A30:J30),FALSE)=0,"",VLOOKUP($A30,Fall!$A$10:$J$39,COLUMNS($A30:J30),FALSE)),"")</f>
        <v/>
      </c>
      <c r="K30" s="253" t="str">
        <f t="shared" si="4"/>
        <v/>
      </c>
      <c r="L30" s="108"/>
      <c r="M30" s="130" t="str">
        <f t="shared" ca="1" si="5"/>
        <v/>
      </c>
      <c r="N30" s="256" t="str">
        <f t="shared" si="6"/>
        <v/>
      </c>
      <c r="O30" s="25"/>
      <c r="P30" s="29"/>
      <c r="Q30" s="31"/>
      <c r="R30" s="27"/>
      <c r="S30" s="26"/>
      <c r="T30" s="26"/>
      <c r="U30" s="91">
        <f t="shared" si="7"/>
        <v>0</v>
      </c>
      <c r="X30" s="1" t="e">
        <f t="shared" si="8"/>
        <v>#N/A</v>
      </c>
      <c r="Y30" s="1" t="e">
        <f t="shared" si="8"/>
        <v>#N/A</v>
      </c>
      <c r="Z30" s="1" t="e">
        <f t="shared" si="9"/>
        <v>#N/A</v>
      </c>
      <c r="AA30" t="b">
        <f t="shared" si="0"/>
        <v>0</v>
      </c>
      <c r="AB30">
        <f t="shared" si="10"/>
        <v>0</v>
      </c>
      <c r="AC30" t="b">
        <f t="shared" si="1"/>
        <v>1</v>
      </c>
      <c r="AD30" t="str">
        <f t="shared" si="11"/>
        <v/>
      </c>
      <c r="AE30" t="e">
        <f t="shared" si="2"/>
        <v>#N/A</v>
      </c>
      <c r="AG30" t="str">
        <f ca="1">Reference!BR22</f>
        <v/>
      </c>
      <c r="AH30" t="str">
        <f ca="1">IFERROR(Reference!BM22,"")</f>
        <v/>
      </c>
      <c r="AJ30" t="str">
        <f ca="1">Reference!BT22</f>
        <v/>
      </c>
      <c r="AK30" t="str">
        <f ca="1">Reference!CC22</f>
        <v/>
      </c>
      <c r="AL30">
        <f t="shared" si="12"/>
        <v>0</v>
      </c>
      <c r="AM30">
        <f t="shared" si="3"/>
        <v>0</v>
      </c>
      <c r="AN30">
        <f>IF(COUNT(R30:T30)=0,0,IF(OR(AND(AB30&lt;14,U30&gt;=Reference!$AB$58),AND(AB30&gt;=14,U30&gt;=Reference!$AE$58)),4,IF(OR(AND(AB30&lt;14,U30&gt;=Reference!$AB$57),AND(AB30&gt;=14,U30&gt;=Reference!$AE$57)),3,IF(OR(AND(AB30&lt;14,U30&gt;=Reference!$AB$56),AND(AB30&gt;=14,U30&gt;=Reference!$AE$56)),2,1))))</f>
        <v>0</v>
      </c>
    </row>
    <row r="31" spans="1:40" ht="15" customHeight="1">
      <c r="A31" s="232"/>
      <c r="B31" s="233"/>
      <c r="C31" s="162"/>
      <c r="D31" s="236" t="str">
        <f>IFERROR(IF(VLOOKUP($A31,Fall!$A$10:$J$39,COLUMNS($A31:D31),FALSE)=0,"",VLOOKUP($A31,Fall!$A$10:$J$39,COLUMNS($A31:D31),FALSE)),"")</f>
        <v/>
      </c>
      <c r="E31" s="236" t="str">
        <f>IFERROR(IF(VLOOKUP($A31,Fall!$A$10:$J$39,COLUMNS($A31:E31),FALSE)=0,"",VLOOKUP($A31,Fall!$A$10:$J$39,COLUMNS($A31:E31),FALSE)),"")</f>
        <v/>
      </c>
      <c r="F31" s="236" t="str">
        <f>IFERROR(IF(VLOOKUP($A31,Fall!$A$10:$J$39,COLUMNS($A31:F31),FALSE)=0,"",VLOOKUP($A31,Fall!$A$10:$J$39,COLUMNS($A31:F31),FALSE)),"")</f>
        <v/>
      </c>
      <c r="G31" s="237" t="str">
        <f>IFERROR(IF(VLOOKUP($A31,Fall!$A$10:$J$39,COLUMNS($A31:G31),FALSE)=0,"",VLOOKUP($A31,Fall!$A$10:$J$39,COLUMNS($A31:G31),FALSE)),"")</f>
        <v/>
      </c>
      <c r="H31" s="88" t="str">
        <f>IFERROR(IF(VLOOKUP($A31,Fall!$A$10:$J$39,COLUMNS($A31:H31),FALSE)=0,"",VLOOKUP($A31,Fall!$A$10:$J$39,COLUMNS($A31:H31),FALSE)),"")</f>
        <v/>
      </c>
      <c r="I31" s="88"/>
      <c r="J31" s="102" t="str">
        <f>IFERROR(IF(VLOOKUP($A31,Fall!$A$10:$J$39,COLUMNS($A31:J31),FALSE)=0,"",VLOOKUP($A31,Fall!$A$10:$J$39,COLUMNS($A31:J31),FALSE)),"")</f>
        <v/>
      </c>
      <c r="K31" s="253" t="str">
        <f t="shared" si="4"/>
        <v/>
      </c>
      <c r="L31" s="108"/>
      <c r="M31" s="130" t="str">
        <f t="shared" ca="1" si="5"/>
        <v/>
      </c>
      <c r="N31" s="256" t="str">
        <f t="shared" si="6"/>
        <v/>
      </c>
      <c r="O31" s="27"/>
      <c r="P31" s="30"/>
      <c r="Q31" s="32"/>
      <c r="R31" s="27"/>
      <c r="S31" s="26"/>
      <c r="T31" s="26"/>
      <c r="U31" s="91">
        <f t="shared" si="7"/>
        <v>0</v>
      </c>
      <c r="X31" s="1" t="e">
        <f t="shared" si="8"/>
        <v>#N/A</v>
      </c>
      <c r="Y31" s="1" t="e">
        <f t="shared" si="8"/>
        <v>#N/A</v>
      </c>
      <c r="Z31" s="1" t="e">
        <f t="shared" si="9"/>
        <v>#N/A</v>
      </c>
      <c r="AA31" t="b">
        <f t="shared" si="0"/>
        <v>0</v>
      </c>
      <c r="AB31">
        <f t="shared" si="10"/>
        <v>0</v>
      </c>
      <c r="AC31" t="b">
        <f t="shared" si="1"/>
        <v>1</v>
      </c>
      <c r="AD31" t="str">
        <f t="shared" si="11"/>
        <v/>
      </c>
      <c r="AE31" t="e">
        <f t="shared" si="2"/>
        <v>#N/A</v>
      </c>
      <c r="AG31" t="str">
        <f ca="1">Reference!BR23</f>
        <v/>
      </c>
      <c r="AH31" t="str">
        <f ca="1">IFERROR(Reference!BM23,"")</f>
        <v/>
      </c>
      <c r="AJ31" t="str">
        <f ca="1">Reference!BT23</f>
        <v/>
      </c>
      <c r="AK31" t="str">
        <f ca="1">Reference!CC23</f>
        <v/>
      </c>
      <c r="AL31">
        <f t="shared" si="12"/>
        <v>0</v>
      </c>
      <c r="AM31">
        <f t="shared" si="3"/>
        <v>0</v>
      </c>
      <c r="AN31">
        <f>IF(COUNT(R31:T31)=0,0,IF(OR(AND(AB31&lt;14,U31&gt;=Reference!$AB$58),AND(AB31&gt;=14,U31&gt;=Reference!$AE$58)),4,IF(OR(AND(AB31&lt;14,U31&gt;=Reference!$AB$57),AND(AB31&gt;=14,U31&gt;=Reference!$AE$57)),3,IF(OR(AND(AB31&lt;14,U31&gt;=Reference!$AB$56),AND(AB31&gt;=14,U31&gt;=Reference!$AE$56)),2,1))))</f>
        <v>0</v>
      </c>
    </row>
    <row r="32" spans="1:40" ht="15" customHeight="1">
      <c r="A32" s="232"/>
      <c r="B32" s="233"/>
      <c r="C32" s="162"/>
      <c r="D32" s="236" t="str">
        <f>IFERROR(IF(VLOOKUP($A32,Fall!$A$10:$J$39,COLUMNS($A32:D32),FALSE)=0,"",VLOOKUP($A32,Fall!$A$10:$J$39,COLUMNS($A32:D32),FALSE)),"")</f>
        <v/>
      </c>
      <c r="E32" s="236" t="str">
        <f>IFERROR(IF(VLOOKUP($A32,Fall!$A$10:$J$39,COLUMNS($A32:E32),FALSE)=0,"",VLOOKUP($A32,Fall!$A$10:$J$39,COLUMNS($A32:E32),FALSE)),"")</f>
        <v/>
      </c>
      <c r="F32" s="236" t="str">
        <f>IFERROR(IF(VLOOKUP($A32,Fall!$A$10:$J$39,COLUMNS($A32:F32),FALSE)=0,"",VLOOKUP($A32,Fall!$A$10:$J$39,COLUMNS($A32:F32),FALSE)),"")</f>
        <v/>
      </c>
      <c r="G32" s="237" t="str">
        <f>IFERROR(IF(VLOOKUP($A32,Fall!$A$10:$J$39,COLUMNS($A32:G32),FALSE)=0,"",VLOOKUP($A32,Fall!$A$10:$J$39,COLUMNS($A32:G32),FALSE)),"")</f>
        <v/>
      </c>
      <c r="H32" s="88" t="str">
        <f>IFERROR(IF(VLOOKUP($A32,Fall!$A$10:$J$39,COLUMNS($A32:H32),FALSE)=0,"",VLOOKUP($A32,Fall!$A$10:$J$39,COLUMNS($A32:H32),FALSE)),"")</f>
        <v/>
      </c>
      <c r="I32" s="88"/>
      <c r="J32" s="102" t="str">
        <f>IFERROR(IF(VLOOKUP($A32,Fall!$A$10:$J$39,COLUMNS($A32:J32),FALSE)=0,"",VLOOKUP($A32,Fall!$A$10:$J$39,COLUMNS($A32:J32),FALSE)),"")</f>
        <v/>
      </c>
      <c r="K32" s="253" t="str">
        <f t="shared" si="4"/>
        <v/>
      </c>
      <c r="L32" s="108"/>
      <c r="M32" s="130" t="str">
        <f t="shared" ca="1" si="5"/>
        <v/>
      </c>
      <c r="N32" s="256" t="str">
        <f t="shared" si="6"/>
        <v/>
      </c>
      <c r="O32" s="27"/>
      <c r="P32" s="30"/>
      <c r="Q32" s="32"/>
      <c r="R32" s="27"/>
      <c r="S32" s="26"/>
      <c r="T32" s="26"/>
      <c r="U32" s="91">
        <f t="shared" si="7"/>
        <v>0</v>
      </c>
      <c r="X32" s="1" t="e">
        <f t="shared" si="8"/>
        <v>#N/A</v>
      </c>
      <c r="Y32" s="1" t="e">
        <f t="shared" si="8"/>
        <v>#N/A</v>
      </c>
      <c r="Z32" s="1" t="e">
        <f t="shared" si="9"/>
        <v>#N/A</v>
      </c>
      <c r="AA32" t="b">
        <f t="shared" si="0"/>
        <v>0</v>
      </c>
      <c r="AB32">
        <f t="shared" si="10"/>
        <v>0</v>
      </c>
      <c r="AC32" t="b">
        <f t="shared" si="1"/>
        <v>1</v>
      </c>
      <c r="AD32" t="str">
        <f t="shared" si="11"/>
        <v/>
      </c>
      <c r="AE32" t="e">
        <f t="shared" si="2"/>
        <v>#N/A</v>
      </c>
      <c r="AG32" t="str">
        <f ca="1">Reference!BR24</f>
        <v/>
      </c>
      <c r="AH32" t="str">
        <f ca="1">IFERROR(Reference!BM24,"")</f>
        <v/>
      </c>
      <c r="AJ32" t="str">
        <f ca="1">Reference!BT24</f>
        <v/>
      </c>
      <c r="AK32" t="str">
        <f ca="1">Reference!CC24</f>
        <v/>
      </c>
      <c r="AL32">
        <f t="shared" si="12"/>
        <v>0</v>
      </c>
      <c r="AM32">
        <f t="shared" si="3"/>
        <v>0</v>
      </c>
      <c r="AN32">
        <f>IF(COUNT(R32:T32)=0,0,IF(OR(AND(AB32&lt;14,U32&gt;=Reference!$AB$58),AND(AB32&gt;=14,U32&gt;=Reference!$AE$58)),4,IF(OR(AND(AB32&lt;14,U32&gt;=Reference!$AB$57),AND(AB32&gt;=14,U32&gt;=Reference!$AE$57)),3,IF(OR(AND(AB32&lt;14,U32&gt;=Reference!$AB$56),AND(AB32&gt;=14,U32&gt;=Reference!$AE$56)),2,1))))</f>
        <v>0</v>
      </c>
    </row>
    <row r="33" spans="1:40" ht="15" customHeight="1">
      <c r="A33" s="232"/>
      <c r="B33" s="233"/>
      <c r="C33" s="162"/>
      <c r="D33" s="236" t="str">
        <f>IFERROR(IF(VLOOKUP($A33,Fall!$A$10:$J$39,COLUMNS($A33:D33),FALSE)=0,"",VLOOKUP($A33,Fall!$A$10:$J$39,COLUMNS($A33:D33),FALSE)),"")</f>
        <v/>
      </c>
      <c r="E33" s="236" t="str">
        <f>IFERROR(IF(VLOOKUP($A33,Fall!$A$10:$J$39,COLUMNS($A33:E33),FALSE)=0,"",VLOOKUP($A33,Fall!$A$10:$J$39,COLUMNS($A33:E33),FALSE)),"")</f>
        <v/>
      </c>
      <c r="F33" s="236" t="str">
        <f>IFERROR(IF(VLOOKUP($A33,Fall!$A$10:$J$39,COLUMNS($A33:F33),FALSE)=0,"",VLOOKUP($A33,Fall!$A$10:$J$39,COLUMNS($A33:F33),FALSE)),"")</f>
        <v/>
      </c>
      <c r="G33" s="237" t="str">
        <f>IFERROR(IF(VLOOKUP($A33,Fall!$A$10:$J$39,COLUMNS($A33:G33),FALSE)=0,"",VLOOKUP($A33,Fall!$A$10:$J$39,COLUMNS($A33:G33),FALSE)),"")</f>
        <v/>
      </c>
      <c r="H33" s="88" t="str">
        <f>IFERROR(IF(VLOOKUP($A33,Fall!$A$10:$J$39,COLUMNS($A33:H33),FALSE)=0,"",VLOOKUP($A33,Fall!$A$10:$J$39,COLUMNS($A33:H33),FALSE)),"")</f>
        <v/>
      </c>
      <c r="I33" s="88"/>
      <c r="J33" s="102" t="str">
        <f>IFERROR(IF(VLOOKUP($A33,Fall!$A$10:$J$39,COLUMNS($A33:J33),FALSE)=0,"",VLOOKUP($A33,Fall!$A$10:$J$39,COLUMNS($A33:J33),FALSE)),"")</f>
        <v/>
      </c>
      <c r="K33" s="253" t="str">
        <f t="shared" si="4"/>
        <v/>
      </c>
      <c r="L33" s="108"/>
      <c r="M33" s="130" t="str">
        <f t="shared" ca="1" si="5"/>
        <v/>
      </c>
      <c r="N33" s="256" t="str">
        <f t="shared" si="6"/>
        <v/>
      </c>
      <c r="O33" s="27"/>
      <c r="P33" s="30"/>
      <c r="Q33" s="32"/>
      <c r="R33" s="27"/>
      <c r="S33" s="26"/>
      <c r="T33" s="26"/>
      <c r="U33" s="91">
        <f t="shared" si="7"/>
        <v>0</v>
      </c>
      <c r="X33" s="1" t="e">
        <f t="shared" si="8"/>
        <v>#N/A</v>
      </c>
      <c r="Y33" s="1" t="e">
        <f t="shared" si="8"/>
        <v>#N/A</v>
      </c>
      <c r="Z33" s="1" t="e">
        <f t="shared" si="9"/>
        <v>#N/A</v>
      </c>
      <c r="AA33" t="b">
        <f t="shared" si="0"/>
        <v>0</v>
      </c>
      <c r="AB33">
        <f t="shared" si="10"/>
        <v>0</v>
      </c>
      <c r="AC33" t="b">
        <f t="shared" si="1"/>
        <v>1</v>
      </c>
      <c r="AD33" t="str">
        <f t="shared" si="11"/>
        <v/>
      </c>
      <c r="AE33" t="e">
        <f t="shared" si="2"/>
        <v>#N/A</v>
      </c>
      <c r="AG33" t="str">
        <f ca="1">Reference!BR25</f>
        <v/>
      </c>
      <c r="AH33" t="str">
        <f ca="1">IFERROR(Reference!BM25,"")</f>
        <v/>
      </c>
      <c r="AJ33" t="str">
        <f ca="1">Reference!BT25</f>
        <v/>
      </c>
      <c r="AK33" t="str">
        <f ca="1">Reference!CC25</f>
        <v/>
      </c>
      <c r="AL33">
        <f t="shared" si="12"/>
        <v>0</v>
      </c>
      <c r="AM33">
        <f t="shared" si="3"/>
        <v>0</v>
      </c>
      <c r="AN33">
        <f>IF(COUNT(R33:T33)=0,0,IF(OR(AND(AB33&lt;14,U33&gt;=Reference!$AB$58),AND(AB33&gt;=14,U33&gt;=Reference!$AE$58)),4,IF(OR(AND(AB33&lt;14,U33&gt;=Reference!$AB$57),AND(AB33&gt;=14,U33&gt;=Reference!$AE$57)),3,IF(OR(AND(AB33&lt;14,U33&gt;=Reference!$AB$56),AND(AB33&gt;=14,U33&gt;=Reference!$AE$56)),2,1))))</f>
        <v>0</v>
      </c>
    </row>
    <row r="34" spans="1:40" ht="15" customHeight="1">
      <c r="A34" s="232"/>
      <c r="B34" s="233"/>
      <c r="C34" s="162"/>
      <c r="D34" s="236" t="str">
        <f>IFERROR(IF(VLOOKUP($A34,Fall!$A$10:$J$39,COLUMNS($A34:D34),FALSE)=0,"",VLOOKUP($A34,Fall!$A$10:$J$39,COLUMNS($A34:D34),FALSE)),"")</f>
        <v/>
      </c>
      <c r="E34" s="236" t="str">
        <f>IFERROR(IF(VLOOKUP($A34,Fall!$A$10:$J$39,COLUMNS($A34:E34),FALSE)=0,"",VLOOKUP($A34,Fall!$A$10:$J$39,COLUMNS($A34:E34),FALSE)),"")</f>
        <v/>
      </c>
      <c r="F34" s="236" t="str">
        <f>IFERROR(IF(VLOOKUP($A34,Fall!$A$10:$J$39,COLUMNS($A34:F34),FALSE)=0,"",VLOOKUP($A34,Fall!$A$10:$J$39,COLUMNS($A34:F34),FALSE)),"")</f>
        <v/>
      </c>
      <c r="G34" s="237" t="str">
        <f>IFERROR(IF(VLOOKUP($A34,Fall!$A$10:$J$39,COLUMNS($A34:G34),FALSE)=0,"",VLOOKUP($A34,Fall!$A$10:$J$39,COLUMNS($A34:G34),FALSE)),"")</f>
        <v/>
      </c>
      <c r="H34" s="88" t="str">
        <f>IFERROR(IF(VLOOKUP($A34,Fall!$A$10:$J$39,COLUMNS($A34:H34),FALSE)=0,"",VLOOKUP($A34,Fall!$A$10:$J$39,COLUMNS($A34:H34),FALSE)),"")</f>
        <v/>
      </c>
      <c r="I34" s="88"/>
      <c r="J34" s="102" t="str">
        <f>IFERROR(IF(VLOOKUP($A34,Fall!$A$10:$J$39,COLUMNS($A34:J34),FALSE)=0,"",VLOOKUP($A34,Fall!$A$10:$J$39,COLUMNS($A34:J34),FALSE)),"")</f>
        <v/>
      </c>
      <c r="K34" s="253" t="str">
        <f t="shared" si="4"/>
        <v/>
      </c>
      <c r="L34" s="108"/>
      <c r="M34" s="130" t="str">
        <f t="shared" ca="1" si="5"/>
        <v/>
      </c>
      <c r="N34" s="256" t="str">
        <f t="shared" si="6"/>
        <v/>
      </c>
      <c r="O34" s="27"/>
      <c r="P34" s="30"/>
      <c r="Q34" s="32"/>
      <c r="R34" s="27"/>
      <c r="S34" s="26"/>
      <c r="T34" s="26"/>
      <c r="U34" s="91">
        <f t="shared" si="7"/>
        <v>0</v>
      </c>
      <c r="X34" s="1" t="e">
        <f t="shared" si="8"/>
        <v>#N/A</v>
      </c>
      <c r="Y34" s="1" t="e">
        <f t="shared" si="8"/>
        <v>#N/A</v>
      </c>
      <c r="Z34" s="1" t="e">
        <f t="shared" si="9"/>
        <v>#N/A</v>
      </c>
      <c r="AA34" t="b">
        <f t="shared" si="0"/>
        <v>0</v>
      </c>
      <c r="AB34">
        <f t="shared" si="10"/>
        <v>0</v>
      </c>
      <c r="AC34" t="b">
        <f t="shared" si="1"/>
        <v>1</v>
      </c>
      <c r="AD34" t="str">
        <f t="shared" si="11"/>
        <v/>
      </c>
      <c r="AE34" t="e">
        <f t="shared" si="2"/>
        <v>#N/A</v>
      </c>
      <c r="AG34" t="str">
        <f ca="1">Reference!BR26</f>
        <v/>
      </c>
      <c r="AH34" t="str">
        <f ca="1">IFERROR(Reference!BM26,"")</f>
        <v/>
      </c>
      <c r="AJ34" t="str">
        <f ca="1">Reference!BT26</f>
        <v/>
      </c>
      <c r="AK34" t="str">
        <f ca="1">Reference!CC26</f>
        <v/>
      </c>
      <c r="AL34">
        <f t="shared" si="12"/>
        <v>0</v>
      </c>
      <c r="AM34">
        <f t="shared" si="3"/>
        <v>0</v>
      </c>
      <c r="AN34">
        <f>IF(COUNT(R34:T34)=0,0,IF(OR(AND(AB34&lt;14,U34&gt;=Reference!$AB$58),AND(AB34&gt;=14,U34&gt;=Reference!$AE$58)),4,IF(OR(AND(AB34&lt;14,U34&gt;=Reference!$AB$57),AND(AB34&gt;=14,U34&gt;=Reference!$AE$57)),3,IF(OR(AND(AB34&lt;14,U34&gt;=Reference!$AB$56),AND(AB34&gt;=14,U34&gt;=Reference!$AE$56)),2,1))))</f>
        <v>0</v>
      </c>
    </row>
    <row r="35" spans="1:40" ht="15" customHeight="1">
      <c r="A35" s="232"/>
      <c r="B35" s="233"/>
      <c r="C35" s="162"/>
      <c r="D35" s="236" t="str">
        <f>IFERROR(IF(VLOOKUP($A35,Fall!$A$10:$J$39,COLUMNS($A35:D35),FALSE)=0,"",VLOOKUP($A35,Fall!$A$10:$J$39,COLUMNS($A35:D35),FALSE)),"")</f>
        <v/>
      </c>
      <c r="E35" s="236" t="str">
        <f>IFERROR(IF(VLOOKUP($A35,Fall!$A$10:$J$39,COLUMNS($A35:E35),FALSE)=0,"",VLOOKUP($A35,Fall!$A$10:$J$39,COLUMNS($A35:E35),FALSE)),"")</f>
        <v/>
      </c>
      <c r="F35" s="236" t="str">
        <f>IFERROR(IF(VLOOKUP($A35,Fall!$A$10:$J$39,COLUMNS($A35:F35),FALSE)=0,"",VLOOKUP($A35,Fall!$A$10:$J$39,COLUMNS($A35:F35),FALSE)),"")</f>
        <v/>
      </c>
      <c r="G35" s="237" t="str">
        <f>IFERROR(IF(VLOOKUP($A35,Fall!$A$10:$J$39,COLUMNS($A35:G35),FALSE)=0,"",VLOOKUP($A35,Fall!$A$10:$J$39,COLUMNS($A35:G35),FALSE)),"")</f>
        <v/>
      </c>
      <c r="H35" s="88" t="str">
        <f>IFERROR(IF(VLOOKUP($A35,Fall!$A$10:$J$39,COLUMNS($A35:H35),FALSE)=0,"",VLOOKUP($A35,Fall!$A$10:$J$39,COLUMNS($A35:H35),FALSE)),"")</f>
        <v/>
      </c>
      <c r="I35" s="88"/>
      <c r="J35" s="102" t="str">
        <f>IFERROR(IF(VLOOKUP($A35,Fall!$A$10:$J$39,COLUMNS($A35:J35),FALSE)=0,"",VLOOKUP($A35,Fall!$A$10:$J$39,COLUMNS($A35:J35),FALSE)),"")</f>
        <v/>
      </c>
      <c r="K35" s="253" t="str">
        <f t="shared" si="4"/>
        <v/>
      </c>
      <c r="L35" s="108"/>
      <c r="M35" s="130" t="str">
        <f t="shared" ca="1" si="5"/>
        <v/>
      </c>
      <c r="N35" s="256" t="str">
        <f t="shared" si="6"/>
        <v/>
      </c>
      <c r="O35" s="27"/>
      <c r="P35" s="30"/>
      <c r="Q35" s="32"/>
      <c r="R35" s="27"/>
      <c r="S35" s="26"/>
      <c r="T35" s="26"/>
      <c r="U35" s="91">
        <f t="shared" si="7"/>
        <v>0</v>
      </c>
      <c r="X35" s="1" t="e">
        <f t="shared" si="8"/>
        <v>#N/A</v>
      </c>
      <c r="Y35" s="1" t="e">
        <f t="shared" si="8"/>
        <v>#N/A</v>
      </c>
      <c r="Z35" s="1" t="e">
        <f t="shared" si="9"/>
        <v>#N/A</v>
      </c>
      <c r="AA35" t="b">
        <f t="shared" si="0"/>
        <v>0</v>
      </c>
      <c r="AB35">
        <f t="shared" si="10"/>
        <v>0</v>
      </c>
      <c r="AC35" t="b">
        <f t="shared" si="1"/>
        <v>1</v>
      </c>
      <c r="AD35" t="str">
        <f t="shared" si="11"/>
        <v/>
      </c>
      <c r="AE35" t="e">
        <f t="shared" si="2"/>
        <v>#N/A</v>
      </c>
      <c r="AG35" t="str">
        <f ca="1">Reference!BR27</f>
        <v/>
      </c>
      <c r="AH35" t="str">
        <f ca="1">IFERROR(Reference!BM27,"")</f>
        <v/>
      </c>
      <c r="AJ35" t="str">
        <f ca="1">Reference!BT27</f>
        <v/>
      </c>
      <c r="AK35" t="str">
        <f ca="1">Reference!CC27</f>
        <v/>
      </c>
      <c r="AL35">
        <f t="shared" si="12"/>
        <v>0</v>
      </c>
      <c r="AM35">
        <f t="shared" si="3"/>
        <v>0</v>
      </c>
      <c r="AN35">
        <f>IF(COUNT(R35:T35)=0,0,IF(OR(AND(AB35&lt;14,U35&gt;=Reference!$AB$58),AND(AB35&gt;=14,U35&gt;=Reference!$AE$58)),4,IF(OR(AND(AB35&lt;14,U35&gt;=Reference!$AB$57),AND(AB35&gt;=14,U35&gt;=Reference!$AE$57)),3,IF(OR(AND(AB35&lt;14,U35&gt;=Reference!$AB$56),AND(AB35&gt;=14,U35&gt;=Reference!$AE$56)),2,1))))</f>
        <v>0</v>
      </c>
    </row>
    <row r="36" spans="1:40" ht="15" customHeight="1">
      <c r="A36" s="232"/>
      <c r="B36" s="233"/>
      <c r="C36" s="162"/>
      <c r="D36" s="236" t="str">
        <f>IFERROR(IF(VLOOKUP($A36,Fall!$A$10:$J$39,COLUMNS($A36:D36),FALSE)=0,"",VLOOKUP($A36,Fall!$A$10:$J$39,COLUMNS($A36:D36),FALSE)),"")</f>
        <v/>
      </c>
      <c r="E36" s="236" t="str">
        <f>IFERROR(IF(VLOOKUP($A36,Fall!$A$10:$J$39,COLUMNS($A36:E36),FALSE)=0,"",VLOOKUP($A36,Fall!$A$10:$J$39,COLUMNS($A36:E36),FALSE)),"")</f>
        <v/>
      </c>
      <c r="F36" s="236" t="str">
        <f>IFERROR(IF(VLOOKUP($A36,Fall!$A$10:$J$39,COLUMNS($A36:F36),FALSE)=0,"",VLOOKUP($A36,Fall!$A$10:$J$39,COLUMNS($A36:F36),FALSE)),"")</f>
        <v/>
      </c>
      <c r="G36" s="237" t="str">
        <f>IFERROR(IF(VLOOKUP($A36,Fall!$A$10:$J$39,COLUMNS($A36:G36),FALSE)=0,"",VLOOKUP($A36,Fall!$A$10:$J$39,COLUMNS($A36:G36),FALSE)),"")</f>
        <v/>
      </c>
      <c r="H36" s="88" t="str">
        <f>IFERROR(IF(VLOOKUP($A36,Fall!$A$10:$J$39,COLUMNS($A36:H36),FALSE)=0,"",VLOOKUP($A36,Fall!$A$10:$J$39,COLUMNS($A36:H36),FALSE)),"")</f>
        <v/>
      </c>
      <c r="I36" s="88"/>
      <c r="J36" s="102" t="str">
        <f>IFERROR(IF(VLOOKUP($A36,Fall!$A$10:$J$39,COLUMNS($A36:J36),FALSE)=0,"",VLOOKUP($A36,Fall!$A$10:$J$39,COLUMNS($A36:J36),FALSE)),"")</f>
        <v/>
      </c>
      <c r="K36" s="253" t="str">
        <f t="shared" si="4"/>
        <v/>
      </c>
      <c r="L36" s="108"/>
      <c r="M36" s="130" t="str">
        <f t="shared" ca="1" si="5"/>
        <v/>
      </c>
      <c r="N36" s="256" t="str">
        <f t="shared" si="6"/>
        <v/>
      </c>
      <c r="O36" s="27"/>
      <c r="P36" s="30"/>
      <c r="Q36" s="32"/>
      <c r="R36" s="27"/>
      <c r="S36" s="26"/>
      <c r="T36" s="26"/>
      <c r="U36" s="91">
        <f t="shared" si="7"/>
        <v>0</v>
      </c>
      <c r="X36" s="1" t="e">
        <f t="shared" si="8"/>
        <v>#N/A</v>
      </c>
      <c r="Y36" s="1" t="e">
        <f t="shared" si="8"/>
        <v>#N/A</v>
      </c>
      <c r="Z36" s="1" t="e">
        <f t="shared" si="9"/>
        <v>#N/A</v>
      </c>
      <c r="AA36" t="b">
        <f t="shared" si="0"/>
        <v>0</v>
      </c>
      <c r="AB36">
        <f t="shared" si="10"/>
        <v>0</v>
      </c>
      <c r="AC36" t="b">
        <f t="shared" si="1"/>
        <v>1</v>
      </c>
      <c r="AD36" t="str">
        <f t="shared" si="11"/>
        <v/>
      </c>
      <c r="AE36" t="e">
        <f t="shared" si="2"/>
        <v>#N/A</v>
      </c>
      <c r="AG36" t="str">
        <f ca="1">Reference!BR28</f>
        <v/>
      </c>
      <c r="AH36" t="str">
        <f ca="1">IFERROR(Reference!BM28,"")</f>
        <v/>
      </c>
      <c r="AJ36" t="str">
        <f ca="1">Reference!BT28</f>
        <v/>
      </c>
      <c r="AK36" t="str">
        <f ca="1">Reference!CC28</f>
        <v/>
      </c>
      <c r="AL36">
        <f t="shared" si="12"/>
        <v>0</v>
      </c>
      <c r="AM36">
        <f t="shared" si="3"/>
        <v>0</v>
      </c>
      <c r="AN36">
        <f>IF(COUNT(R36:T36)=0,0,IF(OR(AND(AB36&lt;14,U36&gt;=Reference!$AB$58),AND(AB36&gt;=14,U36&gt;=Reference!$AE$58)),4,IF(OR(AND(AB36&lt;14,U36&gt;=Reference!$AB$57),AND(AB36&gt;=14,U36&gt;=Reference!$AE$57)),3,IF(OR(AND(AB36&lt;14,U36&gt;=Reference!$AB$56),AND(AB36&gt;=14,U36&gt;=Reference!$AE$56)),2,1))))</f>
        <v>0</v>
      </c>
    </row>
    <row r="37" spans="1:40" ht="15" customHeight="1">
      <c r="A37" s="232"/>
      <c r="B37" s="233"/>
      <c r="C37" s="162"/>
      <c r="D37" s="236" t="str">
        <f>IFERROR(IF(VLOOKUP($A37,Fall!$A$10:$J$39,COLUMNS($A37:D37),FALSE)=0,"",VLOOKUP($A37,Fall!$A$10:$J$39,COLUMNS($A37:D37),FALSE)),"")</f>
        <v/>
      </c>
      <c r="E37" s="236" t="str">
        <f>IFERROR(IF(VLOOKUP($A37,Fall!$A$10:$J$39,COLUMNS($A37:E37),FALSE)=0,"",VLOOKUP($A37,Fall!$A$10:$J$39,COLUMNS($A37:E37),FALSE)),"")</f>
        <v/>
      </c>
      <c r="F37" s="236" t="str">
        <f>IFERROR(IF(VLOOKUP($A37,Fall!$A$10:$J$39,COLUMNS($A37:F37),FALSE)=0,"",VLOOKUP($A37,Fall!$A$10:$J$39,COLUMNS($A37:F37),FALSE)),"")</f>
        <v/>
      </c>
      <c r="G37" s="237" t="str">
        <f>IFERROR(IF(VLOOKUP($A37,Fall!$A$10:$J$39,COLUMNS($A37:G37),FALSE)=0,"",VLOOKUP($A37,Fall!$A$10:$J$39,COLUMNS($A37:G37),FALSE)),"")</f>
        <v/>
      </c>
      <c r="H37" s="88" t="str">
        <f>IFERROR(IF(VLOOKUP($A37,Fall!$A$10:$J$39,COLUMNS($A37:H37),FALSE)=0,"",VLOOKUP($A37,Fall!$A$10:$J$39,COLUMNS($A37:H37),FALSE)),"")</f>
        <v/>
      </c>
      <c r="I37" s="88"/>
      <c r="J37" s="102" t="str">
        <f>IFERROR(IF(VLOOKUP($A37,Fall!$A$10:$J$39,COLUMNS($A37:J37),FALSE)=0,"",VLOOKUP($A37,Fall!$A$10:$J$39,COLUMNS($A37:J37),FALSE)),"")</f>
        <v/>
      </c>
      <c r="K37" s="253" t="str">
        <f t="shared" si="4"/>
        <v/>
      </c>
      <c r="L37" s="108"/>
      <c r="M37" s="130" t="str">
        <f t="shared" ca="1" si="5"/>
        <v/>
      </c>
      <c r="N37" s="256" t="str">
        <f t="shared" si="6"/>
        <v/>
      </c>
      <c r="O37" s="27"/>
      <c r="P37" s="30"/>
      <c r="Q37" s="32"/>
      <c r="R37" s="27"/>
      <c r="S37" s="26"/>
      <c r="T37" s="26"/>
      <c r="U37" s="91">
        <f t="shared" si="7"/>
        <v>0</v>
      </c>
      <c r="X37" s="1" t="e">
        <f t="shared" si="8"/>
        <v>#N/A</v>
      </c>
      <c r="Y37" s="1" t="e">
        <f t="shared" si="8"/>
        <v>#N/A</v>
      </c>
      <c r="Z37" s="1" t="e">
        <f t="shared" si="9"/>
        <v>#N/A</v>
      </c>
      <c r="AA37" t="b">
        <f t="shared" si="0"/>
        <v>0</v>
      </c>
      <c r="AB37">
        <f t="shared" si="10"/>
        <v>0</v>
      </c>
      <c r="AC37" t="b">
        <f t="shared" si="1"/>
        <v>1</v>
      </c>
      <c r="AD37" t="str">
        <f t="shared" si="11"/>
        <v/>
      </c>
      <c r="AE37" t="e">
        <f t="shared" si="2"/>
        <v>#N/A</v>
      </c>
      <c r="AG37" t="str">
        <f ca="1">Reference!BR29</f>
        <v/>
      </c>
      <c r="AH37" t="str">
        <f ca="1">IFERROR(Reference!BM29,"")</f>
        <v/>
      </c>
      <c r="AJ37" t="str">
        <f ca="1">Reference!BT29</f>
        <v/>
      </c>
      <c r="AK37" t="str">
        <f ca="1">Reference!CC29</f>
        <v/>
      </c>
      <c r="AL37">
        <f t="shared" si="12"/>
        <v>0</v>
      </c>
      <c r="AM37">
        <f t="shared" si="3"/>
        <v>0</v>
      </c>
      <c r="AN37">
        <f>IF(COUNT(R37:T37)=0,0,IF(OR(AND(AB37&lt;14,U37&gt;=Reference!$AB$58),AND(AB37&gt;=14,U37&gt;=Reference!$AE$58)),4,IF(OR(AND(AB37&lt;14,U37&gt;=Reference!$AB$57),AND(AB37&gt;=14,U37&gt;=Reference!$AE$57)),3,IF(OR(AND(AB37&lt;14,U37&gt;=Reference!$AB$56),AND(AB37&gt;=14,U37&gt;=Reference!$AE$56)),2,1))))</f>
        <v>0</v>
      </c>
    </row>
    <row r="38" spans="1:40" ht="15" customHeight="1">
      <c r="A38" s="232"/>
      <c r="B38" s="233"/>
      <c r="C38" s="162"/>
      <c r="D38" s="236" t="str">
        <f>IFERROR(IF(VLOOKUP($A38,Fall!$A$10:$J$39,COLUMNS($A38:D38),FALSE)=0,"",VLOOKUP($A38,Fall!$A$10:$J$39,COLUMNS($A38:D38),FALSE)),"")</f>
        <v/>
      </c>
      <c r="E38" s="236" t="str">
        <f>IFERROR(IF(VLOOKUP($A38,Fall!$A$10:$J$39,COLUMNS($A38:E38),FALSE)=0,"",VLOOKUP($A38,Fall!$A$10:$J$39,COLUMNS($A38:E38),FALSE)),"")</f>
        <v/>
      </c>
      <c r="F38" s="236" t="str">
        <f>IFERROR(IF(VLOOKUP($A38,Fall!$A$10:$J$39,COLUMNS($A38:F38),FALSE)=0,"",VLOOKUP($A38,Fall!$A$10:$J$39,COLUMNS($A38:F38),FALSE)),"")</f>
        <v/>
      </c>
      <c r="G38" s="237" t="str">
        <f>IFERROR(IF(VLOOKUP($A38,Fall!$A$10:$J$39,COLUMNS($A38:G38),FALSE)=0,"",VLOOKUP($A38,Fall!$A$10:$J$39,COLUMNS($A38:G38),FALSE)),"")</f>
        <v/>
      </c>
      <c r="H38" s="88" t="str">
        <f>IFERROR(IF(VLOOKUP($A38,Fall!$A$10:$J$39,COLUMNS($A38:H38),FALSE)=0,"",VLOOKUP($A38,Fall!$A$10:$J$39,COLUMNS($A38:H38),FALSE)),"")</f>
        <v/>
      </c>
      <c r="I38" s="88"/>
      <c r="J38" s="102" t="str">
        <f>IFERROR(IF(VLOOKUP($A38,Fall!$A$10:$J$39,COLUMNS($A38:J38),FALSE)=0,"",VLOOKUP($A38,Fall!$A$10:$J$39,COLUMNS($A38:J38),FALSE)),"")</f>
        <v/>
      </c>
      <c r="K38" s="253" t="str">
        <f t="shared" si="4"/>
        <v/>
      </c>
      <c r="L38" s="108"/>
      <c r="M38" s="130" t="str">
        <f t="shared" ca="1" si="5"/>
        <v/>
      </c>
      <c r="N38" s="256" t="str">
        <f t="shared" si="6"/>
        <v/>
      </c>
      <c r="O38" s="27"/>
      <c r="P38" s="30"/>
      <c r="Q38" s="32"/>
      <c r="R38" s="27"/>
      <c r="S38" s="26"/>
      <c r="T38" s="26"/>
      <c r="U38" s="92">
        <f t="shared" si="7"/>
        <v>0</v>
      </c>
      <c r="X38" s="1" t="e">
        <f t="shared" si="8"/>
        <v>#N/A</v>
      </c>
      <c r="Y38" s="1" t="e">
        <f t="shared" si="8"/>
        <v>#N/A</v>
      </c>
      <c r="Z38" s="1" t="e">
        <f t="shared" si="9"/>
        <v>#N/A</v>
      </c>
      <c r="AA38" t="b">
        <f t="shared" si="0"/>
        <v>0</v>
      </c>
      <c r="AB38">
        <f t="shared" si="10"/>
        <v>0</v>
      </c>
      <c r="AC38" t="b">
        <f t="shared" si="1"/>
        <v>1</v>
      </c>
      <c r="AD38" t="str">
        <f t="shared" si="11"/>
        <v/>
      </c>
      <c r="AE38" t="e">
        <f t="shared" si="2"/>
        <v>#N/A</v>
      </c>
      <c r="AG38" t="str">
        <f ca="1">Reference!BR30</f>
        <v/>
      </c>
      <c r="AH38" t="str">
        <f ca="1">IFERROR(Reference!BM30,"")</f>
        <v/>
      </c>
      <c r="AJ38" t="str">
        <f ca="1">Reference!BT30</f>
        <v/>
      </c>
      <c r="AK38" t="str">
        <f ca="1">Reference!CC30</f>
        <v/>
      </c>
      <c r="AL38">
        <f t="shared" si="12"/>
        <v>0</v>
      </c>
      <c r="AM38">
        <f t="shared" si="3"/>
        <v>0</v>
      </c>
      <c r="AN38">
        <f>IF(COUNT(R38:T38)=0,0,IF(OR(AND(AB38&lt;14,U38&gt;=Reference!$AB$58),AND(AB38&gt;=14,U38&gt;=Reference!$AE$58)),4,IF(OR(AND(AB38&lt;14,U38&gt;=Reference!$AB$57),AND(AB38&gt;=14,U38&gt;=Reference!$AE$57)),3,IF(OR(AND(AB38&lt;14,U38&gt;=Reference!$AB$56),AND(AB38&gt;=14,U38&gt;=Reference!$AE$56)),2,1))))</f>
        <v>0</v>
      </c>
    </row>
    <row r="39" spans="1:40" ht="15" customHeight="1" thickBot="1">
      <c r="A39" s="238"/>
      <c r="B39" s="239"/>
      <c r="C39" s="163"/>
      <c r="D39" s="240" t="str">
        <f>IFERROR(IF(VLOOKUP($A39,Fall!$A$10:$J$39,COLUMNS($A39:D39),FALSE)=0,"",VLOOKUP($A39,Fall!$A$10:$J$39,COLUMNS($A39:D39),FALSE)),"")</f>
        <v/>
      </c>
      <c r="E39" s="240" t="str">
        <f>IFERROR(IF(VLOOKUP($A39,Fall!$A$10:$J$39,COLUMNS($A39:E39),FALSE)=0,"",VLOOKUP($A39,Fall!$A$10:$J$39,COLUMNS($A39:E39),FALSE)),"")</f>
        <v/>
      </c>
      <c r="F39" s="240" t="str">
        <f>IFERROR(IF(VLOOKUP($A39,Fall!$A$10:$J$39,COLUMNS($A39:F39),FALSE)=0,"",VLOOKUP($A39,Fall!$A$10:$J$39,COLUMNS($A39:F39),FALSE)),"")</f>
        <v/>
      </c>
      <c r="G39" s="241" t="str">
        <f>IFERROR(IF(VLOOKUP($A39,Fall!$A$10:$J$39,COLUMNS($A39:G39),FALSE)=0,"",VLOOKUP($A39,Fall!$A$10:$J$39,COLUMNS($A39:G39),FALSE)),"")</f>
        <v/>
      </c>
      <c r="H39" s="94" t="str">
        <f>IFERROR(IF(VLOOKUP($A39,Fall!$A$10:$J$39,COLUMNS($A39:H39),FALSE)=0,"",VLOOKUP($A39,Fall!$A$10:$J$39,COLUMNS($A39:H39),FALSE)),"")</f>
        <v/>
      </c>
      <c r="I39" s="94"/>
      <c r="J39" s="103" t="str">
        <f>IFERROR(IF(VLOOKUP($A39,Fall!$A$10:$J$39,COLUMNS($A39:J39),FALSE)=0,"",VLOOKUP($A39,Fall!$A$10:$J$39,COLUMNS($A39:J39),FALSE)),"")</f>
        <v/>
      </c>
      <c r="K39" s="254" t="str">
        <f t="shared" si="4"/>
        <v/>
      </c>
      <c r="L39" s="109"/>
      <c r="M39" s="130" t="str">
        <f t="shared" ca="1" si="5"/>
        <v/>
      </c>
      <c r="N39" s="257" t="str">
        <f t="shared" si="6"/>
        <v/>
      </c>
      <c r="O39" s="95"/>
      <c r="P39" s="96"/>
      <c r="Q39" s="97"/>
      <c r="R39" s="95"/>
      <c r="S39" s="93"/>
      <c r="T39" s="93"/>
      <c r="U39" s="98">
        <f t="shared" si="7"/>
        <v>0</v>
      </c>
      <c r="X39" s="1" t="e">
        <f t="shared" si="8"/>
        <v>#N/A</v>
      </c>
      <c r="Y39" s="1" t="e">
        <f t="shared" si="8"/>
        <v>#N/A</v>
      </c>
      <c r="Z39" s="1" t="e">
        <f t="shared" si="9"/>
        <v>#N/A</v>
      </c>
      <c r="AA39" t="b">
        <f t="shared" si="0"/>
        <v>0</v>
      </c>
      <c r="AB39">
        <f t="shared" si="10"/>
        <v>0</v>
      </c>
      <c r="AC39" t="b">
        <f t="shared" si="1"/>
        <v>1</v>
      </c>
      <c r="AD39" t="str">
        <f t="shared" si="11"/>
        <v/>
      </c>
      <c r="AE39" t="e">
        <f t="shared" si="2"/>
        <v>#N/A</v>
      </c>
      <c r="AG39" t="str">
        <f ca="1">Reference!BR31</f>
        <v/>
      </c>
      <c r="AH39" t="str">
        <f ca="1">IFERROR(Reference!BM31,"")</f>
        <v/>
      </c>
      <c r="AJ39" t="str">
        <f ca="1">Reference!BT31</f>
        <v/>
      </c>
      <c r="AK39" t="str">
        <f ca="1">Reference!CC31</f>
        <v/>
      </c>
      <c r="AL39">
        <f t="shared" si="12"/>
        <v>0</v>
      </c>
      <c r="AM39">
        <f t="shared" si="3"/>
        <v>0</v>
      </c>
      <c r="AN39">
        <f>IF(COUNT(R39:T39)=0,0,IF(OR(AND(AB39&lt;14,U39&gt;=Reference!$AB$58),AND(AB39&gt;=14,U39&gt;=Reference!$AE$58)),4,IF(OR(AND(AB39&lt;14,U39&gt;=Reference!$AB$57),AND(AB39&gt;=14,U39&gt;=Reference!$AE$57)),3,IF(OR(AND(AB39&lt;14,U39&gt;=Reference!$AB$56),AND(AB39&gt;=14,U39&gt;=Reference!$AE$56)),2,1))))</f>
        <v>0</v>
      </c>
    </row>
    <row r="41" spans="1:40">
      <c r="X41" s="1" t="s">
        <v>55</v>
      </c>
      <c r="Y41" s="1">
        <v>1</v>
      </c>
      <c r="Z41" s="1" t="s">
        <v>55</v>
      </c>
    </row>
    <row r="42" spans="1:40">
      <c r="E42" s="11"/>
      <c r="F42" s="11"/>
      <c r="X42" s="1" t="s">
        <v>50</v>
      </c>
      <c r="Y42" s="1">
        <v>2</v>
      </c>
      <c r="Z42" s="1" t="s">
        <v>50</v>
      </c>
    </row>
    <row r="43" spans="1:40">
      <c r="E43" s="11"/>
      <c r="F43" s="11"/>
      <c r="X43" s="10" t="s">
        <v>56</v>
      </c>
      <c r="Y43" s="1">
        <v>3</v>
      </c>
      <c r="Z43" s="10" t="s">
        <v>56</v>
      </c>
    </row>
    <row r="44" spans="1:40">
      <c r="E44" s="11"/>
      <c r="F44" s="11"/>
      <c r="X44" s="10" t="s">
        <v>49</v>
      </c>
      <c r="Y44" s="1">
        <v>4</v>
      </c>
      <c r="Z44" s="10" t="s">
        <v>49</v>
      </c>
    </row>
    <row r="45" spans="1:40">
      <c r="E45" s="11"/>
      <c r="F45" s="11"/>
      <c r="X45" s="10" t="s">
        <v>57</v>
      </c>
      <c r="Y45" s="1">
        <v>5</v>
      </c>
      <c r="Z45" s="10" t="s">
        <v>57</v>
      </c>
    </row>
    <row r="46" spans="1:40">
      <c r="E46" s="11"/>
      <c r="F46" s="11"/>
      <c r="X46" s="10" t="s">
        <v>58</v>
      </c>
      <c r="Y46" s="1">
        <v>6</v>
      </c>
      <c r="Z46" s="10" t="s">
        <v>58</v>
      </c>
    </row>
    <row r="47" spans="1:40">
      <c r="E47" s="11"/>
      <c r="F47" s="11"/>
      <c r="X47" s="10" t="s">
        <v>59</v>
      </c>
      <c r="Y47" s="1">
        <v>7</v>
      </c>
      <c r="Z47" s="10" t="s">
        <v>59</v>
      </c>
    </row>
    <row r="48" spans="1:40">
      <c r="E48" s="11"/>
      <c r="F48" s="11"/>
      <c r="X48" s="10" t="s">
        <v>60</v>
      </c>
      <c r="Y48" s="1">
        <v>8</v>
      </c>
      <c r="Z48" s="10" t="s">
        <v>60</v>
      </c>
    </row>
    <row r="49" spans="5:26">
      <c r="E49" s="11"/>
      <c r="F49" s="11"/>
      <c r="X49" s="10" t="s">
        <v>61</v>
      </c>
      <c r="Y49" s="1">
        <v>9</v>
      </c>
      <c r="Z49" s="10" t="s">
        <v>61</v>
      </c>
    </row>
    <row r="50" spans="5:26">
      <c r="E50" s="11"/>
      <c r="F50" s="11"/>
      <c r="X50" s="10" t="s">
        <v>62</v>
      </c>
      <c r="Y50" s="1">
        <v>10</v>
      </c>
      <c r="Z50" s="10" t="s">
        <v>62</v>
      </c>
    </row>
    <row r="51" spans="5:26">
      <c r="E51" s="11"/>
      <c r="F51" s="11"/>
      <c r="X51" s="10" t="s">
        <v>52</v>
      </c>
      <c r="Y51" s="1">
        <v>11</v>
      </c>
      <c r="Z51" s="10" t="s">
        <v>52</v>
      </c>
    </row>
    <row r="52" spans="5:26">
      <c r="E52" s="11"/>
      <c r="F52" s="11"/>
      <c r="X52" s="10" t="s">
        <v>45</v>
      </c>
      <c r="Y52" s="1">
        <v>12</v>
      </c>
      <c r="Z52" s="10" t="s">
        <v>45</v>
      </c>
    </row>
    <row r="53" spans="5:26">
      <c r="E53" s="11"/>
      <c r="F53" s="11"/>
      <c r="X53" s="10" t="s">
        <v>47</v>
      </c>
      <c r="Y53" s="1">
        <v>13</v>
      </c>
      <c r="Z53" s="10" t="s">
        <v>47</v>
      </c>
    </row>
    <row r="54" spans="5:26">
      <c r="E54" s="11"/>
      <c r="F54" s="11"/>
      <c r="X54" s="10" t="s">
        <v>46</v>
      </c>
      <c r="Y54" s="1">
        <v>14</v>
      </c>
      <c r="Z54" s="10" t="s">
        <v>46</v>
      </c>
    </row>
    <row r="55" spans="5:26">
      <c r="E55" s="11"/>
      <c r="F55" s="11"/>
      <c r="X55" s="10" t="s">
        <v>51</v>
      </c>
      <c r="Y55" s="1">
        <v>15</v>
      </c>
      <c r="Z55" s="10" t="s">
        <v>51</v>
      </c>
    </row>
    <row r="56" spans="5:26">
      <c r="E56" s="11"/>
      <c r="F56" s="11"/>
      <c r="X56" s="10" t="s">
        <v>63</v>
      </c>
      <c r="Y56" s="1">
        <v>16</v>
      </c>
      <c r="Z56" s="10" t="s">
        <v>63</v>
      </c>
    </row>
    <row r="57" spans="5:26">
      <c r="E57" s="11"/>
      <c r="F57" s="11"/>
      <c r="X57" s="10" t="s">
        <v>64</v>
      </c>
      <c r="Y57" s="1">
        <v>17</v>
      </c>
      <c r="Z57" s="10" t="s">
        <v>64</v>
      </c>
    </row>
    <row r="58" spans="5:26">
      <c r="E58" s="11"/>
      <c r="F58" s="11"/>
      <c r="X58" s="10" t="s">
        <v>65</v>
      </c>
      <c r="Y58" s="1">
        <v>18</v>
      </c>
      <c r="Z58" s="10" t="s">
        <v>65</v>
      </c>
    </row>
    <row r="59" spans="5:26">
      <c r="E59" s="11"/>
      <c r="F59" s="11"/>
      <c r="X59" s="10" t="s">
        <v>53</v>
      </c>
      <c r="Y59" s="1">
        <v>19</v>
      </c>
      <c r="Z59" s="10" t="s">
        <v>53</v>
      </c>
    </row>
    <row r="60" spans="5:26">
      <c r="E60" s="11"/>
      <c r="F60" s="11"/>
      <c r="X60" s="10" t="s">
        <v>66</v>
      </c>
      <c r="Y60" s="1">
        <v>20</v>
      </c>
      <c r="Z60" s="10" t="s">
        <v>66</v>
      </c>
    </row>
    <row r="61" spans="5:26">
      <c r="E61" s="11"/>
      <c r="F61" s="11"/>
      <c r="X61" s="10" t="s">
        <v>67</v>
      </c>
      <c r="Y61" s="1">
        <v>21</v>
      </c>
      <c r="Z61" s="10" t="s">
        <v>67</v>
      </c>
    </row>
    <row r="62" spans="5:26">
      <c r="E62" s="11"/>
      <c r="F62" s="11"/>
      <c r="X62" s="10" t="s">
        <v>68</v>
      </c>
      <c r="Y62" s="1">
        <v>22</v>
      </c>
      <c r="Z62" s="10" t="s">
        <v>68</v>
      </c>
    </row>
    <row r="63" spans="5:26">
      <c r="E63" s="11"/>
      <c r="F63" s="11"/>
      <c r="X63" s="10" t="s">
        <v>48</v>
      </c>
      <c r="Y63" s="1">
        <v>23</v>
      </c>
      <c r="Z63" s="10" t="s">
        <v>48</v>
      </c>
    </row>
    <row r="64" spans="5:26">
      <c r="E64" s="11"/>
      <c r="F64" s="11"/>
      <c r="X64" s="10" t="s">
        <v>69</v>
      </c>
      <c r="Y64" s="1">
        <v>24</v>
      </c>
      <c r="Z64" s="10" t="s">
        <v>69</v>
      </c>
    </row>
    <row r="65" spans="5:26">
      <c r="E65" s="11"/>
      <c r="F65" s="11"/>
      <c r="X65" s="10" t="s">
        <v>70</v>
      </c>
      <c r="Y65" s="1">
        <v>25</v>
      </c>
      <c r="Z65" s="10" t="s">
        <v>70</v>
      </c>
    </row>
    <row r="66" spans="5:26">
      <c r="E66" s="11"/>
      <c r="F66" s="11"/>
      <c r="X66" s="10" t="s">
        <v>71</v>
      </c>
      <c r="Y66" s="1">
        <v>26</v>
      </c>
      <c r="Z66" s="10" t="s">
        <v>71</v>
      </c>
    </row>
    <row r="67" spans="5:26">
      <c r="E67" s="11"/>
      <c r="F67" s="11"/>
      <c r="X67" s="10" t="s">
        <v>72</v>
      </c>
      <c r="Y67" s="1">
        <v>27</v>
      </c>
      <c r="Z67" s="10" t="s">
        <v>72</v>
      </c>
    </row>
    <row r="68" spans="5:26">
      <c r="X68" s="10" t="s">
        <v>73</v>
      </c>
      <c r="Y68" s="1">
        <v>28</v>
      </c>
      <c r="Z68" s="10" t="s">
        <v>73</v>
      </c>
    </row>
    <row r="69" spans="5:26">
      <c r="X69" s="10" t="s">
        <v>74</v>
      </c>
      <c r="Y69" s="1">
        <v>29</v>
      </c>
      <c r="Z69" s="10" t="s">
        <v>74</v>
      </c>
    </row>
  </sheetData>
  <sheetProtection sheet="1" selectLockedCells="1"/>
  <sortState xmlns:xlrd2="http://schemas.microsoft.com/office/spreadsheetml/2017/richdata2" ref="A10:S39">
    <sortCondition ref="A10"/>
  </sortState>
  <mergeCells count="21">
    <mergeCell ref="D7:D8"/>
    <mergeCell ref="E7:E8"/>
    <mergeCell ref="F7:F8"/>
    <mergeCell ref="A1:A6"/>
    <mergeCell ref="C1:C6"/>
    <mergeCell ref="A7:A8"/>
    <mergeCell ref="C7:C8"/>
    <mergeCell ref="B7:B8"/>
    <mergeCell ref="G7:G8"/>
    <mergeCell ref="H7:H8"/>
    <mergeCell ref="J7:J8"/>
    <mergeCell ref="E3:F3"/>
    <mergeCell ref="E4:F4"/>
    <mergeCell ref="I5:K5"/>
    <mergeCell ref="I7:I8"/>
    <mergeCell ref="N7:N8"/>
    <mergeCell ref="O7:Q7"/>
    <mergeCell ref="R7:U7"/>
    <mergeCell ref="M7:M8"/>
    <mergeCell ref="K7:K8"/>
    <mergeCell ref="L7:L8"/>
  </mergeCells>
  <conditionalFormatting sqref="R10:S39">
    <cfRule type="expression" dxfId="97" priority="15">
      <formula>AND(R10=0,COUNTA(R10)=1)</formula>
    </cfRule>
    <cfRule type="cellIs" dxfId="96" priority="21" operator="equal">
      <formula>1</formula>
    </cfRule>
    <cfRule type="cellIs" dxfId="95" priority="22" operator="equal">
      <formula>2</formula>
    </cfRule>
    <cfRule type="cellIs" dxfId="94" priority="23" operator="equal">
      <formula>3</formula>
    </cfRule>
  </conditionalFormatting>
  <conditionalFormatting sqref="T10:T39">
    <cfRule type="expression" dxfId="93" priority="19">
      <formula>AND(T10=0,COUNTA(T10)=1)</formula>
    </cfRule>
    <cfRule type="cellIs" dxfId="92" priority="20" operator="equal">
      <formula>1</formula>
    </cfRule>
    <cfRule type="cellIs" dxfId="91" priority="34" operator="equal">
      <formula>2</formula>
    </cfRule>
    <cfRule type="cellIs" dxfId="90" priority="39" operator="equal">
      <formula>3</formula>
    </cfRule>
  </conditionalFormatting>
  <conditionalFormatting sqref="O10:O39">
    <cfRule type="expression" dxfId="89" priority="17">
      <formula>AND(O10=0,COUNTA(O10)=1)</formula>
    </cfRule>
    <cfRule type="cellIs" dxfId="88" priority="27" operator="equal">
      <formula>1</formula>
    </cfRule>
    <cfRule type="cellIs" dxfId="87" priority="28" operator="equal">
      <formula>2</formula>
    </cfRule>
    <cfRule type="cellIs" dxfId="86" priority="29" operator="equal">
      <formula>3</formula>
    </cfRule>
  </conditionalFormatting>
  <conditionalFormatting sqref="Q10:Q39">
    <cfRule type="expression" dxfId="85" priority="35">
      <formula>IF(AM10=1,TRUE,FALSE)</formula>
    </cfRule>
    <cfRule type="expression" dxfId="84" priority="36">
      <formula>IF(AM10=2,TRUE,FALSE)</formula>
    </cfRule>
    <cfRule type="expression" dxfId="83" priority="37">
      <formula>IF(AM10=3,TRUE,FALSE)</formula>
    </cfRule>
    <cfRule type="expression" dxfId="82" priority="38">
      <formula>IF(AM10=4,TRUE,FALSE)</formula>
    </cfRule>
  </conditionalFormatting>
  <conditionalFormatting sqref="T10:T39">
    <cfRule type="expression" dxfId="81" priority="18">
      <formula>$Y10&lt;14</formula>
    </cfRule>
  </conditionalFormatting>
  <conditionalFormatting sqref="K10:K39 N10:N39">
    <cfRule type="expression" dxfId="80" priority="2">
      <formula>IF($AE10=FALSE,TRUE,FALSE)</formula>
    </cfRule>
  </conditionalFormatting>
  <conditionalFormatting sqref="L10:L39">
    <cfRule type="expression" dxfId="79" priority="3">
      <formula>IF($AE10=TRUE,TRUE,FALSE)</formula>
    </cfRule>
  </conditionalFormatting>
  <conditionalFormatting sqref="P10:P39">
    <cfRule type="expression" dxfId="78" priority="16">
      <formula>IF(AK10=4,TRUE)</formula>
    </cfRule>
    <cfRule type="expression" dxfId="77" priority="24">
      <formula>IF(AK10=3,TRUE)</formula>
    </cfRule>
    <cfRule type="expression" dxfId="76" priority="25">
      <formula>IF(AK10=2,TRUE)</formula>
    </cfRule>
    <cfRule type="expression" dxfId="75" priority="26">
      <formula>IF(AK10=1,TRUE)</formula>
    </cfRule>
  </conditionalFormatting>
  <conditionalFormatting sqref="K10:N39">
    <cfRule type="expression" dxfId="74" priority="4">
      <formula>IF(AG10=1,TRUE,FALSE)</formula>
    </cfRule>
    <cfRule type="expression" dxfId="73" priority="5">
      <formula>IF(AG10=2,TRUE,FALSE)</formula>
    </cfRule>
    <cfRule type="expression" dxfId="72" priority="6">
      <formula>IF(AG10=3,TRUE,FALSE)</formula>
    </cfRule>
    <cfRule type="expression" dxfId="71" priority="7">
      <formula>IF(AG10=4,TRUE,FALSE)</formula>
    </cfRule>
  </conditionalFormatting>
  <conditionalFormatting sqref="U10:U39">
    <cfRule type="expression" dxfId="70" priority="970">
      <formula>IF(AA10=FALSE,TRUE)</formula>
    </cfRule>
    <cfRule type="expression" dxfId="69" priority="971">
      <formula>IF(AN10=4,TRUE,FALSE)</formula>
    </cfRule>
    <cfRule type="expression" dxfId="68" priority="972">
      <formula>IF(AN10=3,TRUE,FALSE)</formula>
    </cfRule>
    <cfRule type="expression" dxfId="67" priority="973">
      <formula>IF(AN10=2,TRUE,FALSE)</formula>
    </cfRule>
    <cfRule type="expression" dxfId="66" priority="974">
      <formula>IF(AN10=1,TRUE,FALSE)</formula>
    </cfRule>
    <cfRule type="expression" dxfId="65" priority="975">
      <formula>AND(R10=0,COUNTA(R10)=1)</formula>
    </cfRule>
  </conditionalFormatting>
  <conditionalFormatting sqref="O10:U39">
    <cfRule type="expression" dxfId="64" priority="977">
      <formula>IF($AB10&gt;0,IF($AB10&lt;3,TRUE,FALSE),FALSE)</formula>
    </cfRule>
  </conditionalFormatting>
  <dataValidations count="2">
    <dataValidation type="whole" allowBlank="1" showErrorMessage="1" errorTitle="Input Error" error="Please enter a whole number value from 0 to 3." sqref="R10:T39" xr:uid="{00000000-0002-0000-0400-000000000000}">
      <formula1>0</formula1>
      <formula2>3</formula2>
    </dataValidation>
    <dataValidation type="list" errorStyle="warning" allowBlank="1" showInputMessage="1" showErrorMessage="1" errorTitle="Input Error" error="Please enter an F&amp;P level or one of the following: PRE, EM, Z+" sqref="L10:L39" xr:uid="{4AD04161-09F4-4175-8C9A-BB4EC53F526D}">
      <formula1>$X$41:$X$69</formula1>
    </dataValidation>
  </dataValidations>
  <pageMargins left="0.15" right="0.15" top="0.25" bottom="0.25" header="0" footer="0"/>
  <pageSetup paperSize="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WhiteSpace="0" view="pageLayout" zoomScale="80" zoomScaleNormal="100" zoomScalePageLayoutView="80" workbookViewId="0">
      <selection activeCell="D5" sqref="D5"/>
    </sheetView>
  </sheetViews>
  <sheetFormatPr defaultColWidth="9.140625" defaultRowHeight="15"/>
  <cols>
    <col min="1" max="1" width="25.5703125" customWidth="1"/>
    <col min="2" max="3" width="10.7109375" customWidth="1"/>
    <col min="4" max="4" width="9.28515625" customWidth="1"/>
    <col min="5" max="5" width="2" style="36" customWidth="1"/>
    <col min="6" max="6" width="11.42578125" customWidth="1"/>
    <col min="7" max="9" width="7.7109375" customWidth="1"/>
    <col min="10" max="10" width="8.85546875" customWidth="1"/>
    <col min="11" max="11" width="25.5703125" customWidth="1"/>
    <col min="12" max="13" width="10.7109375" customWidth="1"/>
    <col min="15" max="15" width="2" customWidth="1"/>
    <col min="16" max="16" width="11.42578125" customWidth="1"/>
    <col min="17" max="17" width="7.7109375" customWidth="1"/>
    <col min="18" max="18" width="8.28515625" customWidth="1"/>
    <col min="19" max="19" width="7.7109375" customWidth="1"/>
    <col min="20" max="20" width="8.42578125" customWidth="1"/>
  </cols>
  <sheetData>
    <row r="1" spans="1:20" ht="39.75" customHeight="1" thickBot="1">
      <c r="A1" s="306">
        <f>Reference!$E$2</f>
        <v>0</v>
      </c>
      <c r="B1" s="307"/>
      <c r="C1" s="79" t="s">
        <v>7</v>
      </c>
      <c r="D1" s="80">
        <f>Fall!$J$1</f>
        <v>0</v>
      </c>
      <c r="E1" s="308">
        <f>Reference!$E$4</f>
        <v>0</v>
      </c>
      <c r="F1" s="308"/>
      <c r="G1" s="308"/>
      <c r="H1" s="308"/>
      <c r="I1" s="308"/>
      <c r="J1" s="309"/>
      <c r="K1" s="306">
        <f>A1</f>
        <v>0</v>
      </c>
      <c r="L1" s="307"/>
      <c r="M1" s="79" t="s">
        <v>7</v>
      </c>
      <c r="N1" s="80">
        <f>D1</f>
        <v>0</v>
      </c>
      <c r="O1" s="308">
        <f>E1</f>
        <v>0</v>
      </c>
      <c r="P1" s="308"/>
      <c r="Q1" s="308"/>
      <c r="R1" s="308"/>
      <c r="S1" s="308"/>
      <c r="T1" s="309"/>
    </row>
    <row r="2" spans="1:20" ht="7.5" customHeight="1" thickBot="1"/>
    <row r="3" spans="1:20" ht="33.75" customHeight="1" thickBot="1">
      <c r="A3" s="323" t="s">
        <v>105</v>
      </c>
      <c r="B3" s="324"/>
      <c r="C3" s="324"/>
      <c r="D3" s="325"/>
      <c r="G3" s="326" t="str">
        <f>Fall!H1</f>
        <v>2023-24</v>
      </c>
      <c r="H3" s="327"/>
      <c r="I3" s="328"/>
      <c r="P3" s="323" t="s">
        <v>90</v>
      </c>
      <c r="Q3" s="324"/>
      <c r="R3" s="324"/>
      <c r="S3" s="324"/>
      <c r="T3" s="325"/>
    </row>
    <row r="4" spans="1:20" ht="31.5" thickTop="1" thickBot="1">
      <c r="A4" s="112" t="s">
        <v>8</v>
      </c>
      <c r="B4" s="110" t="str">
        <f>CONCATENATE(Fall!G1," ",LEFT(Fall!H1,4))</f>
        <v>Fall 2023</v>
      </c>
      <c r="C4" s="111" t="str">
        <f>CONCATENATE(Spring!G1," 20",RIGHT(Spring!H1,2))</f>
        <v>Spring 2024</v>
      </c>
      <c r="D4" s="113" t="s">
        <v>91</v>
      </c>
      <c r="P4" s="114" t="s">
        <v>78</v>
      </c>
      <c r="Q4" s="15" t="s">
        <v>92</v>
      </c>
      <c r="R4" s="40" t="s">
        <v>93</v>
      </c>
      <c r="S4" s="39" t="s">
        <v>106</v>
      </c>
      <c r="T4" s="41" t="s">
        <v>107</v>
      </c>
    </row>
    <row r="5" spans="1:20" ht="15.75">
      <c r="A5" s="16" t="str">
        <f ca="1">Reference!DY2</f>
        <v/>
      </c>
      <c r="B5" s="28" t="str">
        <f ca="1">Reference!EA2</f>
        <v>J</v>
      </c>
      <c r="C5" s="28" t="str">
        <f ca="1">Reference!ES2</f>
        <v/>
      </c>
      <c r="D5" s="34" t="str">
        <f ca="1">Reference!EZ2</f>
        <v/>
      </c>
      <c r="G5" s="329" t="s">
        <v>96</v>
      </c>
      <c r="H5" s="330"/>
      <c r="I5" s="330"/>
      <c r="J5" s="331"/>
      <c r="P5" s="21" t="s">
        <v>81</v>
      </c>
      <c r="Q5" s="68">
        <f ca="1">Reference!EC2</f>
        <v>0</v>
      </c>
      <c r="R5" s="155"/>
      <c r="S5" s="69">
        <f ca="1">Reference!EU2</f>
        <v>0</v>
      </c>
      <c r="T5" s="156"/>
    </row>
    <row r="6" spans="1:20" ht="15.75" thickBot="1">
      <c r="A6" s="16" t="str">
        <f ca="1">Reference!DY3</f>
        <v/>
      </c>
      <c r="B6" s="28" t="str">
        <f ca="1">Reference!EA3</f>
        <v>J</v>
      </c>
      <c r="C6" s="28" t="str">
        <f ca="1">Reference!ES3</f>
        <v/>
      </c>
      <c r="D6" s="34" t="str">
        <f ca="1">Reference!EZ3</f>
        <v/>
      </c>
      <c r="G6" s="332" t="s">
        <v>108</v>
      </c>
      <c r="H6" s="333"/>
      <c r="I6" s="333"/>
      <c r="J6" s="334"/>
      <c r="P6" s="22" t="s">
        <v>82</v>
      </c>
      <c r="Q6" s="70">
        <f ca="1">Reference!EC3</f>
        <v>0</v>
      </c>
      <c r="R6" s="157"/>
      <c r="S6" s="71">
        <f ca="1">Reference!EU3</f>
        <v>0</v>
      </c>
      <c r="T6" s="159"/>
    </row>
    <row r="7" spans="1:20" ht="15.75" thickTop="1">
      <c r="A7" s="16" t="str">
        <f ca="1">Reference!DY4</f>
        <v/>
      </c>
      <c r="B7" s="28" t="str">
        <f ca="1">Reference!EA4</f>
        <v>J</v>
      </c>
      <c r="C7" s="28" t="str">
        <f ca="1">Reference!ES4</f>
        <v/>
      </c>
      <c r="D7" s="34" t="str">
        <f ca="1">Reference!EZ4</f>
        <v/>
      </c>
      <c r="G7" s="372" t="s">
        <v>98</v>
      </c>
      <c r="H7" s="373"/>
      <c r="I7" s="374" t="s">
        <v>99</v>
      </c>
      <c r="J7" s="375"/>
      <c r="P7" s="23" t="s">
        <v>83</v>
      </c>
      <c r="Q7" s="70">
        <f ca="1">Reference!EC4</f>
        <v>0</v>
      </c>
      <c r="R7" s="157"/>
      <c r="S7" s="71">
        <f ca="1">Reference!EU4</f>
        <v>0</v>
      </c>
      <c r="T7" s="159"/>
    </row>
    <row r="8" spans="1:20">
      <c r="A8" s="16" t="str">
        <f ca="1">Reference!DY5</f>
        <v/>
      </c>
      <c r="B8" s="28" t="str">
        <f ca="1">Reference!EA5</f>
        <v>J</v>
      </c>
      <c r="C8" s="28" t="str">
        <f ca="1">Reference!ES5</f>
        <v/>
      </c>
      <c r="D8" s="34" t="str">
        <f ca="1">Reference!EZ5</f>
        <v/>
      </c>
      <c r="G8" s="339" t="s">
        <v>100</v>
      </c>
      <c r="H8" s="340"/>
      <c r="I8" s="341">
        <f ca="1">Reference!FB2</f>
        <v>0</v>
      </c>
      <c r="J8" s="342"/>
      <c r="P8" s="67" t="s">
        <v>84</v>
      </c>
      <c r="Q8" s="72">
        <f ca="1">Reference!EC5</f>
        <v>0</v>
      </c>
      <c r="R8" s="158"/>
      <c r="S8" s="73">
        <f ca="1">Reference!EU5</f>
        <v>0</v>
      </c>
      <c r="T8" s="160"/>
    </row>
    <row r="9" spans="1:20">
      <c r="A9" s="16" t="str">
        <f ca="1">Reference!DY6</f>
        <v/>
      </c>
      <c r="B9" s="28" t="str">
        <f ca="1">Reference!EA6</f>
        <v>J</v>
      </c>
      <c r="C9" s="28" t="str">
        <f ca="1">Reference!ES6</f>
        <v/>
      </c>
      <c r="D9" s="34" t="str">
        <f ca="1">Reference!EZ6</f>
        <v/>
      </c>
      <c r="G9" s="343" t="s">
        <v>101</v>
      </c>
      <c r="H9" s="344"/>
      <c r="I9" s="345">
        <f ca="1">Reference!FB3</f>
        <v>0</v>
      </c>
      <c r="J9" s="346"/>
      <c r="P9" s="115" t="s">
        <v>85</v>
      </c>
      <c r="Q9" s="37">
        <f ca="1">SUM(Q5:Q8)</f>
        <v>0</v>
      </c>
      <c r="R9" s="65" t="str">
        <f ca="1">Reference!EE6</f>
        <v>J</v>
      </c>
      <c r="S9" s="37">
        <f ca="1">SUM(S5:S8)</f>
        <v>0</v>
      </c>
      <c r="T9" s="66" t="str">
        <f ca="1">Reference!EW6</f>
        <v>—</v>
      </c>
    </row>
    <row r="10" spans="1:20">
      <c r="A10" s="16" t="str">
        <f ca="1">Reference!DY7</f>
        <v/>
      </c>
      <c r="B10" s="28" t="str">
        <f ca="1">Reference!EA7</f>
        <v>J</v>
      </c>
      <c r="C10" s="28" t="str">
        <f ca="1">Reference!ES7</f>
        <v/>
      </c>
      <c r="D10" s="34" t="str">
        <f ca="1">Reference!EZ7</f>
        <v/>
      </c>
      <c r="G10" s="347" t="s">
        <v>83</v>
      </c>
      <c r="H10" s="348"/>
      <c r="I10" s="349">
        <f ca="1">Reference!FB4</f>
        <v>0</v>
      </c>
      <c r="J10" s="350"/>
      <c r="P10" s="18"/>
      <c r="Q10" s="8"/>
      <c r="R10" s="8"/>
      <c r="S10" s="8"/>
      <c r="T10" s="9"/>
    </row>
    <row r="11" spans="1:20">
      <c r="A11" s="16" t="str">
        <f ca="1">Reference!DY8</f>
        <v/>
      </c>
      <c r="B11" s="28" t="str">
        <f ca="1">Reference!EA8</f>
        <v>J</v>
      </c>
      <c r="C11" s="28" t="str">
        <f ca="1">Reference!ES8</f>
        <v/>
      </c>
      <c r="D11" s="34" t="str">
        <f ca="1">Reference!EZ8</f>
        <v/>
      </c>
      <c r="G11" s="351" t="s">
        <v>84</v>
      </c>
      <c r="H11" s="352"/>
      <c r="I11" s="353">
        <f ca="1">Reference!FB5</f>
        <v>0</v>
      </c>
      <c r="J11" s="354"/>
      <c r="P11" s="316" t="s">
        <v>102</v>
      </c>
      <c r="Q11" s="318">
        <f ca="1">SUM(Q5:Q6)</f>
        <v>0</v>
      </c>
      <c r="R11" s="8"/>
      <c r="S11" s="376">
        <f ca="1">SUM(S5:S6)</f>
        <v>0</v>
      </c>
      <c r="T11" s="9"/>
    </row>
    <row r="12" spans="1:20" ht="15.75" thickBot="1">
      <c r="A12" s="16" t="str">
        <f ca="1">Reference!DY9</f>
        <v/>
      </c>
      <c r="B12" s="28" t="str">
        <f ca="1">Reference!EA9</f>
        <v>J</v>
      </c>
      <c r="C12" s="28" t="str">
        <f ca="1">Reference!ES9</f>
        <v/>
      </c>
      <c r="D12" s="34" t="str">
        <f ca="1">Reference!EZ9</f>
        <v/>
      </c>
      <c r="G12" s="366" t="s">
        <v>85</v>
      </c>
      <c r="H12" s="367"/>
      <c r="I12" s="368">
        <f ca="1">SUM(I8:I11)</f>
        <v>0</v>
      </c>
      <c r="J12" s="369">
        <f>SUM(J7:J11)</f>
        <v>0</v>
      </c>
      <c r="P12" s="317"/>
      <c r="Q12" s="319"/>
      <c r="R12" s="8"/>
      <c r="S12" s="377"/>
      <c r="T12" s="9"/>
    </row>
    <row r="13" spans="1:20">
      <c r="A13" s="16" t="str">
        <f ca="1">Reference!DY10</f>
        <v/>
      </c>
      <c r="B13" s="28" t="str">
        <f ca="1">Reference!EA10</f>
        <v>J</v>
      </c>
      <c r="C13" s="28" t="str">
        <f ca="1">Reference!ES10</f>
        <v/>
      </c>
      <c r="D13" s="34" t="str">
        <f ca="1">Reference!EZ10</f>
        <v/>
      </c>
      <c r="P13" s="320" t="s">
        <v>87</v>
      </c>
      <c r="Q13" s="322">
        <f ca="1">SUM(Q7:Q8)</f>
        <v>0</v>
      </c>
      <c r="R13" s="8"/>
      <c r="S13" s="378">
        <f ca="1">SUM(S7:S8)</f>
        <v>0</v>
      </c>
      <c r="T13" s="9"/>
    </row>
    <row r="14" spans="1:20">
      <c r="A14" s="16" t="str">
        <f ca="1">Reference!DY11</f>
        <v/>
      </c>
      <c r="B14" s="28" t="str">
        <f ca="1">Reference!EA11</f>
        <v>J</v>
      </c>
      <c r="C14" s="28" t="str">
        <f ca="1">Reference!ES11</f>
        <v/>
      </c>
      <c r="D14" s="34" t="str">
        <f ca="1">Reference!EZ11</f>
        <v/>
      </c>
      <c r="P14" s="321"/>
      <c r="Q14" s="318"/>
      <c r="R14" s="8"/>
      <c r="S14" s="376"/>
      <c r="T14" s="9"/>
    </row>
    <row r="15" spans="1:20" ht="15.75" thickBot="1">
      <c r="A15" s="16" t="str">
        <f ca="1">Reference!DY12</f>
        <v/>
      </c>
      <c r="B15" s="28" t="str">
        <f ca="1">Reference!EA12</f>
        <v>J</v>
      </c>
      <c r="C15" s="28" t="str">
        <f ca="1">Reference!ES12</f>
        <v/>
      </c>
      <c r="D15" s="34" t="str">
        <f ca="1">Reference!EZ12</f>
        <v/>
      </c>
      <c r="P15" s="116" t="s">
        <v>85</v>
      </c>
      <c r="Q15" s="38">
        <f ca="1">SUM(Q11:Q13)</f>
        <v>0</v>
      </c>
      <c r="R15" s="19"/>
      <c r="S15" s="38">
        <f ca="1">SUM(S11:S13)</f>
        <v>0</v>
      </c>
      <c r="T15" s="20"/>
    </row>
    <row r="16" spans="1:20">
      <c r="A16" s="16" t="str">
        <f ca="1">Reference!DY13</f>
        <v/>
      </c>
      <c r="B16" s="28" t="str">
        <f ca="1">Reference!EA13</f>
        <v>J</v>
      </c>
      <c r="C16" s="28" t="str">
        <f ca="1">Reference!ES13</f>
        <v/>
      </c>
      <c r="D16" s="34" t="str">
        <f ca="1">Reference!EZ13</f>
        <v/>
      </c>
    </row>
    <row r="17" spans="1:4">
      <c r="A17" s="16" t="str">
        <f ca="1">Reference!DY14</f>
        <v/>
      </c>
      <c r="B17" s="28" t="str">
        <f ca="1">Reference!EA14</f>
        <v>J</v>
      </c>
      <c r="C17" s="28" t="str">
        <f ca="1">Reference!ES14</f>
        <v/>
      </c>
      <c r="D17" s="34" t="str">
        <f ca="1">Reference!EZ14</f>
        <v/>
      </c>
    </row>
    <row r="18" spans="1:4">
      <c r="A18" s="16" t="str">
        <f ca="1">Reference!DY15</f>
        <v/>
      </c>
      <c r="B18" s="28" t="str">
        <f ca="1">Reference!EA15</f>
        <v>J</v>
      </c>
      <c r="C18" s="28" t="str">
        <f ca="1">Reference!ES15</f>
        <v/>
      </c>
      <c r="D18" s="34" t="str">
        <f ca="1">Reference!EZ15</f>
        <v/>
      </c>
    </row>
    <row r="19" spans="1:4">
      <c r="A19" s="16" t="str">
        <f ca="1">Reference!DY16</f>
        <v/>
      </c>
      <c r="B19" s="28" t="str">
        <f ca="1">Reference!EA16</f>
        <v>J</v>
      </c>
      <c r="C19" s="28" t="str">
        <f ca="1">Reference!ES16</f>
        <v/>
      </c>
      <c r="D19" s="34" t="str">
        <f ca="1">Reference!EZ16</f>
        <v/>
      </c>
    </row>
    <row r="20" spans="1:4">
      <c r="A20" s="16" t="str">
        <f ca="1">Reference!DY17</f>
        <v/>
      </c>
      <c r="B20" s="28" t="str">
        <f ca="1">Reference!EA17</f>
        <v>J</v>
      </c>
      <c r="C20" s="28" t="str">
        <f ca="1">Reference!ES17</f>
        <v/>
      </c>
      <c r="D20" s="34" t="str">
        <f ca="1">Reference!EZ17</f>
        <v/>
      </c>
    </row>
    <row r="21" spans="1:4">
      <c r="A21" s="16" t="str">
        <f ca="1">Reference!DY18</f>
        <v/>
      </c>
      <c r="B21" s="28" t="str">
        <f ca="1">Reference!EA18</f>
        <v>J</v>
      </c>
      <c r="C21" s="28" t="str">
        <f ca="1">Reference!ES18</f>
        <v/>
      </c>
      <c r="D21" s="34" t="str">
        <f ca="1">Reference!EZ18</f>
        <v/>
      </c>
    </row>
    <row r="22" spans="1:4">
      <c r="A22" s="16" t="str">
        <f ca="1">Reference!DY19</f>
        <v/>
      </c>
      <c r="B22" s="28" t="str">
        <f ca="1">Reference!EA19</f>
        <v>J</v>
      </c>
      <c r="C22" s="28" t="str">
        <f ca="1">Reference!ES19</f>
        <v/>
      </c>
      <c r="D22" s="34" t="str">
        <f ca="1">Reference!EZ19</f>
        <v/>
      </c>
    </row>
    <row r="23" spans="1:4">
      <c r="A23" s="16" t="str">
        <f ca="1">Reference!DY20</f>
        <v/>
      </c>
      <c r="B23" s="28" t="str">
        <f ca="1">Reference!EA20</f>
        <v>J</v>
      </c>
      <c r="C23" s="28" t="str">
        <f ca="1">Reference!ES20</f>
        <v/>
      </c>
      <c r="D23" s="34" t="str">
        <f ca="1">Reference!EZ20</f>
        <v/>
      </c>
    </row>
    <row r="24" spans="1:4">
      <c r="A24" s="16" t="str">
        <f ca="1">Reference!DY21</f>
        <v/>
      </c>
      <c r="B24" s="28" t="str">
        <f ca="1">Reference!EA21</f>
        <v>J</v>
      </c>
      <c r="C24" s="28" t="str">
        <f ca="1">Reference!ES21</f>
        <v/>
      </c>
      <c r="D24" s="34" t="str">
        <f ca="1">Reference!EZ21</f>
        <v/>
      </c>
    </row>
    <row r="25" spans="1:4">
      <c r="A25" s="16" t="str">
        <f ca="1">Reference!DY22</f>
        <v/>
      </c>
      <c r="B25" s="28" t="str">
        <f ca="1">Reference!EA22</f>
        <v>J</v>
      </c>
      <c r="C25" s="28" t="str">
        <f ca="1">Reference!ES22</f>
        <v/>
      </c>
      <c r="D25" s="34" t="str">
        <f ca="1">Reference!EZ22</f>
        <v/>
      </c>
    </row>
    <row r="26" spans="1:4">
      <c r="A26" s="16" t="str">
        <f ca="1">Reference!DY23</f>
        <v/>
      </c>
      <c r="B26" s="28" t="str">
        <f ca="1">Reference!EA23</f>
        <v>J</v>
      </c>
      <c r="C26" s="28" t="str">
        <f ca="1">Reference!ES23</f>
        <v/>
      </c>
      <c r="D26" s="34" t="str">
        <f ca="1">Reference!EZ23</f>
        <v/>
      </c>
    </row>
    <row r="27" spans="1:4">
      <c r="A27" s="16" t="str">
        <f ca="1">Reference!DY24</f>
        <v/>
      </c>
      <c r="B27" s="28" t="str">
        <f ca="1">Reference!EA24</f>
        <v>J</v>
      </c>
      <c r="C27" s="28" t="str">
        <f ca="1">Reference!ES24</f>
        <v/>
      </c>
      <c r="D27" s="34" t="str">
        <f ca="1">Reference!EZ24</f>
        <v/>
      </c>
    </row>
    <row r="28" spans="1:4">
      <c r="A28" s="16" t="str">
        <f ca="1">Reference!DY25</f>
        <v/>
      </c>
      <c r="B28" s="28" t="str">
        <f ca="1">Reference!EA25</f>
        <v>J</v>
      </c>
      <c r="C28" s="28" t="str">
        <f ca="1">Reference!ES25</f>
        <v/>
      </c>
      <c r="D28" s="34" t="str">
        <f ca="1">Reference!EZ25</f>
        <v/>
      </c>
    </row>
    <row r="29" spans="1:4">
      <c r="A29" s="16" t="str">
        <f ca="1">Reference!DY26</f>
        <v/>
      </c>
      <c r="B29" s="28" t="str">
        <f ca="1">Reference!EA26</f>
        <v>J</v>
      </c>
      <c r="C29" s="28" t="str">
        <f ca="1">Reference!ES26</f>
        <v/>
      </c>
      <c r="D29" s="34" t="str">
        <f ca="1">Reference!EZ26</f>
        <v/>
      </c>
    </row>
    <row r="30" spans="1:4">
      <c r="A30" s="16" t="str">
        <f ca="1">Reference!DY27</f>
        <v/>
      </c>
      <c r="B30" s="28" t="str">
        <f ca="1">Reference!EA27</f>
        <v>J</v>
      </c>
      <c r="C30" s="28" t="str">
        <f ca="1">Reference!ES27</f>
        <v/>
      </c>
      <c r="D30" s="34" t="str">
        <f ca="1">Reference!EZ27</f>
        <v/>
      </c>
    </row>
    <row r="31" spans="1:4">
      <c r="A31" s="16" t="str">
        <f ca="1">Reference!DY28</f>
        <v/>
      </c>
      <c r="B31" s="28" t="str">
        <f ca="1">Reference!EA28</f>
        <v>J</v>
      </c>
      <c r="C31" s="28" t="str">
        <f ca="1">Reference!ES28</f>
        <v/>
      </c>
      <c r="D31" s="34" t="str">
        <f ca="1">Reference!EZ28</f>
        <v/>
      </c>
    </row>
    <row r="32" spans="1:4">
      <c r="A32" s="16" t="str">
        <f ca="1">Reference!DY29</f>
        <v/>
      </c>
      <c r="B32" s="28" t="str">
        <f ca="1">Reference!EA29</f>
        <v>J</v>
      </c>
      <c r="C32" s="28" t="str">
        <f ca="1">Reference!ES29</f>
        <v/>
      </c>
      <c r="D32" s="34" t="str">
        <f ca="1">Reference!EZ29</f>
        <v/>
      </c>
    </row>
    <row r="33" spans="1:4">
      <c r="A33" s="16" t="str">
        <f ca="1">Reference!DY30</f>
        <v/>
      </c>
      <c r="B33" s="28" t="str">
        <f ca="1">Reference!EA30</f>
        <v>J</v>
      </c>
      <c r="C33" s="28" t="str">
        <f ca="1">Reference!ES30</f>
        <v/>
      </c>
      <c r="D33" s="34" t="str">
        <f ca="1">Reference!EZ30</f>
        <v/>
      </c>
    </row>
    <row r="34" spans="1:4" ht="15" customHeight="1" thickBot="1">
      <c r="A34" s="17" t="str">
        <f ca="1">Reference!DY31</f>
        <v/>
      </c>
      <c r="B34" s="33" t="str">
        <f ca="1">Reference!EA31</f>
        <v>J</v>
      </c>
      <c r="C34" s="33" t="str">
        <f ca="1">Reference!ES31</f>
        <v/>
      </c>
      <c r="D34" s="35" t="str">
        <f ca="1">Reference!EZ31</f>
        <v/>
      </c>
    </row>
    <row r="35" spans="1:4" ht="15.75" thickBot="1"/>
    <row r="36" spans="1:4" ht="15.75" thickTop="1">
      <c r="A36" s="355" t="s">
        <v>103</v>
      </c>
      <c r="B36" s="356"/>
      <c r="C36" s="356"/>
      <c r="D36" s="357"/>
    </row>
    <row r="37" spans="1:4">
      <c r="A37" s="358"/>
      <c r="B37" s="359"/>
      <c r="C37" s="359"/>
      <c r="D37" s="360"/>
    </row>
    <row r="38" spans="1:4">
      <c r="A38" s="358"/>
      <c r="B38" s="359"/>
      <c r="C38" s="359"/>
      <c r="D38" s="360"/>
    </row>
    <row r="39" spans="1:4">
      <c r="A39" s="358"/>
      <c r="B39" s="359"/>
      <c r="C39" s="359"/>
      <c r="D39" s="360"/>
    </row>
    <row r="40" spans="1:4">
      <c r="A40" s="358"/>
      <c r="B40" s="359"/>
      <c r="C40" s="359"/>
      <c r="D40" s="360"/>
    </row>
    <row r="41" spans="1:4" ht="15.75" thickBot="1">
      <c r="A41" s="361"/>
      <c r="B41" s="362"/>
      <c r="C41" s="362"/>
      <c r="D41" s="363"/>
    </row>
    <row r="42" spans="1:4" ht="15.75" thickTop="1"/>
  </sheetData>
  <sheetProtection sheet="1" selectLockedCells="1" selectUnlockedCells="1"/>
  <sortState xmlns:xlrd2="http://schemas.microsoft.com/office/spreadsheetml/2017/richdata2" ref="P3:T8">
    <sortCondition ref="P3:P8" customList="4,3,2,1,APP,AR"/>
  </sortState>
  <mergeCells count="28">
    <mergeCell ref="K1:L1"/>
    <mergeCell ref="O1:T1"/>
    <mergeCell ref="A1:B1"/>
    <mergeCell ref="E1:J1"/>
    <mergeCell ref="I9:J9"/>
    <mergeCell ref="G3:I3"/>
    <mergeCell ref="I10:J10"/>
    <mergeCell ref="I11:J11"/>
    <mergeCell ref="G8:H8"/>
    <mergeCell ref="G9:H9"/>
    <mergeCell ref="G10:H10"/>
    <mergeCell ref="G11:H11"/>
    <mergeCell ref="A36:D41"/>
    <mergeCell ref="G6:J6"/>
    <mergeCell ref="A3:D3"/>
    <mergeCell ref="P3:T3"/>
    <mergeCell ref="G5:J5"/>
    <mergeCell ref="G7:H7"/>
    <mergeCell ref="I7:J7"/>
    <mergeCell ref="P11:P12"/>
    <mergeCell ref="P13:P14"/>
    <mergeCell ref="Q11:Q12"/>
    <mergeCell ref="S11:S12"/>
    <mergeCell ref="Q13:Q14"/>
    <mergeCell ref="S13:S14"/>
    <mergeCell ref="G12:H12"/>
    <mergeCell ref="I12:J12"/>
    <mergeCell ref="I8:J8"/>
  </mergeCells>
  <conditionalFormatting sqref="A5:D34">
    <cfRule type="containsErrors" dxfId="63" priority="7">
      <formula>ISERROR(A5)</formula>
    </cfRule>
  </conditionalFormatting>
  <conditionalFormatting sqref="A5:C34">
    <cfRule type="cellIs" dxfId="62" priority="25" operator="equal">
      <formula>0</formula>
    </cfRule>
  </conditionalFormatting>
  <conditionalFormatting sqref="D5:D34">
    <cfRule type="expression" dxfId="61" priority="9">
      <formula>IF(B5=0,TRUE)</formula>
    </cfRule>
  </conditionalFormatting>
  <conditionalFormatting sqref="T9">
    <cfRule type="cellIs" dxfId="60" priority="18" operator="equal">
      <formula>0</formula>
    </cfRule>
    <cfRule type="containsErrors" dxfId="59" priority="19">
      <formula>ISERROR(T9)</formula>
    </cfRule>
  </conditionalFormatting>
  <conditionalFormatting sqref="R9">
    <cfRule type="cellIs" dxfId="58" priority="1" operator="equal">
      <formula>0</formula>
    </cfRule>
    <cfRule type="containsErrors" dxfId="57" priority="2">
      <formula>ISERROR(R9)</formula>
    </cfRule>
  </conditionalFormatting>
  <pageMargins left="0.25" right="0.25"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21" id="{3BBA8E89-6B19-40DA-8135-9E76DCB43E17}">
            <xm:f>IF(Reference!FA2=1,TRUE)</xm:f>
            <x14:dxf>
              <fill>
                <patternFill>
                  <bgColor theme="5" tint="0.39994506668294322"/>
                </patternFill>
              </fill>
            </x14:dxf>
          </x14:cfRule>
          <x14:cfRule type="expression" priority="322" id="{19282D50-54BA-4FB1-B46D-1438AFF312F9}">
            <xm:f>IF(Reference!FA2=2,TRUE)</xm:f>
            <x14:dxf>
              <fill>
                <patternFill>
                  <bgColor rgb="FFFFFF66"/>
                </patternFill>
              </fill>
            </x14:dxf>
          </x14:cfRule>
          <x14:cfRule type="expression" priority="323" id="{13710795-8739-4E93-B94C-8B1402D5EFA5}">
            <xm:f>IF(Reference!FA2=3,TRUE)</xm:f>
            <x14:dxf>
              <fill>
                <patternFill>
                  <bgColor theme="6" tint="0.39994506668294322"/>
                </patternFill>
              </fill>
            </x14:dxf>
          </x14:cfRule>
          <x14:cfRule type="expression" priority="324" id="{3D660BC8-4CDA-48B2-B942-A72536BF8BCD}">
            <xm:f>IF(Reference!FA2=4,TRUE)</xm:f>
            <x14:dxf>
              <fill>
                <patternFill>
                  <bgColor theme="4" tint="0.39994506668294322"/>
                </patternFill>
              </fill>
            </x14:dxf>
          </x14:cfRule>
          <xm:sqref>D5:D34</xm:sqref>
        </x14:conditionalFormatting>
        <x14:conditionalFormatting xmlns:xm="http://schemas.microsoft.com/office/excel/2006/main">
          <x14:cfRule type="expression" priority="535" id="{80D079C5-CBA2-46C0-9CEC-D80A3D3E2541}">
            <xm:f>IF(Reference!$EF$6=4,TRUE)</xm:f>
            <x14:dxf>
              <fill>
                <patternFill>
                  <bgColor theme="4" tint="0.39994506668294322"/>
                </patternFill>
              </fill>
            </x14:dxf>
          </x14:cfRule>
          <x14:cfRule type="expression" priority="536" id="{E16635E3-CF87-4B5F-858D-CDBE0CBCB2E7}">
            <xm:f>IF(Reference!$EF$6=3,TRUE)</xm:f>
            <x14:dxf>
              <fill>
                <patternFill>
                  <bgColor theme="6" tint="0.39994506668294322"/>
                </patternFill>
              </fill>
            </x14:dxf>
          </x14:cfRule>
          <x14:cfRule type="expression" priority="537" id="{6A4C5548-D1F4-42B2-8565-49F290CFA44C}">
            <xm:f>IF(Reference!$EF$6=2,TRUE)</xm:f>
            <x14:dxf>
              <fill>
                <patternFill>
                  <bgColor rgb="FFFFFF99"/>
                </patternFill>
              </fill>
            </x14:dxf>
          </x14:cfRule>
          <x14:cfRule type="expression" priority="538" id="{A4976130-9A83-4E94-B6BC-435BCE007515}">
            <xm:f>IF(Reference!$EF$6=1,TRUE)</xm:f>
            <x14:dxf>
              <fill>
                <patternFill>
                  <bgColor theme="5" tint="0.39994506668294322"/>
                </patternFill>
              </fill>
            </x14:dxf>
          </x14:cfRule>
          <xm:sqref>R9</xm:sqref>
        </x14:conditionalFormatting>
        <x14:conditionalFormatting xmlns:xm="http://schemas.microsoft.com/office/excel/2006/main">
          <x14:cfRule type="expression" priority="763" id="{4BAE1C20-BC48-4DEB-9C04-03FA4855EB01}">
            <xm:f>IF(Reference!EB2=4,TRUE)</xm:f>
            <x14:dxf>
              <font>
                <b/>
                <i val="0"/>
                <color theme="4"/>
              </font>
              <fill>
                <patternFill>
                  <bgColor theme="4" tint="0.79998168889431442"/>
                </patternFill>
              </fill>
            </x14:dxf>
          </x14:cfRule>
          <x14:cfRule type="expression" priority="764" id="{1A5E42F6-E3C6-40A0-8741-306D922914A6}">
            <xm:f>IF(Reference!EB2=3,TRUE)</xm:f>
            <x14:dxf>
              <font>
                <b/>
                <i val="0"/>
                <color theme="6" tint="-0.24994659260841701"/>
              </font>
              <fill>
                <patternFill>
                  <bgColor theme="6" tint="0.79998168889431442"/>
                </patternFill>
              </fill>
            </x14:dxf>
          </x14:cfRule>
          <x14:cfRule type="expression" priority="765" id="{189040D6-2FED-4D7E-BAB2-A3219509B7F5}">
            <xm:f>IF(Reference!EB2=2,TRUE)</xm:f>
            <x14:dxf>
              <font>
                <b/>
                <i val="0"/>
                <color theme="9" tint="-0.499984740745262"/>
              </font>
              <fill>
                <patternFill>
                  <bgColor rgb="FFFFFFB9"/>
                </patternFill>
              </fill>
            </x14:dxf>
          </x14:cfRule>
          <x14:cfRule type="expression" priority="766" id="{50830A65-9F0C-47CC-BAAD-48616A1AFD6F}">
            <xm:f>IF(Reference!EB2=1,TRUE)</xm:f>
            <x14:dxf>
              <font>
                <b/>
                <i val="0"/>
                <color theme="5"/>
              </font>
              <fill>
                <patternFill>
                  <bgColor theme="5" tint="0.79998168889431442"/>
                </patternFill>
              </fill>
            </x14:dxf>
          </x14:cfRule>
          <xm:sqref>B5:B34</xm:sqref>
        </x14:conditionalFormatting>
        <x14:conditionalFormatting xmlns:xm="http://schemas.microsoft.com/office/excel/2006/main">
          <x14:cfRule type="expression" priority="787" id="{4BAE1C20-BC48-4DEB-9C04-03FA4855EB01}">
            <xm:f>IF(Reference!ET2=4,TRUE)</xm:f>
            <x14:dxf>
              <font>
                <b/>
                <i val="0"/>
                <color theme="4"/>
              </font>
              <fill>
                <patternFill>
                  <bgColor theme="4" tint="0.79998168889431442"/>
                </patternFill>
              </fill>
            </x14:dxf>
          </x14:cfRule>
          <x14:cfRule type="expression" priority="788" id="{1A5E42F6-E3C6-40A0-8741-306D922914A6}">
            <xm:f>IF(Reference!ET2=3,TRUE)</xm:f>
            <x14:dxf>
              <font>
                <b/>
                <i val="0"/>
                <color theme="6" tint="-0.24994659260841701"/>
              </font>
              <fill>
                <patternFill>
                  <bgColor theme="6" tint="0.79998168889431442"/>
                </patternFill>
              </fill>
            </x14:dxf>
          </x14:cfRule>
          <x14:cfRule type="expression" priority="789" id="{189040D6-2FED-4D7E-BAB2-A3219509B7F5}">
            <xm:f>IF(Reference!ET2=2,TRUE)</xm:f>
            <x14:dxf>
              <font>
                <b/>
                <i val="0"/>
                <color theme="9" tint="-0.499984740745262"/>
              </font>
              <fill>
                <patternFill>
                  <bgColor rgb="FFFFFFB9"/>
                </patternFill>
              </fill>
            </x14:dxf>
          </x14:cfRule>
          <x14:cfRule type="expression" priority="790" id="{50830A65-9F0C-47CC-BAAD-48616A1AFD6F}">
            <xm:f>IF(Reference!ET2=1,TRUE)</xm:f>
            <x14:dxf>
              <font>
                <b/>
                <i val="0"/>
                <color theme="5"/>
              </font>
              <fill>
                <patternFill>
                  <bgColor theme="5" tint="0.79998168889431442"/>
                </patternFill>
              </fill>
            </x14:dxf>
          </x14:cfRule>
          <xm:sqref>C5:C34</xm:sqref>
        </x14:conditionalFormatting>
        <x14:conditionalFormatting xmlns:xm="http://schemas.microsoft.com/office/excel/2006/main">
          <x14:cfRule type="expression" priority="811" id="{80D079C5-CBA2-46C0-9CEC-D80A3D3E2541}">
            <xm:f>IF(Reference!$EX$6=4,TRUE)</xm:f>
            <x14:dxf>
              <fill>
                <patternFill>
                  <bgColor theme="4" tint="0.39994506668294322"/>
                </patternFill>
              </fill>
            </x14:dxf>
          </x14:cfRule>
          <x14:cfRule type="expression" priority="812" id="{E16635E3-CF87-4B5F-858D-CDBE0CBCB2E7}">
            <xm:f>IF(Reference!$EX$6=3,TRUE)</xm:f>
            <x14:dxf>
              <fill>
                <patternFill>
                  <bgColor theme="6" tint="0.39994506668294322"/>
                </patternFill>
              </fill>
            </x14:dxf>
          </x14:cfRule>
          <x14:cfRule type="expression" priority="813" id="{6A4C5548-D1F4-42B2-8565-49F290CFA44C}">
            <xm:f>IF(Reference!$EX$6=2,TRUE)</xm:f>
            <x14:dxf>
              <fill>
                <patternFill>
                  <bgColor rgb="FFFFFF99"/>
                </patternFill>
              </fill>
            </x14:dxf>
          </x14:cfRule>
          <x14:cfRule type="expression" priority="814" id="{A4976130-9A83-4E94-B6BC-435BCE007515}">
            <xm:f>IF(Reference!$EX$6=1,TRUE)</xm:f>
            <x14:dxf>
              <fill>
                <patternFill>
                  <bgColor theme="5" tint="0.39994506668294322"/>
                </patternFill>
              </fill>
            </x14:dxf>
          </x14:cfRule>
          <xm:sqref>T9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2"/>
  <sheetViews>
    <sheetView showWhiteSpace="0" view="pageLayout" zoomScale="85" zoomScaleNormal="100" zoomScalePageLayoutView="85" workbookViewId="0">
      <selection activeCell="H4" sqref="H4:L4"/>
    </sheetView>
  </sheetViews>
  <sheetFormatPr defaultColWidth="9.140625" defaultRowHeight="15"/>
  <cols>
    <col min="1" max="1" width="19.42578125" customWidth="1"/>
    <col min="2" max="4" width="9.140625" customWidth="1"/>
    <col min="6" max="6" width="2" style="36" customWidth="1"/>
    <col min="7" max="7" width="11.42578125" customWidth="1"/>
    <col min="8" max="10" width="7.7109375" customWidth="1"/>
    <col min="11" max="11" width="8.85546875" customWidth="1"/>
    <col min="12" max="12" width="19" customWidth="1"/>
    <col min="13" max="13" width="11.42578125" customWidth="1"/>
    <col min="14" max="19" width="8.7109375" customWidth="1"/>
    <col min="20" max="20" width="18.85546875" customWidth="1"/>
    <col min="21" max="21" width="8.85546875" customWidth="1"/>
  </cols>
  <sheetData>
    <row r="1" spans="1:23" ht="39.75" customHeight="1" thickBot="1">
      <c r="A1" s="306">
        <f>Reference!$E$2</f>
        <v>0</v>
      </c>
      <c r="B1" s="307"/>
      <c r="C1" s="131"/>
      <c r="D1" s="79" t="s">
        <v>7</v>
      </c>
      <c r="E1" s="80">
        <f>Fall!$J$1</f>
        <v>0</v>
      </c>
      <c r="F1" s="308">
        <f>Reference!$E$4</f>
        <v>0</v>
      </c>
      <c r="G1" s="308"/>
      <c r="H1" s="308"/>
      <c r="I1" s="308"/>
      <c r="J1" s="308"/>
      <c r="K1" s="309"/>
      <c r="L1" s="306">
        <f>Reference!$E$2</f>
        <v>0</v>
      </c>
      <c r="M1" s="307"/>
      <c r="N1" s="79"/>
      <c r="O1" s="79" t="s">
        <v>7</v>
      </c>
      <c r="P1" s="80">
        <f>Fall!$J$1</f>
        <v>0</v>
      </c>
      <c r="Q1" s="308">
        <f>Reference!$E$4</f>
        <v>0</v>
      </c>
      <c r="R1" s="308"/>
      <c r="S1" s="308"/>
      <c r="T1" s="309"/>
    </row>
    <row r="2" spans="1:23" ht="7.5" customHeight="1" thickBot="1"/>
    <row r="3" spans="1:23" ht="33.75" customHeight="1" thickBot="1">
      <c r="A3" s="323" t="s">
        <v>109</v>
      </c>
      <c r="B3" s="324"/>
      <c r="C3" s="324"/>
      <c r="D3" s="324"/>
      <c r="E3" s="325"/>
      <c r="H3" s="326" t="str">
        <f>Fall!H1</f>
        <v>2023-24</v>
      </c>
      <c r="I3" s="327"/>
      <c r="J3" s="328"/>
      <c r="M3" s="323" t="s">
        <v>110</v>
      </c>
      <c r="N3" s="324"/>
      <c r="O3" s="324"/>
      <c r="P3" s="324"/>
      <c r="Q3" s="324"/>
      <c r="R3" s="324"/>
      <c r="S3" s="325"/>
    </row>
    <row r="4" spans="1:23" ht="37.5" thickTop="1" thickBot="1">
      <c r="A4" s="112" t="s">
        <v>8</v>
      </c>
      <c r="B4" s="146" t="str">
        <f>CONCATENATE(Fall!G1," ",LEFT(Fall!H1,4))</f>
        <v>Fall 2023</v>
      </c>
      <c r="C4" s="147" t="str">
        <f>CONCATENATE(Winter!G1," 20",RIGHT(Spring!H1,2))</f>
        <v>Winter 2024</v>
      </c>
      <c r="D4" s="150" t="str">
        <f>CONCATENATE(Spring!G1," 20",RIGHT(Spring!H1,2))</f>
        <v>Spring 2024</v>
      </c>
      <c r="E4" s="113" t="s">
        <v>91</v>
      </c>
      <c r="M4" s="114" t="s">
        <v>78</v>
      </c>
      <c r="N4" s="15" t="s">
        <v>92</v>
      </c>
      <c r="O4" s="139" t="s">
        <v>111</v>
      </c>
      <c r="P4" s="140" t="s">
        <v>94</v>
      </c>
      <c r="Q4" s="141" t="s">
        <v>112</v>
      </c>
      <c r="R4" s="39" t="s">
        <v>106</v>
      </c>
      <c r="S4" s="142" t="s">
        <v>113</v>
      </c>
    </row>
    <row r="5" spans="1:23" ht="15.75">
      <c r="A5" s="16" t="str">
        <f ca="1">Reference!DY2</f>
        <v/>
      </c>
      <c r="B5" s="28" t="str">
        <f ca="1">Reference!EA2</f>
        <v>J</v>
      </c>
      <c r="C5" s="28" t="str">
        <f ca="1">Reference!EJ2</f>
        <v/>
      </c>
      <c r="D5" s="28" t="str">
        <f ca="1">Reference!ES2</f>
        <v/>
      </c>
      <c r="E5" s="34" t="str">
        <f ca="1">Reference!EZ2</f>
        <v/>
      </c>
      <c r="H5" s="329" t="s">
        <v>96</v>
      </c>
      <c r="I5" s="330"/>
      <c r="J5" s="330"/>
      <c r="K5" s="331"/>
      <c r="M5" s="21" t="s">
        <v>81</v>
      </c>
      <c r="N5" s="68">
        <f ca="1">Reference!EC2</f>
        <v>0</v>
      </c>
      <c r="O5" s="155"/>
      <c r="P5" s="143">
        <f ca="1">Reference!EL2</f>
        <v>0</v>
      </c>
      <c r="Q5" s="155"/>
      <c r="R5" s="69">
        <f ca="1">Reference!EU2</f>
        <v>0</v>
      </c>
      <c r="S5" s="156"/>
      <c r="W5" t="s">
        <v>114</v>
      </c>
    </row>
    <row r="6" spans="1:23" ht="15.75" thickBot="1">
      <c r="A6" s="16" t="str">
        <f ca="1">Reference!DY3</f>
        <v/>
      </c>
      <c r="B6" s="28" t="str">
        <f ca="1">Reference!EA3</f>
        <v>J</v>
      </c>
      <c r="C6" s="28" t="str">
        <f ca="1">Reference!EJ3</f>
        <v/>
      </c>
      <c r="D6" s="28" t="str">
        <f ca="1">Reference!ES3</f>
        <v/>
      </c>
      <c r="E6" s="34" t="str">
        <f ca="1">Reference!EZ3</f>
        <v/>
      </c>
      <c r="H6" s="332" t="s">
        <v>108</v>
      </c>
      <c r="I6" s="333"/>
      <c r="J6" s="333"/>
      <c r="K6" s="334"/>
      <c r="M6" s="22" t="s">
        <v>82</v>
      </c>
      <c r="N6" s="70">
        <f ca="1">Reference!EC3</f>
        <v>0</v>
      </c>
      <c r="O6" s="157"/>
      <c r="P6" s="144">
        <f ca="1">Reference!EL3</f>
        <v>0</v>
      </c>
      <c r="Q6" s="157"/>
      <c r="R6" s="71">
        <f ca="1">Reference!EU3</f>
        <v>0</v>
      </c>
      <c r="S6" s="159"/>
    </row>
    <row r="7" spans="1:23" ht="15.75" thickTop="1">
      <c r="A7" s="16" t="str">
        <f ca="1">Reference!DY4</f>
        <v/>
      </c>
      <c r="B7" s="28" t="str">
        <f ca="1">Reference!EA4</f>
        <v>J</v>
      </c>
      <c r="C7" s="28" t="str">
        <f ca="1">Reference!EJ4</f>
        <v/>
      </c>
      <c r="D7" s="28" t="str">
        <f ca="1">Reference!ES4</f>
        <v/>
      </c>
      <c r="E7" s="34" t="str">
        <f ca="1">Reference!EZ4</f>
        <v/>
      </c>
      <c r="H7" s="335" t="s">
        <v>98</v>
      </c>
      <c r="I7" s="336"/>
      <c r="J7" s="337" t="s">
        <v>99</v>
      </c>
      <c r="K7" s="338"/>
      <c r="M7" s="23" t="s">
        <v>83</v>
      </c>
      <c r="N7" s="70">
        <f ca="1">Reference!EC4</f>
        <v>0</v>
      </c>
      <c r="O7" s="157"/>
      <c r="P7" s="144">
        <f ca="1">Reference!EL4</f>
        <v>0</v>
      </c>
      <c r="Q7" s="157"/>
      <c r="R7" s="71">
        <f ca="1">Reference!EU4</f>
        <v>0</v>
      </c>
      <c r="S7" s="159"/>
    </row>
    <row r="8" spans="1:23">
      <c r="A8" s="16" t="str">
        <f ca="1">Reference!DY5</f>
        <v/>
      </c>
      <c r="B8" s="28" t="str">
        <f ca="1">Reference!EA5</f>
        <v>J</v>
      </c>
      <c r="C8" s="28" t="str">
        <f ca="1">Reference!EJ5</f>
        <v/>
      </c>
      <c r="D8" s="28" t="str">
        <f ca="1">Reference!ES5</f>
        <v/>
      </c>
      <c r="E8" s="34" t="str">
        <f ca="1">Reference!EZ5</f>
        <v/>
      </c>
      <c r="H8" s="339" t="s">
        <v>100</v>
      </c>
      <c r="I8" s="340"/>
      <c r="J8" s="341">
        <f ca="1">Reference!FB2</f>
        <v>0</v>
      </c>
      <c r="K8" s="342"/>
      <c r="M8" s="67" t="s">
        <v>84</v>
      </c>
      <c r="N8" s="72">
        <f ca="1">Reference!EC5</f>
        <v>0</v>
      </c>
      <c r="O8" s="158"/>
      <c r="P8" s="145">
        <f ca="1">Reference!EL5</f>
        <v>0</v>
      </c>
      <c r="Q8" s="158"/>
      <c r="R8" s="73">
        <f ca="1">Reference!EU5</f>
        <v>0</v>
      </c>
      <c r="S8" s="160"/>
    </row>
    <row r="9" spans="1:23">
      <c r="A9" s="16" t="str">
        <f ca="1">Reference!DY6</f>
        <v/>
      </c>
      <c r="B9" s="28" t="str">
        <f ca="1">Reference!EA6</f>
        <v>J</v>
      </c>
      <c r="C9" s="28" t="str">
        <f ca="1">Reference!EJ6</f>
        <v/>
      </c>
      <c r="D9" s="28" t="str">
        <f ca="1">Reference!ES6</f>
        <v/>
      </c>
      <c r="E9" s="34" t="str">
        <f ca="1">Reference!EZ6</f>
        <v/>
      </c>
      <c r="H9" s="343" t="s">
        <v>101</v>
      </c>
      <c r="I9" s="344"/>
      <c r="J9" s="345">
        <f ca="1">Reference!FB3</f>
        <v>0</v>
      </c>
      <c r="K9" s="346"/>
      <c r="M9" s="137" t="s">
        <v>85</v>
      </c>
      <c r="N9" s="37">
        <f ca="1">SUM(N5:N8)</f>
        <v>0</v>
      </c>
      <c r="O9" s="65" t="str">
        <f ca="1">Reference!EE6</f>
        <v>J</v>
      </c>
      <c r="P9" s="37">
        <f ca="1">SUM(P5:P8)</f>
        <v>0</v>
      </c>
      <c r="Q9" s="65" t="str">
        <f ca="1">Reference!EN6</f>
        <v>—</v>
      </c>
      <c r="R9" s="37">
        <f ca="1">SUM(R5:R8)</f>
        <v>0</v>
      </c>
      <c r="S9" s="66" t="str">
        <f ca="1">Reference!EW6</f>
        <v>—</v>
      </c>
    </row>
    <row r="10" spans="1:23">
      <c r="A10" s="16" t="str">
        <f ca="1">Reference!DY7</f>
        <v/>
      </c>
      <c r="B10" s="28" t="str">
        <f ca="1">Reference!EA7</f>
        <v>J</v>
      </c>
      <c r="C10" s="28" t="str">
        <f ca="1">Reference!EJ7</f>
        <v/>
      </c>
      <c r="D10" s="28" t="str">
        <f ca="1">Reference!ES7</f>
        <v/>
      </c>
      <c r="E10" s="34" t="str">
        <f ca="1">Reference!EZ7</f>
        <v/>
      </c>
      <c r="H10" s="347" t="s">
        <v>83</v>
      </c>
      <c r="I10" s="348"/>
      <c r="J10" s="349">
        <f ca="1">Reference!FB4</f>
        <v>0</v>
      </c>
      <c r="K10" s="350"/>
      <c r="M10" s="18"/>
      <c r="N10" s="8"/>
      <c r="O10" s="8"/>
      <c r="P10" s="8"/>
      <c r="Q10" s="8"/>
      <c r="R10" s="8"/>
      <c r="S10" s="9"/>
    </row>
    <row r="11" spans="1:23">
      <c r="A11" s="16" t="str">
        <f ca="1">Reference!DY8</f>
        <v/>
      </c>
      <c r="B11" s="28" t="str">
        <f ca="1">Reference!EA8</f>
        <v>J</v>
      </c>
      <c r="C11" s="28" t="str">
        <f ca="1">Reference!EJ8</f>
        <v/>
      </c>
      <c r="D11" s="28" t="str">
        <f ca="1">Reference!ES8</f>
        <v/>
      </c>
      <c r="E11" s="34" t="str">
        <f ca="1">Reference!EZ8</f>
        <v/>
      </c>
      <c r="H11" s="351" t="s">
        <v>84</v>
      </c>
      <c r="I11" s="352"/>
      <c r="J11" s="353">
        <f ca="1">Reference!FB5</f>
        <v>0</v>
      </c>
      <c r="K11" s="354"/>
      <c r="M11" s="316" t="s">
        <v>102</v>
      </c>
      <c r="N11" s="318">
        <f ca="1">SUM(N5:N6)</f>
        <v>0</v>
      </c>
      <c r="O11" s="8"/>
      <c r="P11" s="364">
        <f ca="1">SUM(P5:P6)</f>
        <v>0</v>
      </c>
      <c r="Q11" s="8"/>
      <c r="R11" s="376">
        <f ca="1">SUM(R5:R6)</f>
        <v>0</v>
      </c>
      <c r="S11" s="9"/>
    </row>
    <row r="12" spans="1:23" ht="15.75" thickBot="1">
      <c r="A12" s="16" t="str">
        <f ca="1">Reference!DY9</f>
        <v/>
      </c>
      <c r="B12" s="28" t="str">
        <f ca="1">Reference!EA9</f>
        <v>J</v>
      </c>
      <c r="C12" s="28" t="str">
        <f ca="1">Reference!EJ9</f>
        <v/>
      </c>
      <c r="D12" s="28" t="str">
        <f ca="1">Reference!ES9</f>
        <v/>
      </c>
      <c r="E12" s="34" t="str">
        <f ca="1">Reference!EZ9</f>
        <v/>
      </c>
      <c r="H12" s="366" t="s">
        <v>85</v>
      </c>
      <c r="I12" s="367"/>
      <c r="J12" s="368">
        <f ca="1">SUM(J8:J11)</f>
        <v>0</v>
      </c>
      <c r="K12" s="369">
        <f>SUM(K7:K11)</f>
        <v>0</v>
      </c>
      <c r="M12" s="317"/>
      <c r="N12" s="319"/>
      <c r="O12" s="8"/>
      <c r="P12" s="365"/>
      <c r="Q12" s="8"/>
      <c r="R12" s="377"/>
      <c r="S12" s="9"/>
    </row>
    <row r="13" spans="1:23">
      <c r="A13" s="16" t="str">
        <f ca="1">Reference!DY10</f>
        <v/>
      </c>
      <c r="B13" s="28" t="str">
        <f ca="1">Reference!EA10</f>
        <v>J</v>
      </c>
      <c r="C13" s="28" t="str">
        <f ca="1">Reference!EJ10</f>
        <v/>
      </c>
      <c r="D13" s="28" t="str">
        <f ca="1">Reference!ES10</f>
        <v/>
      </c>
      <c r="E13" s="34" t="str">
        <f ca="1">Reference!EZ10</f>
        <v/>
      </c>
      <c r="M13" s="320" t="s">
        <v>87</v>
      </c>
      <c r="N13" s="322">
        <f ca="1">SUM(N7:N8)</f>
        <v>0</v>
      </c>
      <c r="O13" s="8"/>
      <c r="P13" s="370">
        <f ca="1">SUM(P7:P8)</f>
        <v>0</v>
      </c>
      <c r="Q13" s="8"/>
      <c r="R13" s="378">
        <f ca="1">SUM(R7:R8)</f>
        <v>0</v>
      </c>
      <c r="S13" s="9"/>
    </row>
    <row r="14" spans="1:23">
      <c r="A14" s="16" t="str">
        <f ca="1">Reference!DY11</f>
        <v/>
      </c>
      <c r="B14" s="28" t="str">
        <f ca="1">Reference!EA11</f>
        <v>J</v>
      </c>
      <c r="C14" s="28" t="str">
        <f ca="1">Reference!EJ11</f>
        <v/>
      </c>
      <c r="D14" s="28" t="str">
        <f ca="1">Reference!ES11</f>
        <v/>
      </c>
      <c r="E14" s="34" t="str">
        <f ca="1">Reference!EZ11</f>
        <v/>
      </c>
      <c r="M14" s="321"/>
      <c r="N14" s="318"/>
      <c r="O14" s="8"/>
      <c r="P14" s="364"/>
      <c r="Q14" s="8"/>
      <c r="R14" s="376"/>
      <c r="S14" s="9"/>
    </row>
    <row r="15" spans="1:23" ht="15.75" thickBot="1">
      <c r="A15" s="16" t="str">
        <f ca="1">Reference!DY12</f>
        <v/>
      </c>
      <c r="B15" s="28" t="str">
        <f ca="1">Reference!EA12</f>
        <v>J</v>
      </c>
      <c r="C15" s="28" t="str">
        <f ca="1">Reference!EJ12</f>
        <v/>
      </c>
      <c r="D15" s="28" t="str">
        <f ca="1">Reference!ES12</f>
        <v/>
      </c>
      <c r="E15" s="34" t="str">
        <f ca="1">Reference!EZ12</f>
        <v/>
      </c>
      <c r="M15" s="138" t="s">
        <v>85</v>
      </c>
      <c r="N15" s="38">
        <f ca="1">SUM(N11:N13)</f>
        <v>0</v>
      </c>
      <c r="O15" s="19"/>
      <c r="P15" s="38">
        <f ca="1">SUM(P11:P13)</f>
        <v>0</v>
      </c>
      <c r="Q15" s="19"/>
      <c r="R15" s="38">
        <f ca="1">SUM(R11:R13)</f>
        <v>0</v>
      </c>
      <c r="S15" s="20"/>
    </row>
    <row r="16" spans="1:23">
      <c r="A16" s="16" t="str">
        <f ca="1">Reference!DY13</f>
        <v/>
      </c>
      <c r="B16" s="28" t="str">
        <f ca="1">Reference!EA13</f>
        <v>J</v>
      </c>
      <c r="C16" s="28" t="str">
        <f ca="1">Reference!EJ13</f>
        <v/>
      </c>
      <c r="D16" s="28" t="str">
        <f ca="1">Reference!ES13</f>
        <v/>
      </c>
      <c r="E16" s="34" t="str">
        <f ca="1">Reference!EZ13</f>
        <v/>
      </c>
    </row>
    <row r="17" spans="1:5">
      <c r="A17" s="16" t="str">
        <f ca="1">Reference!DY14</f>
        <v/>
      </c>
      <c r="B17" s="28" t="str">
        <f ca="1">Reference!EA14</f>
        <v>J</v>
      </c>
      <c r="C17" s="28" t="str">
        <f ca="1">Reference!EJ14</f>
        <v/>
      </c>
      <c r="D17" s="28" t="str">
        <f ca="1">Reference!ES14</f>
        <v/>
      </c>
      <c r="E17" s="34" t="str">
        <f ca="1">Reference!EZ14</f>
        <v/>
      </c>
    </row>
    <row r="18" spans="1:5">
      <c r="A18" s="16" t="str">
        <f ca="1">Reference!DY15</f>
        <v/>
      </c>
      <c r="B18" s="28" t="str">
        <f ca="1">Reference!EA15</f>
        <v>J</v>
      </c>
      <c r="C18" s="28" t="str">
        <f ca="1">Reference!EJ15</f>
        <v/>
      </c>
      <c r="D18" s="28" t="str">
        <f ca="1">Reference!ES15</f>
        <v/>
      </c>
      <c r="E18" s="34" t="str">
        <f ca="1">Reference!EZ15</f>
        <v/>
      </c>
    </row>
    <row r="19" spans="1:5">
      <c r="A19" s="16" t="str">
        <f ca="1">Reference!DY16</f>
        <v/>
      </c>
      <c r="B19" s="28" t="str">
        <f ca="1">Reference!EA16</f>
        <v>J</v>
      </c>
      <c r="C19" s="28" t="str">
        <f ca="1">Reference!EJ16</f>
        <v/>
      </c>
      <c r="D19" s="28" t="str">
        <f ca="1">Reference!ES16</f>
        <v/>
      </c>
      <c r="E19" s="34" t="str">
        <f ca="1">Reference!EZ16</f>
        <v/>
      </c>
    </row>
    <row r="20" spans="1:5">
      <c r="A20" s="16" t="str">
        <f ca="1">Reference!DY17</f>
        <v/>
      </c>
      <c r="B20" s="28" t="str">
        <f ca="1">Reference!EA17</f>
        <v>J</v>
      </c>
      <c r="C20" s="28" t="str">
        <f ca="1">Reference!EJ17</f>
        <v/>
      </c>
      <c r="D20" s="28" t="str">
        <f ca="1">Reference!ES17</f>
        <v/>
      </c>
      <c r="E20" s="34" t="str">
        <f ca="1">Reference!EZ17</f>
        <v/>
      </c>
    </row>
    <row r="21" spans="1:5">
      <c r="A21" s="16" t="str">
        <f ca="1">Reference!DY18</f>
        <v/>
      </c>
      <c r="B21" s="28" t="str">
        <f ca="1">Reference!EA18</f>
        <v>J</v>
      </c>
      <c r="C21" s="28" t="str">
        <f ca="1">Reference!EJ18</f>
        <v/>
      </c>
      <c r="D21" s="28" t="str">
        <f ca="1">Reference!ES18</f>
        <v/>
      </c>
      <c r="E21" s="34" t="str">
        <f ca="1">Reference!EZ18</f>
        <v/>
      </c>
    </row>
    <row r="22" spans="1:5">
      <c r="A22" s="16" t="str">
        <f ca="1">Reference!DY19</f>
        <v/>
      </c>
      <c r="B22" s="28" t="str">
        <f ca="1">Reference!EA19</f>
        <v>J</v>
      </c>
      <c r="C22" s="28" t="str">
        <f ca="1">Reference!EJ19</f>
        <v/>
      </c>
      <c r="D22" s="28" t="str">
        <f ca="1">Reference!ES19</f>
        <v/>
      </c>
      <c r="E22" s="34" t="str">
        <f ca="1">Reference!EZ19</f>
        <v/>
      </c>
    </row>
    <row r="23" spans="1:5">
      <c r="A23" s="16" t="str">
        <f ca="1">Reference!DY20</f>
        <v/>
      </c>
      <c r="B23" s="28" t="str">
        <f ca="1">Reference!EA20</f>
        <v>J</v>
      </c>
      <c r="C23" s="28" t="str">
        <f ca="1">Reference!EJ20</f>
        <v/>
      </c>
      <c r="D23" s="28" t="str">
        <f ca="1">Reference!ES20</f>
        <v/>
      </c>
      <c r="E23" s="34" t="str">
        <f ca="1">Reference!EZ20</f>
        <v/>
      </c>
    </row>
    <row r="24" spans="1:5">
      <c r="A24" s="16" t="str">
        <f ca="1">Reference!DY21</f>
        <v/>
      </c>
      <c r="B24" s="28" t="str">
        <f ca="1">Reference!EA21</f>
        <v>J</v>
      </c>
      <c r="C24" s="28" t="str">
        <f ca="1">Reference!EJ21</f>
        <v/>
      </c>
      <c r="D24" s="28" t="str">
        <f ca="1">Reference!ES21</f>
        <v/>
      </c>
      <c r="E24" s="34" t="str">
        <f ca="1">Reference!EZ21</f>
        <v/>
      </c>
    </row>
    <row r="25" spans="1:5">
      <c r="A25" s="16" t="str">
        <f ca="1">Reference!DY22</f>
        <v/>
      </c>
      <c r="B25" s="28" t="str">
        <f ca="1">Reference!EA22</f>
        <v>J</v>
      </c>
      <c r="C25" s="28" t="str">
        <f ca="1">Reference!EJ22</f>
        <v/>
      </c>
      <c r="D25" s="28" t="str">
        <f ca="1">Reference!ES22</f>
        <v/>
      </c>
      <c r="E25" s="34" t="str">
        <f ca="1">Reference!EZ22</f>
        <v/>
      </c>
    </row>
    <row r="26" spans="1:5">
      <c r="A26" s="16" t="str">
        <f ca="1">Reference!DY23</f>
        <v/>
      </c>
      <c r="B26" s="28" t="str">
        <f ca="1">Reference!EA23</f>
        <v>J</v>
      </c>
      <c r="C26" s="28" t="str">
        <f ca="1">Reference!EJ23</f>
        <v/>
      </c>
      <c r="D26" s="28" t="str">
        <f ca="1">Reference!ES23</f>
        <v/>
      </c>
      <c r="E26" s="34" t="str">
        <f ca="1">Reference!EZ23</f>
        <v/>
      </c>
    </row>
    <row r="27" spans="1:5">
      <c r="A27" s="16" t="str">
        <f ca="1">Reference!DY24</f>
        <v/>
      </c>
      <c r="B27" s="28" t="str">
        <f ca="1">Reference!EA24</f>
        <v>J</v>
      </c>
      <c r="C27" s="28" t="str">
        <f ca="1">Reference!EJ24</f>
        <v/>
      </c>
      <c r="D27" s="28" t="str">
        <f ca="1">Reference!ES24</f>
        <v/>
      </c>
      <c r="E27" s="34" t="str">
        <f ca="1">Reference!EZ24</f>
        <v/>
      </c>
    </row>
    <row r="28" spans="1:5">
      <c r="A28" s="16" t="str">
        <f ca="1">Reference!DY25</f>
        <v/>
      </c>
      <c r="B28" s="28" t="str">
        <f ca="1">Reference!EA25</f>
        <v>J</v>
      </c>
      <c r="C28" s="28" t="str">
        <f ca="1">Reference!EJ25</f>
        <v/>
      </c>
      <c r="D28" s="28" t="str">
        <f ca="1">Reference!ES25</f>
        <v/>
      </c>
      <c r="E28" s="34" t="str">
        <f ca="1">Reference!EZ25</f>
        <v/>
      </c>
    </row>
    <row r="29" spans="1:5">
      <c r="A29" s="16" t="str">
        <f ca="1">Reference!DY26</f>
        <v/>
      </c>
      <c r="B29" s="28" t="str">
        <f ca="1">Reference!EA26</f>
        <v>J</v>
      </c>
      <c r="C29" s="28" t="str">
        <f ca="1">Reference!EJ26</f>
        <v/>
      </c>
      <c r="D29" s="28" t="str">
        <f ca="1">Reference!ES26</f>
        <v/>
      </c>
      <c r="E29" s="34" t="str">
        <f ca="1">Reference!EZ26</f>
        <v/>
      </c>
    </row>
    <row r="30" spans="1:5">
      <c r="A30" s="16" t="str">
        <f ca="1">Reference!DY27</f>
        <v/>
      </c>
      <c r="B30" s="28" t="str">
        <f ca="1">Reference!EA27</f>
        <v>J</v>
      </c>
      <c r="C30" s="28" t="str">
        <f ca="1">Reference!EJ27</f>
        <v/>
      </c>
      <c r="D30" s="28" t="str">
        <f ca="1">Reference!ES27</f>
        <v/>
      </c>
      <c r="E30" s="34" t="str">
        <f ca="1">Reference!EZ27</f>
        <v/>
      </c>
    </row>
    <row r="31" spans="1:5">
      <c r="A31" s="16" t="str">
        <f ca="1">Reference!DY28</f>
        <v/>
      </c>
      <c r="B31" s="28" t="str">
        <f ca="1">Reference!EA28</f>
        <v>J</v>
      </c>
      <c r="C31" s="28" t="str">
        <f ca="1">Reference!EJ28</f>
        <v/>
      </c>
      <c r="D31" s="28" t="str">
        <f ca="1">Reference!ES28</f>
        <v/>
      </c>
      <c r="E31" s="34" t="str">
        <f ca="1">Reference!EZ28</f>
        <v/>
      </c>
    </row>
    <row r="32" spans="1:5">
      <c r="A32" s="16" t="str">
        <f ca="1">Reference!DY29</f>
        <v/>
      </c>
      <c r="B32" s="28" t="str">
        <f ca="1">Reference!EA29</f>
        <v>J</v>
      </c>
      <c r="C32" s="28" t="str">
        <f ca="1">Reference!EJ29</f>
        <v/>
      </c>
      <c r="D32" s="28" t="str">
        <f ca="1">Reference!ES29</f>
        <v/>
      </c>
      <c r="E32" s="34" t="str">
        <f ca="1">Reference!EZ29</f>
        <v/>
      </c>
    </row>
    <row r="33" spans="1:5">
      <c r="A33" s="16" t="str">
        <f ca="1">Reference!DY30</f>
        <v/>
      </c>
      <c r="B33" s="28" t="str">
        <f ca="1">Reference!EA30</f>
        <v>J</v>
      </c>
      <c r="C33" s="28" t="str">
        <f ca="1">Reference!EJ30</f>
        <v/>
      </c>
      <c r="D33" s="28" t="str">
        <f ca="1">Reference!ES30</f>
        <v/>
      </c>
      <c r="E33" s="34" t="str">
        <f ca="1">Reference!EZ30</f>
        <v/>
      </c>
    </row>
    <row r="34" spans="1:5" ht="15" customHeight="1" thickBot="1">
      <c r="A34" s="17" t="str">
        <f ca="1">Reference!DY31</f>
        <v/>
      </c>
      <c r="B34" s="33" t="str">
        <f ca="1">Reference!EA31</f>
        <v>J</v>
      </c>
      <c r="C34" s="33" t="str">
        <f ca="1">Reference!EJ31</f>
        <v/>
      </c>
      <c r="D34" s="33" t="str">
        <f ca="1">Reference!ES31</f>
        <v/>
      </c>
      <c r="E34" s="35" t="str">
        <f ca="1">Reference!EZ31</f>
        <v/>
      </c>
    </row>
    <row r="35" spans="1:5" ht="15.75" thickBot="1"/>
    <row r="36" spans="1:5" ht="15.75" thickTop="1">
      <c r="A36" s="355" t="s">
        <v>103</v>
      </c>
      <c r="B36" s="356"/>
      <c r="C36" s="356"/>
      <c r="D36" s="356"/>
      <c r="E36" s="357"/>
    </row>
    <row r="37" spans="1:5">
      <c r="A37" s="358"/>
      <c r="B37" s="359"/>
      <c r="C37" s="359"/>
      <c r="D37" s="359"/>
      <c r="E37" s="360"/>
    </row>
    <row r="38" spans="1:5">
      <c r="A38" s="358"/>
      <c r="B38" s="359"/>
      <c r="C38" s="359"/>
      <c r="D38" s="359"/>
      <c r="E38" s="360"/>
    </row>
    <row r="39" spans="1:5">
      <c r="A39" s="358"/>
      <c r="B39" s="359"/>
      <c r="C39" s="359"/>
      <c r="D39" s="359"/>
      <c r="E39" s="360"/>
    </row>
    <row r="40" spans="1:5">
      <c r="A40" s="358"/>
      <c r="B40" s="359"/>
      <c r="C40" s="359"/>
      <c r="D40" s="359"/>
      <c r="E40" s="360"/>
    </row>
    <row r="41" spans="1:5" ht="15.75" thickBot="1">
      <c r="A41" s="361"/>
      <c r="B41" s="362"/>
      <c r="C41" s="362"/>
      <c r="D41" s="362"/>
      <c r="E41" s="363"/>
    </row>
    <row r="42" spans="1:5" ht="15.75" thickTop="1"/>
  </sheetData>
  <sheetProtection sheet="1" selectLockedCells="1" selectUnlockedCells="1"/>
  <mergeCells count="30">
    <mergeCell ref="A36:E41"/>
    <mergeCell ref="M11:M12"/>
    <mergeCell ref="N11:N12"/>
    <mergeCell ref="P11:P12"/>
    <mergeCell ref="R11:R12"/>
    <mergeCell ref="M13:M14"/>
    <mergeCell ref="N13:N14"/>
    <mergeCell ref="P13:P14"/>
    <mergeCell ref="R13:R14"/>
    <mergeCell ref="H12:I12"/>
    <mergeCell ref="J12:K12"/>
    <mergeCell ref="H9:I9"/>
    <mergeCell ref="J9:K9"/>
    <mergeCell ref="H10:I10"/>
    <mergeCell ref="J10:K10"/>
    <mergeCell ref="H11:I11"/>
    <mergeCell ref="J11:K11"/>
    <mergeCell ref="H5:K5"/>
    <mergeCell ref="H6:K6"/>
    <mergeCell ref="H7:I7"/>
    <mergeCell ref="J7:K7"/>
    <mergeCell ref="H8:I8"/>
    <mergeCell ref="J8:K8"/>
    <mergeCell ref="A1:B1"/>
    <mergeCell ref="F1:K1"/>
    <mergeCell ref="L1:M1"/>
    <mergeCell ref="A3:E3"/>
    <mergeCell ref="M3:S3"/>
    <mergeCell ref="Q1:T1"/>
    <mergeCell ref="H3:J3"/>
  </mergeCells>
  <conditionalFormatting sqref="A5:E34">
    <cfRule type="containsErrors" dxfId="36" priority="13">
      <formula>ISERROR(A5)</formula>
    </cfRule>
  </conditionalFormatting>
  <conditionalFormatting sqref="A5:D34">
    <cfRule type="cellIs" dxfId="35" priority="17" operator="equal">
      <formula>0</formula>
    </cfRule>
  </conditionalFormatting>
  <conditionalFormatting sqref="E5:E34">
    <cfRule type="expression" dxfId="34" priority="14">
      <formula>IF(B5=0,TRUE)</formula>
    </cfRule>
  </conditionalFormatting>
  <conditionalFormatting sqref="S9">
    <cfRule type="cellIs" dxfId="33" priority="15" operator="equal">
      <formula>0</formula>
    </cfRule>
    <cfRule type="containsErrors" dxfId="32" priority="16">
      <formula>ISERROR(S9)</formula>
    </cfRule>
  </conditionalFormatting>
  <conditionalFormatting sqref="O9">
    <cfRule type="cellIs" dxfId="31" priority="11" operator="equal">
      <formula>0</formula>
    </cfRule>
    <cfRule type="containsErrors" dxfId="30" priority="12">
      <formula>ISERROR(O9)</formula>
    </cfRule>
  </conditionalFormatting>
  <conditionalFormatting sqref="Q9">
    <cfRule type="cellIs" dxfId="29" priority="5" operator="equal">
      <formula>0</formula>
    </cfRule>
    <cfRule type="containsErrors" dxfId="28" priority="6">
      <formula>ISERROR(Q9)</formula>
    </cfRule>
  </conditionalFormatting>
  <pageMargins left="0.25" right="0.25"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8" id="{DDE4E302-DF95-4405-9790-77DCD9524B62}">
            <xm:f>IF(Reference!FA2=1,TRUE)</xm:f>
            <x14:dxf>
              <fill>
                <patternFill>
                  <bgColor theme="5" tint="0.39994506668294322"/>
                </patternFill>
              </fill>
            </x14:dxf>
          </x14:cfRule>
          <x14:cfRule type="expression" priority="19" id="{964D3F3E-66A2-4845-BEC2-B3E042D172C4}">
            <xm:f>IF(Reference!FA2=2,TRUE)</xm:f>
            <x14:dxf>
              <fill>
                <patternFill>
                  <bgColor rgb="FFFFFF66"/>
                </patternFill>
              </fill>
            </x14:dxf>
          </x14:cfRule>
          <x14:cfRule type="expression" priority="20" id="{0C43C620-1857-49BE-9AFD-57BEB6C6B6CD}">
            <xm:f>IF(Reference!FA2=3,TRUE)</xm:f>
            <x14:dxf>
              <fill>
                <patternFill>
                  <bgColor theme="6" tint="0.39994506668294322"/>
                </patternFill>
              </fill>
            </x14:dxf>
          </x14:cfRule>
          <x14:cfRule type="expression" priority="21" id="{8F9B6794-CC31-437D-B64E-BA278234042E}">
            <xm:f>IF(Reference!FA2=4,TRUE)</xm:f>
            <x14:dxf>
              <fill>
                <patternFill>
                  <bgColor theme="4" tint="0.39994506668294322"/>
                </patternFill>
              </fill>
            </x14:dxf>
          </x14:cfRule>
          <xm:sqref>E5:E34</xm:sqref>
        </x14:conditionalFormatting>
        <x14:conditionalFormatting xmlns:xm="http://schemas.microsoft.com/office/excel/2006/main">
          <x14:cfRule type="expression" priority="22" id="{0208A10C-36D8-42EE-B7DA-92CC7031F60A}">
            <xm:f>IF(Reference!EF6=4,TRUE)</xm:f>
            <x14:dxf>
              <fill>
                <patternFill>
                  <bgColor theme="4" tint="0.39994506668294322"/>
                </patternFill>
              </fill>
            </x14:dxf>
          </x14:cfRule>
          <x14:cfRule type="expression" priority="23" id="{5B42829D-6135-4DA7-8158-4CAF38EE5996}">
            <xm:f>IF(Reference!EF6=3,TRUE)</xm:f>
            <x14:dxf>
              <fill>
                <patternFill>
                  <bgColor theme="6" tint="0.39994506668294322"/>
                </patternFill>
              </fill>
            </x14:dxf>
          </x14:cfRule>
          <x14:cfRule type="expression" priority="24" id="{C0B10402-9616-40BA-9D5B-1FC431113040}">
            <xm:f>IF(Reference!EF6=2,TRUE)</xm:f>
            <x14:dxf>
              <fill>
                <patternFill>
                  <bgColor rgb="FFFFFF99"/>
                </patternFill>
              </fill>
            </x14:dxf>
          </x14:cfRule>
          <x14:cfRule type="expression" priority="25" id="{0DCC0254-3B9C-4945-9408-61961F89A2AC}">
            <xm:f>IF(Reference!EF6=1,TRUE)</xm:f>
            <x14:dxf>
              <fill>
                <patternFill>
                  <bgColor theme="5" tint="0.39994506668294322"/>
                </patternFill>
              </fill>
            </x14:dxf>
          </x14:cfRule>
          <xm:sqref>O9</xm:sqref>
        </x14:conditionalFormatting>
        <x14:conditionalFormatting xmlns:xm="http://schemas.microsoft.com/office/excel/2006/main">
          <x14:cfRule type="expression" priority="30" id="{7636A710-A3A1-49B2-BBF1-41F1CF8C0328}">
            <xm:f>IF(Reference!ET2=4,TRUE)</xm:f>
            <x14:dxf>
              <font>
                <b/>
                <i val="0"/>
                <color theme="4"/>
              </font>
              <fill>
                <patternFill>
                  <bgColor theme="4" tint="0.79998168889431442"/>
                </patternFill>
              </fill>
            </x14:dxf>
          </x14:cfRule>
          <x14:cfRule type="expression" priority="31" id="{E003352D-4AE1-475D-B5A1-8E59866D8CD7}">
            <xm:f>IF(Reference!ET2=3,TRUE)</xm:f>
            <x14:dxf>
              <font>
                <b/>
                <i val="0"/>
                <color theme="6" tint="-0.24994659260841701"/>
              </font>
              <fill>
                <patternFill>
                  <bgColor theme="6" tint="0.79998168889431442"/>
                </patternFill>
              </fill>
            </x14:dxf>
          </x14:cfRule>
          <x14:cfRule type="expression" priority="32" id="{AAAA99B0-0DBE-4AA0-8CAC-E425488B99DA}">
            <xm:f>IF(Reference!ET2=2,TRUE)</xm:f>
            <x14:dxf>
              <font>
                <b/>
                <i val="0"/>
                <color theme="9" tint="-0.499984740745262"/>
              </font>
              <fill>
                <patternFill>
                  <bgColor rgb="FFFFFFB9"/>
                </patternFill>
              </fill>
            </x14:dxf>
          </x14:cfRule>
          <x14:cfRule type="expression" priority="33" id="{45EF197E-33BC-4055-839F-BF40C5CA97F9}">
            <xm:f>IF(Reference!ET2=1,TRUE)</xm:f>
            <x14:dxf>
              <font>
                <b/>
                <i val="0"/>
                <color theme="5"/>
              </font>
              <fill>
                <patternFill>
                  <bgColor theme="5" tint="0.79998168889431442"/>
                </patternFill>
              </fill>
            </x14:dxf>
          </x14:cfRule>
          <xm:sqref>D5:D34</xm:sqref>
        </x14:conditionalFormatting>
        <x14:conditionalFormatting xmlns:xm="http://schemas.microsoft.com/office/excel/2006/main">
          <x14:cfRule type="expression" priority="34" id="{62884DAB-2CB9-4BAE-BC23-3500D32F79AB}">
            <xm:f>IF(Reference!EX6=4,TRUE)</xm:f>
            <x14:dxf>
              <fill>
                <patternFill>
                  <bgColor theme="4" tint="0.39994506668294322"/>
                </patternFill>
              </fill>
            </x14:dxf>
          </x14:cfRule>
          <x14:cfRule type="expression" priority="35" id="{C340A707-008C-42E4-85CF-4EB197E86CD2}">
            <xm:f>IF(Reference!EX6=3,TRUE)</xm:f>
            <x14:dxf>
              <fill>
                <patternFill>
                  <bgColor theme="6" tint="0.39994506668294322"/>
                </patternFill>
              </fill>
            </x14:dxf>
          </x14:cfRule>
          <x14:cfRule type="expression" priority="36" id="{652C4E54-83B2-44B8-B4A4-588B81F025D3}">
            <xm:f>IF(Reference!EX6=2,TRUE)</xm:f>
            <x14:dxf>
              <fill>
                <patternFill>
                  <bgColor rgb="FFFFFF99"/>
                </patternFill>
              </fill>
            </x14:dxf>
          </x14:cfRule>
          <x14:cfRule type="expression" priority="37" id="{941713BE-A44C-42B6-9029-D95DAA11B63A}">
            <xm:f>IF(Reference!EX6=1,TRUE)</xm:f>
            <x14:dxf>
              <fill>
                <patternFill>
                  <bgColor theme="5" tint="0.39994506668294322"/>
                </patternFill>
              </fill>
            </x14:dxf>
          </x14:cfRule>
          <xm:sqref>S9</xm:sqref>
        </x14:conditionalFormatting>
        <x14:conditionalFormatting xmlns:xm="http://schemas.microsoft.com/office/excel/2006/main">
          <x14:cfRule type="expression" priority="7" id="{20FDC900-B4BB-4DC8-8D1C-DF65BB174571}">
            <xm:f>IF(Reference!EO6=4,TRUE)</xm:f>
            <x14:dxf>
              <fill>
                <patternFill>
                  <bgColor theme="4" tint="0.39994506668294322"/>
                </patternFill>
              </fill>
            </x14:dxf>
          </x14:cfRule>
          <x14:cfRule type="expression" priority="8" id="{08135CC6-EF19-4120-AC9E-7F9377B8249A}">
            <xm:f>IF(Reference!EO6=3,TRUE)</xm:f>
            <x14:dxf>
              <fill>
                <patternFill>
                  <bgColor theme="6" tint="0.39994506668294322"/>
                </patternFill>
              </fill>
            </x14:dxf>
          </x14:cfRule>
          <x14:cfRule type="expression" priority="9" id="{15E21876-E1B9-4B9C-B941-E7568F5E920D}">
            <xm:f>IF(Reference!EO6=2,TRUE)</xm:f>
            <x14:dxf>
              <fill>
                <patternFill>
                  <bgColor rgb="FFFFFF99"/>
                </patternFill>
              </fill>
            </x14:dxf>
          </x14:cfRule>
          <x14:cfRule type="expression" priority="10" id="{2340CAE0-D18C-4DDF-8887-64597D6C67B5}">
            <xm:f>IF(Reference!EO6=1,TRUE)</xm:f>
            <x14:dxf>
              <fill>
                <patternFill>
                  <bgColor theme="5" tint="0.39994506668294322"/>
                </patternFill>
              </fill>
            </x14:dxf>
          </x14:cfRule>
          <xm:sqref>Q9</xm:sqref>
        </x14:conditionalFormatting>
        <x14:conditionalFormatting xmlns:xm="http://schemas.microsoft.com/office/excel/2006/main">
          <x14:cfRule type="expression" priority="26" id="{8A6D1E44-35AF-4A45-99AC-97AB143385DA}">
            <xm:f>IF(Reference!EB2=4,TRUE)</xm:f>
            <x14:dxf>
              <font>
                <b/>
                <i val="0"/>
                <color theme="4"/>
              </font>
              <fill>
                <patternFill>
                  <bgColor theme="4" tint="0.79998168889431442"/>
                </patternFill>
              </fill>
            </x14:dxf>
          </x14:cfRule>
          <x14:cfRule type="expression" priority="27" id="{2E4CC974-5E52-4C3D-8C67-BC6C6A3A9C26}">
            <xm:f>IF(Reference!EB2=3,TRUE)</xm:f>
            <x14:dxf>
              <font>
                <b/>
                <i val="0"/>
                <color theme="6" tint="-0.24994659260841701"/>
              </font>
              <fill>
                <patternFill>
                  <bgColor theme="6" tint="0.79998168889431442"/>
                </patternFill>
              </fill>
            </x14:dxf>
          </x14:cfRule>
          <x14:cfRule type="expression" priority="28" id="{A9F672AF-80A9-4C16-A491-AB9443EC4DD4}">
            <xm:f>IF(Reference!EB2=2,TRUE)</xm:f>
            <x14:dxf>
              <font>
                <b/>
                <i val="0"/>
                <color theme="9" tint="-0.499984740745262"/>
              </font>
              <fill>
                <patternFill>
                  <bgColor rgb="FFFFFFB9"/>
                </patternFill>
              </fill>
            </x14:dxf>
          </x14:cfRule>
          <x14:cfRule type="expression" priority="29" id="{89BFCE2A-A7E2-4EBB-8BD6-314EC94291F3}">
            <xm:f>IF(Reference!EB2=1,TRUE)</xm:f>
            <x14:dxf>
              <font>
                <b/>
                <i val="0"/>
                <color theme="5"/>
              </font>
              <fill>
                <patternFill>
                  <bgColor theme="5" tint="0.79998168889431442"/>
                </patternFill>
              </fill>
            </x14:dxf>
          </x14:cfRule>
          <xm:sqref>B5:B34</xm:sqref>
        </x14:conditionalFormatting>
        <x14:conditionalFormatting xmlns:xm="http://schemas.microsoft.com/office/excel/2006/main">
          <x14:cfRule type="expression" priority="1" id="{D31AA576-EE4B-48C6-9043-2675B62AF8FB}">
            <xm:f>IF(Reference!EK2=4,TRUE)</xm:f>
            <x14:dxf>
              <font>
                <b/>
                <i val="0"/>
                <color theme="4"/>
              </font>
              <fill>
                <patternFill>
                  <bgColor theme="4" tint="0.79998168889431442"/>
                </patternFill>
              </fill>
            </x14:dxf>
          </x14:cfRule>
          <x14:cfRule type="expression" priority="2" id="{0540C895-D617-475A-ACE2-03B3F2253E51}">
            <xm:f>IF(Reference!EK2=3,TRUE)</xm:f>
            <x14:dxf>
              <font>
                <b/>
                <i val="0"/>
                <color theme="6" tint="-0.24994659260841701"/>
              </font>
              <fill>
                <patternFill>
                  <bgColor theme="6" tint="0.79998168889431442"/>
                </patternFill>
              </fill>
            </x14:dxf>
          </x14:cfRule>
          <x14:cfRule type="expression" priority="3" id="{C1349150-CD83-449A-8BA0-DAD89D94885E}">
            <xm:f>IF(Reference!EK2=2,TRUE)</xm:f>
            <x14:dxf>
              <font>
                <b/>
                <i val="0"/>
                <color theme="9" tint="-0.499984740745262"/>
              </font>
              <fill>
                <patternFill>
                  <bgColor rgb="FFFFFFB9"/>
                </patternFill>
              </fill>
            </x14:dxf>
          </x14:cfRule>
          <x14:cfRule type="expression" priority="4" id="{DEBC4E8B-047A-4DF9-8353-F923F289F885}">
            <xm:f>IF(Reference!EK2=1,TRUE)</xm:f>
            <x14:dxf>
              <font>
                <b/>
                <i val="0"/>
                <color theme="5"/>
              </font>
              <fill>
                <patternFill>
                  <bgColor theme="5" tint="0.79998168889431442"/>
                </patternFill>
              </fill>
            </x14:dxf>
          </x14:cfRule>
          <xm:sqref>C5:C34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B105"/>
  <sheetViews>
    <sheetView topLeftCell="CX1" zoomScale="70" zoomScaleNormal="70" workbookViewId="0">
      <selection activeCell="DZ2" sqref="DZ2:DZ31"/>
    </sheetView>
  </sheetViews>
  <sheetFormatPr defaultRowHeight="15"/>
  <cols>
    <col min="9" max="9" width="9.140625" customWidth="1"/>
    <col min="11" max="11" width="9.85546875" bestFit="1" customWidth="1"/>
    <col min="20" max="21" width="9.140625" customWidth="1"/>
    <col min="26" max="26" width="9.140625" customWidth="1"/>
    <col min="36" max="37" width="9.140625" customWidth="1"/>
    <col min="42" max="42" width="9.140625" customWidth="1"/>
    <col min="52" max="53" width="9.140625" customWidth="1"/>
    <col min="58" max="58" width="9.140625" customWidth="1"/>
    <col min="82" max="94" width="9.140625" customWidth="1"/>
    <col min="113" max="139" width="9.140625" customWidth="1"/>
  </cols>
  <sheetData>
    <row r="1" spans="1:158" s="64" customFormat="1" ht="15" customHeight="1" thickBot="1">
      <c r="E1" s="388" t="s">
        <v>115</v>
      </c>
      <c r="F1" s="389"/>
      <c r="G1" s="390"/>
      <c r="I1" s="99" t="s">
        <v>116</v>
      </c>
      <c r="J1" s="151"/>
      <c r="K1" s="151"/>
      <c r="L1" s="151"/>
      <c r="M1" s="151"/>
      <c r="N1" s="151"/>
      <c r="O1" s="151"/>
      <c r="P1" s="151"/>
      <c r="R1" s="200" t="s">
        <v>117</v>
      </c>
      <c r="S1" s="200" t="s">
        <v>7</v>
      </c>
      <c r="T1" s="200" t="s">
        <v>118</v>
      </c>
      <c r="U1" s="200" t="s">
        <v>98</v>
      </c>
      <c r="V1" s="200" t="s">
        <v>98</v>
      </c>
      <c r="X1"/>
      <c r="Y1" s="200" t="s">
        <v>119</v>
      </c>
      <c r="Z1" s="200" t="s">
        <v>120</v>
      </c>
      <c r="AA1" s="200" t="s">
        <v>121</v>
      </c>
      <c r="AB1" s="200" t="s">
        <v>122</v>
      </c>
      <c r="AC1"/>
      <c r="AD1" s="200" t="s">
        <v>123</v>
      </c>
      <c r="AE1" s="200" t="s">
        <v>124</v>
      </c>
      <c r="AF1" s="200" t="s">
        <v>125</v>
      </c>
      <c r="AG1" s="200" t="s">
        <v>126</v>
      </c>
      <c r="AH1" s="200" t="s">
        <v>127</v>
      </c>
      <c r="AI1" s="200"/>
      <c r="AJ1" s="200" t="s">
        <v>128</v>
      </c>
      <c r="AK1" s="200" t="s">
        <v>129</v>
      </c>
      <c r="AL1" s="200"/>
      <c r="AM1" s="200"/>
      <c r="AN1" s="200" t="s">
        <v>130</v>
      </c>
      <c r="AO1" s="200" t="s">
        <v>7</v>
      </c>
      <c r="AP1" s="200" t="s">
        <v>131</v>
      </c>
      <c r="AQ1" s="200" t="s">
        <v>98</v>
      </c>
      <c r="AR1" s="200" t="s">
        <v>98</v>
      </c>
      <c r="AU1" s="200" t="s">
        <v>119</v>
      </c>
      <c r="AV1" s="200" t="s">
        <v>120</v>
      </c>
      <c r="AW1" s="200" t="s">
        <v>121</v>
      </c>
      <c r="AX1" s="200" t="s">
        <v>122</v>
      </c>
      <c r="AZ1" s="200" t="s">
        <v>132</v>
      </c>
      <c r="BA1" s="200" t="s">
        <v>133</v>
      </c>
      <c r="BB1" s="200" t="s">
        <v>134</v>
      </c>
      <c r="BC1" s="200" t="s">
        <v>135</v>
      </c>
      <c r="BD1" s="200" t="s">
        <v>136</v>
      </c>
      <c r="BE1" s="200"/>
      <c r="BF1" s="200" t="s">
        <v>137</v>
      </c>
      <c r="BG1" s="200" t="s">
        <v>129</v>
      </c>
      <c r="BH1" s="200"/>
      <c r="BI1" s="200"/>
      <c r="BJ1" s="200" t="s">
        <v>138</v>
      </c>
      <c r="BK1" s="200" t="s">
        <v>7</v>
      </c>
      <c r="BL1" s="200" t="s">
        <v>139</v>
      </c>
      <c r="BM1" s="200" t="s">
        <v>98</v>
      </c>
      <c r="BN1" s="200" t="s">
        <v>98</v>
      </c>
      <c r="BQ1" s="200" t="s">
        <v>119</v>
      </c>
      <c r="BR1" s="200" t="s">
        <v>120</v>
      </c>
      <c r="BS1" s="200" t="s">
        <v>121</v>
      </c>
      <c r="BT1" s="200" t="s">
        <v>122</v>
      </c>
      <c r="BU1"/>
      <c r="BV1" s="200" t="s">
        <v>140</v>
      </c>
      <c r="BW1" s="200" t="s">
        <v>141</v>
      </c>
      <c r="BX1" s="200" t="s">
        <v>134</v>
      </c>
      <c r="BY1" s="200" t="s">
        <v>142</v>
      </c>
      <c r="BZ1" s="200" t="s">
        <v>143</v>
      </c>
      <c r="CA1" s="200"/>
      <c r="CB1" s="200" t="s">
        <v>144</v>
      </c>
      <c r="CC1" s="200" t="s">
        <v>129</v>
      </c>
      <c r="CD1" s="200"/>
      <c r="CE1" s="201"/>
      <c r="CF1" s="200"/>
      <c r="CG1" s="200" t="s">
        <v>117</v>
      </c>
      <c r="CH1" s="200" t="s">
        <v>77</v>
      </c>
      <c r="CI1" s="200" t="s">
        <v>145</v>
      </c>
      <c r="CJ1" s="200" t="s">
        <v>146</v>
      </c>
      <c r="CK1" s="200" t="s">
        <v>147</v>
      </c>
      <c r="CL1" s="200" t="s">
        <v>148</v>
      </c>
      <c r="CM1" s="200" t="s">
        <v>149</v>
      </c>
      <c r="CN1" s="200" t="s">
        <v>150</v>
      </c>
      <c r="CO1" s="200" t="s">
        <v>151</v>
      </c>
      <c r="CP1" s="200"/>
      <c r="CQ1" s="221" t="s">
        <v>117</v>
      </c>
      <c r="CR1" s="221" t="s">
        <v>77</v>
      </c>
      <c r="CS1" s="221" t="s">
        <v>77</v>
      </c>
      <c r="CT1" s="221" t="s">
        <v>152</v>
      </c>
      <c r="CU1" s="221" t="s">
        <v>123</v>
      </c>
      <c r="CV1" s="221" t="s">
        <v>153</v>
      </c>
      <c r="CW1" s="221"/>
      <c r="CX1" s="221"/>
      <c r="CY1" s="200"/>
      <c r="CZ1" s="222" t="s">
        <v>130</v>
      </c>
      <c r="DA1" s="222" t="s">
        <v>154</v>
      </c>
      <c r="DB1" s="222" t="s">
        <v>154</v>
      </c>
      <c r="DC1" s="222" t="s">
        <v>155</v>
      </c>
      <c r="DD1" s="222" t="s">
        <v>132</v>
      </c>
      <c r="DE1" s="222" t="s">
        <v>156</v>
      </c>
      <c r="DF1" s="222"/>
      <c r="DG1" s="222"/>
      <c r="DH1" s="200"/>
      <c r="DI1" s="223" t="s">
        <v>157</v>
      </c>
      <c r="DJ1" s="223" t="s">
        <v>158</v>
      </c>
      <c r="DK1" s="223" t="s">
        <v>159</v>
      </c>
      <c r="DM1" s="224"/>
      <c r="DO1" s="200" t="s">
        <v>117</v>
      </c>
      <c r="DP1" s="200" t="s">
        <v>77</v>
      </c>
      <c r="DQ1" s="200" t="s">
        <v>145</v>
      </c>
      <c r="DR1" s="200" t="s">
        <v>160</v>
      </c>
      <c r="DS1" s="200" t="s">
        <v>147</v>
      </c>
      <c r="DT1" s="200" t="s">
        <v>148</v>
      </c>
      <c r="DU1" s="200" t="s">
        <v>149</v>
      </c>
      <c r="DV1" s="200" t="s">
        <v>150</v>
      </c>
      <c r="DW1" s="200" t="s">
        <v>151</v>
      </c>
      <c r="DX1" s="200"/>
      <c r="DY1" s="221" t="s">
        <v>117</v>
      </c>
      <c r="DZ1" s="221" t="s">
        <v>77</v>
      </c>
      <c r="EA1" s="221" t="s">
        <v>77</v>
      </c>
      <c r="EB1" s="221" t="s">
        <v>152</v>
      </c>
      <c r="EC1" s="221" t="s">
        <v>123</v>
      </c>
      <c r="ED1" s="221" t="s">
        <v>153</v>
      </c>
      <c r="EE1" s="221"/>
      <c r="EF1" s="221"/>
      <c r="EG1" s="200"/>
      <c r="EH1" s="222" t="s">
        <v>161</v>
      </c>
      <c r="EI1" s="222" t="s">
        <v>154</v>
      </c>
      <c r="EJ1" s="222" t="s">
        <v>154</v>
      </c>
      <c r="EK1" s="222" t="s">
        <v>155</v>
      </c>
      <c r="EL1" s="222" t="s">
        <v>132</v>
      </c>
      <c r="EM1" s="222" t="s">
        <v>156</v>
      </c>
      <c r="EN1" s="222"/>
      <c r="EO1" s="222"/>
      <c r="EP1" s="200"/>
      <c r="EQ1" s="225" t="s">
        <v>161</v>
      </c>
      <c r="ER1" s="225" t="s">
        <v>162</v>
      </c>
      <c r="ES1" s="225" t="s">
        <v>162</v>
      </c>
      <c r="ET1" s="225" t="s">
        <v>163</v>
      </c>
      <c r="EU1" s="225" t="s">
        <v>140</v>
      </c>
      <c r="EV1" s="225" t="s">
        <v>164</v>
      </c>
      <c r="EW1" s="225"/>
      <c r="EX1" s="225"/>
      <c r="EY1" s="200"/>
      <c r="EZ1" s="223" t="s">
        <v>157</v>
      </c>
      <c r="FA1" s="223" t="s">
        <v>158</v>
      </c>
      <c r="FB1" s="223" t="s">
        <v>159</v>
      </c>
    </row>
    <row r="2" spans="1:158" ht="15" customHeight="1" thickBot="1">
      <c r="A2" s="43" t="s">
        <v>55</v>
      </c>
      <c r="B2" s="44">
        <v>1</v>
      </c>
      <c r="C2" s="45" t="s">
        <v>55</v>
      </c>
      <c r="E2" s="53">
        <f>Fall!G3</f>
        <v>0</v>
      </c>
      <c r="G2" s="54"/>
      <c r="I2" s="154"/>
      <c r="J2" s="152"/>
      <c r="K2" s="152"/>
      <c r="L2" s="152"/>
      <c r="M2" s="152"/>
      <c r="N2" s="152"/>
      <c r="O2" s="152"/>
      <c r="P2" s="152"/>
      <c r="R2" s="1" t="str">
        <f>IF(COUNTA(Fall!C10)=1,Fall!C10,"")</f>
        <v/>
      </c>
      <c r="S2" s="1" t="str">
        <f>IF(COUNTA(Fall!B10)=1,Fall!B10,"")</f>
        <v/>
      </c>
      <c r="T2" s="1">
        <f>IFERROR(VLOOKUP(Fall!L10,Reference!$A$2:$B$30,2,FALSE),"")</f>
        <v>12</v>
      </c>
      <c r="U2" s="1" t="e">
        <f ca="1">IF(LEN(T2)&gt;0,INDEX($AB$36:$AB$39,MATCH($T2,INDIRECT(CONCATENATE(INDEX($AD$34:$AL$34,1,MATCH($S2,$AD$35:$AL$35,0)),"$36:",INDEX($AD$34:$AL$34,1,MATCH($S2,$AD$35:$AL$35,0)),"$39"),TRUE),1),1),"")</f>
        <v>#N/A</v>
      </c>
      <c r="V2" s="1" t="e">
        <f t="shared" ref="V2:V31" ca="1" si="0">IF(LEN(T2)&gt;0,INDEX($AB$36:$AB$39,MATCH($T2,INDIRECT(CONCATENATE(INDEX($AD$34:$AL$34,1,MATCH($S2,$AD$35:$AL$35,0)),"$36:",INDEX($AD$34:$AL$34,1,MATCH($S2,$AD$35:$AL$35,0)),"$39"),TRUE),1),1),"")</f>
        <v>#N/A</v>
      </c>
      <c r="Y2" s="1" t="str">
        <f>IFERROR(VLOOKUP(Fall!K10,Reference!$A$2:$B$30,2,FALSE),"")</f>
        <v/>
      </c>
      <c r="Z2" s="1" t="str">
        <f t="shared" ref="Z2:Z31" ca="1" si="1">IFERROR(IF(LEN(Y2)&gt;0,INDEX($AB$36:$AB$39,MATCH($Y2,INDIRECT(CONCATENATE(INDEX($AD$34:$AL$34,1,MATCH($S2,$AD$35:$AL$35,0)),"$36:",INDEX($AD$34:$AL$34,1,MATCH($S2,$AD$35:$AL$35,0)),"$39"),TRUE),1),1),""),"")</f>
        <v/>
      </c>
      <c r="AA2" s="1" t="str">
        <f>IFERROR(VLOOKUP(Fall!N10,Reference!$A$2:$B$30,2,FALSE),"")</f>
        <v/>
      </c>
      <c r="AB2" s="1" t="str">
        <f t="shared" ref="AB2:AB31" ca="1" si="2">IFERROR(IF(LEN(AA2)&gt;0,INDEX($AB$36:$AB$39,MATCH($AA2,INDIRECT(CONCATENATE(INDEX($AD$34:$AL$34,1,MATCH($S2,$AD$35:$AL$35,0)),"$36:",INDEX($AD$34:$AL$34,1,MATCH($S2,$AD$35:$AL$35,0)),"$39"),TRUE),1),1),""),"")</f>
        <v/>
      </c>
      <c r="AD2" s="1">
        <f ca="1">COUNTIF(V$2:V$31,4)</f>
        <v>0</v>
      </c>
      <c r="AG2" s="202"/>
      <c r="AI2" s="203"/>
      <c r="AJ2" s="204">
        <f>IF(LEN(Fall!P10)=0,"",VALUE(Fall!P10))</f>
        <v>31</v>
      </c>
      <c r="AK2" s="204" t="e">
        <f t="shared" ref="AK2:AK31" ca="1" si="3">IF(LEN(AJ2)&gt;0,INDEX($AO$36:$AO$39,MATCH($AJ2,INDIRECT(CONCATENATE(INDEX($AQ$34:$AY$34,1,MATCH($S2,$AQ$35:$AY$35,0)),"$36:",INDEX($AQ$34:$AY$34,1,MATCH($S2,$AQ$35:$AY$35,0)),"$39"),TRUE),1),1),"")</f>
        <v>#N/A</v>
      </c>
      <c r="AL2" s="203"/>
      <c r="AN2" s="176" t="str">
        <f>IF(COUNTA(Winter!C10)=1,Winter!C10,"")</f>
        <v/>
      </c>
      <c r="AO2" s="176" t="str">
        <f>IF(COUNTA(Winter!B10)=1,Winter!B10,"")</f>
        <v/>
      </c>
      <c r="AP2" s="176" t="str">
        <f>IFERROR(VLOOKUP(Winter!K10,Reference!$A$2:$B$33,2,FALSE),"")</f>
        <v/>
      </c>
      <c r="AQ2" s="176" t="str">
        <f ca="1">IF(LEN(AP2)&gt;0,INDEX($AB$42:$AB$45,MATCH($AP2,INDIRECT(CONCATENATE(INDEX($AD$34:$AL$34,1,MATCH($AO2,$AD$41:$AL$41,0)),"$42:",INDEX($AD$34:$AL$34,1,MATCH($AO2,$AD$41:$AL$41,0)),"$45"),TRUE),1),1),"")</f>
        <v/>
      </c>
      <c r="AR2" s="176" t="str">
        <f t="shared" ref="AR2:AR31" ca="1" si="4">IF(LEN(AP2)&gt;0,INDEX($AB$42:$AB$45,MATCH($AP2,INDIRECT(CONCATENATE(INDEX($AD$34:$AL$34,1,MATCH($AO2,$AD$41:$AL$41,0)),"$42:",INDEX($AD$34:$AL$34,1,MATCH($AO2,$AD$41:$AL$41,0)),"$45"),TRUE),1),1),"")</f>
        <v/>
      </c>
      <c r="AU2" s="176" t="str">
        <f>IFERROR(VLOOKUP(Winter!J10,Reference!$A$2:$B$30,2,FALSE),"")</f>
        <v/>
      </c>
      <c r="AV2" s="176" t="str">
        <f t="shared" ref="AV2:AV31" ca="1" si="5">IFERROR(IF(LEN(AU2)&gt;0,INDEX($AB$42:$AB$45,MATCH($AU2,INDIRECT(CONCATENATE(INDEX($AD$34:$AL$34,1,MATCH($AO2,$AD$41:$AL$41,0)),"$42:",INDEX($AD$34:$AL$34,1,MATCH($AO2,$AD$41:$AL$41,0)),"$45"),TRUE),1),1),""),"")</f>
        <v/>
      </c>
      <c r="AW2" s="176" t="str">
        <f>IFERROR(VLOOKUP(Winter!M10,Reference!$A$2:$B$30,2,FALSE),"")</f>
        <v/>
      </c>
      <c r="AX2" s="176" t="str">
        <f t="shared" ref="AX2:AX31" ca="1" si="6">IFERROR(IF(LEN(AW2)&gt;0,INDEX($AB$42:$AB$45,MATCH($AW2,INDIRECT(CONCATENATE(INDEX($AD$34:$AL$34,1,MATCH($AO2,$AD$41:$AL$41,0)),"$42:",INDEX($AD$34:$AL$34,1,MATCH($AO2,$AD$41:$AL$41,0)),"$45"),TRUE),1),1),""),"")</f>
        <v/>
      </c>
      <c r="AZ2" s="176">
        <f ca="1">COUNTIF(AR$2:AR$31,4)</f>
        <v>0</v>
      </c>
      <c r="BE2" s="203"/>
      <c r="BF2" s="205" t="str">
        <f>IF(LEN(Winter!$O10)=0,"",VALUE(Winter!O10))</f>
        <v/>
      </c>
      <c r="BG2" s="205" t="str">
        <f t="shared" ref="BG2:BG31" ca="1" si="7">IF(LEN(BF2)&gt;0,INDEX($AO$42:$AO$45,MATCH($BF2,INDIRECT(CONCATENATE(INDEX($AQ$34:$AY$34,1,MATCH($AO2,$AQ$41:$AY$41,0)),"$42:",INDEX($AQ$34:$AY$34,1,MATCH($AO2,$AQ$41:$AY$41,0)),"$45"),TRUE),1),1),"")</f>
        <v/>
      </c>
      <c r="BH2" s="203"/>
      <c r="BJ2" s="149" t="str">
        <f>IF(COUNTA(Spring!C10)=1,Spring!C10,"")</f>
        <v/>
      </c>
      <c r="BK2" s="149" t="str">
        <f>IF(COUNTA(Spring!B10)=1,Spring!B10,"")</f>
        <v/>
      </c>
      <c r="BL2" s="149" t="str">
        <f>IFERROR(VLOOKUP(Spring!L10,Reference!$A$2:$B$30,2,FALSE),"")</f>
        <v/>
      </c>
      <c r="BM2" s="149" t="str">
        <f ca="1">IF(LEN(BL2)&gt;0,INDEX($AB$48:$AB$51,MATCH($BL2,INDIRECT(CONCATENATE(INDEX($AD$34:$AL$34,1,MATCH($BK2,$AD$47:$AL$47,0)),"$48:",INDEX($AD$34:$AL$34,1,MATCH($BK2,$AD$47:$AL$47,0)),"$51"),TRUE),1),1),"")</f>
        <v/>
      </c>
      <c r="BN2" s="149" t="str">
        <f t="shared" ref="BN2:BN31" ca="1" si="8">IF(LEN(BL2)&gt;0,INDEX($AB$48:$AB$51,MATCH($BL2,INDIRECT(CONCATENATE(INDEX($AD$34:$AL$34,1,MATCH($BK2,$AD$47:$AL$47,0)),"$48:",INDEX($AD$34:$AL$34,1,MATCH($BK2,$AD$47:$AL$47,0)),"$51"),TRUE),1),1),"")</f>
        <v/>
      </c>
      <c r="BQ2" s="149" t="str">
        <f>IFERROR(VLOOKUP(Spring!K10,Reference!$A$2:$B$30,2,FALSE),"")</f>
        <v/>
      </c>
      <c r="BR2" s="149" t="str">
        <f t="shared" ref="BR2:BR31" ca="1" si="9">IFERROR(IF(LEN(BQ2)&gt;0,INDEX($AB$48:$AB$51,MATCH($BQ2,INDIRECT(CONCATENATE(INDEX($AD$34:$AL$34,1,MATCH($BK2,$AD$47:$AL$47,0)),"$48:",INDEX($AD$34:$AL$34,1,MATCH($BK2,$AD$47:$AL$47,0)),"$51"),TRUE),1),1),""),"")</f>
        <v/>
      </c>
      <c r="BS2" s="149" t="str">
        <f>IFERROR(VLOOKUP(Spring!N10,Reference!$A$2:$B$30,2,FALSE),"")</f>
        <v/>
      </c>
      <c r="BT2" s="149" t="str">
        <f t="shared" ref="BT2:BT31" ca="1" si="10">IFERROR(IF(LEN(BS2)&gt;0,INDEX($AB$48:$AB$51,MATCH($BS2,INDIRECT(CONCATENATE(INDEX($AD$34:$AL$34,1,MATCH($BK2,$AD$47:$AL$47,0)),"$48:",INDEX($AD$34:$AL$34,1,MATCH($BK2,$AD$47:$AL$47,0)),"$51"),TRUE),1),1),""),"")</f>
        <v/>
      </c>
      <c r="BV2" s="149">
        <f ca="1">COUNTIF(BN$2:BN$31,4)</f>
        <v>0</v>
      </c>
      <c r="CA2" s="202"/>
      <c r="CB2" s="206" t="str">
        <f>IF(LEN(Spring!P10)=0,"",VALUE(Spring!P10))</f>
        <v/>
      </c>
      <c r="CC2" s="207" t="str">
        <f t="shared" ref="CC2:CC31" ca="1" si="11">IF(LEN(CB2)&gt;0,INDEX($AO$48:$AO$51,MATCH($CB2,INDIRECT(CONCATENATE(INDEX($AQ$34:$AY$34,1,MATCH($BK2,$AQ$47:$AY$47,0)),"$48:",INDEX($AQ$34:$AY$34,1,MATCH($BK2,$AQ$47:$AY$47,0)),"$51"),TRUE),1),1),"")</f>
        <v/>
      </c>
      <c r="CD2" s="208"/>
      <c r="CE2" s="209"/>
      <c r="CF2" s="208"/>
      <c r="CG2" s="217" t="str">
        <f>$R2</f>
        <v/>
      </c>
      <c r="CH2" s="217">
        <f>$T2</f>
        <v>12</v>
      </c>
      <c r="CI2" s="217" t="e">
        <f t="shared" ref="CI2:CI31" ca="1" si="12">$V2</f>
        <v>#N/A</v>
      </c>
      <c r="CJ2" s="217" t="str">
        <f>IFERROR(VLOOKUP($CG2,$AN$2:$AR$31,COLUMNS($AN2:AP2),FALSE),"—")</f>
        <v/>
      </c>
      <c r="CK2" s="217" t="str">
        <f>IF(LEN(CJ2)=0,"",IFERROR(CJ2-CH2,"—"))</f>
        <v/>
      </c>
      <c r="CL2" s="217" t="str">
        <f>IFERROR(IF(LEN(CG2)&gt;0,IF(CI2&gt;=3,0,VLOOKUP(CG2,Fall!C10:J39,COLUMNS(Fall!$C$2:$I$2),FALSE)),""),"")</f>
        <v/>
      </c>
      <c r="CM2" s="217" t="str">
        <f ca="1">IFERROR(IF(CI2&gt;=3,CONCATENATE("K",37+MATCH(CH2,$I$38:$I$76,1),":K",40+MATCH(CH2,$I$38:$I$76,1)),IF(CL2="PRE",CONCATENATE("C",37+MATCH(CH2,$A$38:$A$76,1),":C",40+MATCH(CH2,$A$38:$A$76,1)),IF(CL2="EM",CONCATENATE("G",37+MATCH(CH2,$E$38:$E$76,1),":G",40+MATCH(CH2,$E$38:$E$76,1)),CONCATENATE("K",37+MATCH(CH2,$I$38:$I$76,1),":K",40+MATCH(CH2,$I$38:$I$76,1))))),"")</f>
        <v/>
      </c>
      <c r="CN2" s="218" t="str">
        <f ca="1">IF(CH2=29,"—",IFERROR(MATCH(CK2,INDIRECT(CM2,TRUE),1),"—"))</f>
        <v>—</v>
      </c>
      <c r="CO2" s="218" t="str">
        <f ca="1">IF(ISNUMBER(CN2),ROW(),IF(CH2=29,ROW(),""))</f>
        <v/>
      </c>
      <c r="CP2" s="219"/>
      <c r="CQ2" s="217" t="str">
        <f ca="1">IFERROR(INDEX(CG$2:CG$31,MATCH(SMALL(CO$2:CO$31,ROWS(CO$2:CO2)),CO$2:CO$31,0)),"")</f>
        <v/>
      </c>
      <c r="CR2" s="217">
        <f ca="1">IFERROR(VLOOKUP($CQ2,$R$2:$V$31,COLUMNS($R2:T2),FALSE),"")</f>
        <v>12</v>
      </c>
      <c r="CS2" s="217" t="str">
        <f t="shared" ref="CS2" ca="1" si="13">IFERROR(VLOOKUP(CR2,$B$2:$C$33,2,FALSE),"")</f>
        <v>J</v>
      </c>
      <c r="CT2" s="217" t="e">
        <f ca="1">VLOOKUP($CQ2,$R$2:$V$31,COLUMNS($R2:V2),FALSE)</f>
        <v>#N/A</v>
      </c>
      <c r="CU2" s="217">
        <f ca="1">COUNTIFS(CT$2:CT$31,4)</f>
        <v>0</v>
      </c>
      <c r="CZ2" s="217" t="str">
        <f ca="1">CQ2</f>
        <v/>
      </c>
      <c r="DA2" s="217" t="str">
        <f ca="1">IFERROR(VLOOKUP(CQ2,$AN$2:$AR$31,COLUMNS($AN2:AP2),FALSE),"")</f>
        <v/>
      </c>
      <c r="DB2" s="217" t="str">
        <f t="shared" ref="DB2:DB31" ca="1" si="14">IFERROR(VLOOKUP(DA2,$B$2:$C$33,2,FALSE),"")</f>
        <v/>
      </c>
      <c r="DC2" s="217" t="str">
        <f ca="1">VLOOKUP($CZ2,$AN$2:$AR$31,COLUMNS($AN2:AR2),FALSE)</f>
        <v/>
      </c>
      <c r="DD2" s="217">
        <f ca="1">COUNTIFS(DC$2:DC$31,4)</f>
        <v>0</v>
      </c>
      <c r="DI2" s="217" t="str">
        <f ca="1">IF(VLOOKUP($CZ2,$CG$2:$CO$31,COLUMNS(CG2:CH2),FALSE)=29,"—",VLOOKUP($CZ2,$CG$2:$CO$31,COLUMNS(CG2:CK2),FALSE))</f>
        <v/>
      </c>
      <c r="DJ2" s="217" t="str">
        <f t="shared" ref="DJ2:DJ31" ca="1" si="15">VLOOKUP($CZ2,$CG$2:$CO$31,COLUMNS(CG2:CN2),FALSE)</f>
        <v>—</v>
      </c>
      <c r="DK2" s="217">
        <f ca="1">COUNTIF(DJ$2:DJ$31,4)</f>
        <v>0</v>
      </c>
      <c r="DM2" s="216"/>
      <c r="DO2" s="149" t="str">
        <f t="shared" ref="DO2:DO31" si="16">$R2</f>
        <v/>
      </c>
      <c r="DP2" s="149">
        <f>$T2</f>
        <v>12</v>
      </c>
      <c r="DQ2" s="149" t="e">
        <f t="shared" ref="DQ2:DQ31" ca="1" si="17">$V2</f>
        <v>#N/A</v>
      </c>
      <c r="DR2" s="149" t="str">
        <f>IFERROR(VLOOKUP($DO2,$BJ$2:$BN$31,COLUMNS($BJ2:BL2),FALSE),"—")</f>
        <v/>
      </c>
      <c r="DS2" s="149" t="str">
        <f>IF(LEN(DR2)=0,"",IFERROR(DR2-DP2,"—"))</f>
        <v/>
      </c>
      <c r="DT2" s="149" t="str">
        <f>IFERROR(IF(LEN(DO2)&gt;0,IF(DQ2&gt;=3,0,VLOOKUP(DO2,Fall!C10:J39,COLUMNS(Fall!$C$2:$I$2),FALSE)),""),"")</f>
        <v/>
      </c>
      <c r="DU2" s="149" t="str">
        <f ca="1">IFERROR(IF(DQ2&gt;=3,CONCATENATE("X",37+MATCH(DP2,$V$38:$V$76,1),":X",40+MATCH(DP2,$V$38:$V$76,1)),IF(DT2="PRE",CONCATENATE("P",37+MATCH(DP2,$N$38:$N$76,1),":P",40+MATCH(DP2,$N$38:$N$76,1)),IF(DT2="EM",CONCATENATE("T",37+MATCH(DP2,$R$38:$R$76,1),":T",40+MATCH(DP2,$R$38:$R$76,1)),CONCATENATE("X",37+MATCH(DP2,$V$38:$V$76,1),":X",40+MATCH(DP2,$V$38:$V$76,1))))),"")</f>
        <v/>
      </c>
      <c r="DV2" s="220" t="str">
        <f ca="1">IF(DP2=29,"—",IFERROR(MATCH(DS2,INDIRECT(DU2,TRUE),1),"—"))</f>
        <v>—</v>
      </c>
      <c r="DW2" s="220" t="str">
        <f ca="1">IF(ISNUMBER(DV2),ROW(),IF(DP2=29,ROW(),""))</f>
        <v/>
      </c>
      <c r="DX2" s="36"/>
      <c r="DY2" s="149" t="str">
        <f ca="1">IFERROR(INDEX(DO$2:DO$31,MATCH(SMALL(DW$2:DW$31,ROWS(DW$2:DW2)),DW$2:DW$31,0)),"")</f>
        <v/>
      </c>
      <c r="DZ2" s="149">
        <f ca="1">IFERROR(VLOOKUP(DY2,$R$2:$V$31,COLUMNS($R2:T2),FALSE),"")</f>
        <v>12</v>
      </c>
      <c r="EA2" s="149" t="str">
        <f t="shared" ref="EA2:EA31" ca="1" si="18">IFERROR(VLOOKUP(DZ2,$B$2:$C$30,2,FALSE),"")</f>
        <v>J</v>
      </c>
      <c r="EB2" s="149" t="e">
        <f ca="1">VLOOKUP(DY2,$R$2:$V$31,COLUMNS($R2:V2),FALSE)</f>
        <v>#N/A</v>
      </c>
      <c r="EC2" s="149">
        <f ca="1">COUNTIFS(EB$2:EB$31,4)</f>
        <v>0</v>
      </c>
      <c r="EH2" s="149" t="str">
        <f ca="1">DY2</f>
        <v/>
      </c>
      <c r="EI2" s="149" t="str">
        <f ca="1">IFERROR(VLOOKUP(EH2,$AN$2:$AR$31,COLUMNS($AN2:AP2),FALSE),"")</f>
        <v/>
      </c>
      <c r="EJ2" s="149" t="str">
        <f ca="1">IFERROR(VLOOKUP(EI2,$B$2:$C$30,2,FALSE),"")</f>
        <v/>
      </c>
      <c r="EK2" s="149" t="str">
        <f ca="1">VLOOKUP(EH2,$AN$2:$AR$31,COLUMNS($AN2:AR2),FALSE)</f>
        <v/>
      </c>
      <c r="EL2" s="149">
        <f ca="1">COUNTIFS(EK$2:EK$31,4)</f>
        <v>0</v>
      </c>
      <c r="EQ2" s="149" t="str">
        <f ca="1">DY2</f>
        <v/>
      </c>
      <c r="ER2" s="149" t="str">
        <f ca="1">IFERROR(VLOOKUP(EQ2,$BJ$2:$BN$31,COLUMNS($BJ2:BL2),FALSE),"")</f>
        <v/>
      </c>
      <c r="ES2" s="149" t="str">
        <f t="shared" ref="ES2:ES31" ca="1" si="19">IFERROR(VLOOKUP(ER2,$B$2:$C$30,2,FALSE),"")</f>
        <v/>
      </c>
      <c r="ET2" s="149" t="str">
        <f ca="1">VLOOKUP(EQ2,$BJ$2:$BN$31,COLUMNS($BJ2:BN2),FALSE)</f>
        <v/>
      </c>
      <c r="EU2" s="149">
        <f ca="1">COUNTIFS(ET$2:ET$31,4)</f>
        <v>0</v>
      </c>
      <c r="EZ2" s="149" t="str">
        <f ca="1">IF(VLOOKUP(EQ2,$DO$2:$DW$31,COLUMNS(DO2:DP2),FALSE)=29,"—",VLOOKUP(EQ2,$DO$2:$DW$31,COLUMNS(DO2:DS2),FALSE))</f>
        <v/>
      </c>
      <c r="FA2" s="149" t="str">
        <f t="shared" ref="FA2:FA31" ca="1" si="20">VLOOKUP(DY2,$DO$2:$DW$31,COLUMNS(DO2:DV2),FALSE)</f>
        <v>—</v>
      </c>
      <c r="FB2" s="149">
        <f ca="1">COUNTIF(FA$2:FA$31,"=4")</f>
        <v>0</v>
      </c>
    </row>
    <row r="3" spans="1:158" ht="15" customHeight="1">
      <c r="A3" s="46" t="s">
        <v>50</v>
      </c>
      <c r="B3" s="42">
        <v>2</v>
      </c>
      <c r="C3" s="47" t="s">
        <v>50</v>
      </c>
      <c r="E3" s="82">
        <f>Fall!G4</f>
        <v>0</v>
      </c>
      <c r="F3" s="81" t="s">
        <v>165</v>
      </c>
      <c r="G3" s="83">
        <f>Spring!G4</f>
        <v>0</v>
      </c>
      <c r="R3" s="1" t="str">
        <f>IF(COUNTA(Fall!C11)=1,Fall!C11,"")</f>
        <v/>
      </c>
      <c r="S3" s="1" t="str">
        <f>IF(COUNTA(Fall!B11)=1,Fall!B11,"")</f>
        <v/>
      </c>
      <c r="T3" s="1">
        <f>IFERROR(VLOOKUP(Fall!L11,Reference!$A$2:$B$30,2,FALSE),"")</f>
        <v>14</v>
      </c>
      <c r="U3" s="1" t="e">
        <f t="shared" ref="U3:U31" ca="1" si="21">IF(LEN(T3)&gt;0,INDEX($AB$36:$AB$39,MATCH($T3,INDIRECT(CONCATENATE(INDEX($AD$34:$AL$34,1,MATCH($S3,$AD$35:$AL$35,0)),"$36:",INDEX($AD$34:$AL$34,1,MATCH($S3,$AD$35:$AL$35,0)),"$39"),TRUE),1),1),"")</f>
        <v>#N/A</v>
      </c>
      <c r="V3" s="1" t="e">
        <f t="shared" ca="1" si="0"/>
        <v>#N/A</v>
      </c>
      <c r="Y3" s="1" t="str">
        <f>IFERROR(VLOOKUP(Fall!K11,Reference!$A$2:$B$30,2,FALSE),"")</f>
        <v/>
      </c>
      <c r="Z3" s="1" t="str">
        <f t="shared" ca="1" si="1"/>
        <v/>
      </c>
      <c r="AA3" s="1" t="str">
        <f>IFERROR(VLOOKUP(Fall!N11,Reference!$A$2:$B$30,2,FALSE),"")</f>
        <v/>
      </c>
      <c r="AB3" s="1" t="str">
        <f t="shared" ca="1" si="2"/>
        <v/>
      </c>
      <c r="AD3" s="1">
        <f ca="1">COUNTIF(V$2:V$31,3)</f>
        <v>0</v>
      </c>
      <c r="AG3" s="202"/>
      <c r="AI3" s="203"/>
      <c r="AJ3" s="204">
        <f>IF(LEN(Fall!P11)=0,"",VALUE(Fall!P11))</f>
        <v>55</v>
      </c>
      <c r="AK3" s="204" t="e">
        <f t="shared" ca="1" si="3"/>
        <v>#N/A</v>
      </c>
      <c r="AL3" s="203"/>
      <c r="AN3" s="176" t="str">
        <f>IF(COUNTA(Winter!C11)=1,Winter!C11,"")</f>
        <v/>
      </c>
      <c r="AO3" s="176" t="str">
        <f>IF(COUNTA(Winter!B11)=1,Winter!B11,"")</f>
        <v/>
      </c>
      <c r="AP3" s="176" t="str">
        <f>IFERROR(VLOOKUP(Winter!K11,Reference!$A$2:$B$33,2,FALSE),"")</f>
        <v/>
      </c>
      <c r="AQ3" s="176" t="str">
        <f t="shared" ref="AQ3:AQ31" ca="1" si="22">IF(LEN(AP3)&gt;0,INDEX($AB$42:$AB$45,MATCH($AP3,INDIRECT(CONCATENATE(INDEX($AD$34:$AL$34,1,MATCH($AO3,$AD$41:$AL$41,0)),"$42:",INDEX($AD$34:$AL$34,1,MATCH($AO3,$AD$41:$AL$41,0)),"$45"),TRUE),1),1),"")</f>
        <v/>
      </c>
      <c r="AR3" s="176" t="str">
        <f t="shared" ca="1" si="4"/>
        <v/>
      </c>
      <c r="AU3" s="176" t="str">
        <f>IFERROR(VLOOKUP(Winter!J11,Reference!$A$2:$B$30,2,FALSE),"")</f>
        <v/>
      </c>
      <c r="AV3" s="176" t="str">
        <f t="shared" ca="1" si="5"/>
        <v/>
      </c>
      <c r="AW3" s="176" t="str">
        <f>IFERROR(VLOOKUP(Winter!M11,Reference!$A$2:$B$30,2,FALSE),"")</f>
        <v/>
      </c>
      <c r="AX3" s="176" t="str">
        <f t="shared" ca="1" si="6"/>
        <v/>
      </c>
      <c r="AZ3" s="176">
        <f ca="1">COUNTIF(AR$2:AR$31,3)</f>
        <v>0</v>
      </c>
      <c r="BE3" s="203"/>
      <c r="BF3" s="205" t="str">
        <f>IF(LEN(Winter!$O11)=0,"",VALUE(Winter!O11))</f>
        <v/>
      </c>
      <c r="BG3" s="205" t="str">
        <f t="shared" ca="1" si="7"/>
        <v/>
      </c>
      <c r="BH3" s="203"/>
      <c r="BJ3" s="149" t="str">
        <f>IF(COUNTA(Spring!C11)=1,Spring!C11,"")</f>
        <v/>
      </c>
      <c r="BK3" s="149" t="str">
        <f>IF(COUNTA(Spring!B11)=1,Spring!B11,"")</f>
        <v/>
      </c>
      <c r="BL3" s="149" t="str">
        <f>IFERROR(VLOOKUP(Spring!L11,Reference!$A$2:$B$30,2,FALSE),"")</f>
        <v/>
      </c>
      <c r="BM3" s="149" t="str">
        <f t="shared" ref="BM3:BM31" ca="1" si="23">IF(LEN(BL3)&gt;0,INDEX($AB$48:$AB$51,MATCH($BL3,INDIRECT(CONCATENATE(INDEX($AD$34:$AL$34,1,MATCH($BK3,$AD$47:$AL$47,0)),"$48:",INDEX($AD$34:$AL$34,1,MATCH($BK3,$AD$47:$AL$47,0)),"$51"),TRUE),1),1),"")</f>
        <v/>
      </c>
      <c r="BN3" s="149" t="str">
        <f t="shared" ca="1" si="8"/>
        <v/>
      </c>
      <c r="BQ3" s="149" t="str">
        <f>IFERROR(VLOOKUP(Spring!K11,Reference!$A$2:$B$30,2,FALSE),"")</f>
        <v/>
      </c>
      <c r="BR3" s="149" t="str">
        <f t="shared" ca="1" si="9"/>
        <v/>
      </c>
      <c r="BS3" s="149" t="str">
        <f>IFERROR(VLOOKUP(Spring!N11,Reference!$A$2:$B$30,2,FALSE),"")</f>
        <v/>
      </c>
      <c r="BT3" s="149" t="str">
        <f t="shared" ca="1" si="10"/>
        <v/>
      </c>
      <c r="BV3" s="149">
        <f ca="1">COUNTIF(BN$2:BN$31,3)</f>
        <v>0</v>
      </c>
      <c r="CA3" s="202"/>
      <c r="CB3" s="206" t="str">
        <f>IF(LEN(Spring!P11)=0,"",VALUE(Spring!P11))</f>
        <v/>
      </c>
      <c r="CC3" s="207" t="str">
        <f t="shared" ca="1" si="11"/>
        <v/>
      </c>
      <c r="CD3" s="208"/>
      <c r="CE3" s="209"/>
      <c r="CF3" s="208"/>
      <c r="CG3" s="217" t="str">
        <f t="shared" ref="CG3:CG31" si="24">$R3</f>
        <v/>
      </c>
      <c r="CH3" s="217">
        <f t="shared" ref="CH3:CH31" si="25">$T3</f>
        <v>14</v>
      </c>
      <c r="CI3" s="217" t="e">
        <f t="shared" ca="1" si="12"/>
        <v>#N/A</v>
      </c>
      <c r="CJ3" s="217" t="str">
        <f>IFERROR(VLOOKUP($CG3,$AN$2:$AR$31,COLUMNS($AN3:AP3),FALSE),"—")</f>
        <v/>
      </c>
      <c r="CK3" s="217" t="str">
        <f t="shared" ref="CK3:CK31" si="26">IF(LEN(CJ3)=0,"",IFERROR(CJ3-CH3,"—"))</f>
        <v/>
      </c>
      <c r="CL3" s="217" t="str">
        <f>IFERROR(IF(LEN(CG3)&gt;0,IF(CI3&gt;=3,0,VLOOKUP(CG3,Fall!C11:I40,COLUMNS(Fall!$C$2:$I$2),FALSE)),""),"")</f>
        <v/>
      </c>
      <c r="CM3" s="217" t="str">
        <f t="shared" ref="CM3:CM31" ca="1" si="27">IFERROR(IF(CI3&gt;=3,CONCATENATE("K",37+MATCH(CH3,$I$38:$I$76,1),":K",40+MATCH(CH3,$I$38:$I$76,1)),IF(CL3="PRE",CONCATENATE("C",37+MATCH(CH3,$A$38:$A$76,1),":C",40+MATCH(CH3,$A$38:$A$76,1)),IF(CL3="EM",CONCATENATE("G",37+MATCH(CH3,$E$38:$E$76,1),":G",40+MATCH(CH3,$E$38:$E$76,1)),CONCATENATE("K",37+MATCH(CH3,$I$38:$I$76,1),":K",40+MATCH(CH3,$I$38:$I$76,1))))),"")</f>
        <v/>
      </c>
      <c r="CN3" s="218" t="str">
        <f t="shared" ref="CN3:CN31" ca="1" si="28">IF(CH3=29,"—",IFERROR(MATCH(CK3,INDIRECT(CM3,TRUE),1),"—"))</f>
        <v>—</v>
      </c>
      <c r="CO3" s="218" t="str">
        <f t="shared" ref="CO3:CO31" ca="1" si="29">IF(ISNUMBER(CN3),ROW(),IF(CH3=29,ROW(),""))</f>
        <v/>
      </c>
      <c r="CP3" s="219"/>
      <c r="CQ3" s="217" t="str">
        <f ca="1">IFERROR(INDEX(CG$2:CG$31,MATCH(SMALL(CO$2:CO$31,ROWS(CO$2:CO3)),CO$2:CO$31,0)),"")</f>
        <v/>
      </c>
      <c r="CR3" s="217">
        <f ca="1">IFERROR(VLOOKUP($CQ3,$R$2:$V$31,COLUMNS($R3:T3),FALSE),"")</f>
        <v>12</v>
      </c>
      <c r="CS3" s="217" t="str">
        <f t="shared" ref="CS3:CS31" ca="1" si="30">IFERROR(VLOOKUP(CR3,$B$2:$C$33,2,FALSE),"")</f>
        <v>J</v>
      </c>
      <c r="CT3" s="217" t="e">
        <f ca="1">VLOOKUP($CQ3,$R$2:$V$31,COLUMNS($R3:V3),FALSE)</f>
        <v>#N/A</v>
      </c>
      <c r="CU3" s="217">
        <f ca="1">COUNTIFS(CT$2:CT$31,3)</f>
        <v>0</v>
      </c>
      <c r="CZ3" s="217" t="str">
        <f t="shared" ref="CZ3:CZ31" ca="1" si="31">CQ3</f>
        <v/>
      </c>
      <c r="DA3" s="217" t="str">
        <f ca="1">IFERROR(VLOOKUP(CQ3,$AN$2:$AR$31,COLUMNS($AN3:AP3),FALSE),"")</f>
        <v/>
      </c>
      <c r="DB3" s="217" t="str">
        <f t="shared" ca="1" si="14"/>
        <v/>
      </c>
      <c r="DC3" s="217" t="str">
        <f ca="1">VLOOKUP($CZ3,$AN$2:$AR$31,COLUMNS($AN3:AR3),FALSE)</f>
        <v/>
      </c>
      <c r="DD3" s="217">
        <f ca="1">COUNTIFS(DC$2:DC$31,3)</f>
        <v>0</v>
      </c>
      <c r="DI3" s="217" t="str">
        <f t="shared" ref="DI3:DI31" ca="1" si="32">IF(VLOOKUP($CZ3,$CG$2:$CO$31,COLUMNS(CG3:CH3),FALSE)=29,"—",VLOOKUP($CZ3,$CG$2:$CO$31,COLUMNS(CG3:CK3),FALSE))</f>
        <v/>
      </c>
      <c r="DJ3" s="217" t="str">
        <f t="shared" ca="1" si="15"/>
        <v>—</v>
      </c>
      <c r="DK3" s="217">
        <f ca="1">COUNTIF(DJ$2:DJ$31,3)</f>
        <v>0</v>
      </c>
      <c r="DM3" s="216"/>
      <c r="DO3" s="149" t="str">
        <f t="shared" si="16"/>
        <v/>
      </c>
      <c r="DP3" s="149">
        <f t="shared" ref="DP3:DP31" si="33">$T3</f>
        <v>14</v>
      </c>
      <c r="DQ3" s="149" t="e">
        <f t="shared" ca="1" si="17"/>
        <v>#N/A</v>
      </c>
      <c r="DR3" s="149" t="str">
        <f>IFERROR(VLOOKUP($DO3,$BJ$2:$BN$31,COLUMNS($BJ3:BL3),FALSE),"—")</f>
        <v/>
      </c>
      <c r="DS3" s="149" t="str">
        <f t="shared" ref="DS3:DS31" si="34">IF(LEN(DR3)=0,"",IFERROR(DR3-DP3,"—"))</f>
        <v/>
      </c>
      <c r="DT3" s="149" t="str">
        <f>IFERROR(IF(LEN(DO3)&gt;0,IF(DQ3&gt;=3,0,VLOOKUP(DO3,Fall!C11:I40,COLUMNS(Fall!$C$2:$I$2),FALSE)),""),"")</f>
        <v/>
      </c>
      <c r="DU3" s="149" t="str">
        <f t="shared" ref="DU3:DU31" ca="1" si="35">IFERROR(IF(DQ3&gt;=3,CONCATENATE("X",37+MATCH(DP3,$V$38:$V$76,1),":X",40+MATCH(DP3,$V$38:$V$76,1)),IF(DT3="PRE",CONCATENATE("P",37+MATCH(DP3,$N$38:$N$76,1),":P",40+MATCH(DP3,$N$38:$N$76,1)),IF(DT3="EM",CONCATENATE("T",37+MATCH(DP3,$R$38:$R$76,1),":T",40+MATCH(DP3,$R$38:$R$76,1)),CONCATENATE("X",37+MATCH(DP3,$V$38:$V$76,1),":X",40+MATCH(DP3,$V$38:$V$76,1))))),"")</f>
        <v/>
      </c>
      <c r="DV3" s="220" t="str">
        <f t="shared" ref="DV3:DV31" ca="1" si="36">IF(DP3=29,"—",IFERROR(MATCH(DS3,INDIRECT(DU3,TRUE),1),"—"))</f>
        <v>—</v>
      </c>
      <c r="DW3" s="220" t="str">
        <f t="shared" ref="DW3:DW31" ca="1" si="37">IF(ISNUMBER(DV3),ROW(),IF(DP3=29,ROW(),""))</f>
        <v/>
      </c>
      <c r="DX3" s="36"/>
      <c r="DY3" s="149" t="str">
        <f ca="1">IFERROR(INDEX(DO$2:DO$31,MATCH(SMALL(DW$2:DW$31,ROWS(DW$2:DW3)),DW$2:DW$31,0)),"")</f>
        <v/>
      </c>
      <c r="DZ3" s="149">
        <f ca="1">IFERROR(VLOOKUP(DY3,$R$2:$V$31,COLUMNS($R3:T3),FALSE),"")</f>
        <v>12</v>
      </c>
      <c r="EA3" s="149" t="str">
        <f t="shared" ca="1" si="18"/>
        <v>J</v>
      </c>
      <c r="EB3" s="149" t="e">
        <f ca="1">VLOOKUP(DY3,$R$2:$V$31,COLUMNS($R3:V3),FALSE)</f>
        <v>#N/A</v>
      </c>
      <c r="EC3" s="149">
        <f ca="1">COUNTIFS(EB$2:EB$31,3)</f>
        <v>0</v>
      </c>
      <c r="EH3" s="149" t="str">
        <f t="shared" ref="EH3:EH31" ca="1" si="38">DY3</f>
        <v/>
      </c>
      <c r="EI3" s="149" t="str">
        <f ca="1">IFERROR(VLOOKUP(EH3,$AN$2:$AR$31,COLUMNS($AN3:AP3),FALSE),"")</f>
        <v/>
      </c>
      <c r="EJ3" s="149" t="str">
        <f t="shared" ref="EJ3:EJ31" ca="1" si="39">IFERROR(VLOOKUP(EI3,$B$2:$C$30,2,FALSE),"")</f>
        <v/>
      </c>
      <c r="EK3" s="149" t="str">
        <f ca="1">VLOOKUP(EH3,$AN$2:$AR$31,COLUMNS($AN3:AR3),FALSE)</f>
        <v/>
      </c>
      <c r="EL3" s="149">
        <f ca="1">COUNTIFS(EK$2:EK$31,3)</f>
        <v>0</v>
      </c>
      <c r="EQ3" s="149" t="str">
        <f t="shared" ref="EQ3:EQ31" ca="1" si="40">DY3</f>
        <v/>
      </c>
      <c r="ER3" s="149" t="str">
        <f ca="1">IFERROR(VLOOKUP(EQ3,$BJ$2:$BN$31,COLUMNS($BJ3:BL3),FALSE),"")</f>
        <v/>
      </c>
      <c r="ES3" s="149" t="str">
        <f t="shared" ca="1" si="19"/>
        <v/>
      </c>
      <c r="ET3" s="149" t="str">
        <f ca="1">VLOOKUP(EQ3,$BJ$2:$BN$31,COLUMNS($BJ3:BN3),FALSE)</f>
        <v/>
      </c>
      <c r="EU3" s="149">
        <f ca="1">COUNTIFS(ET$2:ET$31,3)</f>
        <v>0</v>
      </c>
      <c r="EZ3" s="149" t="str">
        <f t="shared" ref="EZ3:EZ31" ca="1" si="41">IF(VLOOKUP(EQ3,$DO$2:$DW$31,COLUMNS(DO3:DP3),FALSE)=29,"—",VLOOKUP(EQ3,$DO$2:$DW$31,COLUMNS(DO3:DS3),FALSE))</f>
        <v/>
      </c>
      <c r="FA3" s="149" t="str">
        <f t="shared" ca="1" si="20"/>
        <v>—</v>
      </c>
      <c r="FB3" s="149">
        <f ca="1">COUNTIF(FA$2:FA$31,"=3")</f>
        <v>0</v>
      </c>
    </row>
    <row r="4" spans="1:158" ht="15" customHeight="1">
      <c r="A4" s="48" t="s">
        <v>56</v>
      </c>
      <c r="B4" s="42">
        <v>3</v>
      </c>
      <c r="C4" s="49" t="s">
        <v>56</v>
      </c>
      <c r="E4" s="82">
        <f>IF(E3=G3,E3,CONCATENATE(E3,F3,G3))</f>
        <v>0</v>
      </c>
      <c r="F4" s="81"/>
      <c r="G4" s="83"/>
      <c r="R4" s="1" t="str">
        <f>IF(COUNTA(Fall!C12)=1,Fall!C12,"")</f>
        <v/>
      </c>
      <c r="S4" s="1" t="str">
        <f>IF(COUNTA(Fall!B12)=1,Fall!B12,"")</f>
        <v/>
      </c>
      <c r="T4" s="1">
        <f>IFERROR(VLOOKUP(Fall!L12,Reference!$A$2:$B$30,2,FALSE),"")</f>
        <v>14</v>
      </c>
      <c r="U4" s="1" t="e">
        <f t="shared" ca="1" si="21"/>
        <v>#N/A</v>
      </c>
      <c r="V4" s="1" t="e">
        <f t="shared" ca="1" si="0"/>
        <v>#N/A</v>
      </c>
      <c r="Y4" s="1" t="str">
        <f>IFERROR(VLOOKUP(Fall!K12,Reference!$A$2:$B$30,2,FALSE),"")</f>
        <v/>
      </c>
      <c r="Z4" s="1" t="str">
        <f t="shared" ca="1" si="1"/>
        <v/>
      </c>
      <c r="AA4" s="1" t="str">
        <f>IFERROR(VLOOKUP(Fall!N12,Reference!$A$2:$B$30,2,FALSE),"")</f>
        <v/>
      </c>
      <c r="AB4" s="1" t="str">
        <f t="shared" ca="1" si="2"/>
        <v/>
      </c>
      <c r="AD4" s="1">
        <f ca="1">COUNTIF(V$2:V$31,2)</f>
        <v>0</v>
      </c>
      <c r="AG4" s="202"/>
      <c r="AI4" s="203"/>
      <c r="AJ4" s="204" t="str">
        <f>IF(LEN(Fall!P12)=0,"",VALUE(Fall!P12))</f>
        <v/>
      </c>
      <c r="AK4" s="204" t="str">
        <f t="shared" ca="1" si="3"/>
        <v/>
      </c>
      <c r="AL4" s="203"/>
      <c r="AN4" s="176" t="str">
        <f>IF(COUNTA(Winter!C12)=1,Winter!C12,"")</f>
        <v/>
      </c>
      <c r="AO4" s="176" t="str">
        <f>IF(COUNTA(Winter!B12)=1,Winter!B12,"")</f>
        <v/>
      </c>
      <c r="AP4" s="176" t="str">
        <f>IFERROR(VLOOKUP(Winter!K12,Reference!$A$2:$B$33,2,FALSE),"")</f>
        <v/>
      </c>
      <c r="AQ4" s="176" t="str">
        <f t="shared" ca="1" si="22"/>
        <v/>
      </c>
      <c r="AR4" s="176" t="str">
        <f t="shared" ca="1" si="4"/>
        <v/>
      </c>
      <c r="AU4" s="176" t="str">
        <f>IFERROR(VLOOKUP(Winter!J12,Reference!$A$2:$B$30,2,FALSE),"")</f>
        <v/>
      </c>
      <c r="AV4" s="176" t="str">
        <f t="shared" ca="1" si="5"/>
        <v/>
      </c>
      <c r="AW4" s="176" t="str">
        <f>IFERROR(VLOOKUP(Winter!M12,Reference!$A$2:$B$30,2,FALSE),"")</f>
        <v/>
      </c>
      <c r="AX4" s="176" t="str">
        <f t="shared" ca="1" si="6"/>
        <v/>
      </c>
      <c r="AZ4" s="176">
        <f ca="1">COUNTIF(AR$2:AR$31,2)</f>
        <v>0</v>
      </c>
      <c r="BE4" s="203"/>
      <c r="BF4" s="205" t="str">
        <f>IF(LEN(Winter!$O12)=0,"",VALUE(Winter!O12))</f>
        <v/>
      </c>
      <c r="BG4" s="205" t="str">
        <f t="shared" ca="1" si="7"/>
        <v/>
      </c>
      <c r="BH4" s="203"/>
      <c r="BJ4" s="149" t="str">
        <f>IF(COUNTA(Spring!C12)=1,Spring!C12,"")</f>
        <v/>
      </c>
      <c r="BK4" s="149" t="str">
        <f>IF(COUNTA(Spring!B12)=1,Spring!B12,"")</f>
        <v/>
      </c>
      <c r="BL4" s="149" t="str">
        <f>IFERROR(VLOOKUP(Spring!L12,Reference!$A$2:$B$30,2,FALSE),"")</f>
        <v/>
      </c>
      <c r="BM4" s="149" t="str">
        <f t="shared" ca="1" si="23"/>
        <v/>
      </c>
      <c r="BN4" s="149" t="str">
        <f t="shared" ca="1" si="8"/>
        <v/>
      </c>
      <c r="BQ4" s="149" t="str">
        <f>IFERROR(VLOOKUP(Spring!K12,Reference!$A$2:$B$30,2,FALSE),"")</f>
        <v/>
      </c>
      <c r="BR4" s="149" t="str">
        <f t="shared" ca="1" si="9"/>
        <v/>
      </c>
      <c r="BS4" s="149" t="str">
        <f>IFERROR(VLOOKUP(Spring!N12,Reference!$A$2:$B$30,2,FALSE),"")</f>
        <v/>
      </c>
      <c r="BT4" s="149" t="str">
        <f t="shared" ca="1" si="10"/>
        <v/>
      </c>
      <c r="BV4" s="149">
        <f ca="1">COUNTIF(BN$2:BN$31,2)</f>
        <v>0</v>
      </c>
      <c r="CA4" s="202"/>
      <c r="CB4" s="206" t="str">
        <f>IF(LEN(Spring!P12)=0,"",VALUE(Spring!P12))</f>
        <v/>
      </c>
      <c r="CC4" s="207" t="str">
        <f t="shared" ca="1" si="11"/>
        <v/>
      </c>
      <c r="CD4" s="208"/>
      <c r="CE4" s="209"/>
      <c r="CF4" s="208"/>
      <c r="CG4" s="217" t="str">
        <f t="shared" si="24"/>
        <v/>
      </c>
      <c r="CH4" s="217">
        <f t="shared" si="25"/>
        <v>14</v>
      </c>
      <c r="CI4" s="217" t="e">
        <f t="shared" ca="1" si="12"/>
        <v>#N/A</v>
      </c>
      <c r="CJ4" s="217" t="str">
        <f>IFERROR(VLOOKUP($CG4,$AN$2:$AR$31,COLUMNS($AN4:AP4),FALSE),"—")</f>
        <v/>
      </c>
      <c r="CK4" s="217" t="str">
        <f t="shared" si="26"/>
        <v/>
      </c>
      <c r="CL4" s="217" t="str">
        <f>IFERROR(IF(LEN(CG4)&gt;0,IF(CI4&gt;=3,0,VLOOKUP(CG4,Fall!C12:I41,COLUMNS(Fall!$C$2:$I$2),FALSE)),""),"")</f>
        <v/>
      </c>
      <c r="CM4" s="217" t="str">
        <f t="shared" ca="1" si="27"/>
        <v/>
      </c>
      <c r="CN4" s="218" t="str">
        <f t="shared" ca="1" si="28"/>
        <v>—</v>
      </c>
      <c r="CO4" s="218" t="str">
        <f t="shared" ca="1" si="29"/>
        <v/>
      </c>
      <c r="CP4" s="219"/>
      <c r="CQ4" s="217" t="str">
        <f ca="1">IFERROR(INDEX(CG$2:CG$31,MATCH(SMALL(CO$2:CO$31,ROWS(CO$2:CO4)),CO$2:CO$31,0)),"")</f>
        <v/>
      </c>
      <c r="CR4" s="217">
        <f ca="1">IFERROR(VLOOKUP($CQ4,$R$2:$V$31,COLUMNS($R4:T4),FALSE),"")</f>
        <v>12</v>
      </c>
      <c r="CS4" s="217" t="str">
        <f t="shared" ca="1" si="30"/>
        <v>J</v>
      </c>
      <c r="CT4" s="217" t="e">
        <f ca="1">VLOOKUP($CQ4,$R$2:$V$31,COLUMNS($R4:V4),FALSE)</f>
        <v>#N/A</v>
      </c>
      <c r="CU4" s="217">
        <f ca="1">COUNTIFS(CT$2:CT$31,2)</f>
        <v>0</v>
      </c>
      <c r="CZ4" s="217" t="str">
        <f t="shared" ca="1" si="31"/>
        <v/>
      </c>
      <c r="DA4" s="217" t="str">
        <f ca="1">IFERROR(VLOOKUP(CQ4,$AN$2:$AR$31,COLUMNS($AN4:AP4),FALSE),"")</f>
        <v/>
      </c>
      <c r="DB4" s="217" t="str">
        <f t="shared" ca="1" si="14"/>
        <v/>
      </c>
      <c r="DC4" s="217" t="str">
        <f ca="1">VLOOKUP($CZ4,$AN$2:$AR$31,COLUMNS($AN4:AR4),FALSE)</f>
        <v/>
      </c>
      <c r="DD4" s="217">
        <f ca="1">COUNTIFS(DC$2:DC$31,2)</f>
        <v>0</v>
      </c>
      <c r="DI4" s="217" t="str">
        <f t="shared" ca="1" si="32"/>
        <v/>
      </c>
      <c r="DJ4" s="217" t="str">
        <f t="shared" ca="1" si="15"/>
        <v>—</v>
      </c>
      <c r="DK4" s="217">
        <f ca="1">COUNTIF(DJ$2:DJ$31,2)</f>
        <v>0</v>
      </c>
      <c r="DM4" s="216"/>
      <c r="DO4" s="149" t="str">
        <f t="shared" si="16"/>
        <v/>
      </c>
      <c r="DP4" s="149">
        <f t="shared" si="33"/>
        <v>14</v>
      </c>
      <c r="DQ4" s="149" t="e">
        <f t="shared" ca="1" si="17"/>
        <v>#N/A</v>
      </c>
      <c r="DR4" s="149" t="str">
        <f>IFERROR(VLOOKUP($DO4,$BJ$2:$BN$31,COLUMNS($BJ4:BL4),FALSE),"—")</f>
        <v/>
      </c>
      <c r="DS4" s="149" t="str">
        <f t="shared" si="34"/>
        <v/>
      </c>
      <c r="DT4" s="149" t="str">
        <f>IFERROR(IF(LEN(DO4)&gt;0,IF(DQ4&gt;=3,0,VLOOKUP(DO4,Fall!C12:I41,COLUMNS(Fall!$C$2:$I$2),FALSE)),""),"")</f>
        <v/>
      </c>
      <c r="DU4" s="149" t="str">
        <f t="shared" ca="1" si="35"/>
        <v/>
      </c>
      <c r="DV4" s="220" t="str">
        <f t="shared" ca="1" si="36"/>
        <v>—</v>
      </c>
      <c r="DW4" s="220" t="str">
        <f t="shared" ca="1" si="37"/>
        <v/>
      </c>
      <c r="DX4" s="36"/>
      <c r="DY4" s="149" t="str">
        <f ca="1">IFERROR(INDEX(DO$2:DO$31,MATCH(SMALL(DW$2:DW$31,ROWS(DW$2:DW4)),DW$2:DW$31,0)),"")</f>
        <v/>
      </c>
      <c r="DZ4" s="149">
        <f ca="1">IFERROR(VLOOKUP(DY4,$R$2:$V$31,COLUMNS($R4:T4),FALSE),"")</f>
        <v>12</v>
      </c>
      <c r="EA4" s="149" t="str">
        <f t="shared" ca="1" si="18"/>
        <v>J</v>
      </c>
      <c r="EB4" s="149" t="e">
        <f ca="1">VLOOKUP(DY4,$R$2:$V$31,COLUMNS($R4:V4),FALSE)</f>
        <v>#N/A</v>
      </c>
      <c r="EC4" s="149">
        <f ca="1">COUNTIFS(EB$2:EB$31,2)</f>
        <v>0</v>
      </c>
      <c r="EH4" s="149" t="str">
        <f t="shared" ca="1" si="38"/>
        <v/>
      </c>
      <c r="EI4" s="149" t="str">
        <f ca="1">IFERROR(VLOOKUP(EH4,$AN$2:$AR$31,COLUMNS($AN4:AP4),FALSE),"")</f>
        <v/>
      </c>
      <c r="EJ4" s="149" t="str">
        <f t="shared" ca="1" si="39"/>
        <v/>
      </c>
      <c r="EK4" s="149" t="str">
        <f ca="1">VLOOKUP(EH4,$AN$2:$AR$31,COLUMNS($AN4:AR4),FALSE)</f>
        <v/>
      </c>
      <c r="EL4" s="149">
        <f ca="1">COUNTIFS(EK$2:EK$31,2)</f>
        <v>0</v>
      </c>
      <c r="EQ4" s="149" t="str">
        <f t="shared" ca="1" si="40"/>
        <v/>
      </c>
      <c r="ER4" s="149" t="str">
        <f ca="1">IFERROR(VLOOKUP(EQ4,$BJ$2:$BN$31,COLUMNS($BJ4:BL4),FALSE),"")</f>
        <v/>
      </c>
      <c r="ES4" s="149" t="str">
        <f t="shared" ca="1" si="19"/>
        <v/>
      </c>
      <c r="ET4" s="149" t="str">
        <f ca="1">VLOOKUP(EQ4,$BJ$2:$BN$31,COLUMNS($BJ4:BN4),FALSE)</f>
        <v/>
      </c>
      <c r="EU4" s="149">
        <f ca="1">COUNTIFS(ET$2:ET$31,2)</f>
        <v>0</v>
      </c>
      <c r="EZ4" s="149" t="str">
        <f t="shared" ca="1" si="41"/>
        <v/>
      </c>
      <c r="FA4" s="149" t="str">
        <f t="shared" ca="1" si="20"/>
        <v>—</v>
      </c>
      <c r="FB4" s="149">
        <f ca="1">COUNTIF(FA$2:FA$31,"=2")</f>
        <v>0</v>
      </c>
    </row>
    <row r="5" spans="1:158" ht="15" customHeight="1" thickBot="1">
      <c r="A5" s="48" t="s">
        <v>49</v>
      </c>
      <c r="B5" s="42">
        <v>4</v>
      </c>
      <c r="C5" s="49" t="s">
        <v>49</v>
      </c>
      <c r="E5" s="76"/>
      <c r="F5" s="77"/>
      <c r="G5" s="78"/>
      <c r="R5" s="1" t="str">
        <f>IF(COUNTA(Fall!C13)=1,Fall!C13,"")</f>
        <v/>
      </c>
      <c r="S5" s="1" t="str">
        <f>IF(COUNTA(Fall!B13)=1,Fall!B13,"")</f>
        <v/>
      </c>
      <c r="T5" s="1">
        <f>IFERROR(VLOOKUP(Fall!L13,Reference!$A$2:$B$30,2,FALSE),"")</f>
        <v>13</v>
      </c>
      <c r="U5" s="1" t="e">
        <f t="shared" ca="1" si="21"/>
        <v>#N/A</v>
      </c>
      <c r="V5" s="1" t="e">
        <f t="shared" ca="1" si="0"/>
        <v>#N/A</v>
      </c>
      <c r="Y5" s="1" t="str">
        <f>IFERROR(VLOOKUP(Fall!K13,Reference!$A$2:$B$30,2,FALSE),"")</f>
        <v/>
      </c>
      <c r="Z5" s="1" t="str">
        <f t="shared" ca="1" si="1"/>
        <v/>
      </c>
      <c r="AA5" s="1" t="str">
        <f>IFERROR(VLOOKUP(Fall!N13,Reference!$A$2:$B$30,2,FALSE),"")</f>
        <v/>
      </c>
      <c r="AB5" s="1" t="str">
        <f t="shared" ca="1" si="2"/>
        <v/>
      </c>
      <c r="AD5" s="1">
        <f ca="1">COUNTIF(V$2:V$31,1)</f>
        <v>0</v>
      </c>
      <c r="AG5" s="202"/>
      <c r="AI5" s="203"/>
      <c r="AJ5" s="204" t="str">
        <f>IF(LEN(Fall!P13)=0,"",VALUE(Fall!P13))</f>
        <v/>
      </c>
      <c r="AK5" s="204" t="str">
        <f t="shared" ca="1" si="3"/>
        <v/>
      </c>
      <c r="AL5" s="203"/>
      <c r="AN5" s="176" t="str">
        <f>IF(COUNTA(Winter!C13)=1,Winter!C13,"")</f>
        <v/>
      </c>
      <c r="AO5" s="176" t="str">
        <f>IF(COUNTA(Winter!B13)=1,Winter!B13,"")</f>
        <v/>
      </c>
      <c r="AP5" s="176" t="str">
        <f>IFERROR(VLOOKUP(Winter!K13,Reference!$A$2:$B$33,2,FALSE),"")</f>
        <v/>
      </c>
      <c r="AQ5" s="176" t="str">
        <f t="shared" ca="1" si="22"/>
        <v/>
      </c>
      <c r="AR5" s="176" t="str">
        <f t="shared" ca="1" si="4"/>
        <v/>
      </c>
      <c r="AU5" s="176" t="str">
        <f>IFERROR(VLOOKUP(Winter!J13,Reference!$A$2:$B$30,2,FALSE),"")</f>
        <v/>
      </c>
      <c r="AV5" s="176" t="str">
        <f t="shared" ca="1" si="5"/>
        <v/>
      </c>
      <c r="AW5" s="176" t="str">
        <f>IFERROR(VLOOKUP(Winter!M13,Reference!$A$2:$B$30,2,FALSE),"")</f>
        <v/>
      </c>
      <c r="AX5" s="176" t="str">
        <f t="shared" ca="1" si="6"/>
        <v/>
      </c>
      <c r="AZ5" s="176">
        <f ca="1">COUNTIF(AR$2:AR$31,1)</f>
        <v>0</v>
      </c>
      <c r="BE5" s="203"/>
      <c r="BF5" s="205" t="str">
        <f>IF(LEN(Winter!$O13)=0,"",VALUE(Winter!O13))</f>
        <v/>
      </c>
      <c r="BG5" s="205" t="str">
        <f t="shared" ca="1" si="7"/>
        <v/>
      </c>
      <c r="BH5" s="203"/>
      <c r="BJ5" s="149" t="str">
        <f>IF(COUNTA(Spring!C13)=1,Spring!C13,"")</f>
        <v/>
      </c>
      <c r="BK5" s="149" t="str">
        <f>IF(COUNTA(Spring!B13)=1,Spring!B13,"")</f>
        <v/>
      </c>
      <c r="BL5" s="149" t="str">
        <f>IFERROR(VLOOKUP(Spring!L13,Reference!$A$2:$B$30,2,FALSE),"")</f>
        <v/>
      </c>
      <c r="BM5" s="149" t="str">
        <f t="shared" ca="1" si="23"/>
        <v/>
      </c>
      <c r="BN5" s="149" t="str">
        <f t="shared" ca="1" si="8"/>
        <v/>
      </c>
      <c r="BQ5" s="149" t="str">
        <f>IFERROR(VLOOKUP(Spring!K13,Reference!$A$2:$B$30,2,FALSE),"")</f>
        <v/>
      </c>
      <c r="BR5" s="149" t="str">
        <f t="shared" ca="1" si="9"/>
        <v/>
      </c>
      <c r="BS5" s="149" t="str">
        <f>IFERROR(VLOOKUP(Spring!N13,Reference!$A$2:$B$30,2,FALSE),"")</f>
        <v/>
      </c>
      <c r="BT5" s="149" t="str">
        <f t="shared" ca="1" si="10"/>
        <v/>
      </c>
      <c r="BV5" s="149">
        <f ca="1">COUNTIF(BN$2:BN$31,1)</f>
        <v>0</v>
      </c>
      <c r="CA5" s="202"/>
      <c r="CB5" s="206" t="str">
        <f>IF(LEN(Spring!P13)=0,"",VALUE(Spring!P13))</f>
        <v/>
      </c>
      <c r="CC5" s="207" t="str">
        <f t="shared" ca="1" si="11"/>
        <v/>
      </c>
      <c r="CD5" s="208"/>
      <c r="CE5" s="209"/>
      <c r="CF5" s="208"/>
      <c r="CG5" s="217" t="str">
        <f t="shared" si="24"/>
        <v/>
      </c>
      <c r="CH5" s="217">
        <f t="shared" si="25"/>
        <v>13</v>
      </c>
      <c r="CI5" s="217" t="e">
        <f t="shared" ca="1" si="12"/>
        <v>#N/A</v>
      </c>
      <c r="CJ5" s="217" t="str">
        <f>IFERROR(VLOOKUP($CG5,$AN$2:$AR$31,COLUMNS($AN5:AP5),FALSE),"—")</f>
        <v/>
      </c>
      <c r="CK5" s="217" t="str">
        <f t="shared" si="26"/>
        <v/>
      </c>
      <c r="CL5" s="217" t="str">
        <f>IFERROR(IF(LEN(CG5)&gt;0,IF(CI5&gt;=3,0,VLOOKUP(CG5,Fall!C13:I42,COLUMNS(Fall!$C$2:$I$2),FALSE)),""),"")</f>
        <v/>
      </c>
      <c r="CM5" s="217" t="str">
        <f t="shared" ca="1" si="27"/>
        <v/>
      </c>
      <c r="CN5" s="218" t="str">
        <f t="shared" ca="1" si="28"/>
        <v>—</v>
      </c>
      <c r="CO5" s="218" t="str">
        <f t="shared" ca="1" si="29"/>
        <v/>
      </c>
      <c r="CP5" s="219"/>
      <c r="CQ5" s="217" t="str">
        <f ca="1">IFERROR(INDEX(CG$2:CG$31,MATCH(SMALL(CO$2:CO$31,ROWS(CO$2:CO5)),CO$2:CO$31,0)),"")</f>
        <v/>
      </c>
      <c r="CR5" s="217">
        <f ca="1">IFERROR(VLOOKUP($CQ5,$R$2:$V$31,COLUMNS($R5:T5),FALSE),"")</f>
        <v>12</v>
      </c>
      <c r="CS5" s="217" t="str">
        <f t="shared" ca="1" si="30"/>
        <v>J</v>
      </c>
      <c r="CT5" s="217" t="e">
        <f ca="1">VLOOKUP($CQ5,$R$2:$V$31,COLUMNS($R5:V5),FALSE)</f>
        <v>#N/A</v>
      </c>
      <c r="CU5" s="217">
        <f ca="1">COUNTIFS(CT$2:CT$31,1)</f>
        <v>0</v>
      </c>
      <c r="CZ5" s="217" t="str">
        <f t="shared" ca="1" si="31"/>
        <v/>
      </c>
      <c r="DA5" s="217" t="str">
        <f ca="1">IFERROR(VLOOKUP(CQ5,$AN$2:$AR$31,COLUMNS($AN5:AP5),FALSE),"")</f>
        <v/>
      </c>
      <c r="DB5" s="217" t="str">
        <f t="shared" ca="1" si="14"/>
        <v/>
      </c>
      <c r="DC5" s="217" t="str">
        <f ca="1">VLOOKUP($CZ5,$AN$2:$AR$31,COLUMNS($AN5:AR5),FALSE)</f>
        <v/>
      </c>
      <c r="DD5" s="217">
        <f ca="1">COUNTIFS(DC$2:DC$31,1)</f>
        <v>0</v>
      </c>
      <c r="DI5" s="217" t="str">
        <f t="shared" ca="1" si="32"/>
        <v/>
      </c>
      <c r="DJ5" s="217" t="str">
        <f t="shared" ca="1" si="15"/>
        <v>—</v>
      </c>
      <c r="DK5" s="217">
        <f ca="1">COUNTIF(DJ$2:DJ$31,1)</f>
        <v>0</v>
      </c>
      <c r="DM5" s="216"/>
      <c r="DO5" s="149" t="str">
        <f t="shared" si="16"/>
        <v/>
      </c>
      <c r="DP5" s="149">
        <f t="shared" si="33"/>
        <v>13</v>
      </c>
      <c r="DQ5" s="149" t="e">
        <f t="shared" ca="1" si="17"/>
        <v>#N/A</v>
      </c>
      <c r="DR5" s="149" t="str">
        <f>IFERROR(VLOOKUP($DO5,$BJ$2:$BN$31,COLUMNS($BJ5:BL5),FALSE),"—")</f>
        <v/>
      </c>
      <c r="DS5" s="149" t="str">
        <f t="shared" si="34"/>
        <v/>
      </c>
      <c r="DT5" s="149" t="str">
        <f>IFERROR(IF(LEN(DO5)&gt;0,IF(DQ5&gt;=3,0,VLOOKUP(DO5,Fall!C13:I42,COLUMNS(Fall!$C$2:$I$2),FALSE)),""),"")</f>
        <v/>
      </c>
      <c r="DU5" s="149" t="str">
        <f t="shared" ca="1" si="35"/>
        <v/>
      </c>
      <c r="DV5" s="220" t="str">
        <f t="shared" ca="1" si="36"/>
        <v>—</v>
      </c>
      <c r="DW5" s="220" t="str">
        <f t="shared" ca="1" si="37"/>
        <v/>
      </c>
      <c r="DX5" s="36"/>
      <c r="DY5" s="149" t="str">
        <f ca="1">IFERROR(INDEX(DO$2:DO$31,MATCH(SMALL(DW$2:DW$31,ROWS(DW$2:DW5)),DW$2:DW$31,0)),"")</f>
        <v/>
      </c>
      <c r="DZ5" s="149">
        <f ca="1">IFERROR(VLOOKUP(DY5,$R$2:$V$31,COLUMNS($R5:T5),FALSE),"")</f>
        <v>12</v>
      </c>
      <c r="EA5" s="149" t="str">
        <f t="shared" ca="1" si="18"/>
        <v>J</v>
      </c>
      <c r="EB5" s="149" t="e">
        <f ca="1">VLOOKUP(DY5,$R$2:$V$31,COLUMNS($R5:V5),FALSE)</f>
        <v>#N/A</v>
      </c>
      <c r="EC5" s="149">
        <f ca="1">COUNTIFS(EB$2:EB$31,1)</f>
        <v>0</v>
      </c>
      <c r="EH5" s="149" t="str">
        <f t="shared" ca="1" si="38"/>
        <v/>
      </c>
      <c r="EI5" s="149" t="str">
        <f ca="1">IFERROR(VLOOKUP(EH5,$AN$2:$AR$31,COLUMNS($AN5:AP5),FALSE),"")</f>
        <v/>
      </c>
      <c r="EJ5" s="149" t="str">
        <f t="shared" ca="1" si="39"/>
        <v/>
      </c>
      <c r="EK5" s="149" t="str">
        <f ca="1">VLOOKUP(EH5,$AN$2:$AR$31,COLUMNS($AN5:AR5),FALSE)</f>
        <v/>
      </c>
      <c r="EL5" s="149">
        <f ca="1">COUNTIFS(EK$2:EK$31,1)</f>
        <v>0</v>
      </c>
      <c r="EQ5" s="149" t="str">
        <f t="shared" ca="1" si="40"/>
        <v/>
      </c>
      <c r="ER5" s="149" t="str">
        <f ca="1">IFERROR(VLOOKUP(EQ5,$BJ$2:$BN$31,COLUMNS($BJ5:BL5),FALSE),"")</f>
        <v/>
      </c>
      <c r="ES5" s="149" t="str">
        <f t="shared" ca="1" si="19"/>
        <v/>
      </c>
      <c r="ET5" s="149" t="str">
        <f ca="1">VLOOKUP(EQ5,$BJ$2:$BN$31,COLUMNS($BJ5:BN5),FALSE)</f>
        <v/>
      </c>
      <c r="EU5" s="149">
        <f ca="1">COUNTIFS(ET$2:ET$31,1)</f>
        <v>0</v>
      </c>
      <c r="EZ5" s="149" t="str">
        <f t="shared" ca="1" si="41"/>
        <v/>
      </c>
      <c r="FA5" s="149" t="str">
        <f t="shared" ca="1" si="20"/>
        <v>—</v>
      </c>
      <c r="FB5" s="149">
        <f ca="1">COUNTIF(FA$2:FA$31,"=1")</f>
        <v>0</v>
      </c>
    </row>
    <row r="6" spans="1:158" ht="15" customHeight="1">
      <c r="A6" s="48" t="s">
        <v>57</v>
      </c>
      <c r="B6" s="42">
        <v>5</v>
      </c>
      <c r="C6" s="49" t="s">
        <v>57</v>
      </c>
      <c r="R6" s="1" t="str">
        <f>IF(COUNTA(Fall!C14)=1,Fall!C14,"")</f>
        <v/>
      </c>
      <c r="S6" s="1" t="str">
        <f>IF(COUNTA(Fall!B14)=1,Fall!B14,"")</f>
        <v/>
      </c>
      <c r="T6" s="1">
        <f>IFERROR(VLOOKUP(Fall!L14,Reference!$A$2:$B$30,2,FALSE),"")</f>
        <v>14</v>
      </c>
      <c r="U6" s="1" t="e">
        <f t="shared" ca="1" si="21"/>
        <v>#N/A</v>
      </c>
      <c r="V6" s="1" t="e">
        <f t="shared" ca="1" si="0"/>
        <v>#N/A</v>
      </c>
      <c r="Y6" s="1" t="str">
        <f>IFERROR(VLOOKUP(Fall!K14,Reference!$A$2:$B$30,2,FALSE),"")</f>
        <v/>
      </c>
      <c r="Z6" s="1" t="str">
        <f t="shared" ca="1" si="1"/>
        <v/>
      </c>
      <c r="AA6" s="1" t="str">
        <f>IFERROR(VLOOKUP(Fall!N14,Reference!$A$2:$B$30,2,FALSE),"")</f>
        <v/>
      </c>
      <c r="AB6" s="1" t="str">
        <f t="shared" ca="1" si="2"/>
        <v/>
      </c>
      <c r="AD6" s="1"/>
      <c r="AE6" s="210">
        <f>MEDIAN($T$2:$T$31)</f>
        <v>14</v>
      </c>
      <c r="AF6" s="210">
        <f>ROUNDDOWN(AE6,0)</f>
        <v>14</v>
      </c>
      <c r="AG6" s="211" t="str">
        <f>IFERROR(VLOOKUP(AF6,Reference!$B$2:$C$30,2,FALSE),"—")</f>
        <v>L</v>
      </c>
      <c r="AH6" s="1" t="e">
        <f ca="1">IF(MAX(S2:S31)-MIN(S2:S31)=0,INDEX($AB$36:$AB$39,MATCH($AF6,INDIRECT(CONCATENATE(INDEX($AD$34:$AL$34,1,MATCH($S2,$AD$35:$AL$35,0)),"$36:",INDEX($AD$34:$AL$34,1,MATCH($S2,$AD$35:$AL$35,0)),"$39"),TRUE),1),1),"")</f>
        <v>#N/A</v>
      </c>
      <c r="AI6" s="203"/>
      <c r="AJ6" s="204">
        <f>IF(LEN(Fall!P14)=0,"",VALUE(Fall!P14))</f>
        <v>70</v>
      </c>
      <c r="AK6" s="204" t="e">
        <f t="shared" ca="1" si="3"/>
        <v>#N/A</v>
      </c>
      <c r="AL6" s="203"/>
      <c r="AN6" s="176" t="str">
        <f>IF(COUNTA(Winter!C14)=1,Winter!C14,"")</f>
        <v/>
      </c>
      <c r="AO6" s="176" t="str">
        <f>IF(COUNTA(Winter!B14)=1,Winter!B14,"")</f>
        <v/>
      </c>
      <c r="AP6" s="176" t="str">
        <f>IFERROR(VLOOKUP(Winter!K14,Reference!$A$2:$B$33,2,FALSE),"")</f>
        <v/>
      </c>
      <c r="AQ6" s="176" t="str">
        <f t="shared" ca="1" si="22"/>
        <v/>
      </c>
      <c r="AR6" s="176" t="str">
        <f t="shared" ca="1" si="4"/>
        <v/>
      </c>
      <c r="AU6" s="176" t="str">
        <f>IFERROR(VLOOKUP(Winter!J14,Reference!$A$2:$B$30,2,FALSE),"")</f>
        <v/>
      </c>
      <c r="AV6" s="176" t="str">
        <f t="shared" ca="1" si="5"/>
        <v/>
      </c>
      <c r="AW6" s="176" t="str">
        <f>IFERROR(VLOOKUP(Winter!M14,Reference!$A$2:$B$30,2,FALSE),"")</f>
        <v/>
      </c>
      <c r="AX6" s="176" t="str">
        <f t="shared" ca="1" si="6"/>
        <v/>
      </c>
      <c r="AZ6" s="176"/>
      <c r="BA6" s="212" t="e">
        <f>MEDIAN(AP$2:AP$31)</f>
        <v>#NUM!</v>
      </c>
      <c r="BB6" s="212" t="e">
        <f>ROUNDUP(BA6,0)</f>
        <v>#NUM!</v>
      </c>
      <c r="BC6" s="213" t="str">
        <f>IFERROR(VLOOKUP(BB6,$B$2:$C$30,2,FALSE),"—")</f>
        <v>—</v>
      </c>
      <c r="BD6" s="176" t="e">
        <f ca="1">IF(MAX(AO2:AO31)-MIN(AO2:AO31)=0,INDEX($AB$42:$AB$45,MATCH($BB6,INDIRECT(CONCATENATE(INDEX($AD$34:$AL$34,1,MATCH($AO2,$AD$41:$AL$41,0)),"$42:",INDEX($AD$34:$AL$34,1,MATCH($AO2,$AD$41:$AL$41,0)),"$45"),TRUE),1),1),"")</f>
        <v>#NUM!</v>
      </c>
      <c r="BE6" s="203"/>
      <c r="BF6" s="205" t="str">
        <f>IF(LEN(Winter!$O14)=0,"",VALUE(Winter!O14))</f>
        <v/>
      </c>
      <c r="BG6" s="205" t="str">
        <f t="shared" ca="1" si="7"/>
        <v/>
      </c>
      <c r="BH6" s="203"/>
      <c r="BJ6" s="149" t="str">
        <f>IF(COUNTA(Spring!C14)=1,Spring!C14,"")</f>
        <v/>
      </c>
      <c r="BK6" s="149" t="str">
        <f>IF(COUNTA(Spring!B14)=1,Spring!B14,"")</f>
        <v/>
      </c>
      <c r="BL6" s="149" t="str">
        <f>IFERROR(VLOOKUP(Spring!L14,Reference!$A$2:$B$30,2,FALSE),"")</f>
        <v/>
      </c>
      <c r="BM6" s="149" t="str">
        <f t="shared" ca="1" si="23"/>
        <v/>
      </c>
      <c r="BN6" s="149" t="str">
        <f t="shared" ca="1" si="8"/>
        <v/>
      </c>
      <c r="BQ6" s="149" t="str">
        <f>IFERROR(VLOOKUP(Spring!K14,Reference!$A$2:$B$30,2,FALSE),"")</f>
        <v/>
      </c>
      <c r="BR6" s="149" t="str">
        <f t="shared" ca="1" si="9"/>
        <v/>
      </c>
      <c r="BS6" s="149" t="str">
        <f>IFERROR(VLOOKUP(Spring!N14,Reference!$A$2:$B$30,2,FALSE),"")</f>
        <v/>
      </c>
      <c r="BT6" s="149" t="str">
        <f t="shared" ca="1" si="10"/>
        <v/>
      </c>
      <c r="BV6" s="149"/>
      <c r="BW6" s="214" t="e">
        <f>MEDIAN(BL$2:BL$31)</f>
        <v>#NUM!</v>
      </c>
      <c r="BX6" s="214" t="e">
        <f>ROUNDUP(BW6,0)</f>
        <v>#NUM!</v>
      </c>
      <c r="BY6" s="215" t="str">
        <f>IFERROR(VLOOKUP(BX6,Reference!$B$2:$C$30,2,FALSE),"—")</f>
        <v>—</v>
      </c>
      <c r="BZ6" s="149" t="e">
        <f ca="1">IF(MAX(BK2:BK31)-MIN(BK2:BK31)=0,INDEX($AB$48:$AB$51,MATCH($BX6,INDIRECT(CONCATENATE(INDEX($AD$34:$AL$34,1,MATCH($BK2,$AD$47:$AL$47,0)),"$48:",INDEX($AD$34:$AL$34,1,MATCH($BK2,$AD$47:$AL$47,0)),"$51"),TRUE),1),1),"")</f>
        <v>#NUM!</v>
      </c>
      <c r="CA6" s="202"/>
      <c r="CB6" s="206" t="str">
        <f>IF(LEN(Spring!P14)=0,"",VALUE(Spring!P14))</f>
        <v/>
      </c>
      <c r="CC6" s="207" t="str">
        <f t="shared" ca="1" si="11"/>
        <v/>
      </c>
      <c r="CD6" s="208"/>
      <c r="CE6" s="209"/>
      <c r="CF6" s="208"/>
      <c r="CG6" s="217" t="str">
        <f t="shared" si="24"/>
        <v/>
      </c>
      <c r="CH6" s="217">
        <f t="shared" si="25"/>
        <v>14</v>
      </c>
      <c r="CI6" s="217" t="e">
        <f t="shared" ca="1" si="12"/>
        <v>#N/A</v>
      </c>
      <c r="CJ6" s="217" t="str">
        <f>IFERROR(VLOOKUP($CG6,$AN$2:$AR$31,COLUMNS($AN6:AP6),FALSE),"—")</f>
        <v/>
      </c>
      <c r="CK6" s="217" t="str">
        <f t="shared" si="26"/>
        <v/>
      </c>
      <c r="CL6" s="217" t="str">
        <f>IFERROR(IF(LEN(CG6)&gt;0,IF(CI6&gt;=3,0,VLOOKUP(CG6,Fall!C14:I43,COLUMNS(Fall!$C$2:$I$2),FALSE)),""),"")</f>
        <v/>
      </c>
      <c r="CM6" s="217" t="str">
        <f t="shared" ca="1" si="27"/>
        <v/>
      </c>
      <c r="CN6" s="218" t="str">
        <f t="shared" ca="1" si="28"/>
        <v>—</v>
      </c>
      <c r="CO6" s="218" t="str">
        <f t="shared" ca="1" si="29"/>
        <v/>
      </c>
      <c r="CP6" s="219"/>
      <c r="CQ6" s="217" t="str">
        <f ca="1">IFERROR(INDEX(CG$2:CG$31,MATCH(SMALL(CO$2:CO$31,ROWS(CO$2:CO6)),CO$2:CO$31,0)),"")</f>
        <v/>
      </c>
      <c r="CR6" s="217">
        <f ca="1">IFERROR(VLOOKUP($CQ6,$R$2:$V$31,COLUMNS($R6:T6),FALSE),"")</f>
        <v>12</v>
      </c>
      <c r="CS6" s="217" t="str">
        <f t="shared" ca="1" si="30"/>
        <v>J</v>
      </c>
      <c r="CT6" s="217" t="e">
        <f ca="1">VLOOKUP($CQ6,$R$2:$V$31,COLUMNS($R6:V6),FALSE)</f>
        <v>#N/A</v>
      </c>
      <c r="CU6" s="217">
        <f ca="1">SUM(CU2:CU5)</f>
        <v>0</v>
      </c>
      <c r="CV6" s="217">
        <f ca="1">ROUNDUP(MEDIAN(CR2:CR31),0)</f>
        <v>12</v>
      </c>
      <c r="CW6" s="217" t="str">
        <f ca="1">IFERROR(VLOOKUP(CV6,$B$2:$C$33,2,FALSE),"—")</f>
        <v>J</v>
      </c>
      <c r="CX6" s="217" t="e">
        <f ca="1">IF(MAX(S2:S31)-MIN(S2:S31)=0,INDEX($AB$36:$AB$39,MATCH($CV6,INDIRECT(CONCATENATE(INDEX($AD$34:$AL$34,1,MATCH($S2,$AD$35:$AL$35,0)),"$36:",INDEX($AD$34:$AL$34,1,MATCH($S2,$AD$35:$AL$35,0)),"$39"),TRUE),1),1),"")</f>
        <v>#N/A</v>
      </c>
      <c r="CZ6" s="217" t="str">
        <f t="shared" ca="1" si="31"/>
        <v/>
      </c>
      <c r="DA6" s="217" t="str">
        <f ca="1">IFERROR(VLOOKUP(CQ6,$AN$2:$AR$31,COLUMNS($AN6:AP6),FALSE),"")</f>
        <v/>
      </c>
      <c r="DB6" s="217" t="str">
        <f t="shared" ca="1" si="14"/>
        <v/>
      </c>
      <c r="DC6" s="217" t="str">
        <f ca="1">VLOOKUP($CZ6,$AN$2:$AR$31,COLUMNS($AN6:AR6),FALSE)</f>
        <v/>
      </c>
      <c r="DD6" s="217">
        <f ca="1">SUM(DD2:DD5)</f>
        <v>0</v>
      </c>
      <c r="DE6" s="217" t="e">
        <f ca="1">ROUNDUP(MEDIAN(DA2:DA31),0)</f>
        <v>#NUM!</v>
      </c>
      <c r="DF6" s="217" t="str">
        <f ca="1">IFERROR(VLOOKUP(DE6,$B$2:$C$33,2,FALSE),"—")</f>
        <v>—</v>
      </c>
      <c r="DG6" s="217" t="e">
        <f ca="1">IF(MAX(AO2:AO31)-MIN(AO2:AO31)=0,INDEX($AB$42:$AB$45,MATCH($DE6,INDIRECT(CONCATENATE(INDEX($AD$34:$AL$34,1,MATCH($AO2,$AD$41:$AL$41,0)),"$42:",INDEX($AD$34:$AL$34,1,MATCH($AO2,$AD$41:$AL$41,0)),"$45"),TRUE),1),1),"")</f>
        <v>#NUM!</v>
      </c>
      <c r="DI6" s="217" t="str">
        <f t="shared" ca="1" si="32"/>
        <v/>
      </c>
      <c r="DJ6" s="217" t="str">
        <f t="shared" ca="1" si="15"/>
        <v>—</v>
      </c>
      <c r="DM6" s="216"/>
      <c r="DO6" s="149" t="str">
        <f t="shared" si="16"/>
        <v/>
      </c>
      <c r="DP6" s="149">
        <f t="shared" si="33"/>
        <v>14</v>
      </c>
      <c r="DQ6" s="149" t="e">
        <f t="shared" ca="1" si="17"/>
        <v>#N/A</v>
      </c>
      <c r="DR6" s="149" t="str">
        <f>IFERROR(VLOOKUP($DO6,$BJ$2:$BN$31,COLUMNS($BJ6:BL6),FALSE),"—")</f>
        <v/>
      </c>
      <c r="DS6" s="149" t="str">
        <f t="shared" si="34"/>
        <v/>
      </c>
      <c r="DT6" s="149" t="str">
        <f>IFERROR(IF(LEN(DO6)&gt;0,IF(DQ6&gt;=3,0,VLOOKUP(DO6,Fall!C14:I43,COLUMNS(Fall!$C$2:$I$2),FALSE)),""),"")</f>
        <v/>
      </c>
      <c r="DU6" s="149" t="str">
        <f t="shared" ca="1" si="35"/>
        <v/>
      </c>
      <c r="DV6" s="220" t="str">
        <f t="shared" ca="1" si="36"/>
        <v>—</v>
      </c>
      <c r="DW6" s="220" t="str">
        <f t="shared" ca="1" si="37"/>
        <v/>
      </c>
      <c r="DX6" s="36"/>
      <c r="DY6" s="149" t="str">
        <f ca="1">IFERROR(INDEX(DO$2:DO$31,MATCH(SMALL(DW$2:DW$31,ROWS(DW$2:DW6)),DW$2:DW$31,0)),"")</f>
        <v/>
      </c>
      <c r="DZ6" s="149">
        <f ca="1">IFERROR(VLOOKUP(DY6,$R$2:$V$31,COLUMNS($R6:T6),FALSE),"")</f>
        <v>12</v>
      </c>
      <c r="EA6" s="149" t="str">
        <f t="shared" ca="1" si="18"/>
        <v>J</v>
      </c>
      <c r="EB6" s="149" t="e">
        <f ca="1">VLOOKUP(DY6,$R$2:$V$31,COLUMNS($R6:V6),FALSE)</f>
        <v>#N/A</v>
      </c>
      <c r="EC6" s="149"/>
      <c r="ED6" s="149">
        <f ca="1">ROUNDUP(MEDIAN(DZ2:DZ31),0)</f>
        <v>12</v>
      </c>
      <c r="EE6" s="149" t="str">
        <f ca="1">IFERROR(VLOOKUP(ED6,$B$2:$C$30,2,FALSE),"—")</f>
        <v>J</v>
      </c>
      <c r="EF6" s="149" t="e">
        <f ca="1">IF(MAX(S2:S31)-MIN(S2:S31)=0,INDEX($AB$36:$AB$39,MATCH($ED6,INDIRECT(CONCATENATE(INDEX($AD$34:$AL$34,1,MATCH($S2,$AD$35:$AL$35,0)),"$36:",INDEX($AD$34:$AL$34,1,MATCH($S2,$AD$35:$AL$35,0)),"$39"),TRUE),1),1),"")</f>
        <v>#N/A</v>
      </c>
      <c r="EH6" s="149" t="str">
        <f t="shared" ca="1" si="38"/>
        <v/>
      </c>
      <c r="EI6" s="149" t="str">
        <f ca="1">IFERROR(VLOOKUP(EH6,$AN$2:$AR$31,COLUMNS($AN6:AP6),FALSE),"")</f>
        <v/>
      </c>
      <c r="EJ6" s="149" t="str">
        <f t="shared" ca="1" si="39"/>
        <v/>
      </c>
      <c r="EK6" s="149" t="str">
        <f ca="1">VLOOKUP(EH6,$AN$2:$AR$31,COLUMNS($AN6:AR6),FALSE)</f>
        <v/>
      </c>
      <c r="EL6" s="149"/>
      <c r="EM6" s="149" t="e">
        <f ca="1">ROUNDUP(MEDIAN(EI2:EI31),0)</f>
        <v>#NUM!</v>
      </c>
      <c r="EN6" s="149" t="str">
        <f ca="1">IFERROR(VLOOKUP(EM6,$B$2:$C$30,2,FALSE),"—")</f>
        <v>—</v>
      </c>
      <c r="EO6" s="149" t="e">
        <f ca="1">IF(MAX(AO2:AO31)-MIN(AO2:AO31)=0,INDEX($AB$42:$AB$45,MATCH($EM6,INDIRECT(CONCATENATE(INDEX($AD$34:$AL$34,1,MATCH($AO2,$AD$41:$AL$41,0)),"$42:",INDEX($AD$34:$AL$34,1,MATCH($AO2,$AD$41:$AL$41,0)),"$45"),TRUE),1),1),"")</f>
        <v>#NUM!</v>
      </c>
      <c r="EQ6" s="149" t="str">
        <f t="shared" ca="1" si="40"/>
        <v/>
      </c>
      <c r="ER6" s="149" t="str">
        <f ca="1">IFERROR(VLOOKUP(EQ6,$BJ$2:$BN$31,COLUMNS($BJ6:BL6),FALSE),"")</f>
        <v/>
      </c>
      <c r="ES6" s="149" t="str">
        <f t="shared" ca="1" si="19"/>
        <v/>
      </c>
      <c r="ET6" s="149" t="str">
        <f ca="1">VLOOKUP(EQ6,$BJ$2:$BN$31,COLUMNS($BJ6:BN6),FALSE)</f>
        <v/>
      </c>
      <c r="EU6" s="149"/>
      <c r="EV6" s="149" t="e">
        <f ca="1">ROUNDUP(MEDIAN(ER2:ER31),0)</f>
        <v>#NUM!</v>
      </c>
      <c r="EW6" s="149" t="str">
        <f ca="1">IFERROR(VLOOKUP(EV6,$B$2:$C$30,2,FALSE),"—")</f>
        <v>—</v>
      </c>
      <c r="EX6" s="149" t="e">
        <f ca="1">IF(MAX(BK2:BK31)-MIN(BK2:BK31)=0,INDEX($AB$48:$AB$51,MATCH($EV6,INDIRECT(CONCATENATE(INDEX($AD$34:$AL$34,1,MATCH($BK2,$AD$47:$AL$47,0)),"$48:",INDEX($AD$34:$AL$34,1,MATCH($BK2,$AD$47:$AL$47,0)),"$51"),TRUE),1),1),"")</f>
        <v>#NUM!</v>
      </c>
      <c r="EZ6" s="149" t="str">
        <f t="shared" ca="1" si="41"/>
        <v/>
      </c>
      <c r="FA6" s="149" t="str">
        <f t="shared" ca="1" si="20"/>
        <v>—</v>
      </c>
    </row>
    <row r="7" spans="1:158" ht="15" customHeight="1">
      <c r="A7" s="48" t="s">
        <v>58</v>
      </c>
      <c r="B7" s="42">
        <v>6</v>
      </c>
      <c r="C7" s="49" t="s">
        <v>58</v>
      </c>
      <c r="R7" s="1" t="str">
        <f>IF(COUNTA(Fall!C15)=1,Fall!C15,"")</f>
        <v/>
      </c>
      <c r="S7" s="1" t="str">
        <f>IF(COUNTA(Fall!B15)=1,Fall!B15,"")</f>
        <v/>
      </c>
      <c r="T7" s="1">
        <f>IFERROR(VLOOKUP(Fall!L15,Reference!$A$2:$B$30,2,FALSE),"")</f>
        <v>13</v>
      </c>
      <c r="U7" s="1" t="e">
        <f t="shared" ca="1" si="21"/>
        <v>#N/A</v>
      </c>
      <c r="V7" s="1" t="e">
        <f t="shared" ca="1" si="0"/>
        <v>#N/A</v>
      </c>
      <c r="Y7" s="1" t="str">
        <f>IFERROR(VLOOKUP(Fall!K15,Reference!$A$2:$B$30,2,FALSE),"")</f>
        <v/>
      </c>
      <c r="Z7" s="1" t="str">
        <f t="shared" ca="1" si="1"/>
        <v/>
      </c>
      <c r="AA7" s="1" t="str">
        <f>IFERROR(VLOOKUP(Fall!N15,Reference!$A$2:$B$30,2,FALSE),"")</f>
        <v/>
      </c>
      <c r="AB7" s="1" t="str">
        <f t="shared" ca="1" si="2"/>
        <v/>
      </c>
      <c r="AG7" s="202"/>
      <c r="AI7" s="203"/>
      <c r="AJ7" s="204">
        <f>IF(LEN(Fall!P15)=0,"",VALUE(Fall!P15))</f>
        <v>25</v>
      </c>
      <c r="AK7" s="204" t="e">
        <f t="shared" ca="1" si="3"/>
        <v>#N/A</v>
      </c>
      <c r="AL7" s="203"/>
      <c r="AN7" s="176" t="str">
        <f>IF(COUNTA(Winter!C15)=1,Winter!C15,"")</f>
        <v/>
      </c>
      <c r="AO7" s="176" t="str">
        <f>IF(COUNTA(Winter!B15)=1,Winter!B15,"")</f>
        <v/>
      </c>
      <c r="AP7" s="176" t="str">
        <f>IFERROR(VLOOKUP(Winter!K15,Reference!$A$2:$B$33,2,FALSE),"")</f>
        <v/>
      </c>
      <c r="AQ7" s="176" t="str">
        <f t="shared" ca="1" si="22"/>
        <v/>
      </c>
      <c r="AR7" s="176" t="str">
        <f t="shared" ca="1" si="4"/>
        <v/>
      </c>
      <c r="AU7" s="176" t="str">
        <f>IFERROR(VLOOKUP(Winter!J15,Reference!$A$2:$B$30,2,FALSE),"")</f>
        <v/>
      </c>
      <c r="AV7" s="176" t="str">
        <f t="shared" ca="1" si="5"/>
        <v/>
      </c>
      <c r="AW7" s="176" t="str">
        <f>IFERROR(VLOOKUP(Winter!M15,Reference!$A$2:$B$30,2,FALSE),"")</f>
        <v/>
      </c>
      <c r="AX7" s="176" t="str">
        <f t="shared" ca="1" si="6"/>
        <v/>
      </c>
      <c r="BC7" s="202"/>
      <c r="BE7" s="203"/>
      <c r="BF7" s="205" t="str">
        <f>IF(LEN(Winter!$O15)=0,"",VALUE(Winter!O15))</f>
        <v/>
      </c>
      <c r="BG7" s="205" t="str">
        <f t="shared" ca="1" si="7"/>
        <v/>
      </c>
      <c r="BH7" s="203"/>
      <c r="BJ7" s="149" t="str">
        <f>IF(COUNTA(Spring!C15)=1,Spring!C15,"")</f>
        <v/>
      </c>
      <c r="BK7" s="149" t="str">
        <f>IF(COUNTA(Spring!B15)=1,Spring!B15,"")</f>
        <v/>
      </c>
      <c r="BL7" s="149" t="str">
        <f>IFERROR(VLOOKUP(Spring!L15,Reference!$A$2:$B$30,2,FALSE),"")</f>
        <v/>
      </c>
      <c r="BM7" s="149" t="str">
        <f t="shared" ca="1" si="23"/>
        <v/>
      </c>
      <c r="BN7" s="149" t="str">
        <f t="shared" ca="1" si="8"/>
        <v/>
      </c>
      <c r="BQ7" s="149" t="str">
        <f>IFERROR(VLOOKUP(Spring!K15,Reference!$A$2:$B$30,2,FALSE),"")</f>
        <v/>
      </c>
      <c r="BR7" s="149" t="str">
        <f t="shared" ca="1" si="9"/>
        <v/>
      </c>
      <c r="BS7" s="149" t="str">
        <f>IFERROR(VLOOKUP(Spring!N15,Reference!$A$2:$B$30,2,FALSE),"")</f>
        <v/>
      </c>
      <c r="BT7" s="149" t="str">
        <f t="shared" ca="1" si="10"/>
        <v/>
      </c>
      <c r="CA7" s="202"/>
      <c r="CB7" s="206" t="str">
        <f>IF(LEN(Spring!P15)=0,"",VALUE(Spring!P15))</f>
        <v/>
      </c>
      <c r="CC7" s="207" t="str">
        <f t="shared" ca="1" si="11"/>
        <v/>
      </c>
      <c r="CD7" s="208"/>
      <c r="CE7" s="209"/>
      <c r="CF7" s="208"/>
      <c r="CG7" s="217" t="str">
        <f t="shared" si="24"/>
        <v/>
      </c>
      <c r="CH7" s="217">
        <f t="shared" si="25"/>
        <v>13</v>
      </c>
      <c r="CI7" s="217" t="e">
        <f t="shared" ca="1" si="12"/>
        <v>#N/A</v>
      </c>
      <c r="CJ7" s="217" t="str">
        <f>IFERROR(VLOOKUP($CG7,$AN$2:$AR$31,COLUMNS($AN7:AP7),FALSE),"—")</f>
        <v/>
      </c>
      <c r="CK7" s="217" t="str">
        <f t="shared" si="26"/>
        <v/>
      </c>
      <c r="CL7" s="217" t="str">
        <f>IFERROR(IF(LEN(CG7)&gt;0,IF(CI7&gt;=3,0,VLOOKUP(CG7,Fall!C15:I44,COLUMNS(Fall!$C$2:$I$2),FALSE)),""),"")</f>
        <v/>
      </c>
      <c r="CM7" s="217" t="str">
        <f t="shared" ca="1" si="27"/>
        <v/>
      </c>
      <c r="CN7" s="218" t="str">
        <f t="shared" ca="1" si="28"/>
        <v>—</v>
      </c>
      <c r="CO7" s="218" t="str">
        <f t="shared" ca="1" si="29"/>
        <v/>
      </c>
      <c r="CP7" s="219"/>
      <c r="CQ7" s="217" t="str">
        <f ca="1">IFERROR(INDEX(CG$2:CG$31,MATCH(SMALL(CO$2:CO$31,ROWS(CO$2:CO7)),CO$2:CO$31,0)),"")</f>
        <v/>
      </c>
      <c r="CR7" s="217">
        <f ca="1">IFERROR(VLOOKUP($CQ7,$R$2:$V$31,COLUMNS($R7:T7),FALSE),"")</f>
        <v>12</v>
      </c>
      <c r="CS7" s="217" t="str">
        <f t="shared" ca="1" si="30"/>
        <v>J</v>
      </c>
      <c r="CT7" s="217" t="e">
        <f ca="1">VLOOKUP($CQ7,$R$2:$V$31,COLUMNS($R7:V7),FALSE)</f>
        <v>#N/A</v>
      </c>
      <c r="CZ7" s="217" t="str">
        <f t="shared" ca="1" si="31"/>
        <v/>
      </c>
      <c r="DA7" s="217" t="str">
        <f ca="1">IFERROR(VLOOKUP(CQ7,$AN$2:$AR$31,COLUMNS($AN7:AP7),FALSE),"")</f>
        <v/>
      </c>
      <c r="DB7" s="217" t="str">
        <f t="shared" ca="1" si="14"/>
        <v/>
      </c>
      <c r="DC7" s="217" t="str">
        <f ca="1">VLOOKUP($CZ7,$AN$2:$AR$31,COLUMNS($AN7:AR7),FALSE)</f>
        <v/>
      </c>
      <c r="DI7" s="217" t="str">
        <f t="shared" ca="1" si="32"/>
        <v/>
      </c>
      <c r="DJ7" s="217" t="str">
        <f t="shared" ca="1" si="15"/>
        <v>—</v>
      </c>
      <c r="DM7" s="216"/>
      <c r="DO7" s="149" t="str">
        <f t="shared" si="16"/>
        <v/>
      </c>
      <c r="DP7" s="149">
        <f t="shared" si="33"/>
        <v>13</v>
      </c>
      <c r="DQ7" s="149" t="e">
        <f t="shared" ca="1" si="17"/>
        <v>#N/A</v>
      </c>
      <c r="DR7" s="149" t="str">
        <f>IFERROR(VLOOKUP($DO7,$BJ$2:$BN$31,COLUMNS($BJ7:BL7),FALSE),"—")</f>
        <v/>
      </c>
      <c r="DS7" s="149" t="str">
        <f t="shared" si="34"/>
        <v/>
      </c>
      <c r="DT7" s="149" t="str">
        <f>IFERROR(IF(LEN(DO7)&gt;0,IF(DQ7&gt;=3,0,VLOOKUP(DO7,Fall!C15:I44,COLUMNS(Fall!$C$2:$I$2),FALSE)),""),"")</f>
        <v/>
      </c>
      <c r="DU7" s="149" t="str">
        <f t="shared" ca="1" si="35"/>
        <v/>
      </c>
      <c r="DV7" s="220" t="str">
        <f t="shared" ca="1" si="36"/>
        <v>—</v>
      </c>
      <c r="DW7" s="220" t="str">
        <f t="shared" ca="1" si="37"/>
        <v/>
      </c>
      <c r="DX7" s="36"/>
      <c r="DY7" s="149" t="str">
        <f ca="1">IFERROR(INDEX(DO$2:DO$31,MATCH(SMALL(DW$2:DW$31,ROWS(DW$2:DW7)),DW$2:DW$31,0)),"")</f>
        <v/>
      </c>
      <c r="DZ7" s="149">
        <f ca="1">IFERROR(VLOOKUP(DY7,$R$2:$V$31,COLUMNS($R7:T7),FALSE),"")</f>
        <v>12</v>
      </c>
      <c r="EA7" s="149" t="str">
        <f t="shared" ca="1" si="18"/>
        <v>J</v>
      </c>
      <c r="EB7" s="149" t="e">
        <f ca="1">VLOOKUP(DY7,$R$2:$V$31,COLUMNS($R7:V7),FALSE)</f>
        <v>#N/A</v>
      </c>
      <c r="EH7" s="149" t="str">
        <f t="shared" ca="1" si="38"/>
        <v/>
      </c>
      <c r="EI7" s="149" t="str">
        <f ca="1">IFERROR(VLOOKUP(EH7,$AN$2:$AR$31,COLUMNS($AN7:AP7),FALSE),"")</f>
        <v/>
      </c>
      <c r="EJ7" s="149" t="str">
        <f t="shared" ca="1" si="39"/>
        <v/>
      </c>
      <c r="EK7" s="149" t="str">
        <f ca="1">VLOOKUP(EH7,$AN$2:$AR$31,COLUMNS($AN7:AR7),FALSE)</f>
        <v/>
      </c>
      <c r="EQ7" s="149" t="str">
        <f t="shared" ca="1" si="40"/>
        <v/>
      </c>
      <c r="ER7" s="149" t="str">
        <f ca="1">IFERROR(VLOOKUP(EQ7,$BJ$2:$BN$31,COLUMNS($BJ7:BL7),FALSE),"")</f>
        <v/>
      </c>
      <c r="ES7" s="149" t="str">
        <f t="shared" ca="1" si="19"/>
        <v/>
      </c>
      <c r="ET7" s="149" t="str">
        <f ca="1">VLOOKUP(EQ7,$BJ$2:$BN$31,COLUMNS($BJ7:BN7),FALSE)</f>
        <v/>
      </c>
      <c r="EZ7" s="149" t="str">
        <f t="shared" ca="1" si="41"/>
        <v/>
      </c>
      <c r="FA7" s="149" t="str">
        <f t="shared" ca="1" si="20"/>
        <v>—</v>
      </c>
    </row>
    <row r="8" spans="1:158" ht="15" customHeight="1" thickBot="1">
      <c r="A8" s="48" t="s">
        <v>59</v>
      </c>
      <c r="B8" s="42">
        <v>7</v>
      </c>
      <c r="C8" s="49" t="s">
        <v>59</v>
      </c>
      <c r="R8" s="1" t="str">
        <f>IF(COUNTA(Fall!C16)=1,Fall!C16,"")</f>
        <v/>
      </c>
      <c r="S8" s="1" t="str">
        <f>IF(COUNTA(Fall!B16)=1,Fall!B16,"")</f>
        <v/>
      </c>
      <c r="T8" s="1">
        <f>IFERROR(VLOOKUP(Fall!L16,Reference!$A$2:$B$30,2,FALSE),"")</f>
        <v>14</v>
      </c>
      <c r="U8" s="1" t="e">
        <f t="shared" ca="1" si="21"/>
        <v>#N/A</v>
      </c>
      <c r="V8" s="1" t="e">
        <f t="shared" ca="1" si="0"/>
        <v>#N/A</v>
      </c>
      <c r="Y8" s="1" t="str">
        <f>IFERROR(VLOOKUP(Fall!K16,Reference!$A$2:$B$30,2,FALSE),"")</f>
        <v/>
      </c>
      <c r="Z8" s="1" t="str">
        <f t="shared" ca="1" si="1"/>
        <v/>
      </c>
      <c r="AA8" s="1" t="str">
        <f>IFERROR(VLOOKUP(Fall!N16,Reference!$A$2:$B$30,2,FALSE),"")</f>
        <v/>
      </c>
      <c r="AB8" s="1" t="str">
        <f t="shared" ca="1" si="2"/>
        <v/>
      </c>
      <c r="AI8" s="203"/>
      <c r="AJ8" s="204">
        <f>IF(LEN(Fall!P16)=0,"",VALUE(Fall!P16))</f>
        <v>79</v>
      </c>
      <c r="AK8" s="204" t="e">
        <f t="shared" ca="1" si="3"/>
        <v>#N/A</v>
      </c>
      <c r="AL8" s="203"/>
      <c r="AN8" s="176" t="str">
        <f>IF(COUNTA(Winter!C16)=1,Winter!C16,"")</f>
        <v/>
      </c>
      <c r="AO8" s="176" t="str">
        <f>IF(COUNTA(Winter!B16)=1,Winter!B16,"")</f>
        <v/>
      </c>
      <c r="AP8" s="176" t="str">
        <f>IFERROR(VLOOKUP(Winter!K16,Reference!$A$2:$B$33,2,FALSE),"")</f>
        <v/>
      </c>
      <c r="AQ8" s="176" t="str">
        <f t="shared" ca="1" si="22"/>
        <v/>
      </c>
      <c r="AR8" s="176" t="str">
        <f t="shared" ca="1" si="4"/>
        <v/>
      </c>
      <c r="AU8" s="176" t="str">
        <f>IFERROR(VLOOKUP(Winter!J16,Reference!$A$2:$B$30,2,FALSE),"")</f>
        <v/>
      </c>
      <c r="AV8" s="176" t="str">
        <f t="shared" ca="1" si="5"/>
        <v/>
      </c>
      <c r="AW8" s="176" t="str">
        <f>IFERROR(VLOOKUP(Winter!M16,Reference!$A$2:$B$30,2,FALSE),"")</f>
        <v/>
      </c>
      <c r="AX8" s="176" t="str">
        <f t="shared" ca="1" si="6"/>
        <v/>
      </c>
      <c r="BE8" s="203"/>
      <c r="BF8" s="205" t="str">
        <f>IF(LEN(Winter!$O16)=0,"",VALUE(Winter!O16))</f>
        <v/>
      </c>
      <c r="BG8" s="205" t="str">
        <f t="shared" ca="1" si="7"/>
        <v/>
      </c>
      <c r="BH8" s="203"/>
      <c r="BJ8" s="149" t="str">
        <f>IF(COUNTA(Spring!C16)=1,Spring!C16,"")</f>
        <v/>
      </c>
      <c r="BK8" s="149" t="str">
        <f>IF(COUNTA(Spring!B16)=1,Spring!B16,"")</f>
        <v/>
      </c>
      <c r="BL8" s="149" t="str">
        <f>IFERROR(VLOOKUP(Spring!L16,Reference!$A$2:$B$30,2,FALSE),"")</f>
        <v/>
      </c>
      <c r="BM8" s="149" t="str">
        <f t="shared" ca="1" si="23"/>
        <v/>
      </c>
      <c r="BN8" s="149" t="str">
        <f t="shared" ca="1" si="8"/>
        <v/>
      </c>
      <c r="BQ8" s="149" t="str">
        <f>IFERROR(VLOOKUP(Spring!K16,Reference!$A$2:$B$30,2,FALSE),"")</f>
        <v/>
      </c>
      <c r="BR8" s="149" t="str">
        <f t="shared" ca="1" si="9"/>
        <v/>
      </c>
      <c r="BS8" s="149" t="str">
        <f>IFERROR(VLOOKUP(Spring!N16,Reference!$A$2:$B$30,2,FALSE),"")</f>
        <v/>
      </c>
      <c r="BT8" s="149" t="str">
        <f t="shared" ca="1" si="10"/>
        <v/>
      </c>
      <c r="CA8" s="202"/>
      <c r="CB8" s="206" t="str">
        <f>IF(LEN(Spring!P16)=0,"",VALUE(Spring!P16))</f>
        <v/>
      </c>
      <c r="CC8" s="207" t="str">
        <f t="shared" ca="1" si="11"/>
        <v/>
      </c>
      <c r="CD8" s="208"/>
      <c r="CE8" s="209"/>
      <c r="CF8" s="208"/>
      <c r="CG8" s="217" t="str">
        <f t="shared" si="24"/>
        <v/>
      </c>
      <c r="CH8" s="217">
        <f t="shared" si="25"/>
        <v>14</v>
      </c>
      <c r="CI8" s="217" t="e">
        <f t="shared" ca="1" si="12"/>
        <v>#N/A</v>
      </c>
      <c r="CJ8" s="217" t="str">
        <f>IFERROR(VLOOKUP($CG8,$AN$2:$AR$31,COLUMNS($AN8:AP8),FALSE),"—")</f>
        <v/>
      </c>
      <c r="CK8" s="217" t="str">
        <f t="shared" si="26"/>
        <v/>
      </c>
      <c r="CL8" s="217" t="str">
        <f>IFERROR(IF(LEN(CG8)&gt;0,IF(CI8&gt;=3,0,VLOOKUP(CG8,Fall!C16:I45,COLUMNS(Fall!$C$2:$I$2),FALSE)),""),"")</f>
        <v/>
      </c>
      <c r="CM8" s="217" t="str">
        <f t="shared" ca="1" si="27"/>
        <v/>
      </c>
      <c r="CN8" s="218" t="str">
        <f t="shared" ca="1" si="28"/>
        <v>—</v>
      </c>
      <c r="CO8" s="218" t="str">
        <f t="shared" ca="1" si="29"/>
        <v/>
      </c>
      <c r="CP8" s="219"/>
      <c r="CQ8" s="217" t="str">
        <f ca="1">IFERROR(INDEX(CG$2:CG$31,MATCH(SMALL(CO$2:CO$31,ROWS(CO$2:CO8)),CO$2:CO$31,0)),"")</f>
        <v/>
      </c>
      <c r="CR8" s="217">
        <f ca="1">IFERROR(VLOOKUP($CQ8,$R$2:$V$31,COLUMNS($R8:T8),FALSE),"")</f>
        <v>12</v>
      </c>
      <c r="CS8" s="217" t="str">
        <f t="shared" ca="1" si="30"/>
        <v>J</v>
      </c>
      <c r="CT8" s="217" t="e">
        <f ca="1">VLOOKUP($CQ8,$R$2:$V$31,COLUMNS($R8:V8),FALSE)</f>
        <v>#N/A</v>
      </c>
      <c r="CZ8" s="217" t="str">
        <f t="shared" ca="1" si="31"/>
        <v/>
      </c>
      <c r="DA8" s="217" t="str">
        <f ca="1">IFERROR(VLOOKUP(CQ8,$AN$2:$AR$31,COLUMNS($AN8:AP8),FALSE),"")</f>
        <v/>
      </c>
      <c r="DB8" s="217" t="str">
        <f t="shared" ca="1" si="14"/>
        <v/>
      </c>
      <c r="DC8" s="217" t="str">
        <f ca="1">VLOOKUP($CZ8,$AN$2:$AR$31,COLUMNS($AN8:AR8),FALSE)</f>
        <v/>
      </c>
      <c r="DI8" s="217" t="str">
        <f t="shared" ca="1" si="32"/>
        <v/>
      </c>
      <c r="DJ8" s="217" t="str">
        <f t="shared" ca="1" si="15"/>
        <v>—</v>
      </c>
      <c r="DM8" s="216"/>
      <c r="DO8" s="149" t="str">
        <f t="shared" si="16"/>
        <v/>
      </c>
      <c r="DP8" s="149">
        <f t="shared" si="33"/>
        <v>14</v>
      </c>
      <c r="DQ8" s="149" t="e">
        <f t="shared" ca="1" si="17"/>
        <v>#N/A</v>
      </c>
      <c r="DR8" s="149" t="str">
        <f>IFERROR(VLOOKUP($DO8,$BJ$2:$BN$31,COLUMNS($BJ8:BL8),FALSE),"—")</f>
        <v/>
      </c>
      <c r="DS8" s="149" t="str">
        <f t="shared" si="34"/>
        <v/>
      </c>
      <c r="DT8" s="149" t="str">
        <f>IFERROR(IF(LEN(DO8)&gt;0,IF(DQ8&gt;=3,0,VLOOKUP(DO8,Fall!C16:I45,COLUMNS(Fall!$C$2:$I$2),FALSE)),""),"")</f>
        <v/>
      </c>
      <c r="DU8" s="149" t="str">
        <f t="shared" ca="1" si="35"/>
        <v/>
      </c>
      <c r="DV8" s="220" t="str">
        <f t="shared" ca="1" si="36"/>
        <v>—</v>
      </c>
      <c r="DW8" s="220" t="str">
        <f t="shared" ca="1" si="37"/>
        <v/>
      </c>
      <c r="DX8" s="36"/>
      <c r="DY8" s="149" t="str">
        <f ca="1">IFERROR(INDEX(DO$2:DO$31,MATCH(SMALL(DW$2:DW$31,ROWS(DW$2:DW8)),DW$2:DW$31,0)),"")</f>
        <v/>
      </c>
      <c r="DZ8" s="149">
        <f ca="1">IFERROR(VLOOKUP(DY8,$R$2:$V$31,COLUMNS($R8:T8),FALSE),"")</f>
        <v>12</v>
      </c>
      <c r="EA8" s="149" t="str">
        <f t="shared" ca="1" si="18"/>
        <v>J</v>
      </c>
      <c r="EB8" s="149" t="e">
        <f ca="1">VLOOKUP(DY8,$R$2:$V$31,COLUMNS($R8:V8),FALSE)</f>
        <v>#N/A</v>
      </c>
      <c r="EH8" s="149" t="str">
        <f t="shared" ca="1" si="38"/>
        <v/>
      </c>
      <c r="EI8" s="149" t="str">
        <f ca="1">IFERROR(VLOOKUP(EH8,$AN$2:$AR$31,COLUMNS($AN8:AP8),FALSE),"")</f>
        <v/>
      </c>
      <c r="EJ8" s="149" t="str">
        <f t="shared" ca="1" si="39"/>
        <v/>
      </c>
      <c r="EK8" s="149" t="str">
        <f ca="1">VLOOKUP(EH8,$AN$2:$AR$31,COLUMNS($AN8:AR8),FALSE)</f>
        <v/>
      </c>
      <c r="EQ8" s="149" t="str">
        <f t="shared" ca="1" si="40"/>
        <v/>
      </c>
      <c r="ER8" s="149" t="str">
        <f ca="1">IFERROR(VLOOKUP(EQ8,$BJ$2:$BN$31,COLUMNS($BJ8:BL8),FALSE),"")</f>
        <v/>
      </c>
      <c r="ES8" s="149" t="str">
        <f t="shared" ca="1" si="19"/>
        <v/>
      </c>
      <c r="ET8" s="149" t="str">
        <f ca="1">VLOOKUP(EQ8,$BJ$2:$BN$31,COLUMNS($BJ8:BN8),FALSE)</f>
        <v/>
      </c>
      <c r="EZ8" s="149" t="str">
        <f t="shared" ca="1" si="41"/>
        <v/>
      </c>
      <c r="FA8" s="149" t="str">
        <f t="shared" ca="1" si="20"/>
        <v>—</v>
      </c>
    </row>
    <row r="9" spans="1:158" ht="15" customHeight="1">
      <c r="A9" s="48" t="s">
        <v>60</v>
      </c>
      <c r="B9" s="42">
        <v>8</v>
      </c>
      <c r="C9" s="49" t="s">
        <v>60</v>
      </c>
      <c r="E9" s="396" t="s">
        <v>166</v>
      </c>
      <c r="F9" s="397"/>
      <c r="I9" s="396" t="s">
        <v>167</v>
      </c>
      <c r="J9" s="397"/>
      <c r="M9" s="396" t="s">
        <v>166</v>
      </c>
      <c r="N9" s="397"/>
      <c r="R9" s="1" t="str">
        <f>IF(COUNTA(Fall!C17)=1,Fall!C17,"")</f>
        <v/>
      </c>
      <c r="S9" s="1" t="str">
        <f>IF(COUNTA(Fall!B17)=1,Fall!B17,"")</f>
        <v/>
      </c>
      <c r="T9" s="1">
        <f>IFERROR(VLOOKUP(Fall!L17,Reference!$A$2:$B$30,2,FALSE),"")</f>
        <v>23</v>
      </c>
      <c r="U9" s="1" t="e">
        <f t="shared" ca="1" si="21"/>
        <v>#N/A</v>
      </c>
      <c r="V9" s="1" t="e">
        <f t="shared" ca="1" si="0"/>
        <v>#N/A</v>
      </c>
      <c r="Y9" s="1" t="str">
        <f>IFERROR(VLOOKUP(Fall!K17,Reference!$A$2:$B$30,2,FALSE),"")</f>
        <v/>
      </c>
      <c r="Z9" s="1" t="str">
        <f t="shared" ca="1" si="1"/>
        <v/>
      </c>
      <c r="AA9" s="1" t="str">
        <f>IFERROR(VLOOKUP(Fall!N17,Reference!$A$2:$B$30,2,FALSE),"")</f>
        <v/>
      </c>
      <c r="AB9" s="1" t="str">
        <f t="shared" ca="1" si="2"/>
        <v/>
      </c>
      <c r="AJ9" s="204">
        <f>IF(LEN(Fall!P17)=0,"",VALUE(Fall!P17))</f>
        <v>83</v>
      </c>
      <c r="AK9" s="204" t="e">
        <f t="shared" ca="1" si="3"/>
        <v>#N/A</v>
      </c>
      <c r="AL9" s="203"/>
      <c r="AN9" s="176" t="str">
        <f>IF(COUNTA(Winter!C17)=1,Winter!C17,"")</f>
        <v/>
      </c>
      <c r="AO9" s="176" t="str">
        <f>IF(COUNTA(Winter!B17)=1,Winter!B17,"")</f>
        <v/>
      </c>
      <c r="AP9" s="176" t="str">
        <f>IFERROR(VLOOKUP(Winter!K17,Reference!$A$2:$B$33,2,FALSE),"")</f>
        <v/>
      </c>
      <c r="AQ9" s="176" t="str">
        <f t="shared" ca="1" si="22"/>
        <v/>
      </c>
      <c r="AR9" s="176" t="str">
        <f t="shared" ca="1" si="4"/>
        <v/>
      </c>
      <c r="AU9" s="176" t="str">
        <f>IFERROR(VLOOKUP(Winter!J17,Reference!$A$2:$B$30,2,FALSE),"")</f>
        <v/>
      </c>
      <c r="AV9" s="176" t="str">
        <f t="shared" ca="1" si="5"/>
        <v/>
      </c>
      <c r="AW9" s="176" t="str">
        <f>IFERROR(VLOOKUP(Winter!M17,Reference!$A$2:$B$30,2,FALSE),"")</f>
        <v/>
      </c>
      <c r="AX9" s="176" t="str">
        <f t="shared" ca="1" si="6"/>
        <v/>
      </c>
      <c r="BF9" s="205" t="str">
        <f>IF(LEN(Winter!$O17)=0,"",VALUE(Winter!O17))</f>
        <v/>
      </c>
      <c r="BG9" s="205" t="str">
        <f t="shared" ca="1" si="7"/>
        <v/>
      </c>
      <c r="BH9" s="203"/>
      <c r="BJ9" s="149" t="str">
        <f>IF(COUNTA(Spring!C17)=1,Spring!C17,"")</f>
        <v/>
      </c>
      <c r="BK9" s="149" t="str">
        <f>IF(COUNTA(Spring!B17)=1,Spring!B17,"")</f>
        <v/>
      </c>
      <c r="BL9" s="149" t="str">
        <f>IFERROR(VLOOKUP(Spring!L17,Reference!$A$2:$B$30,2,FALSE),"")</f>
        <v/>
      </c>
      <c r="BM9" s="149" t="str">
        <f t="shared" ca="1" si="23"/>
        <v/>
      </c>
      <c r="BN9" s="149" t="str">
        <f t="shared" ca="1" si="8"/>
        <v/>
      </c>
      <c r="BQ9" s="149" t="str">
        <f>IFERROR(VLOOKUP(Spring!K17,Reference!$A$2:$B$30,2,FALSE),"")</f>
        <v/>
      </c>
      <c r="BR9" s="149" t="str">
        <f t="shared" ca="1" si="9"/>
        <v/>
      </c>
      <c r="BS9" s="149" t="str">
        <f>IFERROR(VLOOKUP(Spring!N17,Reference!$A$2:$B$30,2,FALSE),"")</f>
        <v/>
      </c>
      <c r="BT9" s="149" t="str">
        <f t="shared" ca="1" si="10"/>
        <v/>
      </c>
      <c r="CB9" s="206" t="str">
        <f>IF(LEN(Spring!P17)=0,"",VALUE(Spring!P17))</f>
        <v/>
      </c>
      <c r="CC9" s="207" t="str">
        <f t="shared" ca="1" si="11"/>
        <v/>
      </c>
      <c r="CE9" s="216"/>
      <c r="CG9" s="217" t="str">
        <f t="shared" si="24"/>
        <v/>
      </c>
      <c r="CH9" s="217">
        <f t="shared" si="25"/>
        <v>23</v>
      </c>
      <c r="CI9" s="217" t="e">
        <f t="shared" ca="1" si="12"/>
        <v>#N/A</v>
      </c>
      <c r="CJ9" s="217" t="str">
        <f>IFERROR(VLOOKUP($CG9,$AN$2:$AR$31,COLUMNS($AN9:AP9),FALSE),"—")</f>
        <v/>
      </c>
      <c r="CK9" s="217" t="str">
        <f t="shared" si="26"/>
        <v/>
      </c>
      <c r="CL9" s="217" t="str">
        <f>IFERROR(IF(LEN(CG9)&gt;0,IF(CI9&gt;=3,0,VLOOKUP(CG9,Fall!C17:I46,COLUMNS(Fall!$C$2:$I$2),FALSE)),""),"")</f>
        <v/>
      </c>
      <c r="CM9" s="217" t="str">
        <f t="shared" ca="1" si="27"/>
        <v/>
      </c>
      <c r="CN9" s="218" t="str">
        <f t="shared" ca="1" si="28"/>
        <v>—</v>
      </c>
      <c r="CO9" s="218" t="str">
        <f t="shared" ca="1" si="29"/>
        <v/>
      </c>
      <c r="CP9" s="219"/>
      <c r="CQ9" s="217" t="str">
        <f ca="1">IFERROR(INDEX(CG$2:CG$31,MATCH(SMALL(CO$2:CO$31,ROWS(CO$2:CO9)),CO$2:CO$31,0)),"")</f>
        <v/>
      </c>
      <c r="CR9" s="217">
        <f ca="1">IFERROR(VLOOKUP($CQ9,$R$2:$V$31,COLUMNS($R9:T9),FALSE),"")</f>
        <v>12</v>
      </c>
      <c r="CS9" s="217" t="str">
        <f t="shared" ca="1" si="30"/>
        <v>J</v>
      </c>
      <c r="CT9" s="217" t="e">
        <f ca="1">VLOOKUP($CQ9,$R$2:$V$31,COLUMNS($R9:V9),FALSE)</f>
        <v>#N/A</v>
      </c>
      <c r="CZ9" s="217" t="str">
        <f t="shared" ca="1" si="31"/>
        <v/>
      </c>
      <c r="DA9" s="217" t="str">
        <f ca="1">IFERROR(VLOOKUP(CQ9,$AN$2:$AR$31,COLUMNS($AN9:AP9),FALSE),"")</f>
        <v/>
      </c>
      <c r="DB9" s="217" t="str">
        <f t="shared" ca="1" si="14"/>
        <v/>
      </c>
      <c r="DC9" s="217" t="str">
        <f ca="1">VLOOKUP($CZ9,$AN$2:$AR$31,COLUMNS($AN9:AR9),FALSE)</f>
        <v/>
      </c>
      <c r="DI9" s="217" t="str">
        <f t="shared" ca="1" si="32"/>
        <v/>
      </c>
      <c r="DJ9" s="217" t="str">
        <f t="shared" ca="1" si="15"/>
        <v>—</v>
      </c>
      <c r="DM9" s="216"/>
      <c r="DO9" s="149" t="str">
        <f t="shared" si="16"/>
        <v/>
      </c>
      <c r="DP9" s="149">
        <f t="shared" si="33"/>
        <v>23</v>
      </c>
      <c r="DQ9" s="149" t="e">
        <f t="shared" ca="1" si="17"/>
        <v>#N/A</v>
      </c>
      <c r="DR9" s="149" t="str">
        <f>IFERROR(VLOOKUP($DO9,$BJ$2:$BN$31,COLUMNS($BJ9:BL9),FALSE),"—")</f>
        <v/>
      </c>
      <c r="DS9" s="149" t="str">
        <f t="shared" si="34"/>
        <v/>
      </c>
      <c r="DT9" s="149" t="str">
        <f>IFERROR(IF(LEN(DO9)&gt;0,IF(DQ9&gt;=3,0,VLOOKUP(DO9,Fall!C17:I46,COLUMNS(Fall!$C$2:$I$2),FALSE)),""),"")</f>
        <v/>
      </c>
      <c r="DU9" s="149" t="str">
        <f t="shared" ca="1" si="35"/>
        <v/>
      </c>
      <c r="DV9" s="220" t="str">
        <f t="shared" ca="1" si="36"/>
        <v>—</v>
      </c>
      <c r="DW9" s="220" t="str">
        <f t="shared" ca="1" si="37"/>
        <v/>
      </c>
      <c r="DX9" s="36"/>
      <c r="DY9" s="149" t="str">
        <f ca="1">IFERROR(INDEX(DO$2:DO$31,MATCH(SMALL(DW$2:DW$31,ROWS(DW$2:DW9)),DW$2:DW$31,0)),"")</f>
        <v/>
      </c>
      <c r="DZ9" s="149">
        <f ca="1">IFERROR(VLOOKUP(DY9,$R$2:$V$31,COLUMNS($R9:T9),FALSE),"")</f>
        <v>12</v>
      </c>
      <c r="EA9" s="149" t="str">
        <f t="shared" ca="1" si="18"/>
        <v>J</v>
      </c>
      <c r="EB9" s="149" t="e">
        <f ca="1">VLOOKUP(DY9,$R$2:$V$31,COLUMNS($R9:V9),FALSE)</f>
        <v>#N/A</v>
      </c>
      <c r="EH9" s="149" t="str">
        <f t="shared" ca="1" si="38"/>
        <v/>
      </c>
      <c r="EI9" s="149" t="str">
        <f ca="1">IFERROR(VLOOKUP(EH9,$AN$2:$AR$31,COLUMNS($AN9:AP9),FALSE),"")</f>
        <v/>
      </c>
      <c r="EJ9" s="149" t="str">
        <f t="shared" ca="1" si="39"/>
        <v/>
      </c>
      <c r="EK9" s="149" t="str">
        <f ca="1">VLOOKUP(EH9,$AN$2:$AR$31,COLUMNS($AN9:AR9),FALSE)</f>
        <v/>
      </c>
      <c r="EQ9" s="149" t="str">
        <f t="shared" ca="1" si="40"/>
        <v/>
      </c>
      <c r="ER9" s="149" t="str">
        <f ca="1">IFERROR(VLOOKUP(EQ9,$BJ$2:$BN$31,COLUMNS($BJ9:BL9),FALSE),"")</f>
        <v/>
      </c>
      <c r="ES9" s="149" t="str">
        <f t="shared" ca="1" si="19"/>
        <v/>
      </c>
      <c r="ET9" s="149" t="str">
        <f ca="1">VLOOKUP(EQ9,$BJ$2:$BN$31,COLUMNS($BJ9:BN9),FALSE)</f>
        <v/>
      </c>
      <c r="EZ9" s="149" t="str">
        <f t="shared" ca="1" si="41"/>
        <v/>
      </c>
      <c r="FA9" s="149" t="str">
        <f t="shared" ca="1" si="20"/>
        <v>—</v>
      </c>
    </row>
    <row r="10" spans="1:158" ht="15" customHeight="1">
      <c r="A10" s="48" t="s">
        <v>61</v>
      </c>
      <c r="B10" s="42">
        <v>9</v>
      </c>
      <c r="C10" s="49" t="s">
        <v>61</v>
      </c>
      <c r="E10" s="53"/>
      <c r="F10" s="54"/>
      <c r="I10" s="53"/>
      <c r="J10" s="54"/>
      <c r="M10" s="53"/>
      <c r="N10" s="54"/>
      <c r="R10" s="1" t="str">
        <f>IF(COUNTA(Fall!C18)=1,Fall!C18,"")</f>
        <v/>
      </c>
      <c r="S10" s="1" t="str">
        <f>IF(COUNTA(Fall!B18)=1,Fall!B18,"")</f>
        <v/>
      </c>
      <c r="T10" s="1">
        <f>IFERROR(VLOOKUP(Fall!L18,Reference!$A$2:$B$30,2,FALSE),"")</f>
        <v>14</v>
      </c>
      <c r="U10" s="1" t="e">
        <f t="shared" ca="1" si="21"/>
        <v>#N/A</v>
      </c>
      <c r="V10" s="1" t="e">
        <f t="shared" ca="1" si="0"/>
        <v>#N/A</v>
      </c>
      <c r="Y10" s="1" t="str">
        <f>IFERROR(VLOOKUP(Fall!K18,Reference!$A$2:$B$30,2,FALSE),"")</f>
        <v/>
      </c>
      <c r="Z10" s="1" t="str">
        <f t="shared" ca="1" si="1"/>
        <v/>
      </c>
      <c r="AA10" s="1" t="str">
        <f>IFERROR(VLOOKUP(Fall!N18,Reference!$A$2:$B$30,2,FALSE),"")</f>
        <v/>
      </c>
      <c r="AB10" s="1" t="str">
        <f t="shared" ca="1" si="2"/>
        <v/>
      </c>
      <c r="AI10" s="63"/>
      <c r="AJ10" s="204">
        <f>IF(LEN(Fall!P18)=0,"",VALUE(Fall!P18))</f>
        <v>74</v>
      </c>
      <c r="AK10" s="204" t="e">
        <f t="shared" ca="1" si="3"/>
        <v>#N/A</v>
      </c>
      <c r="AL10" s="203"/>
      <c r="AN10" s="176" t="str">
        <f>IF(COUNTA(Winter!C18)=1,Winter!C18,"")</f>
        <v/>
      </c>
      <c r="AO10" s="176" t="str">
        <f>IF(COUNTA(Winter!B18)=1,Winter!B18,"")</f>
        <v/>
      </c>
      <c r="AP10" s="176" t="str">
        <f>IFERROR(VLOOKUP(Winter!K18,Reference!$A$2:$B$33,2,FALSE),"")</f>
        <v/>
      </c>
      <c r="AQ10" s="176" t="str">
        <f t="shared" ca="1" si="22"/>
        <v/>
      </c>
      <c r="AR10" s="176" t="str">
        <f t="shared" ca="1" si="4"/>
        <v/>
      </c>
      <c r="AU10" s="176" t="str">
        <f>IFERROR(VLOOKUP(Winter!J18,Reference!$A$2:$B$30,2,FALSE),"")</f>
        <v/>
      </c>
      <c r="AV10" s="176" t="str">
        <f t="shared" ca="1" si="5"/>
        <v/>
      </c>
      <c r="AW10" s="176" t="str">
        <f>IFERROR(VLOOKUP(Winter!M18,Reference!$A$2:$B$30,2,FALSE),"")</f>
        <v/>
      </c>
      <c r="AX10" s="176" t="str">
        <f t="shared" ca="1" si="6"/>
        <v/>
      </c>
      <c r="BE10" s="63"/>
      <c r="BF10" s="205" t="str">
        <f>IF(LEN(Winter!$O18)=0,"",VALUE(Winter!O18))</f>
        <v/>
      </c>
      <c r="BG10" s="205" t="str">
        <f t="shared" ca="1" si="7"/>
        <v/>
      </c>
      <c r="BH10" s="203"/>
      <c r="BJ10" s="149" t="str">
        <f>IF(COUNTA(Spring!C18)=1,Spring!C18,"")</f>
        <v/>
      </c>
      <c r="BK10" s="149" t="str">
        <f>IF(COUNTA(Spring!B18)=1,Spring!B18,"")</f>
        <v/>
      </c>
      <c r="BL10" s="149" t="str">
        <f>IFERROR(VLOOKUP(Spring!L18,Reference!$A$2:$B$30,2,FALSE),"")</f>
        <v/>
      </c>
      <c r="BM10" s="149" t="str">
        <f t="shared" ca="1" si="23"/>
        <v/>
      </c>
      <c r="BN10" s="149" t="str">
        <f t="shared" ca="1" si="8"/>
        <v/>
      </c>
      <c r="BQ10" s="149" t="str">
        <f>IFERROR(VLOOKUP(Spring!K18,Reference!$A$2:$B$30,2,FALSE),"")</f>
        <v/>
      </c>
      <c r="BR10" s="149" t="str">
        <f t="shared" ca="1" si="9"/>
        <v/>
      </c>
      <c r="BS10" s="149" t="str">
        <f>IFERROR(VLOOKUP(Spring!N18,Reference!$A$2:$B$30,2,FALSE),"")</f>
        <v/>
      </c>
      <c r="BT10" s="149" t="str">
        <f t="shared" ca="1" si="10"/>
        <v/>
      </c>
      <c r="BX10" s="401" t="s">
        <v>168</v>
      </c>
      <c r="BY10" s="401"/>
      <c r="BZ10" s="61"/>
      <c r="CB10" s="206" t="str">
        <f>IF(LEN(Spring!P18)=0,"",VALUE(Spring!P18))</f>
        <v/>
      </c>
      <c r="CC10" s="207" t="str">
        <f t="shared" ca="1" si="11"/>
        <v/>
      </c>
      <c r="CE10" s="216"/>
      <c r="CG10" s="217" t="str">
        <f t="shared" si="24"/>
        <v/>
      </c>
      <c r="CH10" s="217">
        <f t="shared" si="25"/>
        <v>14</v>
      </c>
      <c r="CI10" s="217" t="e">
        <f t="shared" ca="1" si="12"/>
        <v>#N/A</v>
      </c>
      <c r="CJ10" s="217" t="str">
        <f>IFERROR(VLOOKUP($CG10,$AN$2:$AR$31,COLUMNS($AN10:AP10),FALSE),"—")</f>
        <v/>
      </c>
      <c r="CK10" s="217" t="str">
        <f t="shared" si="26"/>
        <v/>
      </c>
      <c r="CL10" s="217" t="str">
        <f>IFERROR(IF(LEN(CG10)&gt;0,IF(CI10&gt;=3,0,VLOOKUP(CG10,Fall!C18:I47,COLUMNS(Fall!$C$2:$I$2),FALSE)),""),"")</f>
        <v/>
      </c>
      <c r="CM10" s="217" t="str">
        <f t="shared" ca="1" si="27"/>
        <v/>
      </c>
      <c r="CN10" s="218" t="str">
        <f t="shared" ca="1" si="28"/>
        <v>—</v>
      </c>
      <c r="CO10" s="218" t="str">
        <f t="shared" ca="1" si="29"/>
        <v/>
      </c>
      <c r="CP10" s="219"/>
      <c r="CQ10" s="217" t="str">
        <f ca="1">IFERROR(INDEX(CG$2:CG$31,MATCH(SMALL(CO$2:CO$31,ROWS(CO$2:CO10)),CO$2:CO$31,0)),"")</f>
        <v/>
      </c>
      <c r="CR10" s="217">
        <f ca="1">IFERROR(VLOOKUP($CQ10,$R$2:$V$31,COLUMNS($R10:T10),FALSE),"")</f>
        <v>12</v>
      </c>
      <c r="CS10" s="217" t="str">
        <f t="shared" ca="1" si="30"/>
        <v>J</v>
      </c>
      <c r="CT10" s="217" t="e">
        <f ca="1">VLOOKUP($CQ10,$R$2:$V$31,COLUMNS($R10:V10),FALSE)</f>
        <v>#N/A</v>
      </c>
      <c r="CZ10" s="217" t="str">
        <f t="shared" ca="1" si="31"/>
        <v/>
      </c>
      <c r="DA10" s="217" t="str">
        <f ca="1">IFERROR(VLOOKUP(CQ10,$AN$2:$AR$31,COLUMNS($AN10:AP10),FALSE),"")</f>
        <v/>
      </c>
      <c r="DB10" s="217" t="str">
        <f t="shared" ca="1" si="14"/>
        <v/>
      </c>
      <c r="DC10" s="217" t="str">
        <f ca="1">VLOOKUP($CZ10,$AN$2:$AR$31,COLUMNS($AN10:AR10),FALSE)</f>
        <v/>
      </c>
      <c r="DI10" s="217" t="str">
        <f t="shared" ca="1" si="32"/>
        <v/>
      </c>
      <c r="DJ10" s="217" t="str">
        <f t="shared" ca="1" si="15"/>
        <v>—</v>
      </c>
      <c r="DM10" s="216"/>
      <c r="DO10" s="149" t="str">
        <f t="shared" si="16"/>
        <v/>
      </c>
      <c r="DP10" s="149">
        <f t="shared" si="33"/>
        <v>14</v>
      </c>
      <c r="DQ10" s="149" t="e">
        <f t="shared" ca="1" si="17"/>
        <v>#N/A</v>
      </c>
      <c r="DR10" s="149" t="str">
        <f>IFERROR(VLOOKUP($DO10,$BJ$2:$BN$31,COLUMNS($BJ10:BL10),FALSE),"—")</f>
        <v/>
      </c>
      <c r="DS10" s="149" t="str">
        <f t="shared" si="34"/>
        <v/>
      </c>
      <c r="DT10" s="149" t="str">
        <f>IFERROR(IF(LEN(DO10)&gt;0,IF(DQ10&gt;=3,0,VLOOKUP(DO10,Fall!C18:I47,COLUMNS(Fall!$C$2:$I$2),FALSE)),""),"")</f>
        <v/>
      </c>
      <c r="DU10" s="149" t="str">
        <f t="shared" ca="1" si="35"/>
        <v/>
      </c>
      <c r="DV10" s="220" t="str">
        <f t="shared" ca="1" si="36"/>
        <v>—</v>
      </c>
      <c r="DW10" s="220" t="str">
        <f t="shared" ca="1" si="37"/>
        <v/>
      </c>
      <c r="DX10" s="36"/>
      <c r="DY10" s="149" t="str">
        <f ca="1">IFERROR(INDEX(DO$2:DO$31,MATCH(SMALL(DW$2:DW$31,ROWS(DW$2:DW10)),DW$2:DW$31,0)),"")</f>
        <v/>
      </c>
      <c r="DZ10" s="149">
        <f ca="1">IFERROR(VLOOKUP(DY10,$R$2:$V$31,COLUMNS($R10:T10),FALSE),"")</f>
        <v>12</v>
      </c>
      <c r="EA10" s="149" t="str">
        <f t="shared" ca="1" si="18"/>
        <v>J</v>
      </c>
      <c r="EB10" s="149" t="e">
        <f ca="1">VLOOKUP(DY10,$R$2:$V$31,COLUMNS($R10:V10),FALSE)</f>
        <v>#N/A</v>
      </c>
      <c r="EH10" s="149" t="str">
        <f t="shared" ca="1" si="38"/>
        <v/>
      </c>
      <c r="EI10" s="149" t="str">
        <f ca="1">IFERROR(VLOOKUP(EH10,$AN$2:$AR$31,COLUMNS($AN10:AP10),FALSE),"")</f>
        <v/>
      </c>
      <c r="EJ10" s="149" t="str">
        <f t="shared" ca="1" si="39"/>
        <v/>
      </c>
      <c r="EK10" s="149" t="str">
        <f ca="1">VLOOKUP(EH10,$AN$2:$AR$31,COLUMNS($AN10:AR10),FALSE)</f>
        <v/>
      </c>
      <c r="EQ10" s="149" t="str">
        <f t="shared" ca="1" si="40"/>
        <v/>
      </c>
      <c r="ER10" s="149" t="str">
        <f ca="1">IFERROR(VLOOKUP(EQ10,$BJ$2:$BN$31,COLUMNS($BJ10:BL10),FALSE),"")</f>
        <v/>
      </c>
      <c r="ES10" s="149" t="str">
        <f t="shared" ca="1" si="19"/>
        <v/>
      </c>
      <c r="ET10" s="149" t="str">
        <f ca="1">VLOOKUP(EQ10,$BJ$2:$BN$31,COLUMNS($BJ10:BN10),FALSE)</f>
        <v/>
      </c>
      <c r="EZ10" s="149" t="str">
        <f t="shared" ca="1" si="41"/>
        <v/>
      </c>
      <c r="FA10" s="149" t="str">
        <f t="shared" ca="1" si="20"/>
        <v>—</v>
      </c>
    </row>
    <row r="11" spans="1:158" ht="15" customHeight="1">
      <c r="A11" s="48" t="s">
        <v>62</v>
      </c>
      <c r="B11" s="42">
        <v>10</v>
      </c>
      <c r="C11" s="49" t="s">
        <v>62</v>
      </c>
      <c r="E11" s="55" t="s">
        <v>98</v>
      </c>
      <c r="F11" s="57" t="s">
        <v>99</v>
      </c>
      <c r="G11" s="11"/>
      <c r="I11" s="55" t="s">
        <v>98</v>
      </c>
      <c r="J11" s="57" t="s">
        <v>99</v>
      </c>
      <c r="K11" s="11"/>
      <c r="M11" s="55" t="s">
        <v>98</v>
      </c>
      <c r="N11" s="57" t="s">
        <v>99</v>
      </c>
      <c r="R11" s="1" t="str">
        <f>IF(COUNTA(Fall!C19)=1,Fall!C19,"")</f>
        <v/>
      </c>
      <c r="S11" s="1" t="str">
        <f>IF(COUNTA(Fall!B19)=1,Fall!B19,"")</f>
        <v/>
      </c>
      <c r="T11" s="1">
        <f>IFERROR(VLOOKUP(Fall!L19,Reference!$A$2:$B$30,2,FALSE),"")</f>
        <v>4</v>
      </c>
      <c r="U11" s="1" t="e">
        <f t="shared" ca="1" si="21"/>
        <v>#N/A</v>
      </c>
      <c r="V11" s="1" t="e">
        <f t="shared" ca="1" si="0"/>
        <v>#N/A</v>
      </c>
      <c r="Y11" s="1">
        <f>IFERROR(VLOOKUP(Fall!K19,Reference!$A$2:$B$30,2,FALSE),"")</f>
        <v>4</v>
      </c>
      <c r="Z11" s="1" t="str">
        <f t="shared" ca="1" si="1"/>
        <v/>
      </c>
      <c r="AA11" s="1">
        <f>IFERROR(VLOOKUP(Fall!N19,Reference!$A$2:$B$30,2,FALSE),"")</f>
        <v>5</v>
      </c>
      <c r="AB11" s="1" t="str">
        <f t="shared" ca="1" si="2"/>
        <v/>
      </c>
      <c r="AI11" s="62"/>
      <c r="AJ11" s="204" t="str">
        <f>IF(LEN(Fall!P19)=0,"",VALUE(Fall!P19))</f>
        <v/>
      </c>
      <c r="AK11" s="204" t="str">
        <f t="shared" ca="1" si="3"/>
        <v/>
      </c>
      <c r="AL11" s="203"/>
      <c r="AN11" s="176" t="str">
        <f>IF(COUNTA(Winter!C19)=1,Winter!C19,"")</f>
        <v/>
      </c>
      <c r="AO11" s="176" t="str">
        <f>IF(COUNTA(Winter!B19)=1,Winter!B19,"")</f>
        <v/>
      </c>
      <c r="AP11" s="176" t="str">
        <f>IFERROR(VLOOKUP(Winter!K19,Reference!$A$2:$B$33,2,FALSE),"")</f>
        <v/>
      </c>
      <c r="AQ11" s="176" t="str">
        <f t="shared" ca="1" si="22"/>
        <v/>
      </c>
      <c r="AR11" s="176" t="str">
        <f t="shared" ca="1" si="4"/>
        <v/>
      </c>
      <c r="AU11" s="176" t="str">
        <f>IFERROR(VLOOKUP(Winter!J19,Reference!$A$2:$B$30,2,FALSE),"")</f>
        <v/>
      </c>
      <c r="AV11" s="176" t="str">
        <f t="shared" ca="1" si="5"/>
        <v/>
      </c>
      <c r="AW11" s="176" t="str">
        <f>IFERROR(VLOOKUP(Winter!M19,Reference!$A$2:$B$30,2,FALSE),"")</f>
        <v/>
      </c>
      <c r="AX11" s="176" t="str">
        <f t="shared" ca="1" si="6"/>
        <v/>
      </c>
      <c r="BE11" s="62"/>
      <c r="BF11" s="205" t="str">
        <f>IF(LEN(Winter!$O19)=0,"",VALUE(Winter!O19))</f>
        <v/>
      </c>
      <c r="BG11" s="205" t="str">
        <f t="shared" ca="1" si="7"/>
        <v/>
      </c>
      <c r="BH11" s="203"/>
      <c r="BJ11" s="149" t="str">
        <f>IF(COUNTA(Spring!C19)=1,Spring!C19,"")</f>
        <v/>
      </c>
      <c r="BK11" s="149" t="str">
        <f>IF(COUNTA(Spring!B19)=1,Spring!B19,"")</f>
        <v/>
      </c>
      <c r="BL11" s="149" t="str">
        <f>IFERROR(VLOOKUP(Spring!L19,Reference!$A$2:$B$30,2,FALSE),"")</f>
        <v/>
      </c>
      <c r="BM11" s="149" t="str">
        <f t="shared" ca="1" si="23"/>
        <v/>
      </c>
      <c r="BN11" s="149" t="str">
        <f t="shared" ca="1" si="8"/>
        <v/>
      </c>
      <c r="BQ11" s="149" t="str">
        <f>IFERROR(VLOOKUP(Spring!K19,Reference!$A$2:$B$30,2,FALSE),"")</f>
        <v/>
      </c>
      <c r="BR11" s="149" t="str">
        <f t="shared" ca="1" si="9"/>
        <v/>
      </c>
      <c r="BS11" s="149" t="str">
        <f>IFERROR(VLOOKUP(Spring!N19,Reference!$A$2:$B$30,2,FALSE),"")</f>
        <v/>
      </c>
      <c r="BT11" s="149" t="str">
        <f t="shared" ca="1" si="10"/>
        <v/>
      </c>
      <c r="BX11" s="401"/>
      <c r="BY11" s="401"/>
      <c r="BZ11" s="61"/>
      <c r="CB11" s="206" t="str">
        <f>IF(LEN(Spring!P19)=0,"",VALUE(Spring!P19))</f>
        <v/>
      </c>
      <c r="CC11" s="207" t="str">
        <f t="shared" ca="1" si="11"/>
        <v/>
      </c>
      <c r="CE11" s="216"/>
      <c r="CG11" s="217" t="str">
        <f t="shared" si="24"/>
        <v/>
      </c>
      <c r="CH11" s="217">
        <f t="shared" si="25"/>
        <v>4</v>
      </c>
      <c r="CI11" s="217" t="e">
        <f t="shared" ca="1" si="12"/>
        <v>#N/A</v>
      </c>
      <c r="CJ11" s="217" t="str">
        <f>IFERROR(VLOOKUP($CG11,$AN$2:$AR$31,COLUMNS($AN11:AP11),FALSE),"—")</f>
        <v/>
      </c>
      <c r="CK11" s="217" t="str">
        <f t="shared" si="26"/>
        <v/>
      </c>
      <c r="CL11" s="217" t="str">
        <f>IFERROR(IF(LEN(CG11)&gt;0,IF(CI11&gt;=3,0,VLOOKUP(CG11,Fall!C19:I48,COLUMNS(Fall!$C$2:$I$2),FALSE)),""),"")</f>
        <v/>
      </c>
      <c r="CM11" s="217" t="str">
        <f t="shared" ca="1" si="27"/>
        <v/>
      </c>
      <c r="CN11" s="218" t="str">
        <f t="shared" ca="1" si="28"/>
        <v>—</v>
      </c>
      <c r="CO11" s="218" t="str">
        <f t="shared" ca="1" si="29"/>
        <v/>
      </c>
      <c r="CP11" s="219"/>
      <c r="CQ11" s="217" t="str">
        <f ca="1">IFERROR(INDEX(CG$2:CG$31,MATCH(SMALL(CO$2:CO$31,ROWS(CO$2:CO11)),CO$2:CO$31,0)),"")</f>
        <v/>
      </c>
      <c r="CR11" s="217">
        <f ca="1">IFERROR(VLOOKUP($CQ11,$R$2:$V$31,COLUMNS($R11:T11),FALSE),"")</f>
        <v>12</v>
      </c>
      <c r="CS11" s="217" t="str">
        <f t="shared" ca="1" si="30"/>
        <v>J</v>
      </c>
      <c r="CT11" s="217" t="e">
        <f ca="1">VLOOKUP($CQ11,$R$2:$V$31,COLUMNS($R11:V11),FALSE)</f>
        <v>#N/A</v>
      </c>
      <c r="CZ11" s="217" t="str">
        <f t="shared" ca="1" si="31"/>
        <v/>
      </c>
      <c r="DA11" s="217" t="str">
        <f ca="1">IFERROR(VLOOKUP(CQ11,$AN$2:$AR$31,COLUMNS($AN11:AP11),FALSE),"")</f>
        <v/>
      </c>
      <c r="DB11" s="217" t="str">
        <f t="shared" ca="1" si="14"/>
        <v/>
      </c>
      <c r="DC11" s="217" t="str">
        <f ca="1">VLOOKUP($CZ11,$AN$2:$AR$31,COLUMNS($AN11:AR11),FALSE)</f>
        <v/>
      </c>
      <c r="DI11" s="217" t="str">
        <f t="shared" ca="1" si="32"/>
        <v/>
      </c>
      <c r="DJ11" s="217" t="str">
        <f t="shared" ca="1" si="15"/>
        <v>—</v>
      </c>
      <c r="DM11" s="216"/>
      <c r="DO11" s="149" t="str">
        <f t="shared" si="16"/>
        <v/>
      </c>
      <c r="DP11" s="149">
        <f t="shared" si="33"/>
        <v>4</v>
      </c>
      <c r="DQ11" s="149" t="e">
        <f t="shared" ca="1" si="17"/>
        <v>#N/A</v>
      </c>
      <c r="DR11" s="149" t="str">
        <f>IFERROR(VLOOKUP($DO11,$BJ$2:$BN$31,COLUMNS($BJ11:BL11),FALSE),"—")</f>
        <v/>
      </c>
      <c r="DS11" s="149" t="str">
        <f t="shared" si="34"/>
        <v/>
      </c>
      <c r="DT11" s="149" t="str">
        <f>IFERROR(IF(LEN(DO11)&gt;0,IF(DQ11&gt;=3,0,VLOOKUP(DO11,Fall!C19:I48,COLUMNS(Fall!$C$2:$I$2),FALSE)),""),"")</f>
        <v/>
      </c>
      <c r="DU11" s="149" t="str">
        <f t="shared" ca="1" si="35"/>
        <v/>
      </c>
      <c r="DV11" s="220" t="str">
        <f t="shared" ca="1" si="36"/>
        <v>—</v>
      </c>
      <c r="DW11" s="220" t="str">
        <f t="shared" ca="1" si="37"/>
        <v/>
      </c>
      <c r="DX11" s="36"/>
      <c r="DY11" s="149" t="str">
        <f ca="1">IFERROR(INDEX(DO$2:DO$31,MATCH(SMALL(DW$2:DW$31,ROWS(DW$2:DW11)),DW$2:DW$31,0)),"")</f>
        <v/>
      </c>
      <c r="DZ11" s="149">
        <f ca="1">IFERROR(VLOOKUP(DY11,$R$2:$V$31,COLUMNS($R11:T11),FALSE),"")</f>
        <v>12</v>
      </c>
      <c r="EA11" s="149" t="str">
        <f t="shared" ca="1" si="18"/>
        <v>J</v>
      </c>
      <c r="EB11" s="149" t="e">
        <f ca="1">VLOOKUP(DY11,$R$2:$V$31,COLUMNS($R11:V11),FALSE)</f>
        <v>#N/A</v>
      </c>
      <c r="EH11" s="149" t="str">
        <f t="shared" ca="1" si="38"/>
        <v/>
      </c>
      <c r="EI11" s="149" t="str">
        <f ca="1">IFERROR(VLOOKUP(EH11,$AN$2:$AR$31,COLUMNS($AN11:AP11),FALSE),"")</f>
        <v/>
      </c>
      <c r="EJ11" s="149" t="str">
        <f t="shared" ca="1" si="39"/>
        <v/>
      </c>
      <c r="EK11" s="149" t="str">
        <f ca="1">VLOOKUP(EH11,$AN$2:$AR$31,COLUMNS($AN11:AR11),FALSE)</f>
        <v/>
      </c>
      <c r="EQ11" s="149" t="str">
        <f t="shared" ca="1" si="40"/>
        <v/>
      </c>
      <c r="ER11" s="149" t="str">
        <f ca="1">IFERROR(VLOOKUP(EQ11,$BJ$2:$BN$31,COLUMNS($BJ11:BL11),FALSE),"")</f>
        <v/>
      </c>
      <c r="ES11" s="149" t="str">
        <f t="shared" ca="1" si="19"/>
        <v/>
      </c>
      <c r="ET11" s="149" t="str">
        <f ca="1">VLOOKUP(EQ11,$BJ$2:$BN$31,COLUMNS($BJ11:BN11),FALSE)</f>
        <v/>
      </c>
      <c r="EZ11" s="149" t="str">
        <f t="shared" ca="1" si="41"/>
        <v/>
      </c>
      <c r="FA11" s="149" t="str">
        <f t="shared" ca="1" si="20"/>
        <v>—</v>
      </c>
    </row>
    <row r="12" spans="1:158" ht="15" customHeight="1">
      <c r="A12" s="48" t="s">
        <v>52</v>
      </c>
      <c r="B12" s="42">
        <v>11</v>
      </c>
      <c r="C12" s="49" t="s">
        <v>52</v>
      </c>
      <c r="E12" s="53" t="s">
        <v>100</v>
      </c>
      <c r="F12" s="54">
        <f ca="1">FB2</f>
        <v>0</v>
      </c>
      <c r="G12" s="11"/>
      <c r="I12" s="53" t="s">
        <v>100</v>
      </c>
      <c r="J12" s="54">
        <f ca="1">DK2</f>
        <v>0</v>
      </c>
      <c r="K12" s="11"/>
      <c r="M12" s="53" t="s">
        <v>100</v>
      </c>
      <c r="N12" s="54">
        <f ca="1">FB2</f>
        <v>0</v>
      </c>
      <c r="R12" s="1" t="str">
        <f>IF(COUNTA(Fall!C20)=1,Fall!C20,"")</f>
        <v/>
      </c>
      <c r="S12" s="1" t="str">
        <f>IF(COUNTA(Fall!B20)=1,Fall!B20,"")</f>
        <v/>
      </c>
      <c r="T12" s="1">
        <f>IFERROR(VLOOKUP(Fall!L20,Reference!$A$2:$B$30,2,FALSE),"")</f>
        <v>2</v>
      </c>
      <c r="U12" s="1" t="e">
        <f t="shared" ca="1" si="21"/>
        <v>#N/A</v>
      </c>
      <c r="V12" s="1" t="e">
        <f t="shared" ca="1" si="0"/>
        <v>#N/A</v>
      </c>
      <c r="Y12" s="1" t="str">
        <f>IFERROR(VLOOKUP(Fall!K20,Reference!$A$2:$B$30,2,FALSE),"")</f>
        <v/>
      </c>
      <c r="Z12" s="1" t="str">
        <f t="shared" ca="1" si="1"/>
        <v/>
      </c>
      <c r="AA12" s="1" t="str">
        <f>IFERROR(VLOOKUP(Fall!N20,Reference!$A$2:$B$30,2,FALSE),"")</f>
        <v/>
      </c>
      <c r="AB12" s="1" t="str">
        <f t="shared" ca="1" si="2"/>
        <v/>
      </c>
      <c r="AI12" s="62"/>
      <c r="AJ12" s="204" t="str">
        <f>IF(LEN(Fall!P20)=0,"",VALUE(Fall!P20))</f>
        <v/>
      </c>
      <c r="AK12" s="204" t="str">
        <f t="shared" ca="1" si="3"/>
        <v/>
      </c>
      <c r="AL12" s="203"/>
      <c r="AN12" s="176" t="str">
        <f>IF(COUNTA(Winter!C20)=1,Winter!C20,"")</f>
        <v/>
      </c>
      <c r="AO12" s="176" t="str">
        <f>IF(COUNTA(Winter!B20)=1,Winter!B20,"")</f>
        <v/>
      </c>
      <c r="AP12" s="176" t="str">
        <f>IFERROR(VLOOKUP(Winter!K20,Reference!$A$2:$B$33,2,FALSE),"")</f>
        <v/>
      </c>
      <c r="AQ12" s="176" t="str">
        <f t="shared" ca="1" si="22"/>
        <v/>
      </c>
      <c r="AR12" s="176" t="str">
        <f t="shared" ca="1" si="4"/>
        <v/>
      </c>
      <c r="AU12" s="176" t="str">
        <f>IFERROR(VLOOKUP(Winter!J20,Reference!$A$2:$B$30,2,FALSE),"")</f>
        <v/>
      </c>
      <c r="AV12" s="176" t="str">
        <f t="shared" ca="1" si="5"/>
        <v/>
      </c>
      <c r="AW12" s="176" t="str">
        <f>IFERROR(VLOOKUP(Winter!M20,Reference!$A$2:$B$30,2,FALSE),"")</f>
        <v/>
      </c>
      <c r="AX12" s="176" t="str">
        <f t="shared" ca="1" si="6"/>
        <v/>
      </c>
      <c r="BE12" s="62"/>
      <c r="BF12" s="205" t="str">
        <f>IF(LEN(Winter!$O20)=0,"",VALUE(Winter!O20))</f>
        <v/>
      </c>
      <c r="BG12" s="205" t="str">
        <f t="shared" ca="1" si="7"/>
        <v/>
      </c>
      <c r="BH12" s="203"/>
      <c r="BJ12" s="149" t="str">
        <f>IF(COUNTA(Spring!C20)=1,Spring!C20,"")</f>
        <v/>
      </c>
      <c r="BK12" s="149" t="str">
        <f>IF(COUNTA(Spring!B20)=1,Spring!B20,"")</f>
        <v/>
      </c>
      <c r="BL12" s="149" t="str">
        <f>IFERROR(VLOOKUP(Spring!L20,Reference!$A$2:$B$30,2,FALSE),"")</f>
        <v/>
      </c>
      <c r="BM12" s="149" t="str">
        <f t="shared" ca="1" si="23"/>
        <v/>
      </c>
      <c r="BN12" s="149" t="str">
        <f t="shared" ca="1" si="8"/>
        <v/>
      </c>
      <c r="BQ12" s="149" t="str">
        <f>IFERROR(VLOOKUP(Spring!K20,Reference!$A$2:$B$30,2,FALSE),"")</f>
        <v/>
      </c>
      <c r="BR12" s="149" t="str">
        <f t="shared" ca="1" si="9"/>
        <v/>
      </c>
      <c r="BS12" s="149" t="str">
        <f>IFERROR(VLOOKUP(Spring!N20,Reference!$A$2:$B$30,2,FALSE),"")</f>
        <v/>
      </c>
      <c r="BT12" s="149" t="str">
        <f t="shared" ca="1" si="10"/>
        <v/>
      </c>
      <c r="BX12" s="226" t="s">
        <v>81</v>
      </c>
      <c r="BY12" s="227">
        <v>12</v>
      </c>
      <c r="BZ12" s="62"/>
      <c r="CB12" s="206" t="str">
        <f>IF(LEN(Spring!P20)=0,"",VALUE(Spring!P20))</f>
        <v/>
      </c>
      <c r="CC12" s="207" t="str">
        <f t="shared" ca="1" si="11"/>
        <v/>
      </c>
      <c r="CE12" s="216"/>
      <c r="CG12" s="217" t="str">
        <f t="shared" si="24"/>
        <v/>
      </c>
      <c r="CH12" s="217">
        <f t="shared" si="25"/>
        <v>2</v>
      </c>
      <c r="CI12" s="217" t="e">
        <f t="shared" ca="1" si="12"/>
        <v>#N/A</v>
      </c>
      <c r="CJ12" s="217" t="str">
        <f>IFERROR(VLOOKUP($CG12,$AN$2:$AR$31,COLUMNS($AN12:AP12),FALSE),"—")</f>
        <v/>
      </c>
      <c r="CK12" s="217" t="str">
        <f t="shared" si="26"/>
        <v/>
      </c>
      <c r="CL12" s="217" t="str">
        <f>IFERROR(IF(LEN(CG12)&gt;0,IF(CI12&gt;=3,0,VLOOKUP(CG12,Fall!C20:I49,COLUMNS(Fall!$C$2:$I$2),FALSE)),""),"")</f>
        <v/>
      </c>
      <c r="CM12" s="217" t="str">
        <f t="shared" ca="1" si="27"/>
        <v/>
      </c>
      <c r="CN12" s="218" t="str">
        <f t="shared" ca="1" si="28"/>
        <v>—</v>
      </c>
      <c r="CO12" s="218" t="str">
        <f t="shared" ca="1" si="29"/>
        <v/>
      </c>
      <c r="CP12" s="219"/>
      <c r="CQ12" s="217" t="str">
        <f ca="1">IFERROR(INDEX(CG$2:CG$31,MATCH(SMALL(CO$2:CO$31,ROWS(CO$2:CO12)),CO$2:CO$31,0)),"")</f>
        <v/>
      </c>
      <c r="CR12" s="217">
        <f ca="1">IFERROR(VLOOKUP($CQ12,$R$2:$V$31,COLUMNS($R12:T12),FALSE),"")</f>
        <v>12</v>
      </c>
      <c r="CS12" s="217" t="str">
        <f t="shared" ca="1" si="30"/>
        <v>J</v>
      </c>
      <c r="CT12" s="217" t="e">
        <f ca="1">VLOOKUP($CQ12,$R$2:$V$31,COLUMNS($R12:V12),FALSE)</f>
        <v>#N/A</v>
      </c>
      <c r="CZ12" s="217" t="str">
        <f t="shared" ca="1" si="31"/>
        <v/>
      </c>
      <c r="DA12" s="217" t="str">
        <f ca="1">IFERROR(VLOOKUP(CQ12,$AN$2:$AR$31,COLUMNS($AN12:AP12),FALSE),"")</f>
        <v/>
      </c>
      <c r="DB12" s="217" t="str">
        <f t="shared" ca="1" si="14"/>
        <v/>
      </c>
      <c r="DC12" s="217" t="str">
        <f ca="1">VLOOKUP($CZ12,$AN$2:$AR$31,COLUMNS($AN12:AR12),FALSE)</f>
        <v/>
      </c>
      <c r="DI12" s="217" t="str">
        <f t="shared" ca="1" si="32"/>
        <v/>
      </c>
      <c r="DJ12" s="217" t="str">
        <f t="shared" ca="1" si="15"/>
        <v>—</v>
      </c>
      <c r="DM12" s="216"/>
      <c r="DO12" s="149" t="str">
        <f t="shared" si="16"/>
        <v/>
      </c>
      <c r="DP12" s="149">
        <f t="shared" si="33"/>
        <v>2</v>
      </c>
      <c r="DQ12" s="149" t="e">
        <f t="shared" ca="1" si="17"/>
        <v>#N/A</v>
      </c>
      <c r="DR12" s="149" t="str">
        <f>IFERROR(VLOOKUP($DO12,$BJ$2:$BN$31,COLUMNS($BJ12:BL12),FALSE),"—")</f>
        <v/>
      </c>
      <c r="DS12" s="149" t="str">
        <f t="shared" si="34"/>
        <v/>
      </c>
      <c r="DT12" s="149" t="str">
        <f>IFERROR(IF(LEN(DO12)&gt;0,IF(DQ12&gt;=3,0,VLOOKUP(DO12,Fall!C20:I49,COLUMNS(Fall!$C$2:$I$2),FALSE)),""),"")</f>
        <v/>
      </c>
      <c r="DU12" s="149" t="str">
        <f t="shared" ca="1" si="35"/>
        <v/>
      </c>
      <c r="DV12" s="220" t="str">
        <f t="shared" ca="1" si="36"/>
        <v>—</v>
      </c>
      <c r="DW12" s="220" t="str">
        <f t="shared" ca="1" si="37"/>
        <v/>
      </c>
      <c r="DX12" s="36"/>
      <c r="DY12" s="149" t="str">
        <f ca="1">IFERROR(INDEX(DO$2:DO$31,MATCH(SMALL(DW$2:DW$31,ROWS(DW$2:DW12)),DW$2:DW$31,0)),"")</f>
        <v/>
      </c>
      <c r="DZ12" s="149">
        <f ca="1">IFERROR(VLOOKUP(DY12,$R$2:$V$31,COLUMNS($R12:T12),FALSE),"")</f>
        <v>12</v>
      </c>
      <c r="EA12" s="149" t="str">
        <f t="shared" ca="1" si="18"/>
        <v>J</v>
      </c>
      <c r="EB12" s="149" t="e">
        <f ca="1">VLOOKUP(DY12,$R$2:$V$31,COLUMNS($R12:V12),FALSE)</f>
        <v>#N/A</v>
      </c>
      <c r="EH12" s="149" t="str">
        <f t="shared" ca="1" si="38"/>
        <v/>
      </c>
      <c r="EI12" s="149" t="str">
        <f ca="1">IFERROR(VLOOKUP(EH12,$AN$2:$AR$31,COLUMNS($AN12:AP12),FALSE),"")</f>
        <v/>
      </c>
      <c r="EJ12" s="149" t="str">
        <f t="shared" ca="1" si="39"/>
        <v/>
      </c>
      <c r="EK12" s="149" t="str">
        <f ca="1">VLOOKUP(EH12,$AN$2:$AR$31,COLUMNS($AN12:AR12),FALSE)</f>
        <v/>
      </c>
      <c r="EQ12" s="149" t="str">
        <f t="shared" ca="1" si="40"/>
        <v/>
      </c>
      <c r="ER12" s="149" t="str">
        <f ca="1">IFERROR(VLOOKUP(EQ12,$BJ$2:$BN$31,COLUMNS($BJ12:BL12),FALSE),"")</f>
        <v/>
      </c>
      <c r="ES12" s="149" t="str">
        <f t="shared" ca="1" si="19"/>
        <v/>
      </c>
      <c r="ET12" s="149" t="str">
        <f ca="1">VLOOKUP(EQ12,$BJ$2:$BN$31,COLUMNS($BJ12:BN12),FALSE)</f>
        <v/>
      </c>
      <c r="EZ12" s="149" t="str">
        <f t="shared" ca="1" si="41"/>
        <v/>
      </c>
      <c r="FA12" s="149" t="str">
        <f t="shared" ca="1" si="20"/>
        <v>—</v>
      </c>
    </row>
    <row r="13" spans="1:158" ht="15" customHeight="1">
      <c r="A13" s="48" t="s">
        <v>45</v>
      </c>
      <c r="B13" s="42">
        <v>12</v>
      </c>
      <c r="C13" s="49" t="s">
        <v>45</v>
      </c>
      <c r="D13" s="11"/>
      <c r="E13" s="53" t="s">
        <v>101</v>
      </c>
      <c r="F13" s="54">
        <f ca="1">FB3</f>
        <v>0</v>
      </c>
      <c r="G13" s="11"/>
      <c r="I13" s="53" t="s">
        <v>101</v>
      </c>
      <c r="J13" s="54">
        <f ca="1">DK3</f>
        <v>0</v>
      </c>
      <c r="K13" s="11"/>
      <c r="L13" s="11"/>
      <c r="M13" s="53" t="s">
        <v>101</v>
      </c>
      <c r="N13" s="54">
        <f t="shared" ref="N13:N15" ca="1" si="42">FB3</f>
        <v>0</v>
      </c>
      <c r="R13" s="1" t="str">
        <f>IF(COUNTA(Fall!C21)=1,Fall!C21,"")</f>
        <v/>
      </c>
      <c r="S13" s="1" t="str">
        <f>IF(COUNTA(Fall!B21)=1,Fall!B21,"")</f>
        <v/>
      </c>
      <c r="T13" s="1">
        <f>IFERROR(VLOOKUP(Fall!L21,Reference!$A$2:$B$30,2,FALSE),"")</f>
        <v>15</v>
      </c>
      <c r="U13" s="1" t="e">
        <f t="shared" ca="1" si="21"/>
        <v>#N/A</v>
      </c>
      <c r="V13" s="1" t="e">
        <f t="shared" ca="1" si="0"/>
        <v>#N/A</v>
      </c>
      <c r="Y13" s="1" t="str">
        <f>IFERROR(VLOOKUP(Fall!K21,Reference!$A$2:$B$30,2,FALSE),"")</f>
        <v/>
      </c>
      <c r="Z13" s="1" t="str">
        <f t="shared" ca="1" si="1"/>
        <v/>
      </c>
      <c r="AA13" s="1" t="str">
        <f>IFERROR(VLOOKUP(Fall!N21,Reference!$A$2:$B$30,2,FALSE),"")</f>
        <v/>
      </c>
      <c r="AB13" s="1" t="str">
        <f t="shared" ca="1" si="2"/>
        <v/>
      </c>
      <c r="AI13" s="62"/>
      <c r="AJ13" s="204">
        <f>IF(LEN(Fall!P21)=0,"",VALUE(Fall!P21))</f>
        <v>92</v>
      </c>
      <c r="AK13" s="204" t="e">
        <f t="shared" ca="1" si="3"/>
        <v>#N/A</v>
      </c>
      <c r="AL13" s="203"/>
      <c r="AN13" s="176" t="str">
        <f>IF(COUNTA(Winter!C21)=1,Winter!C21,"")</f>
        <v/>
      </c>
      <c r="AO13" s="176" t="str">
        <f>IF(COUNTA(Winter!B21)=1,Winter!B21,"")</f>
        <v/>
      </c>
      <c r="AP13" s="176" t="str">
        <f>IFERROR(VLOOKUP(Winter!K21,Reference!$A$2:$B$33,2,FALSE),"")</f>
        <v/>
      </c>
      <c r="AQ13" s="176" t="str">
        <f t="shared" ca="1" si="22"/>
        <v/>
      </c>
      <c r="AR13" s="176" t="str">
        <f t="shared" ca="1" si="4"/>
        <v/>
      </c>
      <c r="AU13" s="176" t="str">
        <f>IFERROR(VLOOKUP(Winter!J21,Reference!$A$2:$B$30,2,FALSE),"")</f>
        <v/>
      </c>
      <c r="AV13" s="176" t="str">
        <f t="shared" ca="1" si="5"/>
        <v/>
      </c>
      <c r="AW13" s="176" t="str">
        <f>IFERROR(VLOOKUP(Winter!M21,Reference!$A$2:$B$30,2,FALSE),"")</f>
        <v/>
      </c>
      <c r="AX13" s="176" t="str">
        <f t="shared" ca="1" si="6"/>
        <v/>
      </c>
      <c r="BE13" s="62"/>
      <c r="BF13" s="205" t="str">
        <f>IF(LEN(Winter!$O21)=0,"",VALUE(Winter!O21))</f>
        <v/>
      </c>
      <c r="BG13" s="205" t="str">
        <f t="shared" ca="1" si="7"/>
        <v/>
      </c>
      <c r="BH13" s="203"/>
      <c r="BJ13" s="149" t="str">
        <f>IF(COUNTA(Spring!C21)=1,Spring!C21,"")</f>
        <v/>
      </c>
      <c r="BK13" s="149" t="str">
        <f>IF(COUNTA(Spring!B21)=1,Spring!B21,"")</f>
        <v/>
      </c>
      <c r="BL13" s="149" t="str">
        <f>IFERROR(VLOOKUP(Spring!L21,Reference!$A$2:$B$30,2,FALSE),"")</f>
        <v/>
      </c>
      <c r="BM13" s="149" t="str">
        <f t="shared" ca="1" si="23"/>
        <v/>
      </c>
      <c r="BN13" s="149" t="str">
        <f t="shared" ca="1" si="8"/>
        <v/>
      </c>
      <c r="BQ13" s="149" t="str">
        <f>IFERROR(VLOOKUP(Spring!K21,Reference!$A$2:$B$30,2,FALSE),"")</f>
        <v/>
      </c>
      <c r="BR13" s="149" t="str">
        <f t="shared" ca="1" si="9"/>
        <v/>
      </c>
      <c r="BS13" s="149" t="str">
        <f>IFERROR(VLOOKUP(Spring!N21,Reference!$A$2:$B$30,2,FALSE),"")</f>
        <v/>
      </c>
      <c r="BT13" s="149" t="str">
        <f t="shared" ca="1" si="10"/>
        <v/>
      </c>
      <c r="BX13" s="226" t="s">
        <v>82</v>
      </c>
      <c r="BY13" s="227">
        <v>9</v>
      </c>
      <c r="BZ13" s="62"/>
      <c r="CB13" s="206" t="str">
        <f>IF(LEN(Spring!P21)=0,"",VALUE(Spring!P21))</f>
        <v/>
      </c>
      <c r="CC13" s="207" t="str">
        <f t="shared" ca="1" si="11"/>
        <v/>
      </c>
      <c r="CE13" s="216"/>
      <c r="CG13" s="217" t="str">
        <f t="shared" si="24"/>
        <v/>
      </c>
      <c r="CH13" s="217">
        <f t="shared" si="25"/>
        <v>15</v>
      </c>
      <c r="CI13" s="217" t="e">
        <f t="shared" ca="1" si="12"/>
        <v>#N/A</v>
      </c>
      <c r="CJ13" s="217" t="str">
        <f>IFERROR(VLOOKUP($CG13,$AN$2:$AR$31,COLUMNS($AN13:AP13),FALSE),"—")</f>
        <v/>
      </c>
      <c r="CK13" s="217" t="str">
        <f t="shared" si="26"/>
        <v/>
      </c>
      <c r="CL13" s="217" t="str">
        <f>IFERROR(IF(LEN(CG13)&gt;0,IF(CI13&gt;=3,0,VLOOKUP(CG13,Fall!C21:I50,COLUMNS(Fall!$C$2:$I$2),FALSE)),""),"")</f>
        <v/>
      </c>
      <c r="CM13" s="217" t="str">
        <f t="shared" ca="1" si="27"/>
        <v/>
      </c>
      <c r="CN13" s="218" t="str">
        <f t="shared" ca="1" si="28"/>
        <v>—</v>
      </c>
      <c r="CO13" s="218" t="str">
        <f t="shared" ca="1" si="29"/>
        <v/>
      </c>
      <c r="CP13" s="219"/>
      <c r="CQ13" s="217" t="str">
        <f ca="1">IFERROR(INDEX(CG$2:CG$31,MATCH(SMALL(CO$2:CO$31,ROWS(CO$2:CO13)),CO$2:CO$31,0)),"")</f>
        <v/>
      </c>
      <c r="CR13" s="217">
        <f ca="1">IFERROR(VLOOKUP($CQ13,$R$2:$V$31,COLUMNS($R13:T13),FALSE),"")</f>
        <v>12</v>
      </c>
      <c r="CS13" s="217" t="str">
        <f t="shared" ca="1" si="30"/>
        <v>J</v>
      </c>
      <c r="CT13" s="217" t="e">
        <f ca="1">VLOOKUP($CQ13,$R$2:$V$31,COLUMNS($R13:V13),FALSE)</f>
        <v>#N/A</v>
      </c>
      <c r="CZ13" s="217" t="str">
        <f t="shared" ca="1" si="31"/>
        <v/>
      </c>
      <c r="DA13" s="217" t="str">
        <f ca="1">IFERROR(VLOOKUP(CQ13,$AN$2:$AR$31,COLUMNS($AN13:AP13),FALSE),"")</f>
        <v/>
      </c>
      <c r="DB13" s="217" t="str">
        <f t="shared" ca="1" si="14"/>
        <v/>
      </c>
      <c r="DC13" s="217" t="str">
        <f ca="1">VLOOKUP($CZ13,$AN$2:$AR$31,COLUMNS($AN13:AR13),FALSE)</f>
        <v/>
      </c>
      <c r="DI13" s="217" t="str">
        <f t="shared" ca="1" si="32"/>
        <v/>
      </c>
      <c r="DJ13" s="217" t="str">
        <f t="shared" ca="1" si="15"/>
        <v>—</v>
      </c>
      <c r="DM13" s="216"/>
      <c r="DO13" s="149" t="str">
        <f t="shared" si="16"/>
        <v/>
      </c>
      <c r="DP13" s="149">
        <f t="shared" si="33"/>
        <v>15</v>
      </c>
      <c r="DQ13" s="149" t="e">
        <f t="shared" ca="1" si="17"/>
        <v>#N/A</v>
      </c>
      <c r="DR13" s="149" t="str">
        <f>IFERROR(VLOOKUP($DO13,$BJ$2:$BN$31,COLUMNS($BJ13:BL13),FALSE),"—")</f>
        <v/>
      </c>
      <c r="DS13" s="149" t="str">
        <f t="shared" si="34"/>
        <v/>
      </c>
      <c r="DT13" s="149" t="str">
        <f>IFERROR(IF(LEN(DO13)&gt;0,IF(DQ13&gt;=3,0,VLOOKUP(DO13,Fall!C21:I50,COLUMNS(Fall!$C$2:$I$2),FALSE)),""),"")</f>
        <v/>
      </c>
      <c r="DU13" s="149" t="str">
        <f t="shared" ca="1" si="35"/>
        <v/>
      </c>
      <c r="DV13" s="220" t="str">
        <f t="shared" ca="1" si="36"/>
        <v>—</v>
      </c>
      <c r="DW13" s="220" t="str">
        <f t="shared" ca="1" si="37"/>
        <v/>
      </c>
      <c r="DX13" s="36"/>
      <c r="DY13" s="149" t="str">
        <f ca="1">IFERROR(INDEX(DO$2:DO$31,MATCH(SMALL(DW$2:DW$31,ROWS(DW$2:DW13)),DW$2:DW$31,0)),"")</f>
        <v/>
      </c>
      <c r="DZ13" s="149">
        <f ca="1">IFERROR(VLOOKUP(DY13,$R$2:$V$31,COLUMNS($R13:T13),FALSE),"")</f>
        <v>12</v>
      </c>
      <c r="EA13" s="149" t="str">
        <f t="shared" ca="1" si="18"/>
        <v>J</v>
      </c>
      <c r="EB13" s="149" t="e">
        <f ca="1">VLOOKUP(DY13,$R$2:$V$31,COLUMNS($R13:V13),FALSE)</f>
        <v>#N/A</v>
      </c>
      <c r="EH13" s="149" t="str">
        <f t="shared" ca="1" si="38"/>
        <v/>
      </c>
      <c r="EI13" s="149" t="str">
        <f ca="1">IFERROR(VLOOKUP(EH13,$AN$2:$AR$31,COLUMNS($AN13:AP13),FALSE),"")</f>
        <v/>
      </c>
      <c r="EJ13" s="149" t="str">
        <f t="shared" ca="1" si="39"/>
        <v/>
      </c>
      <c r="EK13" s="149" t="str">
        <f ca="1">VLOOKUP(EH13,$AN$2:$AR$31,COLUMNS($AN13:AR13),FALSE)</f>
        <v/>
      </c>
      <c r="EQ13" s="149" t="str">
        <f t="shared" ca="1" si="40"/>
        <v/>
      </c>
      <c r="ER13" s="149" t="str">
        <f ca="1">IFERROR(VLOOKUP(EQ13,$BJ$2:$BN$31,COLUMNS($BJ13:BL13),FALSE),"")</f>
        <v/>
      </c>
      <c r="ES13" s="149" t="str">
        <f t="shared" ca="1" si="19"/>
        <v/>
      </c>
      <c r="ET13" s="149" t="str">
        <f ca="1">VLOOKUP(EQ13,$BJ$2:$BN$31,COLUMNS($BJ13:BN13),FALSE)</f>
        <v/>
      </c>
      <c r="EZ13" s="149" t="str">
        <f t="shared" ca="1" si="41"/>
        <v/>
      </c>
      <c r="FA13" s="149" t="str">
        <f t="shared" ca="1" si="20"/>
        <v>—</v>
      </c>
    </row>
    <row r="14" spans="1:158" ht="15" customHeight="1">
      <c r="A14" s="48" t="s">
        <v>47</v>
      </c>
      <c r="B14" s="42">
        <v>13</v>
      </c>
      <c r="C14" s="49" t="s">
        <v>47</v>
      </c>
      <c r="D14" s="11"/>
      <c r="E14" s="53" t="s">
        <v>83</v>
      </c>
      <c r="F14" s="54">
        <f ca="1">FB4</f>
        <v>0</v>
      </c>
      <c r="G14" s="11"/>
      <c r="I14" s="53" t="s">
        <v>83</v>
      </c>
      <c r="J14" s="54">
        <f ca="1">DK4</f>
        <v>0</v>
      </c>
      <c r="K14" s="11"/>
      <c r="L14" s="11"/>
      <c r="M14" s="53" t="s">
        <v>83</v>
      </c>
      <c r="N14" s="54">
        <f t="shared" ca="1" si="42"/>
        <v>0</v>
      </c>
      <c r="R14" s="1" t="str">
        <f>IF(COUNTA(Fall!C22)=1,Fall!C22,"")</f>
        <v/>
      </c>
      <c r="S14" s="1" t="str">
        <f>IF(COUNTA(Fall!B22)=1,Fall!B22,"")</f>
        <v/>
      </c>
      <c r="T14" s="1">
        <f>IFERROR(VLOOKUP(Fall!L22,Reference!$A$2:$B$30,2,FALSE),"")</f>
        <v>14</v>
      </c>
      <c r="U14" s="1" t="e">
        <f t="shared" ca="1" si="21"/>
        <v>#N/A</v>
      </c>
      <c r="V14" s="1" t="e">
        <f t="shared" ca="1" si="0"/>
        <v>#N/A</v>
      </c>
      <c r="Y14" s="1">
        <f>IFERROR(VLOOKUP(Fall!K22,Reference!$A$2:$B$30,2,FALSE),"")</f>
        <v>13</v>
      </c>
      <c r="Z14" s="1" t="str">
        <f t="shared" ca="1" si="1"/>
        <v/>
      </c>
      <c r="AA14" s="1">
        <f>IFERROR(VLOOKUP(Fall!N22,Reference!$A$2:$B$30,2,FALSE),"")</f>
        <v>14</v>
      </c>
      <c r="AB14" s="1" t="str">
        <f t="shared" ca="1" si="2"/>
        <v/>
      </c>
      <c r="AI14" s="62"/>
      <c r="AJ14" s="204">
        <f>IF(LEN(Fall!P22)=0,"",VALUE(Fall!P22))</f>
        <v>75</v>
      </c>
      <c r="AK14" s="204" t="e">
        <f t="shared" ca="1" si="3"/>
        <v>#N/A</v>
      </c>
      <c r="AL14" s="203"/>
      <c r="AN14" s="176" t="str">
        <f>IF(COUNTA(Winter!C22)=1,Winter!C22,"")</f>
        <v/>
      </c>
      <c r="AO14" s="176" t="str">
        <f>IF(COUNTA(Winter!B22)=1,Winter!B22,"")</f>
        <v/>
      </c>
      <c r="AP14" s="176" t="str">
        <f>IFERROR(VLOOKUP(Winter!K22,Reference!$A$2:$B$33,2,FALSE),"")</f>
        <v/>
      </c>
      <c r="AQ14" s="176" t="str">
        <f t="shared" ca="1" si="22"/>
        <v/>
      </c>
      <c r="AR14" s="176" t="str">
        <f t="shared" ca="1" si="4"/>
        <v/>
      </c>
      <c r="AU14" s="176" t="str">
        <f>IFERROR(VLOOKUP(Winter!J22,Reference!$A$2:$B$30,2,FALSE),"")</f>
        <v/>
      </c>
      <c r="AV14" s="176" t="str">
        <f t="shared" ca="1" si="5"/>
        <v/>
      </c>
      <c r="AW14" s="176" t="str">
        <f>IFERROR(VLOOKUP(Winter!M22,Reference!$A$2:$B$30,2,FALSE),"")</f>
        <v/>
      </c>
      <c r="AX14" s="176" t="str">
        <f t="shared" ca="1" si="6"/>
        <v/>
      </c>
      <c r="BE14" s="62"/>
      <c r="BF14" s="205" t="str">
        <f>IF(LEN(Winter!$O22)=0,"",VALUE(Winter!O22))</f>
        <v/>
      </c>
      <c r="BG14" s="205" t="str">
        <f t="shared" ca="1" si="7"/>
        <v/>
      </c>
      <c r="BH14" s="203"/>
      <c r="BJ14" s="149" t="str">
        <f>IF(COUNTA(Spring!C22)=1,Spring!C22,"")</f>
        <v/>
      </c>
      <c r="BK14" s="149" t="str">
        <f>IF(COUNTA(Spring!B22)=1,Spring!B22,"")</f>
        <v/>
      </c>
      <c r="BL14" s="149" t="str">
        <f>IFERROR(VLOOKUP(Spring!L22,Reference!$A$2:$B$30,2,FALSE),"")</f>
        <v/>
      </c>
      <c r="BM14" s="149" t="str">
        <f t="shared" ca="1" si="23"/>
        <v/>
      </c>
      <c r="BN14" s="149" t="str">
        <f t="shared" ca="1" si="8"/>
        <v/>
      </c>
      <c r="BQ14" s="149" t="str">
        <f>IFERROR(VLOOKUP(Spring!K22,Reference!$A$2:$B$30,2,FALSE),"")</f>
        <v/>
      </c>
      <c r="BR14" s="149" t="str">
        <f t="shared" ca="1" si="9"/>
        <v/>
      </c>
      <c r="BS14" s="149" t="str">
        <f>IFERROR(VLOOKUP(Spring!N22,Reference!$A$2:$B$30,2,FALSE),"")</f>
        <v/>
      </c>
      <c r="BT14" s="149" t="str">
        <f t="shared" ca="1" si="10"/>
        <v/>
      </c>
      <c r="BX14" s="226" t="s">
        <v>83</v>
      </c>
      <c r="BY14" s="227">
        <v>7</v>
      </c>
      <c r="BZ14" s="62"/>
      <c r="CB14" s="206" t="str">
        <f>IF(LEN(Spring!P22)=0,"",VALUE(Spring!P22))</f>
        <v/>
      </c>
      <c r="CC14" s="207" t="str">
        <f t="shared" ca="1" si="11"/>
        <v/>
      </c>
      <c r="CE14" s="216"/>
      <c r="CG14" s="217" t="str">
        <f t="shared" si="24"/>
        <v/>
      </c>
      <c r="CH14" s="217">
        <f t="shared" si="25"/>
        <v>14</v>
      </c>
      <c r="CI14" s="217" t="e">
        <f t="shared" ca="1" si="12"/>
        <v>#N/A</v>
      </c>
      <c r="CJ14" s="217" t="str">
        <f>IFERROR(VLOOKUP($CG14,$AN$2:$AR$31,COLUMNS($AN14:AP14),FALSE),"—")</f>
        <v/>
      </c>
      <c r="CK14" s="217" t="str">
        <f t="shared" si="26"/>
        <v/>
      </c>
      <c r="CL14" s="217" t="str">
        <f>IFERROR(IF(LEN(CG14)&gt;0,IF(CI14&gt;=3,0,VLOOKUP(CG14,Fall!C22:I51,COLUMNS(Fall!$C$2:$I$2),FALSE)),""),"")</f>
        <v/>
      </c>
      <c r="CM14" s="217" t="str">
        <f t="shared" ca="1" si="27"/>
        <v/>
      </c>
      <c r="CN14" s="218" t="str">
        <f t="shared" ca="1" si="28"/>
        <v>—</v>
      </c>
      <c r="CO14" s="218" t="str">
        <f t="shared" ca="1" si="29"/>
        <v/>
      </c>
      <c r="CP14" s="219"/>
      <c r="CQ14" s="217" t="str">
        <f ca="1">IFERROR(INDEX(CG$2:CG$31,MATCH(SMALL(CO$2:CO$31,ROWS(CO$2:CO14)),CO$2:CO$31,0)),"")</f>
        <v/>
      </c>
      <c r="CR14" s="217">
        <f ca="1">IFERROR(VLOOKUP($CQ14,$R$2:$V$31,COLUMNS($R14:T14),FALSE),"")</f>
        <v>12</v>
      </c>
      <c r="CS14" s="217" t="str">
        <f t="shared" ca="1" si="30"/>
        <v>J</v>
      </c>
      <c r="CT14" s="217" t="e">
        <f ca="1">VLOOKUP($CQ14,$R$2:$V$31,COLUMNS($R14:V14),FALSE)</f>
        <v>#N/A</v>
      </c>
      <c r="CZ14" s="217" t="str">
        <f t="shared" ca="1" si="31"/>
        <v/>
      </c>
      <c r="DA14" s="217" t="str">
        <f ca="1">IFERROR(VLOOKUP(CQ14,$AN$2:$AR$31,COLUMNS($AN14:AP14),FALSE),"")</f>
        <v/>
      </c>
      <c r="DB14" s="217" t="str">
        <f t="shared" ca="1" si="14"/>
        <v/>
      </c>
      <c r="DC14" s="217" t="str">
        <f ca="1">VLOOKUP($CZ14,$AN$2:$AR$31,COLUMNS($AN14:AR14),FALSE)</f>
        <v/>
      </c>
      <c r="DI14" s="217" t="str">
        <f t="shared" ca="1" si="32"/>
        <v/>
      </c>
      <c r="DJ14" s="217" t="str">
        <f t="shared" ca="1" si="15"/>
        <v>—</v>
      </c>
      <c r="DM14" s="216"/>
      <c r="DO14" s="149" t="str">
        <f t="shared" si="16"/>
        <v/>
      </c>
      <c r="DP14" s="149">
        <f t="shared" si="33"/>
        <v>14</v>
      </c>
      <c r="DQ14" s="149" t="e">
        <f t="shared" ca="1" si="17"/>
        <v>#N/A</v>
      </c>
      <c r="DR14" s="149" t="str">
        <f>IFERROR(VLOOKUP($DO14,$BJ$2:$BN$31,COLUMNS($BJ14:BL14),FALSE),"—")</f>
        <v/>
      </c>
      <c r="DS14" s="149" t="str">
        <f t="shared" si="34"/>
        <v/>
      </c>
      <c r="DT14" s="149" t="str">
        <f>IFERROR(IF(LEN(DO14)&gt;0,IF(DQ14&gt;=3,0,VLOOKUP(DO14,Fall!C22:I51,COLUMNS(Fall!$C$2:$I$2),FALSE)),""),"")</f>
        <v/>
      </c>
      <c r="DU14" s="149" t="str">
        <f t="shared" ca="1" si="35"/>
        <v/>
      </c>
      <c r="DV14" s="220" t="str">
        <f t="shared" ca="1" si="36"/>
        <v>—</v>
      </c>
      <c r="DW14" s="220" t="str">
        <f t="shared" ca="1" si="37"/>
        <v/>
      </c>
      <c r="DX14" s="36"/>
      <c r="DY14" s="149" t="str">
        <f ca="1">IFERROR(INDEX(DO$2:DO$31,MATCH(SMALL(DW$2:DW$31,ROWS(DW$2:DW14)),DW$2:DW$31,0)),"")</f>
        <v/>
      </c>
      <c r="DZ14" s="149">
        <f ca="1">IFERROR(VLOOKUP(DY14,$R$2:$V$31,COLUMNS($R14:T14),FALSE),"")</f>
        <v>12</v>
      </c>
      <c r="EA14" s="149" t="str">
        <f t="shared" ca="1" si="18"/>
        <v>J</v>
      </c>
      <c r="EB14" s="149" t="e">
        <f ca="1">VLOOKUP(DY14,$R$2:$V$31,COLUMNS($R14:V14),FALSE)</f>
        <v>#N/A</v>
      </c>
      <c r="EH14" s="149" t="str">
        <f t="shared" ca="1" si="38"/>
        <v/>
      </c>
      <c r="EI14" s="149" t="str">
        <f ca="1">IFERROR(VLOOKUP(EH14,$AN$2:$AR$31,COLUMNS($AN14:AP14),FALSE),"")</f>
        <v/>
      </c>
      <c r="EJ14" s="149" t="str">
        <f t="shared" ca="1" si="39"/>
        <v/>
      </c>
      <c r="EK14" s="149" t="str">
        <f ca="1">VLOOKUP(EH14,$AN$2:$AR$31,COLUMNS($AN14:AR14),FALSE)</f>
        <v/>
      </c>
      <c r="EQ14" s="149" t="str">
        <f t="shared" ca="1" si="40"/>
        <v/>
      </c>
      <c r="ER14" s="149" t="str">
        <f ca="1">IFERROR(VLOOKUP(EQ14,$BJ$2:$BN$31,COLUMNS($BJ14:BL14),FALSE),"")</f>
        <v/>
      </c>
      <c r="ES14" s="149" t="str">
        <f t="shared" ca="1" si="19"/>
        <v/>
      </c>
      <c r="ET14" s="149" t="str">
        <f ca="1">VLOOKUP(EQ14,$BJ$2:$BN$31,COLUMNS($BJ14:BN14),FALSE)</f>
        <v/>
      </c>
      <c r="EZ14" s="149" t="str">
        <f t="shared" ca="1" si="41"/>
        <v/>
      </c>
      <c r="FA14" s="149" t="str">
        <f t="shared" ca="1" si="20"/>
        <v>—</v>
      </c>
    </row>
    <row r="15" spans="1:158" ht="15" customHeight="1">
      <c r="A15" s="48" t="s">
        <v>46</v>
      </c>
      <c r="B15" s="42">
        <v>14</v>
      </c>
      <c r="C15" s="49" t="s">
        <v>46</v>
      </c>
      <c r="D15" s="11"/>
      <c r="E15" s="53" t="s">
        <v>84</v>
      </c>
      <c r="F15" s="54">
        <f ca="1">FB5</f>
        <v>0</v>
      </c>
      <c r="G15" s="11"/>
      <c r="I15" s="53" t="s">
        <v>84</v>
      </c>
      <c r="J15" s="54">
        <f ca="1">DK5</f>
        <v>0</v>
      </c>
      <c r="K15" s="11"/>
      <c r="L15" s="11"/>
      <c r="M15" s="53" t="s">
        <v>84</v>
      </c>
      <c r="N15" s="54">
        <f t="shared" ca="1" si="42"/>
        <v>0</v>
      </c>
      <c r="R15" s="1" t="str">
        <f>IF(COUNTA(Fall!C23)=1,Fall!C23,"")</f>
        <v/>
      </c>
      <c r="S15" s="1" t="str">
        <f>IF(COUNTA(Fall!B23)=1,Fall!B23,"")</f>
        <v/>
      </c>
      <c r="T15" s="1">
        <f>IFERROR(VLOOKUP(Fall!L23,Reference!$A$2:$B$30,2,FALSE),"")</f>
        <v>14</v>
      </c>
      <c r="U15" s="1" t="e">
        <f t="shared" ca="1" si="21"/>
        <v>#N/A</v>
      </c>
      <c r="V15" s="1" t="e">
        <f t="shared" ca="1" si="0"/>
        <v>#N/A</v>
      </c>
      <c r="Y15" s="1" t="str">
        <f>IFERROR(VLOOKUP(Fall!K23,Reference!$A$2:$B$30,2,FALSE),"")</f>
        <v/>
      </c>
      <c r="Z15" s="1" t="str">
        <f t="shared" ca="1" si="1"/>
        <v/>
      </c>
      <c r="AA15" s="1" t="str">
        <f>IFERROR(VLOOKUP(Fall!N23,Reference!$A$2:$B$30,2,FALSE),"")</f>
        <v/>
      </c>
      <c r="AB15" s="1" t="str">
        <f t="shared" ca="1" si="2"/>
        <v/>
      </c>
      <c r="AI15" s="62"/>
      <c r="AJ15" s="204">
        <f>IF(LEN(Fall!P23)=0,"",VALUE(Fall!P23))</f>
        <v>61</v>
      </c>
      <c r="AK15" s="204" t="e">
        <f t="shared" ca="1" si="3"/>
        <v>#N/A</v>
      </c>
      <c r="AL15" s="203"/>
      <c r="AN15" s="176" t="str">
        <f>IF(COUNTA(Winter!C23)=1,Winter!C23,"")</f>
        <v/>
      </c>
      <c r="AO15" s="176" t="str">
        <f>IF(COUNTA(Winter!B23)=1,Winter!B23,"")</f>
        <v/>
      </c>
      <c r="AP15" s="176" t="str">
        <f>IFERROR(VLOOKUP(Winter!K23,Reference!$A$2:$B$33,2,FALSE),"")</f>
        <v/>
      </c>
      <c r="AQ15" s="176" t="str">
        <f t="shared" ca="1" si="22"/>
        <v/>
      </c>
      <c r="AR15" s="176" t="str">
        <f t="shared" ca="1" si="4"/>
        <v/>
      </c>
      <c r="AU15" s="176" t="str">
        <f>IFERROR(VLOOKUP(Winter!J23,Reference!$A$2:$B$30,2,FALSE),"")</f>
        <v/>
      </c>
      <c r="AV15" s="176" t="str">
        <f t="shared" ca="1" si="5"/>
        <v/>
      </c>
      <c r="AW15" s="176" t="str">
        <f>IFERROR(VLOOKUP(Winter!M23,Reference!$A$2:$B$30,2,FALSE),"")</f>
        <v/>
      </c>
      <c r="AX15" s="176" t="str">
        <f t="shared" ca="1" si="6"/>
        <v/>
      </c>
      <c r="BE15" s="62"/>
      <c r="BF15" s="205" t="str">
        <f>IF(LEN(Winter!$O23)=0,"",VALUE(Winter!O23))</f>
        <v/>
      </c>
      <c r="BG15" s="205" t="str">
        <f t="shared" ca="1" si="7"/>
        <v/>
      </c>
      <c r="BH15" s="203"/>
      <c r="BJ15" s="149" t="str">
        <f>IF(COUNTA(Spring!C23)=1,Spring!C23,"")</f>
        <v/>
      </c>
      <c r="BK15" s="149" t="str">
        <f>IF(COUNTA(Spring!B23)=1,Spring!B23,"")</f>
        <v/>
      </c>
      <c r="BL15" s="149" t="str">
        <f>IFERROR(VLOOKUP(Spring!L23,Reference!$A$2:$B$30,2,FALSE),"")</f>
        <v/>
      </c>
      <c r="BM15" s="149" t="str">
        <f t="shared" ca="1" si="23"/>
        <v/>
      </c>
      <c r="BN15" s="149" t="str">
        <f t="shared" ca="1" si="8"/>
        <v/>
      </c>
      <c r="BQ15" s="149" t="str">
        <f>IFERROR(VLOOKUP(Spring!K23,Reference!$A$2:$B$30,2,FALSE),"")</f>
        <v/>
      </c>
      <c r="BR15" s="149" t="str">
        <f t="shared" ca="1" si="9"/>
        <v/>
      </c>
      <c r="BS15" s="149" t="str">
        <f>IFERROR(VLOOKUP(Spring!N23,Reference!$A$2:$B$30,2,FALSE),"")</f>
        <v/>
      </c>
      <c r="BT15" s="149" t="str">
        <f t="shared" ca="1" si="10"/>
        <v/>
      </c>
      <c r="BX15" s="226" t="s">
        <v>84</v>
      </c>
      <c r="BY15" s="227">
        <v>1</v>
      </c>
      <c r="BZ15" s="62"/>
      <c r="CB15" s="206" t="str">
        <f>IF(LEN(Spring!P23)=0,"",VALUE(Spring!P23))</f>
        <v/>
      </c>
      <c r="CC15" s="207" t="str">
        <f t="shared" ca="1" si="11"/>
        <v/>
      </c>
      <c r="CE15" s="216"/>
      <c r="CG15" s="217" t="str">
        <f t="shared" si="24"/>
        <v/>
      </c>
      <c r="CH15" s="217">
        <f t="shared" si="25"/>
        <v>14</v>
      </c>
      <c r="CI15" s="217" t="e">
        <f t="shared" ca="1" si="12"/>
        <v>#N/A</v>
      </c>
      <c r="CJ15" s="217" t="str">
        <f>IFERROR(VLOOKUP($CG15,$AN$2:$AR$31,COLUMNS($AN15:AP15),FALSE),"—")</f>
        <v/>
      </c>
      <c r="CK15" s="217" t="str">
        <f t="shared" si="26"/>
        <v/>
      </c>
      <c r="CL15" s="217" t="str">
        <f>IFERROR(IF(LEN(CG15)&gt;0,IF(CI15&gt;=3,0,VLOOKUP(CG15,Fall!C23:I52,COLUMNS(Fall!$C$2:$I$2),FALSE)),""),"")</f>
        <v/>
      </c>
      <c r="CM15" s="217" t="str">
        <f t="shared" ca="1" si="27"/>
        <v/>
      </c>
      <c r="CN15" s="218" t="str">
        <f t="shared" ca="1" si="28"/>
        <v>—</v>
      </c>
      <c r="CO15" s="218" t="str">
        <f t="shared" ca="1" si="29"/>
        <v/>
      </c>
      <c r="CP15" s="219"/>
      <c r="CQ15" s="217" t="str">
        <f ca="1">IFERROR(INDEX(CG$2:CG$31,MATCH(SMALL(CO$2:CO$31,ROWS(CO$2:CO15)),CO$2:CO$31,0)),"")</f>
        <v/>
      </c>
      <c r="CR15" s="217">
        <f ca="1">IFERROR(VLOOKUP($CQ15,$R$2:$V$31,COLUMNS($R15:T15),FALSE),"")</f>
        <v>12</v>
      </c>
      <c r="CS15" s="217" t="str">
        <f t="shared" ca="1" si="30"/>
        <v>J</v>
      </c>
      <c r="CT15" s="217" t="e">
        <f ca="1">VLOOKUP($CQ15,$R$2:$V$31,COLUMNS($R15:V15),FALSE)</f>
        <v>#N/A</v>
      </c>
      <c r="CZ15" s="217" t="str">
        <f t="shared" ca="1" si="31"/>
        <v/>
      </c>
      <c r="DA15" s="217" t="str">
        <f ca="1">IFERROR(VLOOKUP(CQ15,$AN$2:$AR$31,COLUMNS($AN15:AP15),FALSE),"")</f>
        <v/>
      </c>
      <c r="DB15" s="217" t="str">
        <f t="shared" ca="1" si="14"/>
        <v/>
      </c>
      <c r="DC15" s="217" t="str">
        <f ca="1">VLOOKUP($CZ15,$AN$2:$AR$31,COLUMNS($AN15:AR15),FALSE)</f>
        <v/>
      </c>
      <c r="DI15" s="217" t="str">
        <f t="shared" ca="1" si="32"/>
        <v/>
      </c>
      <c r="DJ15" s="217" t="str">
        <f t="shared" ca="1" si="15"/>
        <v>—</v>
      </c>
      <c r="DM15" s="216"/>
      <c r="DO15" s="149" t="str">
        <f t="shared" si="16"/>
        <v/>
      </c>
      <c r="DP15" s="149">
        <f t="shared" si="33"/>
        <v>14</v>
      </c>
      <c r="DQ15" s="149" t="e">
        <f t="shared" ca="1" si="17"/>
        <v>#N/A</v>
      </c>
      <c r="DR15" s="149" t="str">
        <f>IFERROR(VLOOKUP($DO15,$BJ$2:$BN$31,COLUMNS($BJ15:BL15),FALSE),"—")</f>
        <v/>
      </c>
      <c r="DS15" s="149" t="str">
        <f t="shared" si="34"/>
        <v/>
      </c>
      <c r="DT15" s="149" t="str">
        <f>IFERROR(IF(LEN(DO15)&gt;0,IF(DQ15&gt;=3,0,VLOOKUP(DO15,Fall!C23:I52,COLUMNS(Fall!$C$2:$I$2),FALSE)),""),"")</f>
        <v/>
      </c>
      <c r="DU15" s="149" t="str">
        <f t="shared" ca="1" si="35"/>
        <v/>
      </c>
      <c r="DV15" s="220" t="str">
        <f t="shared" ca="1" si="36"/>
        <v>—</v>
      </c>
      <c r="DW15" s="220" t="str">
        <f t="shared" ca="1" si="37"/>
        <v/>
      </c>
      <c r="DX15" s="36"/>
      <c r="DY15" s="149" t="str">
        <f ca="1">IFERROR(INDEX(DO$2:DO$31,MATCH(SMALL(DW$2:DW$31,ROWS(DW$2:DW15)),DW$2:DW$31,0)),"")</f>
        <v/>
      </c>
      <c r="DZ15" s="149">
        <f ca="1">IFERROR(VLOOKUP(DY15,$R$2:$V$31,COLUMNS($R15:T15),FALSE),"")</f>
        <v>12</v>
      </c>
      <c r="EA15" s="149" t="str">
        <f t="shared" ca="1" si="18"/>
        <v>J</v>
      </c>
      <c r="EB15" s="149" t="e">
        <f ca="1">VLOOKUP(DY15,$R$2:$V$31,COLUMNS($R15:V15),FALSE)</f>
        <v>#N/A</v>
      </c>
      <c r="EH15" s="149" t="str">
        <f t="shared" ca="1" si="38"/>
        <v/>
      </c>
      <c r="EI15" s="149" t="str">
        <f ca="1">IFERROR(VLOOKUP(EH15,$AN$2:$AR$31,COLUMNS($AN15:AP15),FALSE),"")</f>
        <v/>
      </c>
      <c r="EJ15" s="149" t="str">
        <f t="shared" ca="1" si="39"/>
        <v/>
      </c>
      <c r="EK15" s="149" t="str">
        <f ca="1">VLOOKUP(EH15,$AN$2:$AR$31,COLUMNS($AN15:AR15),FALSE)</f>
        <v/>
      </c>
      <c r="EQ15" s="149" t="str">
        <f t="shared" ca="1" si="40"/>
        <v/>
      </c>
      <c r="ER15" s="149" t="str">
        <f ca="1">IFERROR(VLOOKUP(EQ15,$BJ$2:$BN$31,COLUMNS($BJ15:BL15),FALSE),"")</f>
        <v/>
      </c>
      <c r="ES15" s="149" t="str">
        <f t="shared" ca="1" si="19"/>
        <v/>
      </c>
      <c r="ET15" s="149" t="str">
        <f ca="1">VLOOKUP(EQ15,$BJ$2:$BN$31,COLUMNS($BJ15:BN15),FALSE)</f>
        <v/>
      </c>
      <c r="EZ15" s="149" t="str">
        <f t="shared" ca="1" si="41"/>
        <v/>
      </c>
      <c r="FA15" s="149" t="str">
        <f t="shared" ca="1" si="20"/>
        <v>—</v>
      </c>
    </row>
    <row r="16" spans="1:158" ht="15" customHeight="1" thickBot="1">
      <c r="A16" s="48" t="s">
        <v>51</v>
      </c>
      <c r="B16" s="42">
        <v>15</v>
      </c>
      <c r="C16" s="49" t="s">
        <v>51</v>
      </c>
      <c r="D16" s="11"/>
      <c r="E16" s="58"/>
      <c r="F16" s="60"/>
      <c r="G16" s="11"/>
      <c r="I16" s="58"/>
      <c r="J16" s="60"/>
      <c r="K16" s="11"/>
      <c r="L16" s="11"/>
      <c r="M16" s="58"/>
      <c r="N16" s="60"/>
      <c r="R16" s="1" t="str">
        <f>IF(COUNTA(Fall!C24)=1,Fall!C24,"")</f>
        <v/>
      </c>
      <c r="S16" s="1" t="str">
        <f>IF(COUNTA(Fall!B24)=1,Fall!B24,"")</f>
        <v/>
      </c>
      <c r="T16" s="1">
        <f>IFERROR(VLOOKUP(Fall!L24,Reference!$A$2:$B$30,2,FALSE),"")</f>
        <v>15</v>
      </c>
      <c r="U16" s="1" t="e">
        <f t="shared" ca="1" si="21"/>
        <v>#N/A</v>
      </c>
      <c r="V16" s="1" t="e">
        <f t="shared" ca="1" si="0"/>
        <v>#N/A</v>
      </c>
      <c r="Y16" s="1" t="str">
        <f>IFERROR(VLOOKUP(Fall!K24,Reference!$A$2:$B$30,2,FALSE),"")</f>
        <v/>
      </c>
      <c r="Z16" s="1" t="str">
        <f t="shared" ca="1" si="1"/>
        <v/>
      </c>
      <c r="AA16" s="1" t="str">
        <f>IFERROR(VLOOKUP(Fall!N24,Reference!$A$2:$B$30,2,FALSE),"")</f>
        <v/>
      </c>
      <c r="AB16" s="1" t="str">
        <f t="shared" ca="1" si="2"/>
        <v/>
      </c>
      <c r="AI16" s="62"/>
      <c r="AJ16" s="204">
        <f>IF(LEN(Fall!P24)=0,"",VALUE(Fall!P24))</f>
        <v>131</v>
      </c>
      <c r="AK16" s="204" t="e">
        <f t="shared" ca="1" si="3"/>
        <v>#N/A</v>
      </c>
      <c r="AL16" s="203"/>
      <c r="AN16" s="176" t="str">
        <f>IF(COUNTA(Winter!C24)=1,Winter!C24,"")</f>
        <v/>
      </c>
      <c r="AO16" s="176" t="str">
        <f>IF(COUNTA(Winter!B24)=1,Winter!B24,"")</f>
        <v/>
      </c>
      <c r="AP16" s="176" t="str">
        <f>IFERROR(VLOOKUP(Winter!K24,Reference!$A$2:$B$33,2,FALSE),"")</f>
        <v/>
      </c>
      <c r="AQ16" s="176" t="str">
        <f t="shared" ca="1" si="22"/>
        <v/>
      </c>
      <c r="AR16" s="176" t="str">
        <f t="shared" ca="1" si="4"/>
        <v/>
      </c>
      <c r="AU16" s="176" t="str">
        <f>IFERROR(VLOOKUP(Winter!J24,Reference!$A$2:$B$30,2,FALSE),"")</f>
        <v/>
      </c>
      <c r="AV16" s="176" t="str">
        <f t="shared" ca="1" si="5"/>
        <v/>
      </c>
      <c r="AW16" s="176" t="str">
        <f>IFERROR(VLOOKUP(Winter!M24,Reference!$A$2:$B$30,2,FALSE),"")</f>
        <v/>
      </c>
      <c r="AX16" s="176" t="str">
        <f t="shared" ca="1" si="6"/>
        <v/>
      </c>
      <c r="BE16" s="62"/>
      <c r="BF16" s="205" t="str">
        <f>IF(LEN(Winter!$O24)=0,"",VALUE(Winter!O24))</f>
        <v/>
      </c>
      <c r="BG16" s="205" t="str">
        <f t="shared" ca="1" si="7"/>
        <v/>
      </c>
      <c r="BH16" s="203"/>
      <c r="BJ16" s="149" t="str">
        <f>IF(COUNTA(Spring!C24)=1,Spring!C24,"")</f>
        <v/>
      </c>
      <c r="BK16" s="149" t="str">
        <f>IF(COUNTA(Spring!B24)=1,Spring!B24,"")</f>
        <v/>
      </c>
      <c r="BL16" s="149" t="str">
        <f>IFERROR(VLOOKUP(Spring!L24,Reference!$A$2:$B$30,2,FALSE),"")</f>
        <v/>
      </c>
      <c r="BM16" s="149" t="str">
        <f t="shared" ca="1" si="23"/>
        <v/>
      </c>
      <c r="BN16" s="149" t="str">
        <f t="shared" ca="1" si="8"/>
        <v/>
      </c>
      <c r="BQ16" s="149" t="str">
        <f>IFERROR(VLOOKUP(Spring!K24,Reference!$A$2:$B$30,2,FALSE),"")</f>
        <v/>
      </c>
      <c r="BR16" s="149" t="str">
        <f t="shared" ca="1" si="9"/>
        <v/>
      </c>
      <c r="BS16" s="149" t="str">
        <f>IFERROR(VLOOKUP(Spring!N24,Reference!$A$2:$B$30,2,FALSE),"")</f>
        <v/>
      </c>
      <c r="BT16" s="149" t="str">
        <f t="shared" ca="1" si="10"/>
        <v/>
      </c>
      <c r="BX16" s="226" t="s">
        <v>169</v>
      </c>
      <c r="BY16" s="227">
        <v>2</v>
      </c>
      <c r="BZ16" s="62"/>
      <c r="CB16" s="206" t="str">
        <f>IF(LEN(Spring!P24)=0,"",VALUE(Spring!P24))</f>
        <v/>
      </c>
      <c r="CC16" s="207" t="str">
        <f t="shared" ca="1" si="11"/>
        <v/>
      </c>
      <c r="CE16" s="216"/>
      <c r="CG16" s="217" t="str">
        <f t="shared" si="24"/>
        <v/>
      </c>
      <c r="CH16" s="217">
        <f t="shared" si="25"/>
        <v>15</v>
      </c>
      <c r="CI16" s="217" t="e">
        <f t="shared" ca="1" si="12"/>
        <v>#N/A</v>
      </c>
      <c r="CJ16" s="217" t="str">
        <f>IFERROR(VLOOKUP($CG16,$AN$2:$AR$31,COLUMNS($AN16:AP16),FALSE),"—")</f>
        <v/>
      </c>
      <c r="CK16" s="217" t="str">
        <f t="shared" si="26"/>
        <v/>
      </c>
      <c r="CL16" s="217" t="str">
        <f>IFERROR(IF(LEN(CG16)&gt;0,IF(CI16&gt;=3,0,VLOOKUP(CG16,Fall!C24:I53,COLUMNS(Fall!$C$2:$I$2),FALSE)),""),"")</f>
        <v/>
      </c>
      <c r="CM16" s="217" t="str">
        <f t="shared" ca="1" si="27"/>
        <v/>
      </c>
      <c r="CN16" s="218" t="str">
        <f t="shared" ca="1" si="28"/>
        <v>—</v>
      </c>
      <c r="CO16" s="218" t="str">
        <f t="shared" ca="1" si="29"/>
        <v/>
      </c>
      <c r="CP16" s="219"/>
      <c r="CQ16" s="217" t="str">
        <f ca="1">IFERROR(INDEX(CG$2:CG$31,MATCH(SMALL(CO$2:CO$31,ROWS(CO$2:CO16)),CO$2:CO$31,0)),"")</f>
        <v/>
      </c>
      <c r="CR16" s="217">
        <f ca="1">IFERROR(VLOOKUP($CQ16,$R$2:$V$31,COLUMNS($R16:T16),FALSE),"")</f>
        <v>12</v>
      </c>
      <c r="CS16" s="217" t="str">
        <f t="shared" ca="1" si="30"/>
        <v>J</v>
      </c>
      <c r="CT16" s="217" t="e">
        <f ca="1">VLOOKUP($CQ16,$R$2:$V$31,COLUMNS($R16:V16),FALSE)</f>
        <v>#N/A</v>
      </c>
      <c r="CZ16" s="217" t="str">
        <f t="shared" ca="1" si="31"/>
        <v/>
      </c>
      <c r="DA16" s="217" t="str">
        <f ca="1">IFERROR(VLOOKUP(CQ16,$AN$2:$AR$31,COLUMNS($AN16:AP16),FALSE),"")</f>
        <v/>
      </c>
      <c r="DB16" s="217" t="str">
        <f t="shared" ca="1" si="14"/>
        <v/>
      </c>
      <c r="DC16" s="217" t="str">
        <f ca="1">VLOOKUP($CZ16,$AN$2:$AR$31,COLUMNS($AN16:AR16),FALSE)</f>
        <v/>
      </c>
      <c r="DI16" s="217" t="str">
        <f t="shared" ca="1" si="32"/>
        <v/>
      </c>
      <c r="DJ16" s="217" t="str">
        <f t="shared" ca="1" si="15"/>
        <v>—</v>
      </c>
      <c r="DM16" s="216"/>
      <c r="DO16" s="149" t="str">
        <f t="shared" si="16"/>
        <v/>
      </c>
      <c r="DP16" s="149">
        <f t="shared" si="33"/>
        <v>15</v>
      </c>
      <c r="DQ16" s="149" t="e">
        <f t="shared" ca="1" si="17"/>
        <v>#N/A</v>
      </c>
      <c r="DR16" s="149" t="str">
        <f>IFERROR(VLOOKUP($DO16,$BJ$2:$BN$31,COLUMNS($BJ16:BL16),FALSE),"—")</f>
        <v/>
      </c>
      <c r="DS16" s="149" t="str">
        <f t="shared" si="34"/>
        <v/>
      </c>
      <c r="DT16" s="149" t="str">
        <f>IFERROR(IF(LEN(DO16)&gt;0,IF(DQ16&gt;=3,0,VLOOKUP(DO16,Fall!C24:I53,COLUMNS(Fall!$C$2:$I$2),FALSE)),""),"")</f>
        <v/>
      </c>
      <c r="DU16" s="149" t="str">
        <f t="shared" ca="1" si="35"/>
        <v/>
      </c>
      <c r="DV16" s="220" t="str">
        <f t="shared" ca="1" si="36"/>
        <v>—</v>
      </c>
      <c r="DW16" s="220" t="str">
        <f t="shared" ca="1" si="37"/>
        <v/>
      </c>
      <c r="DX16" s="36"/>
      <c r="DY16" s="149" t="str">
        <f ca="1">IFERROR(INDEX(DO$2:DO$31,MATCH(SMALL(DW$2:DW$31,ROWS(DW$2:DW16)),DW$2:DW$31,0)),"")</f>
        <v/>
      </c>
      <c r="DZ16" s="149">
        <f ca="1">IFERROR(VLOOKUP(DY16,$R$2:$V$31,COLUMNS($R16:T16),FALSE),"")</f>
        <v>12</v>
      </c>
      <c r="EA16" s="149" t="str">
        <f t="shared" ca="1" si="18"/>
        <v>J</v>
      </c>
      <c r="EB16" s="149" t="e">
        <f ca="1">VLOOKUP(DY16,$R$2:$V$31,COLUMNS($R16:V16),FALSE)</f>
        <v>#N/A</v>
      </c>
      <c r="EH16" s="149" t="str">
        <f t="shared" ca="1" si="38"/>
        <v/>
      </c>
      <c r="EI16" s="149" t="str">
        <f ca="1">IFERROR(VLOOKUP(EH16,$AN$2:$AR$31,COLUMNS($AN16:AP16),FALSE),"")</f>
        <v/>
      </c>
      <c r="EJ16" s="149" t="str">
        <f t="shared" ca="1" si="39"/>
        <v/>
      </c>
      <c r="EK16" s="149" t="str">
        <f ca="1">VLOOKUP(EH16,$AN$2:$AR$31,COLUMNS($AN16:AR16),FALSE)</f>
        <v/>
      </c>
      <c r="EQ16" s="149" t="str">
        <f t="shared" ca="1" si="40"/>
        <v/>
      </c>
      <c r="ER16" s="149" t="str">
        <f ca="1">IFERROR(VLOOKUP(EQ16,$BJ$2:$BN$31,COLUMNS($BJ16:BL16),FALSE),"")</f>
        <v/>
      </c>
      <c r="ES16" s="149" t="str">
        <f t="shared" ca="1" si="19"/>
        <v/>
      </c>
      <c r="ET16" s="149" t="str">
        <f ca="1">VLOOKUP(EQ16,$BJ$2:$BN$31,COLUMNS($BJ16:BN16),FALSE)</f>
        <v/>
      </c>
      <c r="EZ16" s="149" t="str">
        <f t="shared" ca="1" si="41"/>
        <v/>
      </c>
      <c r="FA16" s="149" t="str">
        <f t="shared" ca="1" si="20"/>
        <v>—</v>
      </c>
    </row>
    <row r="17" spans="1:157" ht="15" customHeight="1" thickBot="1">
      <c r="A17" s="48" t="s">
        <v>63</v>
      </c>
      <c r="B17" s="42">
        <v>16</v>
      </c>
      <c r="C17" s="49" t="s">
        <v>63</v>
      </c>
      <c r="D17" s="11"/>
      <c r="E17" s="11"/>
      <c r="F17" s="11"/>
      <c r="G17" s="11"/>
      <c r="I17" s="11"/>
      <c r="J17" s="11"/>
      <c r="K17" s="11"/>
      <c r="L17" s="11"/>
      <c r="M17" s="11"/>
      <c r="R17" s="1" t="str">
        <f>IF(COUNTA(Fall!C25)=1,Fall!C25,"")</f>
        <v/>
      </c>
      <c r="S17" s="1" t="str">
        <f>IF(COUNTA(Fall!B25)=1,Fall!B25,"")</f>
        <v/>
      </c>
      <c r="T17" s="1">
        <f>IFERROR(VLOOKUP(Fall!L25,Reference!$A$2:$B$30,2,FALSE),"")</f>
        <v>14</v>
      </c>
      <c r="U17" s="1" t="e">
        <f t="shared" ca="1" si="21"/>
        <v>#N/A</v>
      </c>
      <c r="V17" s="1" t="e">
        <f t="shared" ca="1" si="0"/>
        <v>#N/A</v>
      </c>
      <c r="Y17" s="1" t="str">
        <f>IFERROR(VLOOKUP(Fall!K25,Reference!$A$2:$B$30,2,FALSE),"")</f>
        <v/>
      </c>
      <c r="Z17" s="1" t="str">
        <f t="shared" ca="1" si="1"/>
        <v/>
      </c>
      <c r="AA17" s="1" t="str">
        <f>IFERROR(VLOOKUP(Fall!N25,Reference!$A$2:$B$30,2,FALSE),"")</f>
        <v/>
      </c>
      <c r="AB17" s="1" t="str">
        <f t="shared" ca="1" si="2"/>
        <v/>
      </c>
      <c r="AJ17" s="204">
        <f>IF(LEN(Fall!P25)=0,"",VALUE(Fall!P25))</f>
        <v>98</v>
      </c>
      <c r="AK17" s="204" t="e">
        <f t="shared" ca="1" si="3"/>
        <v>#N/A</v>
      </c>
      <c r="AL17" s="203"/>
      <c r="AN17" s="176" t="str">
        <f>IF(COUNTA(Winter!C25)=1,Winter!C25,"")</f>
        <v/>
      </c>
      <c r="AO17" s="176" t="str">
        <f>IF(COUNTA(Winter!B25)=1,Winter!B25,"")</f>
        <v/>
      </c>
      <c r="AP17" s="176" t="str">
        <f>IFERROR(VLOOKUP(Winter!K25,Reference!$A$2:$B$33,2,FALSE),"")</f>
        <v/>
      </c>
      <c r="AQ17" s="176" t="str">
        <f t="shared" ca="1" si="22"/>
        <v/>
      </c>
      <c r="AR17" s="176" t="str">
        <f t="shared" ca="1" si="4"/>
        <v/>
      </c>
      <c r="AU17" s="176" t="str">
        <f>IFERROR(VLOOKUP(Winter!J25,Reference!$A$2:$B$30,2,FALSE),"")</f>
        <v/>
      </c>
      <c r="AV17" s="176" t="str">
        <f t="shared" ca="1" si="5"/>
        <v/>
      </c>
      <c r="AW17" s="176" t="str">
        <f>IFERROR(VLOOKUP(Winter!M25,Reference!$A$2:$B$30,2,FALSE),"")</f>
        <v/>
      </c>
      <c r="AX17" s="176" t="str">
        <f t="shared" ca="1" si="6"/>
        <v/>
      </c>
      <c r="BF17" s="205" t="str">
        <f>IF(LEN(Winter!$O25)=0,"",VALUE(Winter!O25))</f>
        <v/>
      </c>
      <c r="BG17" s="205" t="str">
        <f t="shared" ca="1" si="7"/>
        <v/>
      </c>
      <c r="BH17" s="203"/>
      <c r="BJ17" s="149" t="str">
        <f>IF(COUNTA(Spring!C25)=1,Spring!C25,"")</f>
        <v/>
      </c>
      <c r="BK17" s="149" t="str">
        <f>IF(COUNTA(Spring!B25)=1,Spring!B25,"")</f>
        <v/>
      </c>
      <c r="BL17" s="149" t="str">
        <f>IFERROR(VLOOKUP(Spring!L25,Reference!$A$2:$B$30,2,FALSE),"")</f>
        <v/>
      </c>
      <c r="BM17" s="149" t="str">
        <f t="shared" ca="1" si="23"/>
        <v/>
      </c>
      <c r="BN17" s="149" t="str">
        <f t="shared" ca="1" si="8"/>
        <v/>
      </c>
      <c r="BQ17" s="149" t="str">
        <f>IFERROR(VLOOKUP(Spring!K25,Reference!$A$2:$B$30,2,FALSE),"")</f>
        <v/>
      </c>
      <c r="BR17" s="149" t="str">
        <f t="shared" ca="1" si="9"/>
        <v/>
      </c>
      <c r="BS17" s="149" t="str">
        <f>IFERROR(VLOOKUP(Spring!N25,Reference!$A$2:$B$30,2,FALSE),"")</f>
        <v/>
      </c>
      <c r="BT17" s="149" t="str">
        <f t="shared" ca="1" si="10"/>
        <v/>
      </c>
      <c r="BX17" s="226" t="s">
        <v>170</v>
      </c>
      <c r="BY17" s="227">
        <v>1</v>
      </c>
      <c r="BZ17" s="62"/>
      <c r="CB17" s="206" t="str">
        <f>IF(LEN(Spring!P25)=0,"",VALUE(Spring!P25))</f>
        <v/>
      </c>
      <c r="CC17" s="207" t="str">
        <f t="shared" ca="1" si="11"/>
        <v/>
      </c>
      <c r="CE17" s="216"/>
      <c r="CG17" s="217" t="str">
        <f t="shared" si="24"/>
        <v/>
      </c>
      <c r="CH17" s="217">
        <f t="shared" si="25"/>
        <v>14</v>
      </c>
      <c r="CI17" s="217" t="e">
        <f t="shared" ca="1" si="12"/>
        <v>#N/A</v>
      </c>
      <c r="CJ17" s="217" t="str">
        <f>IFERROR(VLOOKUP($CG17,$AN$2:$AR$31,COLUMNS($AN17:AP17),FALSE),"—")</f>
        <v/>
      </c>
      <c r="CK17" s="217" t="str">
        <f t="shared" si="26"/>
        <v/>
      </c>
      <c r="CL17" s="217" t="str">
        <f>IFERROR(IF(LEN(CG17)&gt;0,IF(CI17&gt;=3,0,VLOOKUP(CG17,Fall!C25:I54,COLUMNS(Fall!$C$2:$I$2),FALSE)),""),"")</f>
        <v/>
      </c>
      <c r="CM17" s="217" t="str">
        <f t="shared" ca="1" si="27"/>
        <v/>
      </c>
      <c r="CN17" s="218" t="str">
        <f t="shared" ca="1" si="28"/>
        <v>—</v>
      </c>
      <c r="CO17" s="218" t="str">
        <f t="shared" ca="1" si="29"/>
        <v/>
      </c>
      <c r="CP17" s="219"/>
      <c r="CQ17" s="217" t="str">
        <f ca="1">IFERROR(INDEX(CG$2:CG$31,MATCH(SMALL(CO$2:CO$31,ROWS(CO$2:CO17)),CO$2:CO$31,0)),"")</f>
        <v/>
      </c>
      <c r="CR17" s="217">
        <f ca="1">IFERROR(VLOOKUP($CQ17,$R$2:$V$31,COLUMNS($R17:T17),FALSE),"")</f>
        <v>12</v>
      </c>
      <c r="CS17" s="217" t="str">
        <f t="shared" ca="1" si="30"/>
        <v>J</v>
      </c>
      <c r="CT17" s="217" t="e">
        <f ca="1">VLOOKUP($CQ17,$R$2:$V$31,COLUMNS($R17:V17),FALSE)</f>
        <v>#N/A</v>
      </c>
      <c r="CZ17" s="217" t="str">
        <f t="shared" ca="1" si="31"/>
        <v/>
      </c>
      <c r="DA17" s="217" t="str">
        <f ca="1">IFERROR(VLOOKUP(CQ17,$AN$2:$AR$31,COLUMNS($AN17:AP17),FALSE),"")</f>
        <v/>
      </c>
      <c r="DB17" s="217" t="str">
        <f t="shared" ca="1" si="14"/>
        <v/>
      </c>
      <c r="DC17" s="217" t="str">
        <f ca="1">VLOOKUP($CZ17,$AN$2:$AR$31,COLUMNS($AN17:AR17),FALSE)</f>
        <v/>
      </c>
      <c r="DI17" s="217" t="str">
        <f t="shared" ca="1" si="32"/>
        <v/>
      </c>
      <c r="DJ17" s="217" t="str">
        <f t="shared" ca="1" si="15"/>
        <v>—</v>
      </c>
      <c r="DM17" s="216"/>
      <c r="DO17" s="149" t="str">
        <f t="shared" si="16"/>
        <v/>
      </c>
      <c r="DP17" s="149">
        <f t="shared" si="33"/>
        <v>14</v>
      </c>
      <c r="DQ17" s="149" t="e">
        <f t="shared" ca="1" si="17"/>
        <v>#N/A</v>
      </c>
      <c r="DR17" s="149" t="str">
        <f>IFERROR(VLOOKUP($DO17,$BJ$2:$BN$31,COLUMNS($BJ17:BL17),FALSE),"—")</f>
        <v/>
      </c>
      <c r="DS17" s="149" t="str">
        <f t="shared" si="34"/>
        <v/>
      </c>
      <c r="DT17" s="149" t="str">
        <f>IFERROR(IF(LEN(DO17)&gt;0,IF(DQ17&gt;=3,0,VLOOKUP(DO17,Fall!C25:I54,COLUMNS(Fall!$C$2:$I$2),FALSE)),""),"")</f>
        <v/>
      </c>
      <c r="DU17" s="149" t="str">
        <f t="shared" ca="1" si="35"/>
        <v/>
      </c>
      <c r="DV17" s="220" t="str">
        <f t="shared" ca="1" si="36"/>
        <v>—</v>
      </c>
      <c r="DW17" s="220" t="str">
        <f t="shared" ca="1" si="37"/>
        <v/>
      </c>
      <c r="DX17" s="36"/>
      <c r="DY17" s="149" t="str">
        <f ca="1">IFERROR(INDEX(DO$2:DO$31,MATCH(SMALL(DW$2:DW$31,ROWS(DW$2:DW17)),DW$2:DW$31,0)),"")</f>
        <v/>
      </c>
      <c r="DZ17" s="149">
        <f ca="1">IFERROR(VLOOKUP(DY17,$R$2:$V$31,COLUMNS($R17:T17),FALSE),"")</f>
        <v>12</v>
      </c>
      <c r="EA17" s="149" t="str">
        <f t="shared" ca="1" si="18"/>
        <v>J</v>
      </c>
      <c r="EB17" s="149" t="e">
        <f ca="1">VLOOKUP(DY17,$R$2:$V$31,COLUMNS($R17:V17),FALSE)</f>
        <v>#N/A</v>
      </c>
      <c r="EH17" s="149" t="str">
        <f t="shared" ca="1" si="38"/>
        <v/>
      </c>
      <c r="EI17" s="149" t="str">
        <f ca="1">IFERROR(VLOOKUP(EH17,$AN$2:$AR$31,COLUMNS($AN17:AP17),FALSE),"")</f>
        <v/>
      </c>
      <c r="EJ17" s="149" t="str">
        <f t="shared" ca="1" si="39"/>
        <v/>
      </c>
      <c r="EK17" s="149" t="str">
        <f ca="1">VLOOKUP(EH17,$AN$2:$AR$31,COLUMNS($AN17:AR17),FALSE)</f>
        <v/>
      </c>
      <c r="EQ17" s="149" t="str">
        <f t="shared" ca="1" si="40"/>
        <v/>
      </c>
      <c r="ER17" s="149" t="str">
        <f ca="1">IFERROR(VLOOKUP(EQ17,$BJ$2:$BN$31,COLUMNS($BJ17:BL17),FALSE),"")</f>
        <v/>
      </c>
      <c r="ES17" s="149" t="str">
        <f t="shared" ca="1" si="19"/>
        <v/>
      </c>
      <c r="ET17" s="149" t="str">
        <f ca="1">VLOOKUP(EQ17,$BJ$2:$BN$31,COLUMNS($BJ17:BN17),FALSE)</f>
        <v/>
      </c>
      <c r="EZ17" s="149" t="str">
        <f t="shared" ca="1" si="41"/>
        <v/>
      </c>
      <c r="FA17" s="149" t="str">
        <f t="shared" ca="1" si="20"/>
        <v>—</v>
      </c>
    </row>
    <row r="18" spans="1:157" ht="15" customHeight="1">
      <c r="A18" s="48" t="s">
        <v>64</v>
      </c>
      <c r="B18" s="42">
        <v>17</v>
      </c>
      <c r="C18" s="49" t="s">
        <v>64</v>
      </c>
      <c r="D18" s="11"/>
      <c r="E18" s="398" t="s">
        <v>171</v>
      </c>
      <c r="F18" s="399"/>
      <c r="G18" s="400"/>
      <c r="I18" s="398" t="s">
        <v>172</v>
      </c>
      <c r="J18" s="399"/>
      <c r="K18" s="400"/>
      <c r="L18" s="11"/>
      <c r="M18" s="398" t="s">
        <v>171</v>
      </c>
      <c r="N18" s="399"/>
      <c r="O18" s="399"/>
      <c r="P18" s="400"/>
      <c r="R18" s="1" t="str">
        <f>IF(COUNTA(Fall!C26)=1,Fall!C26,"")</f>
        <v/>
      </c>
      <c r="S18" s="1" t="str">
        <f>IF(COUNTA(Fall!B26)=1,Fall!B26,"")</f>
        <v/>
      </c>
      <c r="T18" s="1">
        <f>IFERROR(VLOOKUP(Fall!L26,Reference!$A$2:$B$30,2,FALSE),"")</f>
        <v>14</v>
      </c>
      <c r="U18" s="1" t="e">
        <f t="shared" ca="1" si="21"/>
        <v>#N/A</v>
      </c>
      <c r="V18" s="1" t="e">
        <f t="shared" ca="1" si="0"/>
        <v>#N/A</v>
      </c>
      <c r="Y18" s="1" t="str">
        <f>IFERROR(VLOOKUP(Fall!K26,Reference!$A$2:$B$30,2,FALSE),"")</f>
        <v/>
      </c>
      <c r="Z18" s="1" t="str">
        <f t="shared" ca="1" si="1"/>
        <v/>
      </c>
      <c r="AA18" s="1" t="str">
        <f>IFERROR(VLOOKUP(Fall!N26,Reference!$A$2:$B$30,2,FALSE),"")</f>
        <v/>
      </c>
      <c r="AB18" s="1" t="str">
        <f t="shared" ca="1" si="2"/>
        <v/>
      </c>
      <c r="AJ18" s="204">
        <f>IF(LEN(Fall!P26)=0,"",VALUE(Fall!P26))</f>
        <v>49</v>
      </c>
      <c r="AK18" s="204" t="e">
        <f t="shared" ca="1" si="3"/>
        <v>#N/A</v>
      </c>
      <c r="AL18" s="203"/>
      <c r="AN18" s="176" t="str">
        <f>IF(COUNTA(Winter!C26)=1,Winter!C26,"")</f>
        <v/>
      </c>
      <c r="AO18" s="176" t="str">
        <f>IF(COUNTA(Winter!B26)=1,Winter!B26,"")</f>
        <v/>
      </c>
      <c r="AP18" s="176" t="str">
        <f>IFERROR(VLOOKUP(Winter!K26,Reference!$A$2:$B$33,2,FALSE),"")</f>
        <v/>
      </c>
      <c r="AQ18" s="176" t="str">
        <f t="shared" ca="1" si="22"/>
        <v/>
      </c>
      <c r="AR18" s="176" t="str">
        <f t="shared" ca="1" si="4"/>
        <v/>
      </c>
      <c r="AU18" s="176" t="str">
        <f>IFERROR(VLOOKUP(Winter!J26,Reference!$A$2:$B$30,2,FALSE),"")</f>
        <v/>
      </c>
      <c r="AV18" s="176" t="str">
        <f t="shared" ca="1" si="5"/>
        <v/>
      </c>
      <c r="AW18" s="176" t="str">
        <f>IFERROR(VLOOKUP(Winter!M26,Reference!$A$2:$B$30,2,FALSE),"")</f>
        <v/>
      </c>
      <c r="AX18" s="176" t="str">
        <f t="shared" ca="1" si="6"/>
        <v/>
      </c>
      <c r="BF18" s="205" t="str">
        <f>IF(LEN(Winter!$O26)=0,"",VALUE(Winter!O26))</f>
        <v/>
      </c>
      <c r="BG18" s="205" t="str">
        <f t="shared" ca="1" si="7"/>
        <v/>
      </c>
      <c r="BH18" s="203"/>
      <c r="BJ18" s="149" t="str">
        <f>IF(COUNTA(Spring!C26)=1,Spring!C26,"")</f>
        <v/>
      </c>
      <c r="BK18" s="149" t="str">
        <f>IF(COUNTA(Spring!B26)=1,Spring!B26,"")</f>
        <v/>
      </c>
      <c r="BL18" s="149" t="str">
        <f>IFERROR(VLOOKUP(Spring!L26,Reference!$A$2:$B$30,2,FALSE),"")</f>
        <v/>
      </c>
      <c r="BM18" s="149" t="str">
        <f t="shared" ca="1" si="23"/>
        <v/>
      </c>
      <c r="BN18" s="149" t="str">
        <f t="shared" ca="1" si="8"/>
        <v/>
      </c>
      <c r="BQ18" s="149" t="str">
        <f>IFERROR(VLOOKUP(Spring!K26,Reference!$A$2:$B$30,2,FALSE),"")</f>
        <v/>
      </c>
      <c r="BR18" s="149" t="str">
        <f t="shared" ca="1" si="9"/>
        <v/>
      </c>
      <c r="BS18" s="149" t="str">
        <f>IFERROR(VLOOKUP(Spring!N26,Reference!$A$2:$B$30,2,FALSE),"")</f>
        <v/>
      </c>
      <c r="BT18" s="149" t="str">
        <f t="shared" ca="1" si="10"/>
        <v/>
      </c>
      <c r="CB18" s="206" t="str">
        <f>IF(LEN(Spring!P26)=0,"",VALUE(Spring!P26))</f>
        <v/>
      </c>
      <c r="CC18" s="207" t="str">
        <f t="shared" ca="1" si="11"/>
        <v/>
      </c>
      <c r="CE18" s="216"/>
      <c r="CG18" s="217" t="str">
        <f t="shared" si="24"/>
        <v/>
      </c>
      <c r="CH18" s="217">
        <f t="shared" si="25"/>
        <v>14</v>
      </c>
      <c r="CI18" s="217" t="e">
        <f t="shared" ca="1" si="12"/>
        <v>#N/A</v>
      </c>
      <c r="CJ18" s="217" t="str">
        <f>IFERROR(VLOOKUP($CG18,$AN$2:$AR$31,COLUMNS($AN18:AP18),FALSE),"—")</f>
        <v/>
      </c>
      <c r="CK18" s="217" t="str">
        <f t="shared" si="26"/>
        <v/>
      </c>
      <c r="CL18" s="217" t="str">
        <f>IFERROR(IF(LEN(CG18)&gt;0,IF(CI18&gt;=3,0,VLOOKUP(CG18,Fall!C26:I55,COLUMNS(Fall!$C$2:$I$2),FALSE)),""),"")</f>
        <v/>
      </c>
      <c r="CM18" s="217" t="str">
        <f t="shared" ca="1" si="27"/>
        <v/>
      </c>
      <c r="CN18" s="218" t="str">
        <f t="shared" ca="1" si="28"/>
        <v>—</v>
      </c>
      <c r="CO18" s="218" t="str">
        <f t="shared" ca="1" si="29"/>
        <v/>
      </c>
      <c r="CP18" s="219"/>
      <c r="CQ18" s="217" t="str">
        <f ca="1">IFERROR(INDEX(CG$2:CG$31,MATCH(SMALL(CO$2:CO$31,ROWS(CO$2:CO18)),CO$2:CO$31,0)),"")</f>
        <v/>
      </c>
      <c r="CR18" s="217">
        <f ca="1">IFERROR(VLOOKUP($CQ18,$R$2:$V$31,COLUMNS($R18:T18),FALSE),"")</f>
        <v>12</v>
      </c>
      <c r="CS18" s="217" t="str">
        <f t="shared" ca="1" si="30"/>
        <v>J</v>
      </c>
      <c r="CT18" s="217" t="e">
        <f ca="1">VLOOKUP($CQ18,$R$2:$V$31,COLUMNS($R18:V18),FALSE)</f>
        <v>#N/A</v>
      </c>
      <c r="CZ18" s="217" t="str">
        <f t="shared" ca="1" si="31"/>
        <v/>
      </c>
      <c r="DA18" s="217" t="str">
        <f ca="1">IFERROR(VLOOKUP(CQ18,$AN$2:$AR$31,COLUMNS($AN18:AP18),FALSE),"")</f>
        <v/>
      </c>
      <c r="DB18" s="217" t="str">
        <f t="shared" ca="1" si="14"/>
        <v/>
      </c>
      <c r="DC18" s="217" t="str">
        <f ca="1">VLOOKUP($CZ18,$AN$2:$AR$31,COLUMNS($AN18:AR18),FALSE)</f>
        <v/>
      </c>
      <c r="DI18" s="217" t="str">
        <f t="shared" ca="1" si="32"/>
        <v/>
      </c>
      <c r="DJ18" s="217" t="str">
        <f t="shared" ca="1" si="15"/>
        <v>—</v>
      </c>
      <c r="DM18" s="216"/>
      <c r="DO18" s="149" t="str">
        <f t="shared" si="16"/>
        <v/>
      </c>
      <c r="DP18" s="149">
        <f t="shared" si="33"/>
        <v>14</v>
      </c>
      <c r="DQ18" s="149" t="e">
        <f t="shared" ca="1" si="17"/>
        <v>#N/A</v>
      </c>
      <c r="DR18" s="149" t="str">
        <f>IFERROR(VLOOKUP($DO18,$BJ$2:$BN$31,COLUMNS($BJ18:BL18),FALSE),"—")</f>
        <v/>
      </c>
      <c r="DS18" s="149" t="str">
        <f t="shared" si="34"/>
        <v/>
      </c>
      <c r="DT18" s="149" t="str">
        <f>IFERROR(IF(LEN(DO18)&gt;0,IF(DQ18&gt;=3,0,VLOOKUP(DO18,Fall!C26:I55,COLUMNS(Fall!$C$2:$I$2),FALSE)),""),"")</f>
        <v/>
      </c>
      <c r="DU18" s="149" t="str">
        <f t="shared" ca="1" si="35"/>
        <v/>
      </c>
      <c r="DV18" s="220" t="str">
        <f t="shared" ca="1" si="36"/>
        <v>—</v>
      </c>
      <c r="DW18" s="220" t="str">
        <f t="shared" ca="1" si="37"/>
        <v/>
      </c>
      <c r="DX18" s="36"/>
      <c r="DY18" s="149" t="str">
        <f ca="1">IFERROR(INDEX(DO$2:DO$31,MATCH(SMALL(DW$2:DW$31,ROWS(DW$2:DW18)),DW$2:DW$31,0)),"")</f>
        <v/>
      </c>
      <c r="DZ18" s="149">
        <f ca="1">IFERROR(VLOOKUP(DY18,$R$2:$V$31,COLUMNS($R18:T18),FALSE),"")</f>
        <v>12</v>
      </c>
      <c r="EA18" s="149" t="str">
        <f t="shared" ca="1" si="18"/>
        <v>J</v>
      </c>
      <c r="EB18" s="149" t="e">
        <f ca="1">VLOOKUP(DY18,$R$2:$V$31,COLUMNS($R18:V18),FALSE)</f>
        <v>#N/A</v>
      </c>
      <c r="EH18" s="149" t="str">
        <f t="shared" ca="1" si="38"/>
        <v/>
      </c>
      <c r="EI18" s="149" t="str">
        <f ca="1">IFERROR(VLOOKUP(EH18,$AN$2:$AR$31,COLUMNS($AN18:AP18),FALSE),"")</f>
        <v/>
      </c>
      <c r="EJ18" s="149" t="str">
        <f t="shared" ca="1" si="39"/>
        <v/>
      </c>
      <c r="EK18" s="149" t="str">
        <f ca="1">VLOOKUP(EH18,$AN$2:$AR$31,COLUMNS($AN18:AR18),FALSE)</f>
        <v/>
      </c>
      <c r="EQ18" s="149" t="str">
        <f t="shared" ca="1" si="40"/>
        <v/>
      </c>
      <c r="ER18" s="149" t="str">
        <f ca="1">IFERROR(VLOOKUP(EQ18,$BJ$2:$BN$31,COLUMNS($BJ18:BL18),FALSE),"")</f>
        <v/>
      </c>
      <c r="ES18" s="149" t="str">
        <f t="shared" ca="1" si="19"/>
        <v/>
      </c>
      <c r="ET18" s="149" t="str">
        <f ca="1">VLOOKUP(EQ18,$BJ$2:$BN$31,COLUMNS($BJ18:BN18),FALSE)</f>
        <v/>
      </c>
      <c r="EZ18" s="149" t="str">
        <f t="shared" ca="1" si="41"/>
        <v/>
      </c>
      <c r="FA18" s="149" t="str">
        <f t="shared" ca="1" si="20"/>
        <v>—</v>
      </c>
    </row>
    <row r="19" spans="1:157" ht="15" customHeight="1">
      <c r="A19" s="48" t="s">
        <v>65</v>
      </c>
      <c r="B19" s="42">
        <v>18</v>
      </c>
      <c r="C19" s="49" t="s">
        <v>65</v>
      </c>
      <c r="D19" s="11"/>
      <c r="E19" s="74"/>
      <c r="F19" s="11"/>
      <c r="G19" s="75"/>
      <c r="I19" s="74"/>
      <c r="J19" s="11"/>
      <c r="K19" s="75"/>
      <c r="L19" s="11"/>
      <c r="M19" s="74"/>
      <c r="N19" s="11"/>
      <c r="P19" s="75"/>
      <c r="R19" s="1" t="str">
        <f>IF(COUNTA(Fall!C27)=1,Fall!C27,"")</f>
        <v/>
      </c>
      <c r="S19" s="1" t="str">
        <f>IF(COUNTA(Fall!B27)=1,Fall!B27,"")</f>
        <v/>
      </c>
      <c r="T19" s="1">
        <f>IFERROR(VLOOKUP(Fall!L27,Reference!$A$2:$B$30,2,FALSE),"")</f>
        <v>12</v>
      </c>
      <c r="U19" s="1" t="e">
        <f t="shared" ca="1" si="21"/>
        <v>#N/A</v>
      </c>
      <c r="V19" s="1" t="e">
        <f t="shared" ca="1" si="0"/>
        <v>#N/A</v>
      </c>
      <c r="Y19" s="1" t="str">
        <f>IFERROR(VLOOKUP(Fall!K27,Reference!$A$2:$B$30,2,FALSE),"")</f>
        <v/>
      </c>
      <c r="Z19" s="1" t="str">
        <f t="shared" ca="1" si="1"/>
        <v/>
      </c>
      <c r="AA19" s="1" t="str">
        <f>IFERROR(VLOOKUP(Fall!N27,Reference!$A$2:$B$30,2,FALSE),"")</f>
        <v/>
      </c>
      <c r="AB19" s="1" t="str">
        <f t="shared" ca="1" si="2"/>
        <v/>
      </c>
      <c r="AJ19" s="204">
        <f>IF(LEN(Fall!P27)=0,"",VALUE(Fall!P27))</f>
        <v>48</v>
      </c>
      <c r="AK19" s="204" t="e">
        <f t="shared" ca="1" si="3"/>
        <v>#N/A</v>
      </c>
      <c r="AL19" s="203"/>
      <c r="AN19" s="176" t="str">
        <f>IF(COUNTA(Winter!C27)=1,Winter!C27,"")</f>
        <v/>
      </c>
      <c r="AO19" s="176" t="str">
        <f>IF(COUNTA(Winter!B27)=1,Winter!B27,"")</f>
        <v/>
      </c>
      <c r="AP19" s="176" t="str">
        <f>IFERROR(VLOOKUP(Winter!K27,Reference!$A$2:$B$33,2,FALSE),"")</f>
        <v/>
      </c>
      <c r="AQ19" s="176" t="str">
        <f t="shared" ca="1" si="22"/>
        <v/>
      </c>
      <c r="AR19" s="176" t="str">
        <f t="shared" ca="1" si="4"/>
        <v/>
      </c>
      <c r="AU19" s="176" t="str">
        <f>IFERROR(VLOOKUP(Winter!J27,Reference!$A$2:$B$30,2,FALSE),"")</f>
        <v/>
      </c>
      <c r="AV19" s="176" t="str">
        <f t="shared" ca="1" si="5"/>
        <v/>
      </c>
      <c r="AW19" s="176" t="str">
        <f>IFERROR(VLOOKUP(Winter!M27,Reference!$A$2:$B$30,2,FALSE),"")</f>
        <v/>
      </c>
      <c r="AX19" s="176" t="str">
        <f t="shared" ca="1" si="6"/>
        <v/>
      </c>
      <c r="BF19" s="205" t="str">
        <f>IF(LEN(Winter!$O27)=0,"",VALUE(Winter!O27))</f>
        <v/>
      </c>
      <c r="BG19" s="205" t="str">
        <f t="shared" ca="1" si="7"/>
        <v/>
      </c>
      <c r="BH19" s="203"/>
      <c r="BJ19" s="149" t="str">
        <f>IF(COUNTA(Spring!C27)=1,Spring!C27,"")</f>
        <v/>
      </c>
      <c r="BK19" s="149" t="str">
        <f>IF(COUNTA(Spring!B27)=1,Spring!B27,"")</f>
        <v/>
      </c>
      <c r="BL19" s="149" t="str">
        <f>IFERROR(VLOOKUP(Spring!L27,Reference!$A$2:$B$30,2,FALSE),"")</f>
        <v/>
      </c>
      <c r="BM19" s="149" t="str">
        <f t="shared" ca="1" si="23"/>
        <v/>
      </c>
      <c r="BN19" s="149" t="str">
        <f t="shared" ca="1" si="8"/>
        <v/>
      </c>
      <c r="BQ19" s="149" t="str">
        <f>IFERROR(VLOOKUP(Spring!K27,Reference!$A$2:$B$30,2,FALSE),"")</f>
        <v/>
      </c>
      <c r="BR19" s="149" t="str">
        <f t="shared" ca="1" si="9"/>
        <v/>
      </c>
      <c r="BS19" s="149" t="str">
        <f>IFERROR(VLOOKUP(Spring!N27,Reference!$A$2:$B$30,2,FALSE),"")</f>
        <v/>
      </c>
      <c r="BT19" s="149" t="str">
        <f t="shared" ca="1" si="10"/>
        <v/>
      </c>
      <c r="BX19" s="402" t="s">
        <v>173</v>
      </c>
      <c r="BY19" s="402"/>
      <c r="BZ19" s="61"/>
      <c r="CB19" s="206" t="str">
        <f>IF(LEN(Spring!P27)=0,"",VALUE(Spring!P27))</f>
        <v/>
      </c>
      <c r="CC19" s="207" t="str">
        <f t="shared" ca="1" si="11"/>
        <v/>
      </c>
      <c r="CE19" s="216"/>
      <c r="CG19" s="217" t="str">
        <f t="shared" si="24"/>
        <v/>
      </c>
      <c r="CH19" s="217">
        <f t="shared" si="25"/>
        <v>12</v>
      </c>
      <c r="CI19" s="217" t="e">
        <f t="shared" ca="1" si="12"/>
        <v>#N/A</v>
      </c>
      <c r="CJ19" s="217" t="str">
        <f>IFERROR(VLOOKUP($CG19,$AN$2:$AR$31,COLUMNS($AN19:AP19),FALSE),"—")</f>
        <v/>
      </c>
      <c r="CK19" s="217" t="str">
        <f t="shared" si="26"/>
        <v/>
      </c>
      <c r="CL19" s="217" t="str">
        <f>IFERROR(IF(LEN(CG19)&gt;0,IF(CI19&gt;=3,0,VLOOKUP(CG19,Fall!C27:I56,COLUMNS(Fall!$C$2:$I$2),FALSE)),""),"")</f>
        <v/>
      </c>
      <c r="CM19" s="217" t="str">
        <f t="shared" ca="1" si="27"/>
        <v/>
      </c>
      <c r="CN19" s="218" t="str">
        <f t="shared" ca="1" si="28"/>
        <v>—</v>
      </c>
      <c r="CO19" s="218" t="str">
        <f t="shared" ca="1" si="29"/>
        <v/>
      </c>
      <c r="CP19" s="219"/>
      <c r="CQ19" s="217" t="str">
        <f ca="1">IFERROR(INDEX(CG$2:CG$31,MATCH(SMALL(CO$2:CO$31,ROWS(CO$2:CO19)),CO$2:CO$31,0)),"")</f>
        <v/>
      </c>
      <c r="CR19" s="217">
        <f ca="1">IFERROR(VLOOKUP($CQ19,$R$2:$V$31,COLUMNS($R19:T19),FALSE),"")</f>
        <v>12</v>
      </c>
      <c r="CS19" s="217" t="str">
        <f t="shared" ca="1" si="30"/>
        <v>J</v>
      </c>
      <c r="CT19" s="217" t="e">
        <f ca="1">VLOOKUP($CQ19,$R$2:$V$31,COLUMNS($R19:V19),FALSE)</f>
        <v>#N/A</v>
      </c>
      <c r="CZ19" s="217" t="str">
        <f t="shared" ca="1" si="31"/>
        <v/>
      </c>
      <c r="DA19" s="217" t="str">
        <f ca="1">IFERROR(VLOOKUP(CQ19,$AN$2:$AR$31,COLUMNS($AN19:AP19),FALSE),"")</f>
        <v/>
      </c>
      <c r="DB19" s="217" t="str">
        <f t="shared" ca="1" si="14"/>
        <v/>
      </c>
      <c r="DC19" s="217" t="str">
        <f ca="1">VLOOKUP($CZ19,$AN$2:$AR$31,COLUMNS($AN19:AR19),FALSE)</f>
        <v/>
      </c>
      <c r="DI19" s="217" t="str">
        <f t="shared" ca="1" si="32"/>
        <v/>
      </c>
      <c r="DJ19" s="217" t="str">
        <f t="shared" ca="1" si="15"/>
        <v>—</v>
      </c>
      <c r="DM19" s="216"/>
      <c r="DO19" s="149" t="str">
        <f t="shared" si="16"/>
        <v/>
      </c>
      <c r="DP19" s="149">
        <f t="shared" si="33"/>
        <v>12</v>
      </c>
      <c r="DQ19" s="149" t="e">
        <f t="shared" ca="1" si="17"/>
        <v>#N/A</v>
      </c>
      <c r="DR19" s="149" t="str">
        <f>IFERROR(VLOOKUP($DO19,$BJ$2:$BN$31,COLUMNS($BJ19:BL19),FALSE),"—")</f>
        <v/>
      </c>
      <c r="DS19" s="149" t="str">
        <f t="shared" si="34"/>
        <v/>
      </c>
      <c r="DT19" s="149" t="str">
        <f>IFERROR(IF(LEN(DO19)&gt;0,IF(DQ19&gt;=3,0,VLOOKUP(DO19,Fall!C27:I56,COLUMNS(Fall!$C$2:$I$2),FALSE)),""),"")</f>
        <v/>
      </c>
      <c r="DU19" s="149" t="str">
        <f t="shared" ca="1" si="35"/>
        <v/>
      </c>
      <c r="DV19" s="220" t="str">
        <f t="shared" ca="1" si="36"/>
        <v>—</v>
      </c>
      <c r="DW19" s="220" t="str">
        <f t="shared" ca="1" si="37"/>
        <v/>
      </c>
      <c r="DX19" s="36"/>
      <c r="DY19" s="149" t="str">
        <f ca="1">IFERROR(INDEX(DO$2:DO$31,MATCH(SMALL(DW$2:DW$31,ROWS(DW$2:DW19)),DW$2:DW$31,0)),"")</f>
        <v/>
      </c>
      <c r="DZ19" s="149">
        <f ca="1">IFERROR(VLOOKUP(DY19,$R$2:$V$31,COLUMNS($R19:T19),FALSE),"")</f>
        <v>12</v>
      </c>
      <c r="EA19" s="149" t="str">
        <f t="shared" ca="1" si="18"/>
        <v>J</v>
      </c>
      <c r="EB19" s="149" t="e">
        <f ca="1">VLOOKUP(DY19,$R$2:$V$31,COLUMNS($R19:V19),FALSE)</f>
        <v>#N/A</v>
      </c>
      <c r="EH19" s="149" t="str">
        <f t="shared" ca="1" si="38"/>
        <v/>
      </c>
      <c r="EI19" s="149" t="str">
        <f ca="1">IFERROR(VLOOKUP(EH19,$AN$2:$AR$31,COLUMNS($AN19:AP19),FALSE),"")</f>
        <v/>
      </c>
      <c r="EJ19" s="149" t="str">
        <f t="shared" ca="1" si="39"/>
        <v/>
      </c>
      <c r="EK19" s="149" t="str">
        <f ca="1">VLOOKUP(EH19,$AN$2:$AR$31,COLUMNS($AN19:AR19),FALSE)</f>
        <v/>
      </c>
      <c r="EQ19" s="149" t="str">
        <f t="shared" ca="1" si="40"/>
        <v/>
      </c>
      <c r="ER19" s="149" t="str">
        <f ca="1">IFERROR(VLOOKUP(EQ19,$BJ$2:$BN$31,COLUMNS($BJ19:BL19),FALSE),"")</f>
        <v/>
      </c>
      <c r="ES19" s="149" t="str">
        <f t="shared" ca="1" si="19"/>
        <v/>
      </c>
      <c r="ET19" s="149" t="str">
        <f ca="1">VLOOKUP(EQ19,$BJ$2:$BN$31,COLUMNS($BJ19:BN19),FALSE)</f>
        <v/>
      </c>
      <c r="EZ19" s="149" t="str">
        <f t="shared" ca="1" si="41"/>
        <v/>
      </c>
      <c r="FA19" s="149" t="str">
        <f t="shared" ca="1" si="20"/>
        <v>—</v>
      </c>
    </row>
    <row r="20" spans="1:157" ht="15" customHeight="1">
      <c r="A20" s="48" t="s">
        <v>53</v>
      </c>
      <c r="B20" s="42">
        <v>19</v>
      </c>
      <c r="C20" s="49" t="s">
        <v>53</v>
      </c>
      <c r="D20" s="11"/>
      <c r="E20" s="55" t="s">
        <v>174</v>
      </c>
      <c r="F20" s="56" t="s">
        <v>92</v>
      </c>
      <c r="G20" s="57" t="s">
        <v>106</v>
      </c>
      <c r="I20" s="55" t="s">
        <v>174</v>
      </c>
      <c r="J20" s="56" t="s">
        <v>92</v>
      </c>
      <c r="K20" s="57" t="s">
        <v>94</v>
      </c>
      <c r="L20" s="11"/>
      <c r="M20" s="55" t="s">
        <v>174</v>
      </c>
      <c r="N20" s="56" t="s">
        <v>92</v>
      </c>
      <c r="O20" s="56" t="s">
        <v>94</v>
      </c>
      <c r="P20" s="57" t="s">
        <v>106</v>
      </c>
      <c r="R20" s="1" t="str">
        <f>IF(COUNTA(Fall!C28)=1,Fall!C28,"")</f>
        <v/>
      </c>
      <c r="S20" s="1" t="str">
        <f>IF(COUNTA(Fall!B28)=1,Fall!B28,"")</f>
        <v/>
      </c>
      <c r="T20" s="1">
        <f>IFERROR(VLOOKUP(Fall!L28,Reference!$A$2:$B$30,2,FALSE),"")</f>
        <v>11</v>
      </c>
      <c r="U20" s="1" t="e">
        <f t="shared" ca="1" si="21"/>
        <v>#N/A</v>
      </c>
      <c r="V20" s="1" t="e">
        <f t="shared" ca="1" si="0"/>
        <v>#N/A</v>
      </c>
      <c r="Y20" s="1">
        <f>IFERROR(VLOOKUP(Fall!K28,Reference!$A$2:$B$30,2,FALSE),"")</f>
        <v>11</v>
      </c>
      <c r="Z20" s="1" t="str">
        <f t="shared" ca="1" si="1"/>
        <v/>
      </c>
      <c r="AA20" s="1">
        <f>IFERROR(VLOOKUP(Fall!N28,Reference!$A$2:$B$30,2,FALSE),"")</f>
        <v>12</v>
      </c>
      <c r="AB20" s="1" t="str">
        <f t="shared" ca="1" si="2"/>
        <v/>
      </c>
      <c r="AJ20" s="204" t="str">
        <f>IF(LEN(Fall!P28)=0,"",VALUE(Fall!P28))</f>
        <v/>
      </c>
      <c r="AK20" s="204" t="str">
        <f t="shared" ca="1" si="3"/>
        <v/>
      </c>
      <c r="AL20" s="203"/>
      <c r="AN20" s="176" t="str">
        <f>IF(COUNTA(Winter!C28)=1,Winter!C28,"")</f>
        <v/>
      </c>
      <c r="AO20" s="176" t="str">
        <f>IF(COUNTA(Winter!B28)=1,Winter!B28,"")</f>
        <v/>
      </c>
      <c r="AP20" s="176" t="str">
        <f>IFERROR(VLOOKUP(Winter!K28,Reference!$A$2:$B$33,2,FALSE),"")</f>
        <v/>
      </c>
      <c r="AQ20" s="176" t="str">
        <f t="shared" ca="1" si="22"/>
        <v/>
      </c>
      <c r="AR20" s="176" t="str">
        <f t="shared" ca="1" si="4"/>
        <v/>
      </c>
      <c r="AU20" s="176" t="str">
        <f>IFERROR(VLOOKUP(Winter!J28,Reference!$A$2:$B$30,2,FALSE),"")</f>
        <v/>
      </c>
      <c r="AV20" s="176" t="str">
        <f t="shared" ca="1" si="5"/>
        <v/>
      </c>
      <c r="AW20" s="176" t="str">
        <f>IFERROR(VLOOKUP(Winter!M28,Reference!$A$2:$B$30,2,FALSE),"")</f>
        <v/>
      </c>
      <c r="AX20" s="176" t="str">
        <f t="shared" ca="1" si="6"/>
        <v/>
      </c>
      <c r="BF20" s="205" t="str">
        <f>IF(LEN(Winter!$O28)=0,"",VALUE(Winter!O28))</f>
        <v/>
      </c>
      <c r="BG20" s="205" t="str">
        <f t="shared" ca="1" si="7"/>
        <v/>
      </c>
      <c r="BH20" s="203"/>
      <c r="BJ20" s="149" t="str">
        <f>IF(COUNTA(Spring!C28)=1,Spring!C28,"")</f>
        <v/>
      </c>
      <c r="BK20" s="149" t="str">
        <f>IF(COUNTA(Spring!B28)=1,Spring!B28,"")</f>
        <v/>
      </c>
      <c r="BL20" s="149" t="str">
        <f>IFERROR(VLOOKUP(Spring!L28,Reference!$A$2:$B$30,2,FALSE),"")</f>
        <v/>
      </c>
      <c r="BM20" s="149" t="str">
        <f t="shared" ca="1" si="23"/>
        <v/>
      </c>
      <c r="BN20" s="149" t="str">
        <f t="shared" ca="1" si="8"/>
        <v/>
      </c>
      <c r="BQ20" s="149" t="str">
        <f>IFERROR(VLOOKUP(Spring!K28,Reference!$A$2:$B$30,2,FALSE),"")</f>
        <v/>
      </c>
      <c r="BR20" s="149" t="str">
        <f t="shared" ca="1" si="9"/>
        <v/>
      </c>
      <c r="BS20" s="149" t="str">
        <f>IFERROR(VLOOKUP(Spring!N28,Reference!$A$2:$B$30,2,FALSE),"")</f>
        <v/>
      </c>
      <c r="BT20" s="149" t="str">
        <f t="shared" ca="1" si="10"/>
        <v/>
      </c>
      <c r="BX20" s="402"/>
      <c r="BY20" s="402"/>
      <c r="BZ20" s="61"/>
      <c r="CB20" s="206" t="str">
        <f>IF(LEN(Spring!P28)=0,"",VALUE(Spring!P28))</f>
        <v/>
      </c>
      <c r="CC20" s="207" t="str">
        <f t="shared" ca="1" si="11"/>
        <v/>
      </c>
      <c r="CE20" s="216"/>
      <c r="CG20" s="217" t="str">
        <f t="shared" si="24"/>
        <v/>
      </c>
      <c r="CH20" s="217">
        <f t="shared" si="25"/>
        <v>11</v>
      </c>
      <c r="CI20" s="217" t="e">
        <f t="shared" ca="1" si="12"/>
        <v>#N/A</v>
      </c>
      <c r="CJ20" s="217" t="str">
        <f>IFERROR(VLOOKUP($CG20,$AN$2:$AR$31,COLUMNS($AN20:AP20),FALSE),"—")</f>
        <v/>
      </c>
      <c r="CK20" s="217" t="str">
        <f t="shared" si="26"/>
        <v/>
      </c>
      <c r="CL20" s="217" t="str">
        <f>IFERROR(IF(LEN(CG20)&gt;0,IF(CI20&gt;=3,0,VLOOKUP(CG20,Fall!C28:I57,COLUMNS(Fall!$C$2:$I$2),FALSE)),""),"")</f>
        <v/>
      </c>
      <c r="CM20" s="217" t="str">
        <f t="shared" ca="1" si="27"/>
        <v/>
      </c>
      <c r="CN20" s="218" t="str">
        <f t="shared" ca="1" si="28"/>
        <v>—</v>
      </c>
      <c r="CO20" s="218" t="str">
        <f t="shared" ca="1" si="29"/>
        <v/>
      </c>
      <c r="CP20" s="219"/>
      <c r="CQ20" s="217" t="str">
        <f ca="1">IFERROR(INDEX(CG$2:CG$31,MATCH(SMALL(CO$2:CO$31,ROWS(CO$2:CO20)),CO$2:CO$31,0)),"")</f>
        <v/>
      </c>
      <c r="CR20" s="217">
        <f ca="1">IFERROR(VLOOKUP($CQ20,$R$2:$V$31,COLUMNS($R20:T20),FALSE),"")</f>
        <v>12</v>
      </c>
      <c r="CS20" s="217" t="str">
        <f t="shared" ca="1" si="30"/>
        <v>J</v>
      </c>
      <c r="CT20" s="217" t="e">
        <f ca="1">VLOOKUP($CQ20,$R$2:$V$31,COLUMNS($R20:V20),FALSE)</f>
        <v>#N/A</v>
      </c>
      <c r="CZ20" s="217" t="str">
        <f t="shared" ca="1" si="31"/>
        <v/>
      </c>
      <c r="DA20" s="217" t="str">
        <f ca="1">IFERROR(VLOOKUP(CQ20,$AN$2:$AR$31,COLUMNS($AN20:AP20),FALSE),"")</f>
        <v/>
      </c>
      <c r="DB20" s="217" t="str">
        <f t="shared" ca="1" si="14"/>
        <v/>
      </c>
      <c r="DC20" s="217" t="str">
        <f ca="1">VLOOKUP($CZ20,$AN$2:$AR$31,COLUMNS($AN20:AR20),FALSE)</f>
        <v/>
      </c>
      <c r="DI20" s="217" t="str">
        <f t="shared" ca="1" si="32"/>
        <v/>
      </c>
      <c r="DJ20" s="217" t="str">
        <f t="shared" ca="1" si="15"/>
        <v>—</v>
      </c>
      <c r="DM20" s="216"/>
      <c r="DO20" s="149" t="str">
        <f t="shared" si="16"/>
        <v/>
      </c>
      <c r="DP20" s="149">
        <f t="shared" si="33"/>
        <v>11</v>
      </c>
      <c r="DQ20" s="149" t="e">
        <f t="shared" ca="1" si="17"/>
        <v>#N/A</v>
      </c>
      <c r="DR20" s="149" t="str">
        <f>IFERROR(VLOOKUP($DO20,$BJ$2:$BN$31,COLUMNS($BJ20:BL20),FALSE),"—")</f>
        <v/>
      </c>
      <c r="DS20" s="149" t="str">
        <f t="shared" si="34"/>
        <v/>
      </c>
      <c r="DT20" s="149" t="str">
        <f>IFERROR(IF(LEN(DO20)&gt;0,IF(DQ20&gt;=3,0,VLOOKUP(DO20,Fall!C28:I57,COLUMNS(Fall!$C$2:$I$2),FALSE)),""),"")</f>
        <v/>
      </c>
      <c r="DU20" s="149" t="str">
        <f t="shared" ca="1" si="35"/>
        <v/>
      </c>
      <c r="DV20" s="220" t="str">
        <f t="shared" ca="1" si="36"/>
        <v>—</v>
      </c>
      <c r="DW20" s="220" t="str">
        <f t="shared" ca="1" si="37"/>
        <v/>
      </c>
      <c r="DX20" s="36"/>
      <c r="DY20" s="149" t="str">
        <f ca="1">IFERROR(INDEX(DO$2:DO$31,MATCH(SMALL(DW$2:DW$31,ROWS(DW$2:DW20)),DW$2:DW$31,0)),"")</f>
        <v/>
      </c>
      <c r="DZ20" s="149">
        <f ca="1">IFERROR(VLOOKUP(DY20,$R$2:$V$31,COLUMNS($R20:T20),FALSE),"")</f>
        <v>12</v>
      </c>
      <c r="EA20" s="149" t="str">
        <f t="shared" ca="1" si="18"/>
        <v>J</v>
      </c>
      <c r="EB20" s="149" t="e">
        <f ca="1">VLOOKUP(DY20,$R$2:$V$31,COLUMNS($R20:V20),FALSE)</f>
        <v>#N/A</v>
      </c>
      <c r="EH20" s="149" t="str">
        <f t="shared" ca="1" si="38"/>
        <v/>
      </c>
      <c r="EI20" s="149" t="str">
        <f ca="1">IFERROR(VLOOKUP(EH20,$AN$2:$AR$31,COLUMNS($AN20:AP20),FALSE),"")</f>
        <v/>
      </c>
      <c r="EJ20" s="149" t="str">
        <f t="shared" ca="1" si="39"/>
        <v/>
      </c>
      <c r="EK20" s="149" t="str">
        <f ca="1">VLOOKUP(EH20,$AN$2:$AR$31,COLUMNS($AN20:AR20),FALSE)</f>
        <v/>
      </c>
      <c r="EQ20" s="149" t="str">
        <f t="shared" ca="1" si="40"/>
        <v/>
      </c>
      <c r="ER20" s="149" t="str">
        <f ca="1">IFERROR(VLOOKUP(EQ20,$BJ$2:$BN$31,COLUMNS($BJ20:BL20),FALSE),"")</f>
        <v/>
      </c>
      <c r="ES20" s="149" t="str">
        <f t="shared" ca="1" si="19"/>
        <v/>
      </c>
      <c r="ET20" s="149" t="str">
        <f ca="1">VLOOKUP(EQ20,$BJ$2:$BN$31,COLUMNS($BJ20:BN20),FALSE)</f>
        <v/>
      </c>
      <c r="EZ20" s="149" t="str">
        <f t="shared" ca="1" si="41"/>
        <v/>
      </c>
      <c r="FA20" s="149" t="str">
        <f t="shared" ca="1" si="20"/>
        <v>—</v>
      </c>
    </row>
    <row r="21" spans="1:157" ht="15.75" customHeight="1">
      <c r="A21" s="48" t="s">
        <v>66</v>
      </c>
      <c r="B21" s="42">
        <v>20</v>
      </c>
      <c r="C21" s="49" t="s">
        <v>66</v>
      </c>
      <c r="D21" s="11"/>
      <c r="E21" s="74" t="s">
        <v>102</v>
      </c>
      <c r="F21" s="11">
        <f ca="1">'FS Analysis'!Q11</f>
        <v>0</v>
      </c>
      <c r="G21" s="75">
        <f ca="1">'FS Analysis'!S11</f>
        <v>0</v>
      </c>
      <c r="H21">
        <f ca="1">'F Analysis'!$I$11</f>
        <v>0</v>
      </c>
      <c r="I21" s="74" t="s">
        <v>102</v>
      </c>
      <c r="J21" s="11">
        <f ca="1">'FW Analysis'!Q11</f>
        <v>0</v>
      </c>
      <c r="K21" s="75">
        <f ca="1">'FW Analysis'!S11</f>
        <v>0</v>
      </c>
      <c r="L21" s="11"/>
      <c r="M21" s="74" t="s">
        <v>102</v>
      </c>
      <c r="N21" s="11">
        <f ca="1">'FWS Analysis'!N11</f>
        <v>0</v>
      </c>
      <c r="O21" s="11">
        <f ca="1">'FWS Analysis'!P11</f>
        <v>0</v>
      </c>
      <c r="P21" s="75">
        <f ca="1">'FWS Analysis'!R11</f>
        <v>0</v>
      </c>
      <c r="R21" s="1" t="str">
        <f>IF(COUNTA(Fall!C29)=1,Fall!C29,"")</f>
        <v/>
      </c>
      <c r="S21" s="1" t="str">
        <f>IF(COUNTA(Fall!B29)=1,Fall!B29,"")</f>
        <v/>
      </c>
      <c r="T21" s="1">
        <f>IFERROR(VLOOKUP(Fall!L29,Reference!$A$2:$B$30,2,FALSE),"")</f>
        <v>19</v>
      </c>
      <c r="U21" s="1" t="e">
        <f t="shared" ca="1" si="21"/>
        <v>#N/A</v>
      </c>
      <c r="V21" s="1" t="e">
        <f t="shared" ca="1" si="0"/>
        <v>#N/A</v>
      </c>
      <c r="Y21" s="1" t="str">
        <f>IFERROR(VLOOKUP(Fall!K29,Reference!$A$2:$B$30,2,FALSE),"")</f>
        <v/>
      </c>
      <c r="Z21" s="1" t="str">
        <f t="shared" ca="1" si="1"/>
        <v/>
      </c>
      <c r="AA21" s="1" t="str">
        <f>IFERROR(VLOOKUP(Fall!N29,Reference!$A$2:$B$30,2,FALSE),"")</f>
        <v/>
      </c>
      <c r="AB21" s="1" t="str">
        <f t="shared" ca="1" si="2"/>
        <v/>
      </c>
      <c r="AJ21" s="204">
        <f>IF(LEN(Fall!P29)=0,"",VALUE(Fall!P29))</f>
        <v>105</v>
      </c>
      <c r="AK21" s="204" t="e">
        <f t="shared" ca="1" si="3"/>
        <v>#N/A</v>
      </c>
      <c r="AL21" s="203"/>
      <c r="AN21" s="176" t="str">
        <f>IF(COUNTA(Winter!C29)=1,Winter!C29,"")</f>
        <v/>
      </c>
      <c r="AO21" s="176" t="str">
        <f>IF(COUNTA(Winter!B29)=1,Winter!B29,"")</f>
        <v/>
      </c>
      <c r="AP21" s="176" t="str">
        <f>IFERROR(VLOOKUP(Winter!K29,Reference!$A$2:$B$33,2,FALSE),"")</f>
        <v/>
      </c>
      <c r="AQ21" s="176" t="str">
        <f t="shared" ca="1" si="22"/>
        <v/>
      </c>
      <c r="AR21" s="176" t="str">
        <f t="shared" ca="1" si="4"/>
        <v/>
      </c>
      <c r="AU21" s="176" t="str">
        <f>IFERROR(VLOOKUP(Winter!J29,Reference!$A$2:$B$30,2,FALSE),"")</f>
        <v/>
      </c>
      <c r="AV21" s="176" t="str">
        <f t="shared" ca="1" si="5"/>
        <v/>
      </c>
      <c r="AW21" s="176" t="str">
        <f>IFERROR(VLOOKUP(Winter!M29,Reference!$A$2:$B$30,2,FALSE),"")</f>
        <v/>
      </c>
      <c r="AX21" s="176" t="str">
        <f t="shared" ca="1" si="6"/>
        <v/>
      </c>
      <c r="BF21" s="205" t="str">
        <f>IF(LEN(Winter!$O29)=0,"",VALUE(Winter!O29))</f>
        <v/>
      </c>
      <c r="BG21" s="205" t="str">
        <f t="shared" ca="1" si="7"/>
        <v/>
      </c>
      <c r="BH21" s="203"/>
      <c r="BJ21" s="149" t="str">
        <f>IF(COUNTA(Spring!C29)=1,Spring!C29,"")</f>
        <v/>
      </c>
      <c r="BK21" s="149" t="str">
        <f>IF(COUNTA(Spring!B29)=1,Spring!B29,"")</f>
        <v/>
      </c>
      <c r="BL21" s="149" t="str">
        <f>IFERROR(VLOOKUP(Spring!L29,Reference!$A$2:$B$30,2,FALSE),"")</f>
        <v/>
      </c>
      <c r="BM21" s="149" t="str">
        <f t="shared" ca="1" si="23"/>
        <v/>
      </c>
      <c r="BN21" s="149" t="str">
        <f t="shared" ca="1" si="8"/>
        <v/>
      </c>
      <c r="BQ21" s="149" t="str">
        <f>IFERROR(VLOOKUP(Spring!K29,Reference!$A$2:$B$30,2,FALSE),"")</f>
        <v/>
      </c>
      <c r="BR21" s="149" t="str">
        <f t="shared" ca="1" si="9"/>
        <v/>
      </c>
      <c r="BS21" s="149" t="str">
        <f>IFERROR(VLOOKUP(Spring!N29,Reference!$A$2:$B$30,2,FALSE),"")</f>
        <v/>
      </c>
      <c r="BT21" s="149" t="str">
        <f t="shared" ca="1" si="10"/>
        <v/>
      </c>
      <c r="BX21" s="226" t="s">
        <v>81</v>
      </c>
      <c r="BY21" s="228">
        <v>61</v>
      </c>
      <c r="BZ21" s="62"/>
      <c r="CB21" s="206" t="str">
        <f>IF(LEN(Spring!P29)=0,"",VALUE(Spring!P29))</f>
        <v/>
      </c>
      <c r="CC21" s="207" t="str">
        <f t="shared" ca="1" si="11"/>
        <v/>
      </c>
      <c r="CE21" s="216"/>
      <c r="CG21" s="217" t="str">
        <f t="shared" si="24"/>
        <v/>
      </c>
      <c r="CH21" s="217">
        <f t="shared" si="25"/>
        <v>19</v>
      </c>
      <c r="CI21" s="217" t="e">
        <f t="shared" ca="1" si="12"/>
        <v>#N/A</v>
      </c>
      <c r="CJ21" s="217" t="str">
        <f>IFERROR(VLOOKUP($CG21,$AN$2:$AR$31,COLUMNS($AN21:AP21),FALSE),"—")</f>
        <v/>
      </c>
      <c r="CK21" s="217" t="str">
        <f t="shared" si="26"/>
        <v/>
      </c>
      <c r="CL21" s="217" t="str">
        <f>IFERROR(IF(LEN(CG21)&gt;0,IF(CI21&gt;=3,0,VLOOKUP(CG21,Fall!C29:I58,COLUMNS(Fall!$C$2:$I$2),FALSE)),""),"")</f>
        <v/>
      </c>
      <c r="CM21" s="217" t="str">
        <f t="shared" ca="1" si="27"/>
        <v/>
      </c>
      <c r="CN21" s="218" t="str">
        <f t="shared" ca="1" si="28"/>
        <v>—</v>
      </c>
      <c r="CO21" s="218" t="str">
        <f t="shared" ca="1" si="29"/>
        <v/>
      </c>
      <c r="CP21" s="219"/>
      <c r="CQ21" s="217" t="str">
        <f ca="1">IFERROR(INDEX(CG$2:CG$31,MATCH(SMALL(CO$2:CO$31,ROWS(CO$2:CO21)),CO$2:CO$31,0)),"")</f>
        <v/>
      </c>
      <c r="CR21" s="217">
        <f ca="1">IFERROR(VLOOKUP($CQ21,$R$2:$V$31,COLUMNS($R21:T21),FALSE),"")</f>
        <v>12</v>
      </c>
      <c r="CS21" s="217" t="str">
        <f t="shared" ca="1" si="30"/>
        <v>J</v>
      </c>
      <c r="CT21" s="217" t="e">
        <f ca="1">VLOOKUP($CQ21,$R$2:$V$31,COLUMNS($R21:V21),FALSE)</f>
        <v>#N/A</v>
      </c>
      <c r="CZ21" s="217" t="str">
        <f t="shared" ca="1" si="31"/>
        <v/>
      </c>
      <c r="DA21" s="217" t="str">
        <f ca="1">IFERROR(VLOOKUP(CQ21,$AN$2:$AR$31,COLUMNS($AN21:AP21),FALSE),"")</f>
        <v/>
      </c>
      <c r="DB21" s="217" t="str">
        <f t="shared" ca="1" si="14"/>
        <v/>
      </c>
      <c r="DC21" s="217" t="str">
        <f ca="1">VLOOKUP($CZ21,$AN$2:$AR$31,COLUMNS($AN21:AR21),FALSE)</f>
        <v/>
      </c>
      <c r="DI21" s="217" t="str">
        <f t="shared" ca="1" si="32"/>
        <v/>
      </c>
      <c r="DJ21" s="217" t="str">
        <f t="shared" ca="1" si="15"/>
        <v>—</v>
      </c>
      <c r="DM21" s="216"/>
      <c r="DO21" s="149" t="str">
        <f t="shared" si="16"/>
        <v/>
      </c>
      <c r="DP21" s="149">
        <f t="shared" si="33"/>
        <v>19</v>
      </c>
      <c r="DQ21" s="149" t="e">
        <f t="shared" ca="1" si="17"/>
        <v>#N/A</v>
      </c>
      <c r="DR21" s="149" t="str">
        <f>IFERROR(VLOOKUP($DO21,$BJ$2:$BN$31,COLUMNS($BJ21:BL21),FALSE),"—")</f>
        <v/>
      </c>
      <c r="DS21" s="149" t="str">
        <f t="shared" si="34"/>
        <v/>
      </c>
      <c r="DT21" s="149" t="str">
        <f>IFERROR(IF(LEN(DO21)&gt;0,IF(DQ21&gt;=3,0,VLOOKUP(DO21,Fall!C29:I58,COLUMNS(Fall!$C$2:$I$2),FALSE)),""),"")</f>
        <v/>
      </c>
      <c r="DU21" s="149" t="str">
        <f t="shared" ca="1" si="35"/>
        <v/>
      </c>
      <c r="DV21" s="220" t="str">
        <f t="shared" ca="1" si="36"/>
        <v>—</v>
      </c>
      <c r="DW21" s="220" t="str">
        <f t="shared" ca="1" si="37"/>
        <v/>
      </c>
      <c r="DX21" s="36"/>
      <c r="DY21" s="149" t="str">
        <f ca="1">IFERROR(INDEX(DO$2:DO$31,MATCH(SMALL(DW$2:DW$31,ROWS(DW$2:DW21)),DW$2:DW$31,0)),"")</f>
        <v/>
      </c>
      <c r="DZ21" s="149">
        <f ca="1">IFERROR(VLOOKUP(DY21,$R$2:$V$31,COLUMNS($R21:T21),FALSE),"")</f>
        <v>12</v>
      </c>
      <c r="EA21" s="149" t="str">
        <f t="shared" ca="1" si="18"/>
        <v>J</v>
      </c>
      <c r="EB21" s="149" t="e">
        <f ca="1">VLOOKUP(DY21,$R$2:$V$31,COLUMNS($R21:V21),FALSE)</f>
        <v>#N/A</v>
      </c>
      <c r="EH21" s="149" t="str">
        <f t="shared" ca="1" si="38"/>
        <v/>
      </c>
      <c r="EI21" s="149" t="str">
        <f ca="1">IFERROR(VLOOKUP(EH21,$AN$2:$AR$31,COLUMNS($AN21:AP21),FALSE),"")</f>
        <v/>
      </c>
      <c r="EJ21" s="149" t="str">
        <f t="shared" ca="1" si="39"/>
        <v/>
      </c>
      <c r="EK21" s="149" t="str">
        <f ca="1">VLOOKUP(EH21,$AN$2:$AR$31,COLUMNS($AN21:AR21),FALSE)</f>
        <v/>
      </c>
      <c r="EQ21" s="149" t="str">
        <f t="shared" ca="1" si="40"/>
        <v/>
      </c>
      <c r="ER21" s="149" t="str">
        <f ca="1">IFERROR(VLOOKUP(EQ21,$BJ$2:$BN$31,COLUMNS($BJ21:BL21),FALSE),"")</f>
        <v/>
      </c>
      <c r="ES21" s="149" t="str">
        <f t="shared" ca="1" si="19"/>
        <v/>
      </c>
      <c r="ET21" s="149" t="str">
        <f ca="1">VLOOKUP(EQ21,$BJ$2:$BN$31,COLUMNS($BJ21:BN21),FALSE)</f>
        <v/>
      </c>
      <c r="EZ21" s="149" t="str">
        <f t="shared" ca="1" si="41"/>
        <v/>
      </c>
      <c r="FA21" s="149" t="str">
        <f t="shared" ca="1" si="20"/>
        <v>—</v>
      </c>
    </row>
    <row r="22" spans="1:157" ht="15.75" customHeight="1" thickBot="1">
      <c r="A22" s="48" t="s">
        <v>67</v>
      </c>
      <c r="B22" s="42">
        <v>21</v>
      </c>
      <c r="C22" s="49" t="s">
        <v>67</v>
      </c>
      <c r="D22" s="11"/>
      <c r="E22" s="76" t="s">
        <v>87</v>
      </c>
      <c r="F22" s="77">
        <f ca="1">'FS Analysis'!Q13</f>
        <v>0</v>
      </c>
      <c r="G22" s="78">
        <f ca="1">'FS Analysis'!S13</f>
        <v>0</v>
      </c>
      <c r="H22">
        <f ca="1">'F Analysis'!$I$13</f>
        <v>0</v>
      </c>
      <c r="I22" s="76" t="s">
        <v>87</v>
      </c>
      <c r="J22" s="77">
        <f ca="1">'FW Analysis'!Q13</f>
        <v>0</v>
      </c>
      <c r="K22" s="78">
        <f ca="1">'FW Analysis'!S13</f>
        <v>0</v>
      </c>
      <c r="L22" s="11"/>
      <c r="M22" s="76" t="s">
        <v>87</v>
      </c>
      <c r="N22" s="77">
        <f ca="1">'FWS Analysis'!N13</f>
        <v>0</v>
      </c>
      <c r="O22" s="77">
        <f ca="1">'FWS Analysis'!P13</f>
        <v>0</v>
      </c>
      <c r="P22" s="78">
        <f ca="1">'FWS Analysis'!R13</f>
        <v>0</v>
      </c>
      <c r="R22" s="1" t="str">
        <f>IF(COUNTA(Fall!C30)=1,Fall!C30,"")</f>
        <v/>
      </c>
      <c r="S22" s="1" t="str">
        <f>IF(COUNTA(Fall!B30)=1,Fall!B30,"")</f>
        <v/>
      </c>
      <c r="T22" s="1" t="str">
        <f>IFERROR(VLOOKUP(Fall!L30,Reference!$A$2:$B$30,2,FALSE),"")</f>
        <v/>
      </c>
      <c r="U22" s="1" t="str">
        <f t="shared" ca="1" si="21"/>
        <v/>
      </c>
      <c r="V22" s="1" t="str">
        <f t="shared" ca="1" si="0"/>
        <v/>
      </c>
      <c r="Y22" s="1" t="str">
        <f>IFERROR(VLOOKUP(Fall!K30,Reference!$A$2:$B$30,2,FALSE),"")</f>
        <v/>
      </c>
      <c r="Z22" s="1" t="str">
        <f t="shared" ca="1" si="1"/>
        <v/>
      </c>
      <c r="AA22" s="1" t="str">
        <f>IFERROR(VLOOKUP(Fall!N30,Reference!$A$2:$B$30,2,FALSE),"")</f>
        <v/>
      </c>
      <c r="AB22" s="1" t="str">
        <f t="shared" ca="1" si="2"/>
        <v/>
      </c>
      <c r="AJ22" s="204" t="str">
        <f>IF(LEN(Fall!P30)=0,"",VALUE(Fall!P30))</f>
        <v/>
      </c>
      <c r="AK22" s="204" t="str">
        <f t="shared" ca="1" si="3"/>
        <v/>
      </c>
      <c r="AL22" s="203"/>
      <c r="AN22" s="176" t="str">
        <f>IF(COUNTA(Winter!C30)=1,Winter!C30,"")</f>
        <v/>
      </c>
      <c r="AO22" s="176" t="str">
        <f>IF(COUNTA(Winter!B30)=1,Winter!B30,"")</f>
        <v/>
      </c>
      <c r="AP22" s="176" t="str">
        <f>IFERROR(VLOOKUP(Winter!K30,Reference!$A$2:$B$33,2,FALSE),"")</f>
        <v/>
      </c>
      <c r="AQ22" s="176" t="str">
        <f t="shared" ca="1" si="22"/>
        <v/>
      </c>
      <c r="AR22" s="176" t="str">
        <f t="shared" ca="1" si="4"/>
        <v/>
      </c>
      <c r="AU22" s="176" t="str">
        <f>IFERROR(VLOOKUP(Winter!J30,Reference!$A$2:$B$30,2,FALSE),"")</f>
        <v/>
      </c>
      <c r="AV22" s="176" t="str">
        <f t="shared" ca="1" si="5"/>
        <v/>
      </c>
      <c r="AW22" s="176" t="str">
        <f>IFERROR(VLOOKUP(Winter!M30,Reference!$A$2:$B$30,2,FALSE),"")</f>
        <v/>
      </c>
      <c r="AX22" s="176" t="str">
        <f t="shared" ca="1" si="6"/>
        <v/>
      </c>
      <c r="BF22" s="205" t="str">
        <f>IF(LEN(Winter!$O30)=0,"",VALUE(Winter!O30))</f>
        <v/>
      </c>
      <c r="BG22" s="205" t="str">
        <f t="shared" ca="1" si="7"/>
        <v/>
      </c>
      <c r="BH22" s="203"/>
      <c r="BJ22" s="149" t="str">
        <f>IF(COUNTA(Spring!C30)=1,Spring!C30,"")</f>
        <v/>
      </c>
      <c r="BK22" s="149" t="str">
        <f>IF(COUNTA(Spring!B30)=1,Spring!B30,"")</f>
        <v/>
      </c>
      <c r="BL22" s="149" t="str">
        <f>IFERROR(VLOOKUP(Spring!L30,Reference!$A$2:$B$30,2,FALSE),"")</f>
        <v/>
      </c>
      <c r="BM22" s="149" t="str">
        <f t="shared" ca="1" si="23"/>
        <v/>
      </c>
      <c r="BN22" s="149" t="str">
        <f t="shared" ca="1" si="8"/>
        <v/>
      </c>
      <c r="BQ22" s="149" t="str">
        <f>IFERROR(VLOOKUP(Spring!K30,Reference!$A$2:$B$30,2,FALSE),"")</f>
        <v/>
      </c>
      <c r="BR22" s="149" t="str">
        <f t="shared" ca="1" si="9"/>
        <v/>
      </c>
      <c r="BS22" s="149" t="str">
        <f>IFERROR(VLOOKUP(Spring!N30,Reference!$A$2:$B$30,2,FALSE),"")</f>
        <v/>
      </c>
      <c r="BT22" s="149" t="str">
        <f t="shared" ca="1" si="10"/>
        <v/>
      </c>
      <c r="BX22" s="226" t="s">
        <v>82</v>
      </c>
      <c r="BY22" s="228">
        <v>30</v>
      </c>
      <c r="BZ22" s="62"/>
      <c r="CB22" s="206" t="str">
        <f>IF(LEN(Spring!P30)=0,"",VALUE(Spring!P30))</f>
        <v/>
      </c>
      <c r="CC22" s="207" t="str">
        <f t="shared" ca="1" si="11"/>
        <v/>
      </c>
      <c r="CE22" s="216"/>
      <c r="CG22" s="217" t="str">
        <f t="shared" si="24"/>
        <v/>
      </c>
      <c r="CH22" s="217" t="str">
        <f t="shared" si="25"/>
        <v/>
      </c>
      <c r="CI22" s="217" t="str">
        <f t="shared" ca="1" si="12"/>
        <v/>
      </c>
      <c r="CJ22" s="217" t="str">
        <f>IFERROR(VLOOKUP($CG22,$AN$2:$AR$31,COLUMNS($AN22:AP22),FALSE),"—")</f>
        <v/>
      </c>
      <c r="CK22" s="217" t="str">
        <f t="shared" si="26"/>
        <v/>
      </c>
      <c r="CL22" s="217" t="str">
        <f>IFERROR(IF(LEN(CG22)&gt;0,IF(CI22&gt;=3,0,VLOOKUP(CG22,Fall!C30:I59,COLUMNS(Fall!$C$2:$I$2),FALSE)),""),"")</f>
        <v/>
      </c>
      <c r="CM22" s="217" t="str">
        <f t="shared" ca="1" si="27"/>
        <v/>
      </c>
      <c r="CN22" s="218" t="str">
        <f t="shared" ca="1" si="28"/>
        <v>—</v>
      </c>
      <c r="CO22" s="218" t="str">
        <f t="shared" ca="1" si="29"/>
        <v/>
      </c>
      <c r="CP22" s="219"/>
      <c r="CQ22" s="217" t="str">
        <f ca="1">IFERROR(INDEX(CG$2:CG$31,MATCH(SMALL(CO$2:CO$31,ROWS(CO$2:CO22)),CO$2:CO$31,0)),"")</f>
        <v/>
      </c>
      <c r="CR22" s="217">
        <f ca="1">IFERROR(VLOOKUP($CQ22,$R$2:$V$31,COLUMNS($R22:T22),FALSE),"")</f>
        <v>12</v>
      </c>
      <c r="CS22" s="217" t="str">
        <f t="shared" ca="1" si="30"/>
        <v>J</v>
      </c>
      <c r="CT22" s="217" t="e">
        <f ca="1">VLOOKUP($CQ22,$R$2:$V$31,COLUMNS($R22:V22),FALSE)</f>
        <v>#N/A</v>
      </c>
      <c r="CZ22" s="217" t="str">
        <f t="shared" ca="1" si="31"/>
        <v/>
      </c>
      <c r="DA22" s="217" t="str">
        <f ca="1">IFERROR(VLOOKUP(CQ22,$AN$2:$AR$31,COLUMNS($AN22:AP22),FALSE),"")</f>
        <v/>
      </c>
      <c r="DB22" s="217" t="str">
        <f t="shared" ca="1" si="14"/>
        <v/>
      </c>
      <c r="DC22" s="217" t="str">
        <f ca="1">VLOOKUP($CZ22,$AN$2:$AR$31,COLUMNS($AN22:AR22),FALSE)</f>
        <v/>
      </c>
      <c r="DI22" s="217" t="str">
        <f t="shared" ca="1" si="32"/>
        <v/>
      </c>
      <c r="DJ22" s="217" t="str">
        <f t="shared" ca="1" si="15"/>
        <v>—</v>
      </c>
      <c r="DM22" s="216"/>
      <c r="DO22" s="149" t="str">
        <f t="shared" si="16"/>
        <v/>
      </c>
      <c r="DP22" s="149" t="str">
        <f t="shared" si="33"/>
        <v/>
      </c>
      <c r="DQ22" s="149" t="str">
        <f t="shared" ca="1" si="17"/>
        <v/>
      </c>
      <c r="DR22" s="149" t="str">
        <f>IFERROR(VLOOKUP($DO22,$BJ$2:$BN$31,COLUMNS($BJ22:BL22),FALSE),"—")</f>
        <v/>
      </c>
      <c r="DS22" s="149" t="str">
        <f t="shared" si="34"/>
        <v/>
      </c>
      <c r="DT22" s="149" t="str">
        <f>IFERROR(IF(LEN(DO22)&gt;0,IF(DQ22&gt;=3,0,VLOOKUP(DO22,Fall!C30:I59,COLUMNS(Fall!$C$2:$I$2),FALSE)),""),"")</f>
        <v/>
      </c>
      <c r="DU22" s="149" t="str">
        <f t="shared" ca="1" si="35"/>
        <v/>
      </c>
      <c r="DV22" s="220" t="str">
        <f t="shared" ca="1" si="36"/>
        <v>—</v>
      </c>
      <c r="DW22" s="220" t="str">
        <f t="shared" ca="1" si="37"/>
        <v/>
      </c>
      <c r="DX22" s="36"/>
      <c r="DY22" s="149" t="str">
        <f ca="1">IFERROR(INDEX(DO$2:DO$31,MATCH(SMALL(DW$2:DW$31,ROWS(DW$2:DW22)),DW$2:DW$31,0)),"")</f>
        <v/>
      </c>
      <c r="DZ22" s="149">
        <f ca="1">IFERROR(VLOOKUP(DY22,$R$2:$V$31,COLUMNS($R22:T22),FALSE),"")</f>
        <v>12</v>
      </c>
      <c r="EA22" s="149" t="str">
        <f t="shared" ca="1" si="18"/>
        <v>J</v>
      </c>
      <c r="EB22" s="149" t="e">
        <f ca="1">VLOOKUP(DY22,$R$2:$V$31,COLUMNS($R22:V22),FALSE)</f>
        <v>#N/A</v>
      </c>
      <c r="EH22" s="149" t="str">
        <f t="shared" ca="1" si="38"/>
        <v/>
      </c>
      <c r="EI22" s="149" t="str">
        <f ca="1">IFERROR(VLOOKUP(EH22,$AN$2:$AR$31,COLUMNS($AN22:AP22),FALSE),"")</f>
        <v/>
      </c>
      <c r="EJ22" s="149" t="str">
        <f t="shared" ca="1" si="39"/>
        <v/>
      </c>
      <c r="EK22" s="149" t="str">
        <f ca="1">VLOOKUP(EH22,$AN$2:$AR$31,COLUMNS($AN22:AR22),FALSE)</f>
        <v/>
      </c>
      <c r="EQ22" s="149" t="str">
        <f t="shared" ca="1" si="40"/>
        <v/>
      </c>
      <c r="ER22" s="149" t="str">
        <f ca="1">IFERROR(VLOOKUP(EQ22,$BJ$2:$BN$31,COLUMNS($BJ22:BL22),FALSE),"")</f>
        <v/>
      </c>
      <c r="ES22" s="149" t="str">
        <f t="shared" ca="1" si="19"/>
        <v/>
      </c>
      <c r="ET22" s="149" t="str">
        <f ca="1">VLOOKUP(EQ22,$BJ$2:$BN$31,COLUMNS($BJ22:BN22),FALSE)</f>
        <v/>
      </c>
      <c r="EZ22" s="149" t="str">
        <f t="shared" ca="1" si="41"/>
        <v/>
      </c>
      <c r="FA22" s="149" t="str">
        <f t="shared" ca="1" si="20"/>
        <v>—</v>
      </c>
    </row>
    <row r="23" spans="1:157" ht="15.75" customHeight="1" thickBot="1">
      <c r="A23" s="48" t="s">
        <v>68</v>
      </c>
      <c r="B23" s="42">
        <v>22</v>
      </c>
      <c r="C23" s="49" t="s">
        <v>68</v>
      </c>
      <c r="D23" s="11"/>
      <c r="E23" s="11"/>
      <c r="F23" s="11"/>
      <c r="G23" s="11"/>
      <c r="I23" s="11"/>
      <c r="J23" s="11"/>
      <c r="K23" s="11"/>
      <c r="L23" s="11"/>
      <c r="M23" s="11"/>
      <c r="N23" s="11"/>
      <c r="P23" s="11"/>
      <c r="R23" s="1" t="str">
        <f>IF(COUNTA(Fall!C31)=1,Fall!C31,"")</f>
        <v/>
      </c>
      <c r="S23" s="1" t="str">
        <f>IF(COUNTA(Fall!B31)=1,Fall!B31,"")</f>
        <v/>
      </c>
      <c r="T23" s="1">
        <f>IFERROR(VLOOKUP(Fall!L31,Reference!$A$2:$B$30,2,FALSE),"")</f>
        <v>15</v>
      </c>
      <c r="U23" s="1" t="e">
        <f t="shared" ca="1" si="21"/>
        <v>#N/A</v>
      </c>
      <c r="V23" s="1" t="e">
        <f t="shared" ca="1" si="0"/>
        <v>#N/A</v>
      </c>
      <c r="Y23" s="1" t="str">
        <f>IFERROR(VLOOKUP(Fall!K31,Reference!$A$2:$B$30,2,FALSE),"")</f>
        <v/>
      </c>
      <c r="Z23" s="1" t="str">
        <f t="shared" ca="1" si="1"/>
        <v/>
      </c>
      <c r="AA23" s="1" t="str">
        <f>IFERROR(VLOOKUP(Fall!N31,Reference!$A$2:$B$30,2,FALSE),"")</f>
        <v/>
      </c>
      <c r="AB23" s="1" t="str">
        <f t="shared" ca="1" si="2"/>
        <v/>
      </c>
      <c r="AJ23" s="204">
        <f>IF(LEN(Fall!P31)=0,"",VALUE(Fall!P31))</f>
        <v>105</v>
      </c>
      <c r="AK23" s="204" t="e">
        <f t="shared" ca="1" si="3"/>
        <v>#N/A</v>
      </c>
      <c r="AL23" s="203"/>
      <c r="AN23" s="176" t="str">
        <f>IF(COUNTA(Winter!C31)=1,Winter!C31,"")</f>
        <v/>
      </c>
      <c r="AO23" s="176" t="str">
        <f>IF(COUNTA(Winter!B31)=1,Winter!B31,"")</f>
        <v/>
      </c>
      <c r="AP23" s="176" t="str">
        <f>IFERROR(VLOOKUP(Winter!K31,Reference!$A$2:$B$33,2,FALSE),"")</f>
        <v/>
      </c>
      <c r="AQ23" s="176" t="str">
        <f t="shared" ca="1" si="22"/>
        <v/>
      </c>
      <c r="AR23" s="176" t="str">
        <f t="shared" ca="1" si="4"/>
        <v/>
      </c>
      <c r="AU23" s="176" t="str">
        <f>IFERROR(VLOOKUP(Winter!J31,Reference!$A$2:$B$30,2,FALSE),"")</f>
        <v/>
      </c>
      <c r="AV23" s="176" t="str">
        <f t="shared" ca="1" si="5"/>
        <v/>
      </c>
      <c r="AW23" s="176" t="str">
        <f>IFERROR(VLOOKUP(Winter!M31,Reference!$A$2:$B$30,2,FALSE),"")</f>
        <v/>
      </c>
      <c r="AX23" s="176" t="str">
        <f t="shared" ca="1" si="6"/>
        <v/>
      </c>
      <c r="BF23" s="205" t="str">
        <f>IF(LEN(Winter!$O31)=0,"",VALUE(Winter!O31))</f>
        <v/>
      </c>
      <c r="BG23" s="205" t="str">
        <f t="shared" ca="1" si="7"/>
        <v/>
      </c>
      <c r="BH23" s="203"/>
      <c r="BJ23" s="149" t="str">
        <f>IF(COUNTA(Spring!C31)=1,Spring!C31,"")</f>
        <v/>
      </c>
      <c r="BK23" s="149" t="str">
        <f>IF(COUNTA(Spring!B31)=1,Spring!B31,"")</f>
        <v/>
      </c>
      <c r="BL23" s="149" t="str">
        <f>IFERROR(VLOOKUP(Spring!L31,Reference!$A$2:$B$30,2,FALSE),"")</f>
        <v/>
      </c>
      <c r="BM23" s="149" t="str">
        <f t="shared" ca="1" si="23"/>
        <v/>
      </c>
      <c r="BN23" s="149" t="str">
        <f t="shared" ca="1" si="8"/>
        <v/>
      </c>
      <c r="BQ23" s="149" t="str">
        <f>IFERROR(VLOOKUP(Spring!K31,Reference!$A$2:$B$30,2,FALSE),"")</f>
        <v/>
      </c>
      <c r="BR23" s="149" t="str">
        <f t="shared" ca="1" si="9"/>
        <v/>
      </c>
      <c r="BS23" s="149" t="str">
        <f>IFERROR(VLOOKUP(Spring!N31,Reference!$A$2:$B$30,2,FALSE),"")</f>
        <v/>
      </c>
      <c r="BT23" s="149" t="str">
        <f t="shared" ca="1" si="10"/>
        <v/>
      </c>
      <c r="BX23" s="226" t="s">
        <v>83</v>
      </c>
      <c r="BY23" s="228">
        <v>20</v>
      </c>
      <c r="BZ23" s="62"/>
      <c r="CB23" s="206" t="str">
        <f>IF(LEN(Spring!P31)=0,"",VALUE(Spring!P31))</f>
        <v/>
      </c>
      <c r="CC23" s="207" t="str">
        <f t="shared" ca="1" si="11"/>
        <v/>
      </c>
      <c r="CE23" s="216"/>
      <c r="CG23" s="217" t="str">
        <f t="shared" si="24"/>
        <v/>
      </c>
      <c r="CH23" s="217">
        <f t="shared" si="25"/>
        <v>15</v>
      </c>
      <c r="CI23" s="217" t="e">
        <f t="shared" ca="1" si="12"/>
        <v>#N/A</v>
      </c>
      <c r="CJ23" s="217" t="str">
        <f>IFERROR(VLOOKUP($CG23,$AN$2:$AR$31,COLUMNS($AN23:AP23),FALSE),"—")</f>
        <v/>
      </c>
      <c r="CK23" s="217" t="str">
        <f t="shared" si="26"/>
        <v/>
      </c>
      <c r="CL23" s="217" t="str">
        <f>IFERROR(IF(LEN(CG23)&gt;0,IF(CI23&gt;=3,0,VLOOKUP(CG23,Fall!C31:I60,COLUMNS(Fall!$C$2:$I$2),FALSE)),""),"")</f>
        <v/>
      </c>
      <c r="CM23" s="217" t="str">
        <f t="shared" ca="1" si="27"/>
        <v/>
      </c>
      <c r="CN23" s="218" t="str">
        <f t="shared" ca="1" si="28"/>
        <v>—</v>
      </c>
      <c r="CO23" s="218" t="str">
        <f t="shared" ca="1" si="29"/>
        <v/>
      </c>
      <c r="CP23" s="219"/>
      <c r="CQ23" s="217" t="str">
        <f ca="1">IFERROR(INDEX(CG$2:CG$31,MATCH(SMALL(CO$2:CO$31,ROWS(CO$2:CO23)),CO$2:CO$31,0)),"")</f>
        <v/>
      </c>
      <c r="CR23" s="217">
        <f ca="1">IFERROR(VLOOKUP($CQ23,$R$2:$V$31,COLUMNS($R23:T23),FALSE),"")</f>
        <v>12</v>
      </c>
      <c r="CS23" s="217" t="str">
        <f t="shared" ca="1" si="30"/>
        <v>J</v>
      </c>
      <c r="CT23" s="217" t="e">
        <f ca="1">VLOOKUP($CQ23,$R$2:$V$31,COLUMNS($R23:V23),FALSE)</f>
        <v>#N/A</v>
      </c>
      <c r="CZ23" s="217" t="str">
        <f t="shared" ca="1" si="31"/>
        <v/>
      </c>
      <c r="DA23" s="217" t="str">
        <f ca="1">IFERROR(VLOOKUP(CQ23,$AN$2:$AR$31,COLUMNS($AN23:AP23),FALSE),"")</f>
        <v/>
      </c>
      <c r="DB23" s="217" t="str">
        <f t="shared" ca="1" si="14"/>
        <v/>
      </c>
      <c r="DC23" s="217" t="str">
        <f ca="1">VLOOKUP($CZ23,$AN$2:$AR$31,COLUMNS($AN23:AR23),FALSE)</f>
        <v/>
      </c>
      <c r="DI23" s="217" t="str">
        <f t="shared" ca="1" si="32"/>
        <v/>
      </c>
      <c r="DJ23" s="217" t="str">
        <f t="shared" ca="1" si="15"/>
        <v>—</v>
      </c>
      <c r="DM23" s="216"/>
      <c r="DO23" s="149" t="str">
        <f t="shared" si="16"/>
        <v/>
      </c>
      <c r="DP23" s="149">
        <f t="shared" si="33"/>
        <v>15</v>
      </c>
      <c r="DQ23" s="149" t="e">
        <f t="shared" ca="1" si="17"/>
        <v>#N/A</v>
      </c>
      <c r="DR23" s="149" t="str">
        <f>IFERROR(VLOOKUP($DO23,$BJ$2:$BN$31,COLUMNS($BJ23:BL23),FALSE),"—")</f>
        <v/>
      </c>
      <c r="DS23" s="149" t="str">
        <f t="shared" si="34"/>
        <v/>
      </c>
      <c r="DT23" s="149" t="str">
        <f>IFERROR(IF(LEN(DO23)&gt;0,IF(DQ23&gt;=3,0,VLOOKUP(DO23,Fall!C31:I60,COLUMNS(Fall!$C$2:$I$2),FALSE)),""),"")</f>
        <v/>
      </c>
      <c r="DU23" s="149" t="str">
        <f t="shared" ca="1" si="35"/>
        <v/>
      </c>
      <c r="DV23" s="220" t="str">
        <f t="shared" ca="1" si="36"/>
        <v>—</v>
      </c>
      <c r="DW23" s="220" t="str">
        <f t="shared" ca="1" si="37"/>
        <v/>
      </c>
      <c r="DX23" s="36"/>
      <c r="DY23" s="149" t="str">
        <f ca="1">IFERROR(INDEX(DO$2:DO$31,MATCH(SMALL(DW$2:DW$31,ROWS(DW$2:DW23)),DW$2:DW$31,0)),"")</f>
        <v/>
      </c>
      <c r="DZ23" s="149">
        <f ca="1">IFERROR(VLOOKUP(DY23,$R$2:$V$31,COLUMNS($R23:T23),FALSE),"")</f>
        <v>12</v>
      </c>
      <c r="EA23" s="149" t="str">
        <f t="shared" ca="1" si="18"/>
        <v>J</v>
      </c>
      <c r="EB23" s="149" t="e">
        <f ca="1">VLOOKUP(DY23,$R$2:$V$31,COLUMNS($R23:V23),FALSE)</f>
        <v>#N/A</v>
      </c>
      <c r="EH23" s="149" t="str">
        <f t="shared" ca="1" si="38"/>
        <v/>
      </c>
      <c r="EI23" s="149" t="str">
        <f ca="1">IFERROR(VLOOKUP(EH23,$AN$2:$AR$31,COLUMNS($AN23:AP23),FALSE),"")</f>
        <v/>
      </c>
      <c r="EJ23" s="149" t="str">
        <f t="shared" ca="1" si="39"/>
        <v/>
      </c>
      <c r="EK23" s="149" t="str">
        <f ca="1">VLOOKUP(EH23,$AN$2:$AR$31,COLUMNS($AN23:AR23),FALSE)</f>
        <v/>
      </c>
      <c r="EQ23" s="149" t="str">
        <f t="shared" ca="1" si="40"/>
        <v/>
      </c>
      <c r="ER23" s="149" t="str">
        <f ca="1">IFERROR(VLOOKUP(EQ23,$BJ$2:$BN$31,COLUMNS($BJ23:BL23),FALSE),"")</f>
        <v/>
      </c>
      <c r="ES23" s="149" t="str">
        <f t="shared" ca="1" si="19"/>
        <v/>
      </c>
      <c r="ET23" s="149" t="str">
        <f ca="1">VLOOKUP(EQ23,$BJ$2:$BN$31,COLUMNS($BJ23:BN23),FALSE)</f>
        <v/>
      </c>
      <c r="EZ23" s="149" t="str">
        <f t="shared" ca="1" si="41"/>
        <v/>
      </c>
      <c r="FA23" s="149" t="str">
        <f t="shared" ca="1" si="20"/>
        <v>—</v>
      </c>
    </row>
    <row r="24" spans="1:157" ht="15.75" customHeight="1">
      <c r="A24" s="48" t="s">
        <v>48</v>
      </c>
      <c r="B24" s="42">
        <v>23</v>
      </c>
      <c r="C24" s="49" t="s">
        <v>48</v>
      </c>
      <c r="D24" s="11"/>
      <c r="E24" s="398" t="s">
        <v>175</v>
      </c>
      <c r="F24" s="399"/>
      <c r="G24" s="400"/>
      <c r="I24" s="398" t="s">
        <v>176</v>
      </c>
      <c r="J24" s="399"/>
      <c r="K24" s="400"/>
      <c r="L24" s="11"/>
      <c r="M24" s="398" t="s">
        <v>175</v>
      </c>
      <c r="N24" s="399"/>
      <c r="O24" s="399"/>
      <c r="P24" s="400"/>
      <c r="R24" s="1" t="str">
        <f>IF(COUNTA(Fall!C32)=1,Fall!C32,"")</f>
        <v/>
      </c>
      <c r="S24" s="1" t="str">
        <f>IF(COUNTA(Fall!B32)=1,Fall!B32,"")</f>
        <v/>
      </c>
      <c r="T24" s="1" t="str">
        <f>IFERROR(VLOOKUP(Fall!L32,Reference!$A$2:$B$30,2,FALSE),"")</f>
        <v/>
      </c>
      <c r="U24" s="1" t="str">
        <f t="shared" ca="1" si="21"/>
        <v/>
      </c>
      <c r="V24" s="1" t="str">
        <f t="shared" ca="1" si="0"/>
        <v/>
      </c>
      <c r="Y24" s="1" t="str">
        <f>IFERROR(VLOOKUP(Fall!K32,Reference!$A$2:$B$30,2,FALSE),"")</f>
        <v/>
      </c>
      <c r="Z24" s="1" t="str">
        <f t="shared" ca="1" si="1"/>
        <v/>
      </c>
      <c r="AA24" s="1" t="str">
        <f>IFERROR(VLOOKUP(Fall!N32,Reference!$A$2:$B$30,2,FALSE),"")</f>
        <v/>
      </c>
      <c r="AB24" s="1" t="str">
        <f t="shared" ca="1" si="2"/>
        <v/>
      </c>
      <c r="AJ24" s="204" t="str">
        <f>IF(LEN(Fall!P32)=0,"",VALUE(Fall!P32))</f>
        <v/>
      </c>
      <c r="AK24" s="204" t="str">
        <f t="shared" ca="1" si="3"/>
        <v/>
      </c>
      <c r="AL24" s="203"/>
      <c r="AN24" s="176" t="str">
        <f>IF(COUNTA(Winter!C32)=1,Winter!C32,"")</f>
        <v/>
      </c>
      <c r="AO24" s="176" t="str">
        <f>IF(COUNTA(Winter!B32)=1,Winter!B32,"")</f>
        <v/>
      </c>
      <c r="AP24" s="176" t="str">
        <f>IFERROR(VLOOKUP(Winter!K32,Reference!$A$2:$B$33,2,FALSE),"")</f>
        <v/>
      </c>
      <c r="AQ24" s="176" t="str">
        <f t="shared" ca="1" si="22"/>
        <v/>
      </c>
      <c r="AR24" s="176" t="str">
        <f t="shared" ca="1" si="4"/>
        <v/>
      </c>
      <c r="AU24" s="176" t="str">
        <f>IFERROR(VLOOKUP(Winter!J32,Reference!$A$2:$B$30,2,FALSE),"")</f>
        <v/>
      </c>
      <c r="AV24" s="176" t="str">
        <f t="shared" ca="1" si="5"/>
        <v/>
      </c>
      <c r="AW24" s="176" t="str">
        <f>IFERROR(VLOOKUP(Winter!M32,Reference!$A$2:$B$30,2,FALSE),"")</f>
        <v/>
      </c>
      <c r="AX24" s="176" t="str">
        <f t="shared" ca="1" si="6"/>
        <v/>
      </c>
      <c r="BF24" s="205" t="str">
        <f>IF(LEN(Winter!$O32)=0,"",VALUE(Winter!O32))</f>
        <v/>
      </c>
      <c r="BG24" s="205" t="str">
        <f t="shared" ca="1" si="7"/>
        <v/>
      </c>
      <c r="BH24" s="203"/>
      <c r="BJ24" s="149" t="str">
        <f>IF(COUNTA(Spring!C32)=1,Spring!C32,"")</f>
        <v/>
      </c>
      <c r="BK24" s="149" t="str">
        <f>IF(COUNTA(Spring!B32)=1,Spring!B32,"")</f>
        <v/>
      </c>
      <c r="BL24" s="149" t="str">
        <f>IFERROR(VLOOKUP(Spring!L32,Reference!$A$2:$B$30,2,FALSE),"")</f>
        <v/>
      </c>
      <c r="BM24" s="149" t="str">
        <f t="shared" ca="1" si="23"/>
        <v/>
      </c>
      <c r="BN24" s="149" t="str">
        <f t="shared" ca="1" si="8"/>
        <v/>
      </c>
      <c r="BQ24" s="149" t="str">
        <f>IFERROR(VLOOKUP(Spring!K32,Reference!$A$2:$B$30,2,FALSE),"")</f>
        <v/>
      </c>
      <c r="BR24" s="149" t="str">
        <f t="shared" ca="1" si="9"/>
        <v/>
      </c>
      <c r="BS24" s="149" t="str">
        <f>IFERROR(VLOOKUP(Spring!N32,Reference!$A$2:$B$30,2,FALSE),"")</f>
        <v/>
      </c>
      <c r="BT24" s="149" t="str">
        <f t="shared" ca="1" si="10"/>
        <v/>
      </c>
      <c r="BX24" s="226" t="s">
        <v>84</v>
      </c>
      <c r="BY24" s="228">
        <v>1</v>
      </c>
      <c r="BZ24" s="62"/>
      <c r="CB24" s="206" t="str">
        <f>IF(LEN(Spring!P32)=0,"",VALUE(Spring!P32))</f>
        <v/>
      </c>
      <c r="CC24" s="207" t="str">
        <f t="shared" ca="1" si="11"/>
        <v/>
      </c>
      <c r="CE24" s="216"/>
      <c r="CG24" s="217" t="str">
        <f t="shared" si="24"/>
        <v/>
      </c>
      <c r="CH24" s="217" t="str">
        <f t="shared" si="25"/>
        <v/>
      </c>
      <c r="CI24" s="217" t="str">
        <f t="shared" ca="1" si="12"/>
        <v/>
      </c>
      <c r="CJ24" s="217" t="str">
        <f>IFERROR(VLOOKUP($CG24,$AN$2:$AR$31,COLUMNS($AN24:AP24),FALSE),"—")</f>
        <v/>
      </c>
      <c r="CK24" s="217" t="str">
        <f t="shared" si="26"/>
        <v/>
      </c>
      <c r="CL24" s="217" t="str">
        <f>IFERROR(IF(LEN(CG24)&gt;0,IF(CI24&gt;=3,0,VLOOKUP(CG24,Fall!C32:I61,COLUMNS(Fall!$C$2:$I$2),FALSE)),""),"")</f>
        <v/>
      </c>
      <c r="CM24" s="217" t="str">
        <f t="shared" ca="1" si="27"/>
        <v/>
      </c>
      <c r="CN24" s="218" t="str">
        <f t="shared" ca="1" si="28"/>
        <v>—</v>
      </c>
      <c r="CO24" s="218" t="str">
        <f t="shared" ca="1" si="29"/>
        <v/>
      </c>
      <c r="CP24" s="219"/>
      <c r="CQ24" s="217" t="str">
        <f ca="1">IFERROR(INDEX(CG$2:CG$31,MATCH(SMALL(CO$2:CO$31,ROWS(CO$2:CO24)),CO$2:CO$31,0)),"")</f>
        <v/>
      </c>
      <c r="CR24" s="217">
        <f ca="1">IFERROR(VLOOKUP($CQ24,$R$2:$V$31,COLUMNS($R24:T24),FALSE),"")</f>
        <v>12</v>
      </c>
      <c r="CS24" s="217" t="str">
        <f t="shared" ca="1" si="30"/>
        <v>J</v>
      </c>
      <c r="CT24" s="217" t="e">
        <f ca="1">VLOOKUP($CQ24,$R$2:$V$31,COLUMNS($R24:V24),FALSE)</f>
        <v>#N/A</v>
      </c>
      <c r="CZ24" s="217" t="str">
        <f t="shared" ca="1" si="31"/>
        <v/>
      </c>
      <c r="DA24" s="217" t="str">
        <f ca="1">IFERROR(VLOOKUP(CQ24,$AN$2:$AR$31,COLUMNS($AN24:AP24),FALSE),"")</f>
        <v/>
      </c>
      <c r="DB24" s="217" t="str">
        <f t="shared" ca="1" si="14"/>
        <v/>
      </c>
      <c r="DC24" s="217" t="str">
        <f ca="1">VLOOKUP($CZ24,$AN$2:$AR$31,COLUMNS($AN24:AR24),FALSE)</f>
        <v/>
      </c>
      <c r="DI24" s="217" t="str">
        <f t="shared" ca="1" si="32"/>
        <v/>
      </c>
      <c r="DJ24" s="217" t="str">
        <f t="shared" ca="1" si="15"/>
        <v>—</v>
      </c>
      <c r="DM24" s="216"/>
      <c r="DO24" s="149" t="str">
        <f t="shared" si="16"/>
        <v/>
      </c>
      <c r="DP24" s="149" t="str">
        <f t="shared" si="33"/>
        <v/>
      </c>
      <c r="DQ24" s="149" t="str">
        <f t="shared" ca="1" si="17"/>
        <v/>
      </c>
      <c r="DR24" s="149" t="str">
        <f>IFERROR(VLOOKUP($DO24,$BJ$2:$BN$31,COLUMNS($BJ24:BL24),FALSE),"—")</f>
        <v/>
      </c>
      <c r="DS24" s="149" t="str">
        <f t="shared" si="34"/>
        <v/>
      </c>
      <c r="DT24" s="149" t="str">
        <f>IFERROR(IF(LEN(DO24)&gt;0,IF(DQ24&gt;=3,0,VLOOKUP(DO24,Fall!C32:I61,COLUMNS(Fall!$C$2:$I$2),FALSE)),""),"")</f>
        <v/>
      </c>
      <c r="DU24" s="149" t="str">
        <f t="shared" ca="1" si="35"/>
        <v/>
      </c>
      <c r="DV24" s="220" t="str">
        <f t="shared" ca="1" si="36"/>
        <v>—</v>
      </c>
      <c r="DW24" s="220" t="str">
        <f t="shared" ca="1" si="37"/>
        <v/>
      </c>
      <c r="DX24" s="36"/>
      <c r="DY24" s="149" t="str">
        <f ca="1">IFERROR(INDEX(DO$2:DO$31,MATCH(SMALL(DW$2:DW$31,ROWS(DW$2:DW24)),DW$2:DW$31,0)),"")</f>
        <v/>
      </c>
      <c r="DZ24" s="149">
        <f ca="1">IFERROR(VLOOKUP(DY24,$R$2:$V$31,COLUMNS($R24:T24),FALSE),"")</f>
        <v>12</v>
      </c>
      <c r="EA24" s="149" t="str">
        <f t="shared" ca="1" si="18"/>
        <v>J</v>
      </c>
      <c r="EB24" s="149" t="e">
        <f ca="1">VLOOKUP(DY24,$R$2:$V$31,COLUMNS($R24:V24),FALSE)</f>
        <v>#N/A</v>
      </c>
      <c r="EH24" s="149" t="str">
        <f t="shared" ca="1" si="38"/>
        <v/>
      </c>
      <c r="EI24" s="149" t="str">
        <f ca="1">IFERROR(VLOOKUP(EH24,$AN$2:$AR$31,COLUMNS($AN24:AP24),FALSE),"")</f>
        <v/>
      </c>
      <c r="EJ24" s="149" t="str">
        <f t="shared" ca="1" si="39"/>
        <v/>
      </c>
      <c r="EK24" s="149" t="str">
        <f ca="1">VLOOKUP(EH24,$AN$2:$AR$31,COLUMNS($AN24:AR24),FALSE)</f>
        <v/>
      </c>
      <c r="EQ24" s="149" t="str">
        <f t="shared" ca="1" si="40"/>
        <v/>
      </c>
      <c r="ER24" s="149" t="str">
        <f ca="1">IFERROR(VLOOKUP(EQ24,$BJ$2:$BN$31,COLUMNS($BJ24:BL24),FALSE),"")</f>
        <v/>
      </c>
      <c r="ES24" s="149" t="str">
        <f t="shared" ca="1" si="19"/>
        <v/>
      </c>
      <c r="ET24" s="149" t="str">
        <f ca="1">VLOOKUP(EQ24,$BJ$2:$BN$31,COLUMNS($BJ24:BN24),FALSE)</f>
        <v/>
      </c>
      <c r="EZ24" s="149" t="str">
        <f t="shared" ca="1" si="41"/>
        <v/>
      </c>
      <c r="FA24" s="149" t="str">
        <f t="shared" ca="1" si="20"/>
        <v>—</v>
      </c>
    </row>
    <row r="25" spans="1:157" ht="15.75" customHeight="1">
      <c r="A25" s="48" t="s">
        <v>69</v>
      </c>
      <c r="B25" s="42">
        <v>24</v>
      </c>
      <c r="C25" s="49" t="s">
        <v>69</v>
      </c>
      <c r="D25" s="11"/>
      <c r="E25" s="53"/>
      <c r="G25" s="54"/>
      <c r="I25" s="53"/>
      <c r="K25" s="54"/>
      <c r="L25" s="11"/>
      <c r="M25" s="53"/>
      <c r="P25" s="54"/>
      <c r="R25" s="1" t="str">
        <f>IF(COUNTA(Fall!C33)=1,Fall!C33,"")</f>
        <v/>
      </c>
      <c r="S25" s="1" t="str">
        <f>IF(COUNTA(Fall!B33)=1,Fall!B33,"")</f>
        <v/>
      </c>
      <c r="T25" s="1" t="str">
        <f>IFERROR(VLOOKUP(Fall!L33,Reference!$A$2:$B$30,2,FALSE),"")</f>
        <v/>
      </c>
      <c r="U25" s="1" t="str">
        <f t="shared" ca="1" si="21"/>
        <v/>
      </c>
      <c r="V25" s="1" t="str">
        <f t="shared" ca="1" si="0"/>
        <v/>
      </c>
      <c r="Y25" s="1" t="str">
        <f>IFERROR(VLOOKUP(Fall!K33,Reference!$A$2:$B$30,2,FALSE),"")</f>
        <v/>
      </c>
      <c r="Z25" s="1" t="str">
        <f t="shared" ca="1" si="1"/>
        <v/>
      </c>
      <c r="AA25" s="1" t="str">
        <f>IFERROR(VLOOKUP(Fall!N33,Reference!$A$2:$B$30,2,FALSE),"")</f>
        <v/>
      </c>
      <c r="AB25" s="1" t="str">
        <f t="shared" ca="1" si="2"/>
        <v/>
      </c>
      <c r="AJ25" s="204" t="str">
        <f>IF(LEN(Fall!P33)=0,"",VALUE(Fall!P33))</f>
        <v/>
      </c>
      <c r="AK25" s="204" t="str">
        <f t="shared" ca="1" si="3"/>
        <v/>
      </c>
      <c r="AL25" s="203"/>
      <c r="AN25" s="176" t="str">
        <f>IF(COUNTA(Winter!C33)=1,Winter!C33,"")</f>
        <v/>
      </c>
      <c r="AO25" s="176" t="str">
        <f>IF(COUNTA(Winter!B33)=1,Winter!B33,"")</f>
        <v/>
      </c>
      <c r="AP25" s="176" t="str">
        <f>IFERROR(VLOOKUP(Winter!K33,Reference!$A$2:$B$33,2,FALSE),"")</f>
        <v/>
      </c>
      <c r="AQ25" s="176" t="str">
        <f t="shared" ca="1" si="22"/>
        <v/>
      </c>
      <c r="AR25" s="176" t="str">
        <f t="shared" ca="1" si="4"/>
        <v/>
      </c>
      <c r="AU25" s="176" t="str">
        <f>IFERROR(VLOOKUP(Winter!J33,Reference!$A$2:$B$30,2,FALSE),"")</f>
        <v/>
      </c>
      <c r="AV25" s="176" t="str">
        <f t="shared" ca="1" si="5"/>
        <v/>
      </c>
      <c r="AW25" s="176" t="str">
        <f>IFERROR(VLOOKUP(Winter!M33,Reference!$A$2:$B$30,2,FALSE),"")</f>
        <v/>
      </c>
      <c r="AX25" s="176" t="str">
        <f t="shared" ca="1" si="6"/>
        <v/>
      </c>
      <c r="BF25" s="205" t="str">
        <f>IF(LEN(Winter!$O33)=0,"",VALUE(Winter!O33))</f>
        <v/>
      </c>
      <c r="BG25" s="205" t="str">
        <f t="shared" ca="1" si="7"/>
        <v/>
      </c>
      <c r="BH25" s="203"/>
      <c r="BJ25" s="149" t="str">
        <f>IF(COUNTA(Spring!C33)=1,Spring!C33,"")</f>
        <v/>
      </c>
      <c r="BK25" s="149" t="str">
        <f>IF(COUNTA(Spring!B33)=1,Spring!B33,"")</f>
        <v/>
      </c>
      <c r="BL25" s="149" t="str">
        <f>IFERROR(VLOOKUP(Spring!L33,Reference!$A$2:$B$30,2,FALSE),"")</f>
        <v/>
      </c>
      <c r="BM25" s="149" t="str">
        <f t="shared" ca="1" si="23"/>
        <v/>
      </c>
      <c r="BN25" s="149" t="str">
        <f t="shared" ca="1" si="8"/>
        <v/>
      </c>
      <c r="BQ25" s="149" t="str">
        <f>IFERROR(VLOOKUP(Spring!K33,Reference!$A$2:$B$30,2,FALSE),"")</f>
        <v/>
      </c>
      <c r="BR25" s="149" t="str">
        <f t="shared" ca="1" si="9"/>
        <v/>
      </c>
      <c r="BS25" s="149" t="str">
        <f>IFERROR(VLOOKUP(Spring!N33,Reference!$A$2:$B$30,2,FALSE),"")</f>
        <v/>
      </c>
      <c r="BT25" s="149" t="str">
        <f t="shared" ca="1" si="10"/>
        <v/>
      </c>
      <c r="CB25" s="206" t="str">
        <f>IF(LEN(Spring!P33)=0,"",VALUE(Spring!P33))</f>
        <v/>
      </c>
      <c r="CC25" s="207" t="str">
        <f t="shared" ca="1" si="11"/>
        <v/>
      </c>
      <c r="CE25" s="216"/>
      <c r="CG25" s="217" t="str">
        <f t="shared" si="24"/>
        <v/>
      </c>
      <c r="CH25" s="217" t="str">
        <f t="shared" si="25"/>
        <v/>
      </c>
      <c r="CI25" s="217" t="str">
        <f t="shared" ca="1" si="12"/>
        <v/>
      </c>
      <c r="CJ25" s="217" t="str">
        <f>IFERROR(VLOOKUP($CG25,$AN$2:$AR$31,COLUMNS($AN25:AP25),FALSE),"—")</f>
        <v/>
      </c>
      <c r="CK25" s="217" t="str">
        <f t="shared" si="26"/>
        <v/>
      </c>
      <c r="CL25" s="217" t="str">
        <f>IFERROR(IF(LEN(CG25)&gt;0,IF(CI25&gt;=3,0,VLOOKUP(CG25,Fall!C33:I62,COLUMNS(Fall!$C$2:$I$2),FALSE)),""),"")</f>
        <v/>
      </c>
      <c r="CM25" s="217" t="str">
        <f t="shared" ca="1" si="27"/>
        <v/>
      </c>
      <c r="CN25" s="218" t="str">
        <f t="shared" ca="1" si="28"/>
        <v>—</v>
      </c>
      <c r="CO25" s="218" t="str">
        <f t="shared" ca="1" si="29"/>
        <v/>
      </c>
      <c r="CP25" s="219"/>
      <c r="CQ25" s="217" t="str">
        <f ca="1">IFERROR(INDEX(CG$2:CG$31,MATCH(SMALL(CO$2:CO$31,ROWS(CO$2:CO25)),CO$2:CO$31,0)),"")</f>
        <v/>
      </c>
      <c r="CR25" s="217">
        <f ca="1">IFERROR(VLOOKUP($CQ25,$R$2:$V$31,COLUMNS($R25:T25),FALSE),"")</f>
        <v>12</v>
      </c>
      <c r="CS25" s="217" t="str">
        <f t="shared" ca="1" si="30"/>
        <v>J</v>
      </c>
      <c r="CT25" s="217" t="e">
        <f ca="1">VLOOKUP($CQ25,$R$2:$V$31,COLUMNS($R25:V25),FALSE)</f>
        <v>#N/A</v>
      </c>
      <c r="CZ25" s="217" t="str">
        <f t="shared" ca="1" si="31"/>
        <v/>
      </c>
      <c r="DA25" s="217" t="str">
        <f ca="1">IFERROR(VLOOKUP(CQ25,$AN$2:$AR$31,COLUMNS($AN25:AP25),FALSE),"")</f>
        <v/>
      </c>
      <c r="DB25" s="217" t="str">
        <f t="shared" ca="1" si="14"/>
        <v/>
      </c>
      <c r="DC25" s="217" t="str">
        <f ca="1">VLOOKUP($CZ25,$AN$2:$AR$31,COLUMNS($AN25:AR25),FALSE)</f>
        <v/>
      </c>
      <c r="DI25" s="217" t="str">
        <f t="shared" ca="1" si="32"/>
        <v/>
      </c>
      <c r="DJ25" s="217" t="str">
        <f t="shared" ca="1" si="15"/>
        <v>—</v>
      </c>
      <c r="DM25" s="216"/>
      <c r="DO25" s="149" t="str">
        <f t="shared" si="16"/>
        <v/>
      </c>
      <c r="DP25" s="149" t="str">
        <f t="shared" si="33"/>
        <v/>
      </c>
      <c r="DQ25" s="149" t="str">
        <f t="shared" ca="1" si="17"/>
        <v/>
      </c>
      <c r="DR25" s="149" t="str">
        <f>IFERROR(VLOOKUP($DO25,$BJ$2:$BN$31,COLUMNS($BJ25:BL25),FALSE),"—")</f>
        <v/>
      </c>
      <c r="DS25" s="149" t="str">
        <f t="shared" si="34"/>
        <v/>
      </c>
      <c r="DT25" s="149" t="str">
        <f>IFERROR(IF(LEN(DO25)&gt;0,IF(DQ25&gt;=3,0,VLOOKUP(DO25,Fall!C33:I62,COLUMNS(Fall!$C$2:$I$2),FALSE)),""),"")</f>
        <v/>
      </c>
      <c r="DU25" s="149" t="str">
        <f t="shared" ca="1" si="35"/>
        <v/>
      </c>
      <c r="DV25" s="220" t="str">
        <f t="shared" ca="1" si="36"/>
        <v>—</v>
      </c>
      <c r="DW25" s="220" t="str">
        <f t="shared" ca="1" si="37"/>
        <v/>
      </c>
      <c r="DX25" s="36"/>
      <c r="DY25" s="149" t="str">
        <f ca="1">IFERROR(INDEX(DO$2:DO$31,MATCH(SMALL(DW$2:DW$31,ROWS(DW$2:DW25)),DW$2:DW$31,0)),"")</f>
        <v/>
      </c>
      <c r="DZ25" s="149">
        <f ca="1">IFERROR(VLOOKUP(DY25,$R$2:$V$31,COLUMNS($R25:T25),FALSE),"")</f>
        <v>12</v>
      </c>
      <c r="EA25" s="149" t="str">
        <f t="shared" ca="1" si="18"/>
        <v>J</v>
      </c>
      <c r="EB25" s="149" t="e">
        <f ca="1">VLOOKUP(DY25,$R$2:$V$31,COLUMNS($R25:V25),FALSE)</f>
        <v>#N/A</v>
      </c>
      <c r="EH25" s="149" t="str">
        <f t="shared" ca="1" si="38"/>
        <v/>
      </c>
      <c r="EI25" s="149" t="str">
        <f ca="1">IFERROR(VLOOKUP(EH25,$AN$2:$AR$31,COLUMNS($AN25:AP25),FALSE),"")</f>
        <v/>
      </c>
      <c r="EJ25" s="149" t="str">
        <f t="shared" ca="1" si="39"/>
        <v/>
      </c>
      <c r="EK25" s="149" t="str">
        <f ca="1">VLOOKUP(EH25,$AN$2:$AR$31,COLUMNS($AN25:AR25),FALSE)</f>
        <v/>
      </c>
      <c r="EQ25" s="149" t="str">
        <f t="shared" ca="1" si="40"/>
        <v/>
      </c>
      <c r="ER25" s="149" t="str">
        <f ca="1">IFERROR(VLOOKUP(EQ25,$BJ$2:$BN$31,COLUMNS($BJ25:BL25),FALSE),"")</f>
        <v/>
      </c>
      <c r="ES25" s="149" t="str">
        <f t="shared" ca="1" si="19"/>
        <v/>
      </c>
      <c r="ET25" s="149" t="str">
        <f ca="1">VLOOKUP(EQ25,$BJ$2:$BN$31,COLUMNS($BJ25:BN25),FALSE)</f>
        <v/>
      </c>
      <c r="EZ25" s="149" t="str">
        <f t="shared" ca="1" si="41"/>
        <v/>
      </c>
      <c r="FA25" s="149" t="str">
        <f t="shared" ca="1" si="20"/>
        <v>—</v>
      </c>
    </row>
    <row r="26" spans="1:157" ht="15.75" customHeight="1">
      <c r="A26" s="48" t="s">
        <v>70</v>
      </c>
      <c r="B26" s="42">
        <v>25</v>
      </c>
      <c r="C26" s="49" t="s">
        <v>70</v>
      </c>
      <c r="D26" s="11"/>
      <c r="E26" s="55" t="s">
        <v>98</v>
      </c>
      <c r="F26" s="56" t="s">
        <v>92</v>
      </c>
      <c r="G26" s="57" t="s">
        <v>106</v>
      </c>
      <c r="I26" s="55" t="s">
        <v>98</v>
      </c>
      <c r="J26" s="56" t="s">
        <v>92</v>
      </c>
      <c r="K26" s="57" t="s">
        <v>94</v>
      </c>
      <c r="L26" s="11"/>
      <c r="M26" s="55" t="s">
        <v>98</v>
      </c>
      <c r="N26" s="56" t="s">
        <v>92</v>
      </c>
      <c r="O26" s="56" t="s">
        <v>94</v>
      </c>
      <c r="P26" s="57" t="s">
        <v>106</v>
      </c>
      <c r="R26" s="1" t="str">
        <f>IF(COUNTA(Fall!C34)=1,Fall!C34,"")</f>
        <v/>
      </c>
      <c r="S26" s="1" t="str">
        <f>IF(COUNTA(Fall!B34)=1,Fall!B34,"")</f>
        <v/>
      </c>
      <c r="T26" s="1" t="str">
        <f>IFERROR(VLOOKUP(Fall!L34,Reference!$A$2:$B$30,2,FALSE),"")</f>
        <v/>
      </c>
      <c r="U26" s="1" t="str">
        <f t="shared" ca="1" si="21"/>
        <v/>
      </c>
      <c r="V26" s="1" t="str">
        <f t="shared" ca="1" si="0"/>
        <v/>
      </c>
      <c r="Y26" s="1" t="str">
        <f>IFERROR(VLOOKUP(Fall!K34,Reference!$A$2:$B$30,2,FALSE),"")</f>
        <v/>
      </c>
      <c r="Z26" s="1" t="str">
        <f t="shared" ca="1" si="1"/>
        <v/>
      </c>
      <c r="AA26" s="1" t="str">
        <f>IFERROR(VLOOKUP(Fall!N34,Reference!$A$2:$B$30,2,FALSE),"")</f>
        <v/>
      </c>
      <c r="AB26" s="1" t="str">
        <f t="shared" ca="1" si="2"/>
        <v/>
      </c>
      <c r="AJ26" s="204" t="str">
        <f>IF(LEN(Fall!P34)=0,"",VALUE(Fall!P34))</f>
        <v/>
      </c>
      <c r="AK26" s="204" t="str">
        <f t="shared" ca="1" si="3"/>
        <v/>
      </c>
      <c r="AL26" s="203"/>
      <c r="AN26" s="176" t="str">
        <f>IF(COUNTA(Winter!C34)=1,Winter!C34,"")</f>
        <v/>
      </c>
      <c r="AO26" s="176" t="str">
        <f>IF(COUNTA(Winter!B34)=1,Winter!B34,"")</f>
        <v/>
      </c>
      <c r="AP26" s="176" t="str">
        <f>IFERROR(VLOOKUP(Winter!K34,Reference!$A$2:$B$33,2,FALSE),"")</f>
        <v/>
      </c>
      <c r="AQ26" s="176" t="str">
        <f t="shared" ca="1" si="22"/>
        <v/>
      </c>
      <c r="AR26" s="176" t="str">
        <f t="shared" ca="1" si="4"/>
        <v/>
      </c>
      <c r="AU26" s="176" t="str">
        <f>IFERROR(VLOOKUP(Winter!J34,Reference!$A$2:$B$30,2,FALSE),"")</f>
        <v/>
      </c>
      <c r="AV26" s="176" t="str">
        <f t="shared" ca="1" si="5"/>
        <v/>
      </c>
      <c r="AW26" s="176" t="str">
        <f>IFERROR(VLOOKUP(Winter!M34,Reference!$A$2:$B$30,2,FALSE),"")</f>
        <v/>
      </c>
      <c r="AX26" s="176" t="str">
        <f t="shared" ca="1" si="6"/>
        <v/>
      </c>
      <c r="BF26" s="205" t="str">
        <f>IF(LEN(Winter!$O34)=0,"",VALUE(Winter!O34))</f>
        <v/>
      </c>
      <c r="BG26" s="205" t="str">
        <f t="shared" ca="1" si="7"/>
        <v/>
      </c>
      <c r="BH26" s="203"/>
      <c r="BJ26" s="149" t="str">
        <f>IF(COUNTA(Spring!C34)=1,Spring!C34,"")</f>
        <v/>
      </c>
      <c r="BK26" s="149" t="str">
        <f>IF(COUNTA(Spring!B34)=1,Spring!B34,"")</f>
        <v/>
      </c>
      <c r="BL26" s="149" t="str">
        <f>IFERROR(VLOOKUP(Spring!L34,Reference!$A$2:$B$30,2,FALSE),"")</f>
        <v/>
      </c>
      <c r="BM26" s="149" t="str">
        <f t="shared" ca="1" si="23"/>
        <v/>
      </c>
      <c r="BN26" s="149" t="str">
        <f t="shared" ca="1" si="8"/>
        <v/>
      </c>
      <c r="BQ26" s="149" t="str">
        <f>IFERROR(VLOOKUP(Spring!K34,Reference!$A$2:$B$30,2,FALSE),"")</f>
        <v/>
      </c>
      <c r="BR26" s="149" t="str">
        <f t="shared" ca="1" si="9"/>
        <v/>
      </c>
      <c r="BS26" s="149" t="str">
        <f>IFERROR(VLOOKUP(Spring!N34,Reference!$A$2:$B$30,2,FALSE),"")</f>
        <v/>
      </c>
      <c r="BT26" s="149" t="str">
        <f t="shared" ca="1" si="10"/>
        <v/>
      </c>
      <c r="CB26" s="206" t="str">
        <f>IF(LEN(Spring!P34)=0,"",VALUE(Spring!P34))</f>
        <v/>
      </c>
      <c r="CC26" s="207" t="str">
        <f t="shared" ca="1" si="11"/>
        <v/>
      </c>
      <c r="CE26" s="216"/>
      <c r="CG26" s="217" t="str">
        <f t="shared" si="24"/>
        <v/>
      </c>
      <c r="CH26" s="217" t="str">
        <f t="shared" si="25"/>
        <v/>
      </c>
      <c r="CI26" s="217" t="str">
        <f t="shared" ca="1" si="12"/>
        <v/>
      </c>
      <c r="CJ26" s="217" t="str">
        <f>IFERROR(VLOOKUP($CG26,$AN$2:$AR$31,COLUMNS($AN26:AP26),FALSE),"—")</f>
        <v/>
      </c>
      <c r="CK26" s="217" t="str">
        <f t="shared" si="26"/>
        <v/>
      </c>
      <c r="CL26" s="217" t="str">
        <f>IFERROR(IF(LEN(CG26)&gt;0,IF(CI26&gt;=3,0,VLOOKUP(CG26,Fall!C34:I63,COLUMNS(Fall!$C$2:$I$2),FALSE)),""),"")</f>
        <v/>
      </c>
      <c r="CM26" s="217" t="str">
        <f t="shared" ca="1" si="27"/>
        <v/>
      </c>
      <c r="CN26" s="218" t="str">
        <f t="shared" ca="1" si="28"/>
        <v>—</v>
      </c>
      <c r="CO26" s="218" t="str">
        <f t="shared" ca="1" si="29"/>
        <v/>
      </c>
      <c r="CP26" s="219"/>
      <c r="CQ26" s="217" t="str">
        <f ca="1">IFERROR(INDEX(CG$2:CG$31,MATCH(SMALL(CO$2:CO$31,ROWS(CO$2:CO26)),CO$2:CO$31,0)),"")</f>
        <v/>
      </c>
      <c r="CR26" s="217">
        <f ca="1">IFERROR(VLOOKUP($CQ26,$R$2:$V$31,COLUMNS($R26:T26),FALSE),"")</f>
        <v>12</v>
      </c>
      <c r="CS26" s="217" t="str">
        <f t="shared" ca="1" si="30"/>
        <v>J</v>
      </c>
      <c r="CT26" s="217" t="e">
        <f ca="1">VLOOKUP($CQ26,$R$2:$V$31,COLUMNS($R26:V26),FALSE)</f>
        <v>#N/A</v>
      </c>
      <c r="CZ26" s="217" t="str">
        <f t="shared" ca="1" si="31"/>
        <v/>
      </c>
      <c r="DA26" s="217" t="str">
        <f ca="1">IFERROR(VLOOKUP(CQ26,$AN$2:$AR$31,COLUMNS($AN26:AP26),FALSE),"")</f>
        <v/>
      </c>
      <c r="DB26" s="217" t="str">
        <f t="shared" ca="1" si="14"/>
        <v/>
      </c>
      <c r="DC26" s="217" t="str">
        <f ca="1">VLOOKUP($CZ26,$AN$2:$AR$31,COLUMNS($AN26:AR26),FALSE)</f>
        <v/>
      </c>
      <c r="DI26" s="217" t="str">
        <f t="shared" ca="1" si="32"/>
        <v/>
      </c>
      <c r="DJ26" s="217" t="str">
        <f t="shared" ca="1" si="15"/>
        <v>—</v>
      </c>
      <c r="DM26" s="216"/>
      <c r="DO26" s="149" t="str">
        <f t="shared" si="16"/>
        <v/>
      </c>
      <c r="DP26" s="149" t="str">
        <f t="shared" si="33"/>
        <v/>
      </c>
      <c r="DQ26" s="149" t="str">
        <f t="shared" ca="1" si="17"/>
        <v/>
      </c>
      <c r="DR26" s="149" t="str">
        <f>IFERROR(VLOOKUP($DO26,$BJ$2:$BN$31,COLUMNS($BJ26:BL26),FALSE),"—")</f>
        <v/>
      </c>
      <c r="DS26" s="149" t="str">
        <f t="shared" si="34"/>
        <v/>
      </c>
      <c r="DT26" s="149" t="str">
        <f>IFERROR(IF(LEN(DO26)&gt;0,IF(DQ26&gt;=3,0,VLOOKUP(DO26,Fall!C34:I63,COLUMNS(Fall!$C$2:$I$2),FALSE)),""),"")</f>
        <v/>
      </c>
      <c r="DU26" s="149" t="str">
        <f t="shared" ca="1" si="35"/>
        <v/>
      </c>
      <c r="DV26" s="220" t="str">
        <f t="shared" ca="1" si="36"/>
        <v>—</v>
      </c>
      <c r="DW26" s="220" t="str">
        <f t="shared" ca="1" si="37"/>
        <v/>
      </c>
      <c r="DX26" s="36"/>
      <c r="DY26" s="149" t="str">
        <f ca="1">IFERROR(INDEX(DO$2:DO$31,MATCH(SMALL(DW$2:DW$31,ROWS(DW$2:DW26)),DW$2:DW$31,0)),"")</f>
        <v/>
      </c>
      <c r="DZ26" s="149">
        <f ca="1">IFERROR(VLOOKUP(DY26,$R$2:$V$31,COLUMNS($R26:T26),FALSE),"")</f>
        <v>12</v>
      </c>
      <c r="EA26" s="149" t="str">
        <f t="shared" ca="1" si="18"/>
        <v>J</v>
      </c>
      <c r="EB26" s="149" t="e">
        <f ca="1">VLOOKUP(DY26,$R$2:$V$31,COLUMNS($R26:V26),FALSE)</f>
        <v>#N/A</v>
      </c>
      <c r="EH26" s="149" t="str">
        <f t="shared" ca="1" si="38"/>
        <v/>
      </c>
      <c r="EI26" s="149" t="str">
        <f ca="1">IFERROR(VLOOKUP(EH26,$AN$2:$AR$31,COLUMNS($AN26:AP26),FALSE),"")</f>
        <v/>
      </c>
      <c r="EJ26" s="149" t="str">
        <f t="shared" ca="1" si="39"/>
        <v/>
      </c>
      <c r="EK26" s="149" t="str">
        <f ca="1">VLOOKUP(EH26,$AN$2:$AR$31,COLUMNS($AN26:AR26),FALSE)</f>
        <v/>
      </c>
      <c r="EQ26" s="149" t="str">
        <f t="shared" ca="1" si="40"/>
        <v/>
      </c>
      <c r="ER26" s="149" t="str">
        <f ca="1">IFERROR(VLOOKUP(EQ26,$BJ$2:$BN$31,COLUMNS($BJ26:BL26),FALSE),"")</f>
        <v/>
      </c>
      <c r="ES26" s="149" t="str">
        <f t="shared" ca="1" si="19"/>
        <v/>
      </c>
      <c r="ET26" s="149" t="str">
        <f ca="1">VLOOKUP(EQ26,$BJ$2:$BN$31,COLUMNS($BJ26:BN26),FALSE)</f>
        <v/>
      </c>
      <c r="EZ26" s="149" t="str">
        <f t="shared" ca="1" si="41"/>
        <v/>
      </c>
      <c r="FA26" s="149" t="str">
        <f t="shared" ca="1" si="20"/>
        <v>—</v>
      </c>
    </row>
    <row r="27" spans="1:157" ht="15.75" customHeight="1">
      <c r="A27" s="48" t="s">
        <v>71</v>
      </c>
      <c r="B27" s="42">
        <v>26</v>
      </c>
      <c r="C27" s="49" t="s">
        <v>71</v>
      </c>
      <c r="D27" s="11"/>
      <c r="E27" s="53" t="s">
        <v>84</v>
      </c>
      <c r="F27">
        <f ca="1">EC5</f>
        <v>0</v>
      </c>
      <c r="G27" s="54">
        <f ca="1">EU5</f>
        <v>0</v>
      </c>
      <c r="I27" s="53" t="s">
        <v>84</v>
      </c>
      <c r="J27">
        <f ca="1">CU5</f>
        <v>0</v>
      </c>
      <c r="K27" s="54">
        <f ca="1">DD5</f>
        <v>0</v>
      </c>
      <c r="L27" s="11"/>
      <c r="M27" s="53" t="s">
        <v>84</v>
      </c>
      <c r="N27">
        <f ca="1">EC5</f>
        <v>0</v>
      </c>
      <c r="O27">
        <f ca="1">EL5</f>
        <v>0</v>
      </c>
      <c r="P27" s="54">
        <f ca="1">EU5</f>
        <v>0</v>
      </c>
      <c r="R27" s="1" t="str">
        <f>IF(COUNTA(Fall!C35)=1,Fall!C35,"")</f>
        <v/>
      </c>
      <c r="S27" s="1" t="str">
        <f>IF(COUNTA(Fall!B35)=1,Fall!B35,"")</f>
        <v/>
      </c>
      <c r="T27" s="1" t="str">
        <f>IFERROR(VLOOKUP(Fall!L35,Reference!$A$2:$B$30,2,FALSE),"")</f>
        <v/>
      </c>
      <c r="U27" s="1" t="str">
        <f t="shared" ca="1" si="21"/>
        <v/>
      </c>
      <c r="V27" s="1" t="str">
        <f t="shared" ca="1" si="0"/>
        <v/>
      </c>
      <c r="Y27" s="1" t="str">
        <f>IFERROR(VLOOKUP(Fall!K35,Reference!$A$2:$B$30,2,FALSE),"")</f>
        <v/>
      </c>
      <c r="Z27" s="1" t="str">
        <f t="shared" ca="1" si="1"/>
        <v/>
      </c>
      <c r="AA27" s="1" t="str">
        <f>IFERROR(VLOOKUP(Fall!N35,Reference!$A$2:$B$30,2,FALSE),"")</f>
        <v/>
      </c>
      <c r="AB27" s="1" t="str">
        <f t="shared" ca="1" si="2"/>
        <v/>
      </c>
      <c r="AJ27" s="204" t="str">
        <f>IF(LEN(Fall!P35)=0,"",VALUE(Fall!P35))</f>
        <v/>
      </c>
      <c r="AK27" s="204" t="str">
        <f t="shared" ca="1" si="3"/>
        <v/>
      </c>
      <c r="AL27" s="203"/>
      <c r="AN27" s="176" t="str">
        <f>IF(COUNTA(Winter!C35)=1,Winter!C35,"")</f>
        <v/>
      </c>
      <c r="AO27" s="176" t="str">
        <f>IF(COUNTA(Winter!B35)=1,Winter!B35,"")</f>
        <v/>
      </c>
      <c r="AP27" s="176" t="str">
        <f>IFERROR(VLOOKUP(Winter!K35,Reference!$A$2:$B$33,2,FALSE),"")</f>
        <v/>
      </c>
      <c r="AQ27" s="176" t="str">
        <f t="shared" ca="1" si="22"/>
        <v/>
      </c>
      <c r="AR27" s="176" t="str">
        <f t="shared" ca="1" si="4"/>
        <v/>
      </c>
      <c r="AU27" s="176" t="str">
        <f>IFERROR(VLOOKUP(Winter!J35,Reference!$A$2:$B$30,2,FALSE),"")</f>
        <v/>
      </c>
      <c r="AV27" s="176" t="str">
        <f t="shared" ca="1" si="5"/>
        <v/>
      </c>
      <c r="AW27" s="176" t="str">
        <f>IFERROR(VLOOKUP(Winter!M35,Reference!$A$2:$B$30,2,FALSE),"")</f>
        <v/>
      </c>
      <c r="AX27" s="176" t="str">
        <f t="shared" ca="1" si="6"/>
        <v/>
      </c>
      <c r="BF27" s="205" t="str">
        <f>IF(LEN(Winter!$O35)=0,"",VALUE(Winter!O35))</f>
        <v/>
      </c>
      <c r="BG27" s="205" t="str">
        <f t="shared" ca="1" si="7"/>
        <v/>
      </c>
      <c r="BH27" s="203"/>
      <c r="BJ27" s="149" t="str">
        <f>IF(COUNTA(Spring!C35)=1,Spring!C35,"")</f>
        <v/>
      </c>
      <c r="BK27" s="149" t="str">
        <f>IF(COUNTA(Spring!B35)=1,Spring!B35,"")</f>
        <v/>
      </c>
      <c r="BL27" s="149" t="str">
        <f>IFERROR(VLOOKUP(Spring!L35,Reference!$A$2:$B$30,2,FALSE),"")</f>
        <v/>
      </c>
      <c r="BM27" s="149" t="str">
        <f t="shared" ca="1" si="23"/>
        <v/>
      </c>
      <c r="BN27" s="149" t="str">
        <f t="shared" ca="1" si="8"/>
        <v/>
      </c>
      <c r="BQ27" s="149" t="str">
        <f>IFERROR(VLOOKUP(Spring!K35,Reference!$A$2:$B$30,2,FALSE),"")</f>
        <v/>
      </c>
      <c r="BR27" s="149" t="str">
        <f t="shared" ca="1" si="9"/>
        <v/>
      </c>
      <c r="BS27" s="149" t="str">
        <f>IFERROR(VLOOKUP(Spring!N35,Reference!$A$2:$B$30,2,FALSE),"")</f>
        <v/>
      </c>
      <c r="BT27" s="149" t="str">
        <f t="shared" ca="1" si="10"/>
        <v/>
      </c>
      <c r="CB27" s="206" t="str">
        <f>IF(LEN(Spring!P35)=0,"",VALUE(Spring!P35))</f>
        <v/>
      </c>
      <c r="CC27" s="207" t="str">
        <f t="shared" ca="1" si="11"/>
        <v/>
      </c>
      <c r="CE27" s="216"/>
      <c r="CG27" s="217" t="str">
        <f t="shared" si="24"/>
        <v/>
      </c>
      <c r="CH27" s="217" t="str">
        <f t="shared" si="25"/>
        <v/>
      </c>
      <c r="CI27" s="217" t="str">
        <f t="shared" ca="1" si="12"/>
        <v/>
      </c>
      <c r="CJ27" s="217" t="str">
        <f>IFERROR(VLOOKUP($CG27,$AN$2:$AR$31,COLUMNS($AN27:AP27),FALSE),"—")</f>
        <v/>
      </c>
      <c r="CK27" s="217" t="str">
        <f t="shared" si="26"/>
        <v/>
      </c>
      <c r="CL27" s="217" t="str">
        <f>IFERROR(IF(LEN(CG27)&gt;0,IF(CI27&gt;=3,0,VLOOKUP(CG27,Fall!C35:I64,COLUMNS(Fall!$C$2:$I$2),FALSE)),""),"")</f>
        <v/>
      </c>
      <c r="CM27" s="217" t="str">
        <f t="shared" ca="1" si="27"/>
        <v/>
      </c>
      <c r="CN27" s="218" t="str">
        <f t="shared" ca="1" si="28"/>
        <v>—</v>
      </c>
      <c r="CO27" s="218" t="str">
        <f t="shared" ca="1" si="29"/>
        <v/>
      </c>
      <c r="CP27" s="219"/>
      <c r="CQ27" s="217" t="str">
        <f ca="1">IFERROR(INDEX(CG$2:CG$31,MATCH(SMALL(CO$2:CO$31,ROWS(CO$2:CO27)),CO$2:CO$31,0)),"")</f>
        <v/>
      </c>
      <c r="CR27" s="217">
        <f ca="1">IFERROR(VLOOKUP($CQ27,$R$2:$V$31,COLUMNS($R27:T27),FALSE),"")</f>
        <v>12</v>
      </c>
      <c r="CS27" s="217" t="str">
        <f t="shared" ca="1" si="30"/>
        <v>J</v>
      </c>
      <c r="CT27" s="217" t="e">
        <f ca="1">VLOOKUP($CQ27,$R$2:$V$31,COLUMNS($R27:V27),FALSE)</f>
        <v>#N/A</v>
      </c>
      <c r="CZ27" s="217" t="str">
        <f t="shared" ca="1" si="31"/>
        <v/>
      </c>
      <c r="DA27" s="217" t="str">
        <f ca="1">IFERROR(VLOOKUP(CQ27,$AN$2:$AR$31,COLUMNS($AN27:AP27),FALSE),"")</f>
        <v/>
      </c>
      <c r="DB27" s="217" t="str">
        <f t="shared" ca="1" si="14"/>
        <v/>
      </c>
      <c r="DC27" s="217" t="str">
        <f ca="1">VLOOKUP($CZ27,$AN$2:$AR$31,COLUMNS($AN27:AR27),FALSE)</f>
        <v/>
      </c>
      <c r="DI27" s="217" t="str">
        <f t="shared" ca="1" si="32"/>
        <v/>
      </c>
      <c r="DJ27" s="217" t="str">
        <f t="shared" ca="1" si="15"/>
        <v>—</v>
      </c>
      <c r="DM27" s="216"/>
      <c r="DO27" s="149" t="str">
        <f t="shared" si="16"/>
        <v/>
      </c>
      <c r="DP27" s="149" t="str">
        <f t="shared" si="33"/>
        <v/>
      </c>
      <c r="DQ27" s="149" t="str">
        <f t="shared" ca="1" si="17"/>
        <v/>
      </c>
      <c r="DR27" s="149" t="str">
        <f>IFERROR(VLOOKUP($DO27,$BJ$2:$BN$31,COLUMNS($BJ27:BL27),FALSE),"—")</f>
        <v/>
      </c>
      <c r="DS27" s="149" t="str">
        <f t="shared" si="34"/>
        <v/>
      </c>
      <c r="DT27" s="149" t="str">
        <f>IFERROR(IF(LEN(DO27)&gt;0,IF(DQ27&gt;=3,0,VLOOKUP(DO27,Fall!C35:I64,COLUMNS(Fall!$C$2:$I$2),FALSE)),""),"")</f>
        <v/>
      </c>
      <c r="DU27" s="149" t="str">
        <f t="shared" ca="1" si="35"/>
        <v/>
      </c>
      <c r="DV27" s="220" t="str">
        <f t="shared" ca="1" si="36"/>
        <v>—</v>
      </c>
      <c r="DW27" s="220" t="str">
        <f t="shared" ca="1" si="37"/>
        <v/>
      </c>
      <c r="DX27" s="36"/>
      <c r="DY27" s="149" t="str">
        <f ca="1">IFERROR(INDEX(DO$2:DO$31,MATCH(SMALL(DW$2:DW$31,ROWS(DW$2:DW27)),DW$2:DW$31,0)),"")</f>
        <v/>
      </c>
      <c r="DZ27" s="149">
        <f ca="1">IFERROR(VLOOKUP(DY27,$R$2:$V$31,COLUMNS($R27:T27),FALSE),"")</f>
        <v>12</v>
      </c>
      <c r="EA27" s="149" t="str">
        <f t="shared" ca="1" si="18"/>
        <v>J</v>
      </c>
      <c r="EB27" s="149" t="e">
        <f ca="1">VLOOKUP(DY27,$R$2:$V$31,COLUMNS($R27:V27),FALSE)</f>
        <v>#N/A</v>
      </c>
      <c r="EH27" s="149" t="str">
        <f t="shared" ca="1" si="38"/>
        <v/>
      </c>
      <c r="EI27" s="149" t="str">
        <f ca="1">IFERROR(VLOOKUP(EH27,$AN$2:$AR$31,COLUMNS($AN27:AP27),FALSE),"")</f>
        <v/>
      </c>
      <c r="EJ27" s="149" t="str">
        <f t="shared" ca="1" si="39"/>
        <v/>
      </c>
      <c r="EK27" s="149" t="str">
        <f ca="1">VLOOKUP(EH27,$AN$2:$AR$31,COLUMNS($AN27:AR27),FALSE)</f>
        <v/>
      </c>
      <c r="EQ27" s="149" t="str">
        <f t="shared" ca="1" si="40"/>
        <v/>
      </c>
      <c r="ER27" s="149" t="str">
        <f ca="1">IFERROR(VLOOKUP(EQ27,$BJ$2:$BN$31,COLUMNS($BJ27:BL27),FALSE),"")</f>
        <v/>
      </c>
      <c r="ES27" s="149" t="str">
        <f t="shared" ca="1" si="19"/>
        <v/>
      </c>
      <c r="ET27" s="149" t="str">
        <f ca="1">VLOOKUP(EQ27,$BJ$2:$BN$31,COLUMNS($BJ27:BN27),FALSE)</f>
        <v/>
      </c>
      <c r="EZ27" s="149" t="str">
        <f t="shared" ca="1" si="41"/>
        <v/>
      </c>
      <c r="FA27" s="149" t="str">
        <f t="shared" ca="1" si="20"/>
        <v>—</v>
      </c>
    </row>
    <row r="28" spans="1:157" ht="15.75" customHeight="1">
      <c r="A28" s="48" t="s">
        <v>72</v>
      </c>
      <c r="B28" s="42">
        <v>27</v>
      </c>
      <c r="C28" s="49" t="s">
        <v>72</v>
      </c>
      <c r="D28" s="11"/>
      <c r="E28" s="53" t="s">
        <v>83</v>
      </c>
      <c r="F28">
        <f ca="1">EC4</f>
        <v>0</v>
      </c>
      <c r="G28" s="54">
        <f ca="1">EU4</f>
        <v>0</v>
      </c>
      <c r="I28" s="53" t="s">
        <v>83</v>
      </c>
      <c r="J28">
        <f ca="1">CU4</f>
        <v>0</v>
      </c>
      <c r="K28" s="54">
        <f ca="1">DD4</f>
        <v>0</v>
      </c>
      <c r="L28" s="11"/>
      <c r="M28" s="53" t="s">
        <v>83</v>
      </c>
      <c r="N28">
        <f ca="1">EC4</f>
        <v>0</v>
      </c>
      <c r="O28">
        <f ca="1">EL4</f>
        <v>0</v>
      </c>
      <c r="P28" s="54">
        <f ca="1">EU4</f>
        <v>0</v>
      </c>
      <c r="R28" s="1" t="str">
        <f>IF(COUNTA(Fall!C36)=1,Fall!C36,"")</f>
        <v/>
      </c>
      <c r="S28" s="1" t="str">
        <f>IF(COUNTA(Fall!B36)=1,Fall!B36,"")</f>
        <v/>
      </c>
      <c r="T28" s="1" t="str">
        <f>IFERROR(VLOOKUP(Fall!L36,Reference!$A$2:$B$30,2,FALSE),"")</f>
        <v/>
      </c>
      <c r="U28" s="1" t="str">
        <f t="shared" ca="1" si="21"/>
        <v/>
      </c>
      <c r="V28" s="1" t="str">
        <f t="shared" ca="1" si="0"/>
        <v/>
      </c>
      <c r="Y28" s="1" t="str">
        <f>IFERROR(VLOOKUP(Fall!K36,Reference!$A$2:$B$30,2,FALSE),"")</f>
        <v/>
      </c>
      <c r="Z28" s="1" t="str">
        <f t="shared" ca="1" si="1"/>
        <v/>
      </c>
      <c r="AA28" s="1" t="str">
        <f>IFERROR(VLOOKUP(Fall!N36,Reference!$A$2:$B$30,2,FALSE),"")</f>
        <v/>
      </c>
      <c r="AB28" s="1" t="str">
        <f t="shared" ca="1" si="2"/>
        <v/>
      </c>
      <c r="AJ28" s="204" t="str">
        <f>IF(LEN(Fall!P36)=0,"",VALUE(Fall!P36))</f>
        <v/>
      </c>
      <c r="AK28" s="204" t="str">
        <f t="shared" ca="1" si="3"/>
        <v/>
      </c>
      <c r="AL28" s="203"/>
      <c r="AN28" s="176" t="str">
        <f>IF(COUNTA(Winter!C36)=1,Winter!C36,"")</f>
        <v/>
      </c>
      <c r="AO28" s="176" t="str">
        <f>IF(COUNTA(Winter!B36)=1,Winter!B36,"")</f>
        <v/>
      </c>
      <c r="AP28" s="176" t="str">
        <f>IFERROR(VLOOKUP(Winter!K36,Reference!$A$2:$B$33,2,FALSE),"")</f>
        <v/>
      </c>
      <c r="AQ28" s="176" t="str">
        <f t="shared" ca="1" si="22"/>
        <v/>
      </c>
      <c r="AR28" s="176" t="str">
        <f t="shared" ca="1" si="4"/>
        <v/>
      </c>
      <c r="AU28" s="176" t="str">
        <f>IFERROR(VLOOKUP(Winter!J36,Reference!$A$2:$B$30,2,FALSE),"")</f>
        <v/>
      </c>
      <c r="AV28" s="176" t="str">
        <f t="shared" ca="1" si="5"/>
        <v/>
      </c>
      <c r="AW28" s="176" t="str">
        <f>IFERROR(VLOOKUP(Winter!M36,Reference!$A$2:$B$30,2,FALSE),"")</f>
        <v/>
      </c>
      <c r="AX28" s="176" t="str">
        <f t="shared" ca="1" si="6"/>
        <v/>
      </c>
      <c r="BF28" s="205" t="str">
        <f>IF(LEN(Winter!$O36)=0,"",VALUE(Winter!O36))</f>
        <v/>
      </c>
      <c r="BG28" s="205" t="str">
        <f t="shared" ca="1" si="7"/>
        <v/>
      </c>
      <c r="BH28" s="203"/>
      <c r="BJ28" s="149" t="str">
        <f>IF(COUNTA(Spring!C36)=1,Spring!C36,"")</f>
        <v/>
      </c>
      <c r="BK28" s="149" t="str">
        <f>IF(COUNTA(Spring!B36)=1,Spring!B36,"")</f>
        <v/>
      </c>
      <c r="BL28" s="149" t="str">
        <f>IFERROR(VLOOKUP(Spring!L36,Reference!$A$2:$B$30,2,FALSE),"")</f>
        <v/>
      </c>
      <c r="BM28" s="149" t="str">
        <f t="shared" ca="1" si="23"/>
        <v/>
      </c>
      <c r="BN28" s="149" t="str">
        <f t="shared" ca="1" si="8"/>
        <v/>
      </c>
      <c r="BQ28" s="149" t="str">
        <f>IFERROR(VLOOKUP(Spring!K36,Reference!$A$2:$B$30,2,FALSE),"")</f>
        <v/>
      </c>
      <c r="BR28" s="149" t="str">
        <f t="shared" ca="1" si="9"/>
        <v/>
      </c>
      <c r="BS28" s="149" t="str">
        <f>IFERROR(VLOOKUP(Spring!N36,Reference!$A$2:$B$30,2,FALSE),"")</f>
        <v/>
      </c>
      <c r="BT28" s="149" t="str">
        <f t="shared" ca="1" si="10"/>
        <v/>
      </c>
      <c r="CB28" s="206" t="str">
        <f>IF(LEN(Spring!P36)=0,"",VALUE(Spring!P36))</f>
        <v/>
      </c>
      <c r="CC28" s="207" t="str">
        <f t="shared" ca="1" si="11"/>
        <v/>
      </c>
      <c r="CE28" s="216"/>
      <c r="CG28" s="217" t="str">
        <f t="shared" si="24"/>
        <v/>
      </c>
      <c r="CH28" s="217" t="str">
        <f t="shared" si="25"/>
        <v/>
      </c>
      <c r="CI28" s="217" t="str">
        <f t="shared" ca="1" si="12"/>
        <v/>
      </c>
      <c r="CJ28" s="217" t="str">
        <f>IFERROR(VLOOKUP($CG28,$AN$2:$AR$31,COLUMNS($AN28:AP28),FALSE),"—")</f>
        <v/>
      </c>
      <c r="CK28" s="217" t="str">
        <f t="shared" si="26"/>
        <v/>
      </c>
      <c r="CL28" s="217" t="str">
        <f>IFERROR(IF(LEN(CG28)&gt;0,IF(CI28&gt;=3,0,VLOOKUP(CG28,Fall!C36:I65,COLUMNS(Fall!$C$2:$I$2),FALSE)),""),"")</f>
        <v/>
      </c>
      <c r="CM28" s="217" t="str">
        <f t="shared" ca="1" si="27"/>
        <v/>
      </c>
      <c r="CN28" s="218" t="str">
        <f t="shared" ca="1" si="28"/>
        <v>—</v>
      </c>
      <c r="CO28" s="218" t="str">
        <f t="shared" ca="1" si="29"/>
        <v/>
      </c>
      <c r="CP28" s="219"/>
      <c r="CQ28" s="217" t="str">
        <f ca="1">IFERROR(INDEX(CG$2:CG$31,MATCH(SMALL(CO$2:CO$31,ROWS(CO$2:CO28)),CO$2:CO$31,0)),"")</f>
        <v/>
      </c>
      <c r="CR28" s="217">
        <f ca="1">IFERROR(VLOOKUP($CQ28,$R$2:$V$31,COLUMNS($R28:T28),FALSE),"")</f>
        <v>12</v>
      </c>
      <c r="CS28" s="217" t="str">
        <f t="shared" ca="1" si="30"/>
        <v>J</v>
      </c>
      <c r="CT28" s="217" t="e">
        <f ca="1">VLOOKUP($CQ28,$R$2:$V$31,COLUMNS($R28:V28),FALSE)</f>
        <v>#N/A</v>
      </c>
      <c r="CZ28" s="217" t="str">
        <f t="shared" ca="1" si="31"/>
        <v/>
      </c>
      <c r="DA28" s="217" t="str">
        <f ca="1">IFERROR(VLOOKUP(CQ28,$AN$2:$AR$31,COLUMNS($AN28:AP28),FALSE),"")</f>
        <v/>
      </c>
      <c r="DB28" s="217" t="str">
        <f t="shared" ca="1" si="14"/>
        <v/>
      </c>
      <c r="DC28" s="217" t="str">
        <f ca="1">VLOOKUP($CZ28,$AN$2:$AR$31,COLUMNS($AN28:AR28),FALSE)</f>
        <v/>
      </c>
      <c r="DI28" s="217" t="str">
        <f t="shared" ca="1" si="32"/>
        <v/>
      </c>
      <c r="DJ28" s="217" t="str">
        <f t="shared" ca="1" si="15"/>
        <v>—</v>
      </c>
      <c r="DM28" s="216"/>
      <c r="DO28" s="149" t="str">
        <f t="shared" si="16"/>
        <v/>
      </c>
      <c r="DP28" s="149" t="str">
        <f t="shared" si="33"/>
        <v/>
      </c>
      <c r="DQ28" s="149" t="str">
        <f t="shared" ca="1" si="17"/>
        <v/>
      </c>
      <c r="DR28" s="149" t="str">
        <f>IFERROR(VLOOKUP($DO28,$BJ$2:$BN$31,COLUMNS($BJ28:BL28),FALSE),"—")</f>
        <v/>
      </c>
      <c r="DS28" s="149" t="str">
        <f t="shared" si="34"/>
        <v/>
      </c>
      <c r="DT28" s="149" t="str">
        <f>IFERROR(IF(LEN(DO28)&gt;0,IF(DQ28&gt;=3,0,VLOOKUP(DO28,Fall!C36:I65,COLUMNS(Fall!$C$2:$I$2),FALSE)),""),"")</f>
        <v/>
      </c>
      <c r="DU28" s="149" t="str">
        <f t="shared" ca="1" si="35"/>
        <v/>
      </c>
      <c r="DV28" s="220" t="str">
        <f t="shared" ca="1" si="36"/>
        <v>—</v>
      </c>
      <c r="DW28" s="220" t="str">
        <f t="shared" ca="1" si="37"/>
        <v/>
      </c>
      <c r="DX28" s="36"/>
      <c r="DY28" s="149" t="str">
        <f ca="1">IFERROR(INDEX(DO$2:DO$31,MATCH(SMALL(DW$2:DW$31,ROWS(DW$2:DW28)),DW$2:DW$31,0)),"")</f>
        <v/>
      </c>
      <c r="DZ28" s="149">
        <f ca="1">IFERROR(VLOOKUP(DY28,$R$2:$V$31,COLUMNS($R28:T28),FALSE),"")</f>
        <v>12</v>
      </c>
      <c r="EA28" s="149" t="str">
        <f t="shared" ca="1" si="18"/>
        <v>J</v>
      </c>
      <c r="EB28" s="149" t="e">
        <f ca="1">VLOOKUP(DY28,$R$2:$V$31,COLUMNS($R28:V28),FALSE)</f>
        <v>#N/A</v>
      </c>
      <c r="EH28" s="149" t="str">
        <f t="shared" ca="1" si="38"/>
        <v/>
      </c>
      <c r="EI28" s="149" t="str">
        <f ca="1">IFERROR(VLOOKUP(EH28,$AN$2:$AR$31,COLUMNS($AN28:AP28),FALSE),"")</f>
        <v/>
      </c>
      <c r="EJ28" s="149" t="str">
        <f t="shared" ca="1" si="39"/>
        <v/>
      </c>
      <c r="EK28" s="149" t="str">
        <f ca="1">VLOOKUP(EH28,$AN$2:$AR$31,COLUMNS($AN28:AR28),FALSE)</f>
        <v/>
      </c>
      <c r="EQ28" s="149" t="str">
        <f t="shared" ca="1" si="40"/>
        <v/>
      </c>
      <c r="ER28" s="149" t="str">
        <f ca="1">IFERROR(VLOOKUP(EQ28,$BJ$2:$BN$31,COLUMNS($BJ28:BL28),FALSE),"")</f>
        <v/>
      </c>
      <c r="ES28" s="149" t="str">
        <f t="shared" ca="1" si="19"/>
        <v/>
      </c>
      <c r="ET28" s="149" t="str">
        <f ca="1">VLOOKUP(EQ28,$BJ$2:$BN$31,COLUMNS($BJ28:BN28),FALSE)</f>
        <v/>
      </c>
      <c r="EZ28" s="149" t="str">
        <f t="shared" ca="1" si="41"/>
        <v/>
      </c>
      <c r="FA28" s="149" t="str">
        <f t="shared" ca="1" si="20"/>
        <v>—</v>
      </c>
    </row>
    <row r="29" spans="1:157" ht="15.75" customHeight="1">
      <c r="A29" s="48" t="s">
        <v>73</v>
      </c>
      <c r="B29" s="42">
        <v>28</v>
      </c>
      <c r="C29" s="49" t="s">
        <v>73</v>
      </c>
      <c r="D29" s="11"/>
      <c r="E29" s="53" t="s">
        <v>82</v>
      </c>
      <c r="F29">
        <f ca="1">EC3</f>
        <v>0</v>
      </c>
      <c r="G29" s="54">
        <f ca="1">EU3</f>
        <v>0</v>
      </c>
      <c r="I29" s="53" t="s">
        <v>82</v>
      </c>
      <c r="J29">
        <f ca="1">CU3</f>
        <v>0</v>
      </c>
      <c r="K29" s="54">
        <f ca="1">DD3</f>
        <v>0</v>
      </c>
      <c r="L29" s="11"/>
      <c r="M29" s="53" t="s">
        <v>82</v>
      </c>
      <c r="N29">
        <f ca="1">EC3</f>
        <v>0</v>
      </c>
      <c r="O29">
        <f ca="1">EL3</f>
        <v>0</v>
      </c>
      <c r="P29" s="54">
        <f ca="1">EU3</f>
        <v>0</v>
      </c>
      <c r="R29" s="1" t="str">
        <f>IF(COUNTA(Fall!C37)=1,Fall!C37,"")</f>
        <v/>
      </c>
      <c r="S29" s="1" t="str">
        <f>IF(COUNTA(Fall!B37)=1,Fall!B37,"")</f>
        <v/>
      </c>
      <c r="T29" s="1" t="str">
        <f>IFERROR(VLOOKUP(Fall!L37,Reference!$A$2:$B$30,2,FALSE),"")</f>
        <v/>
      </c>
      <c r="U29" s="1" t="str">
        <f t="shared" ca="1" si="21"/>
        <v/>
      </c>
      <c r="V29" s="1" t="str">
        <f t="shared" ca="1" si="0"/>
        <v/>
      </c>
      <c r="Y29" s="1" t="str">
        <f>IFERROR(VLOOKUP(Fall!K37,Reference!$A$2:$B$30,2,FALSE),"")</f>
        <v/>
      </c>
      <c r="Z29" s="1" t="str">
        <f t="shared" ca="1" si="1"/>
        <v/>
      </c>
      <c r="AA29" s="1" t="str">
        <f>IFERROR(VLOOKUP(Fall!N37,Reference!$A$2:$B$30,2,FALSE),"")</f>
        <v/>
      </c>
      <c r="AB29" s="1" t="str">
        <f t="shared" ca="1" si="2"/>
        <v/>
      </c>
      <c r="AJ29" s="204" t="str">
        <f>IF(LEN(Fall!P37)=0,"",VALUE(Fall!P37))</f>
        <v/>
      </c>
      <c r="AK29" s="204" t="str">
        <f t="shared" ca="1" si="3"/>
        <v/>
      </c>
      <c r="AL29" s="203"/>
      <c r="AN29" s="176" t="str">
        <f>IF(COUNTA(Winter!C37)=1,Winter!C37,"")</f>
        <v/>
      </c>
      <c r="AO29" s="176" t="str">
        <f>IF(COUNTA(Winter!B37)=1,Winter!B37,"")</f>
        <v/>
      </c>
      <c r="AP29" s="176" t="str">
        <f>IFERROR(VLOOKUP(Winter!K37,Reference!$A$2:$B$33,2,FALSE),"")</f>
        <v/>
      </c>
      <c r="AQ29" s="176" t="str">
        <f t="shared" ca="1" si="22"/>
        <v/>
      </c>
      <c r="AR29" s="176" t="str">
        <f t="shared" ca="1" si="4"/>
        <v/>
      </c>
      <c r="AU29" s="176" t="str">
        <f>IFERROR(VLOOKUP(Winter!J37,Reference!$A$2:$B$30,2,FALSE),"")</f>
        <v/>
      </c>
      <c r="AV29" s="176" t="str">
        <f t="shared" ca="1" si="5"/>
        <v/>
      </c>
      <c r="AW29" s="176" t="str">
        <f>IFERROR(VLOOKUP(Winter!M37,Reference!$A$2:$B$30,2,FALSE),"")</f>
        <v/>
      </c>
      <c r="AX29" s="176" t="str">
        <f t="shared" ca="1" si="6"/>
        <v/>
      </c>
      <c r="BF29" s="205" t="str">
        <f>IF(LEN(Winter!$O37)=0,"",VALUE(Winter!O37))</f>
        <v/>
      </c>
      <c r="BG29" s="205" t="str">
        <f t="shared" ca="1" si="7"/>
        <v/>
      </c>
      <c r="BH29" s="203"/>
      <c r="BJ29" s="149" t="str">
        <f>IF(COUNTA(Spring!C37)=1,Spring!C37,"")</f>
        <v/>
      </c>
      <c r="BK29" s="149" t="str">
        <f>IF(COUNTA(Spring!B37)=1,Spring!B37,"")</f>
        <v/>
      </c>
      <c r="BL29" s="149" t="str">
        <f>IFERROR(VLOOKUP(Spring!L37,Reference!$A$2:$B$30,2,FALSE),"")</f>
        <v/>
      </c>
      <c r="BM29" s="149" t="str">
        <f t="shared" ca="1" si="23"/>
        <v/>
      </c>
      <c r="BN29" s="149" t="str">
        <f t="shared" ca="1" si="8"/>
        <v/>
      </c>
      <c r="BQ29" s="149" t="str">
        <f>IFERROR(VLOOKUP(Spring!K37,Reference!$A$2:$B$30,2,FALSE),"")</f>
        <v/>
      </c>
      <c r="BR29" s="149" t="str">
        <f t="shared" ca="1" si="9"/>
        <v/>
      </c>
      <c r="BS29" s="149" t="str">
        <f>IFERROR(VLOOKUP(Spring!N37,Reference!$A$2:$B$30,2,FALSE),"")</f>
        <v/>
      </c>
      <c r="BT29" s="149" t="str">
        <f t="shared" ca="1" si="10"/>
        <v/>
      </c>
      <c r="CB29" s="206" t="str">
        <f>IF(LEN(Spring!P37)=0,"",VALUE(Spring!P37))</f>
        <v/>
      </c>
      <c r="CC29" s="207" t="str">
        <f t="shared" ca="1" si="11"/>
        <v/>
      </c>
      <c r="CE29" s="216"/>
      <c r="CG29" s="217" t="str">
        <f t="shared" si="24"/>
        <v/>
      </c>
      <c r="CH29" s="217" t="str">
        <f t="shared" si="25"/>
        <v/>
      </c>
      <c r="CI29" s="217" t="str">
        <f t="shared" ca="1" si="12"/>
        <v/>
      </c>
      <c r="CJ29" s="217" t="str">
        <f>IFERROR(VLOOKUP($CG29,$AN$2:$AR$31,COLUMNS($AN29:AP29),FALSE),"—")</f>
        <v/>
      </c>
      <c r="CK29" s="217" t="str">
        <f t="shared" si="26"/>
        <v/>
      </c>
      <c r="CL29" s="217" t="str">
        <f>IFERROR(IF(LEN(CG29)&gt;0,IF(CI29&gt;=3,0,VLOOKUP(CG29,Fall!C37:I66,COLUMNS(Fall!$C$2:$I$2),FALSE)),""),"")</f>
        <v/>
      </c>
      <c r="CM29" s="217" t="str">
        <f t="shared" ca="1" si="27"/>
        <v/>
      </c>
      <c r="CN29" s="218" t="str">
        <f t="shared" ca="1" si="28"/>
        <v>—</v>
      </c>
      <c r="CO29" s="218" t="str">
        <f t="shared" ca="1" si="29"/>
        <v/>
      </c>
      <c r="CP29" s="219"/>
      <c r="CQ29" s="217" t="str">
        <f ca="1">IFERROR(INDEX(CG$2:CG$31,MATCH(SMALL(CO$2:CO$31,ROWS(CO$2:CO29)),CO$2:CO$31,0)),"")</f>
        <v/>
      </c>
      <c r="CR29" s="217">
        <f ca="1">IFERROR(VLOOKUP($CQ29,$R$2:$V$31,COLUMNS($R29:T29),FALSE),"")</f>
        <v>12</v>
      </c>
      <c r="CS29" s="217" t="str">
        <f t="shared" ca="1" si="30"/>
        <v>J</v>
      </c>
      <c r="CT29" s="217" t="e">
        <f ca="1">VLOOKUP($CQ29,$R$2:$V$31,COLUMNS($R29:V29),FALSE)</f>
        <v>#N/A</v>
      </c>
      <c r="CZ29" s="217" t="str">
        <f t="shared" ca="1" si="31"/>
        <v/>
      </c>
      <c r="DA29" s="217" t="str">
        <f ca="1">IFERROR(VLOOKUP(CQ29,$AN$2:$AR$31,COLUMNS($AN29:AP29),FALSE),"")</f>
        <v/>
      </c>
      <c r="DB29" s="217" t="str">
        <f t="shared" ca="1" si="14"/>
        <v/>
      </c>
      <c r="DC29" s="217" t="str">
        <f ca="1">VLOOKUP($CZ29,$AN$2:$AR$31,COLUMNS($AN29:AR29),FALSE)</f>
        <v/>
      </c>
      <c r="DI29" s="217" t="str">
        <f t="shared" ca="1" si="32"/>
        <v/>
      </c>
      <c r="DJ29" s="217" t="str">
        <f t="shared" ca="1" si="15"/>
        <v>—</v>
      </c>
      <c r="DM29" s="216"/>
      <c r="DO29" s="149" t="str">
        <f t="shared" si="16"/>
        <v/>
      </c>
      <c r="DP29" s="149" t="str">
        <f t="shared" si="33"/>
        <v/>
      </c>
      <c r="DQ29" s="149" t="str">
        <f t="shared" ca="1" si="17"/>
        <v/>
      </c>
      <c r="DR29" s="149" t="str">
        <f>IFERROR(VLOOKUP($DO29,$BJ$2:$BN$31,COLUMNS($BJ29:BL29),FALSE),"—")</f>
        <v/>
      </c>
      <c r="DS29" s="149" t="str">
        <f t="shared" si="34"/>
        <v/>
      </c>
      <c r="DT29" s="149" t="str">
        <f>IFERROR(IF(LEN(DO29)&gt;0,IF(DQ29&gt;=3,0,VLOOKUP(DO29,Fall!C37:I66,COLUMNS(Fall!$C$2:$I$2),FALSE)),""),"")</f>
        <v/>
      </c>
      <c r="DU29" s="149" t="str">
        <f t="shared" ca="1" si="35"/>
        <v/>
      </c>
      <c r="DV29" s="220" t="str">
        <f t="shared" ca="1" si="36"/>
        <v>—</v>
      </c>
      <c r="DW29" s="220" t="str">
        <f t="shared" ca="1" si="37"/>
        <v/>
      </c>
      <c r="DX29" s="36"/>
      <c r="DY29" s="149" t="str">
        <f ca="1">IFERROR(INDEX(DO$2:DO$31,MATCH(SMALL(DW$2:DW$31,ROWS(DW$2:DW29)),DW$2:DW$31,0)),"")</f>
        <v/>
      </c>
      <c r="DZ29" s="149">
        <f ca="1">IFERROR(VLOOKUP(DY29,$R$2:$V$31,COLUMNS($R29:T29),FALSE),"")</f>
        <v>12</v>
      </c>
      <c r="EA29" s="149" t="str">
        <f t="shared" ca="1" si="18"/>
        <v>J</v>
      </c>
      <c r="EB29" s="149" t="e">
        <f ca="1">VLOOKUP(DY29,$R$2:$V$31,COLUMNS($R29:V29),FALSE)</f>
        <v>#N/A</v>
      </c>
      <c r="EH29" s="149" t="str">
        <f t="shared" ca="1" si="38"/>
        <v/>
      </c>
      <c r="EI29" s="149" t="str">
        <f ca="1">IFERROR(VLOOKUP(EH29,$AN$2:$AR$31,COLUMNS($AN29:AP29),FALSE),"")</f>
        <v/>
      </c>
      <c r="EJ29" s="149" t="str">
        <f t="shared" ca="1" si="39"/>
        <v/>
      </c>
      <c r="EK29" s="149" t="str">
        <f ca="1">VLOOKUP(EH29,$AN$2:$AR$31,COLUMNS($AN29:AR29),FALSE)</f>
        <v/>
      </c>
      <c r="EQ29" s="149" t="str">
        <f t="shared" ca="1" si="40"/>
        <v/>
      </c>
      <c r="ER29" s="149" t="str">
        <f ca="1">IFERROR(VLOOKUP(EQ29,$BJ$2:$BN$31,COLUMNS($BJ29:BL29),FALSE),"")</f>
        <v/>
      </c>
      <c r="ES29" s="149" t="str">
        <f t="shared" ca="1" si="19"/>
        <v/>
      </c>
      <c r="ET29" s="149" t="str">
        <f ca="1">VLOOKUP(EQ29,$BJ$2:$BN$31,COLUMNS($BJ29:BN29),FALSE)</f>
        <v/>
      </c>
      <c r="EZ29" s="149" t="str">
        <f t="shared" ca="1" si="41"/>
        <v/>
      </c>
      <c r="FA29" s="149" t="str">
        <f t="shared" ca="1" si="20"/>
        <v>—</v>
      </c>
    </row>
    <row r="30" spans="1:157" ht="15.75" thickBot="1">
      <c r="A30" s="50" t="s">
        <v>74</v>
      </c>
      <c r="B30" s="51">
        <v>29</v>
      </c>
      <c r="C30" s="52" t="s">
        <v>74</v>
      </c>
      <c r="D30" s="11"/>
      <c r="E30" s="58" t="s">
        <v>81</v>
      </c>
      <c r="F30" s="59">
        <f ca="1">EC2</f>
        <v>0</v>
      </c>
      <c r="G30" s="60">
        <f ca="1">EU2</f>
        <v>0</v>
      </c>
      <c r="I30" s="58" t="s">
        <v>81</v>
      </c>
      <c r="J30" s="59">
        <f ca="1">CU2</f>
        <v>0</v>
      </c>
      <c r="K30" s="60">
        <f ca="1">DD2</f>
        <v>0</v>
      </c>
      <c r="L30" s="11"/>
      <c r="M30" s="58" t="s">
        <v>81</v>
      </c>
      <c r="N30" s="59">
        <f ca="1">EC2</f>
        <v>0</v>
      </c>
      <c r="O30" s="59">
        <f ca="1">EL2</f>
        <v>0</v>
      </c>
      <c r="P30" s="60">
        <f ca="1">EU2</f>
        <v>0</v>
      </c>
      <c r="R30" s="1" t="str">
        <f>IF(COUNTA(Fall!C38)=1,Fall!C38,"")</f>
        <v/>
      </c>
      <c r="S30" s="1" t="str">
        <f>IF(COUNTA(Fall!B38)=1,Fall!B38,"")</f>
        <v/>
      </c>
      <c r="T30" s="1" t="str">
        <f>IFERROR(VLOOKUP(Fall!L38,Reference!$A$2:$B$30,2,FALSE),"")</f>
        <v/>
      </c>
      <c r="U30" s="1" t="str">
        <f t="shared" ca="1" si="21"/>
        <v/>
      </c>
      <c r="V30" s="1" t="str">
        <f t="shared" ca="1" si="0"/>
        <v/>
      </c>
      <c r="Y30" s="1" t="str">
        <f>IFERROR(VLOOKUP(Fall!K38,Reference!$A$2:$B$30,2,FALSE),"")</f>
        <v/>
      </c>
      <c r="Z30" s="1" t="str">
        <f t="shared" ca="1" si="1"/>
        <v/>
      </c>
      <c r="AA30" s="1" t="str">
        <f>IFERROR(VLOOKUP(Fall!N38,Reference!$A$2:$B$30,2,FALSE),"")</f>
        <v/>
      </c>
      <c r="AB30" s="1" t="str">
        <f t="shared" ca="1" si="2"/>
        <v/>
      </c>
      <c r="AJ30" s="204" t="str">
        <f>IF(LEN(Fall!P38)=0,"",VALUE(Fall!P38))</f>
        <v/>
      </c>
      <c r="AK30" s="204" t="str">
        <f t="shared" ca="1" si="3"/>
        <v/>
      </c>
      <c r="AL30" s="203"/>
      <c r="AN30" s="176" t="str">
        <f>IF(COUNTA(Winter!C38)=1,Winter!C38,"")</f>
        <v/>
      </c>
      <c r="AO30" s="176" t="str">
        <f>IF(COUNTA(Winter!B38)=1,Winter!B38,"")</f>
        <v/>
      </c>
      <c r="AP30" s="176" t="str">
        <f>IFERROR(VLOOKUP(Winter!K38,Reference!$A$2:$B$33,2,FALSE),"")</f>
        <v/>
      </c>
      <c r="AQ30" s="176" t="str">
        <f t="shared" ca="1" si="22"/>
        <v/>
      </c>
      <c r="AR30" s="176" t="str">
        <f t="shared" ca="1" si="4"/>
        <v/>
      </c>
      <c r="AU30" s="176" t="str">
        <f>IFERROR(VLOOKUP(Winter!J38,Reference!$A$2:$B$30,2,FALSE),"")</f>
        <v/>
      </c>
      <c r="AV30" s="176" t="str">
        <f t="shared" ca="1" si="5"/>
        <v/>
      </c>
      <c r="AW30" s="176" t="str">
        <f>IFERROR(VLOOKUP(Winter!M38,Reference!$A$2:$B$30,2,FALSE),"")</f>
        <v/>
      </c>
      <c r="AX30" s="176" t="str">
        <f t="shared" ca="1" si="6"/>
        <v/>
      </c>
      <c r="BF30" s="205" t="str">
        <f>IF(LEN(Winter!$O38)=0,"",VALUE(Winter!O38))</f>
        <v/>
      </c>
      <c r="BG30" s="205" t="str">
        <f t="shared" ca="1" si="7"/>
        <v/>
      </c>
      <c r="BH30" s="203"/>
      <c r="BJ30" s="149" t="str">
        <f>IF(COUNTA(Spring!C38)=1,Spring!C38,"")</f>
        <v/>
      </c>
      <c r="BK30" s="149" t="str">
        <f>IF(COUNTA(Spring!B38)=1,Spring!B38,"")</f>
        <v/>
      </c>
      <c r="BL30" s="149" t="str">
        <f>IFERROR(VLOOKUP(Spring!L38,Reference!$A$2:$B$30,2,FALSE),"")</f>
        <v/>
      </c>
      <c r="BM30" s="149" t="str">
        <f t="shared" ca="1" si="23"/>
        <v/>
      </c>
      <c r="BN30" s="149" t="str">
        <f t="shared" ca="1" si="8"/>
        <v/>
      </c>
      <c r="BQ30" s="149" t="str">
        <f>IFERROR(VLOOKUP(Spring!K38,Reference!$A$2:$B$30,2,FALSE),"")</f>
        <v/>
      </c>
      <c r="BR30" s="149" t="str">
        <f t="shared" ca="1" si="9"/>
        <v/>
      </c>
      <c r="BS30" s="149" t="str">
        <f>IFERROR(VLOOKUP(Spring!N38,Reference!$A$2:$B$30,2,FALSE),"")</f>
        <v/>
      </c>
      <c r="BT30" s="149" t="str">
        <f t="shared" ca="1" si="10"/>
        <v/>
      </c>
      <c r="CB30" s="206" t="str">
        <f>IF(LEN(Spring!P38)=0,"",VALUE(Spring!P38))</f>
        <v/>
      </c>
      <c r="CC30" s="207" t="str">
        <f t="shared" ca="1" si="11"/>
        <v/>
      </c>
      <c r="CE30" s="216"/>
      <c r="CG30" s="217" t="str">
        <f t="shared" si="24"/>
        <v/>
      </c>
      <c r="CH30" s="217" t="str">
        <f t="shared" si="25"/>
        <v/>
      </c>
      <c r="CI30" s="217" t="str">
        <f t="shared" ca="1" si="12"/>
        <v/>
      </c>
      <c r="CJ30" s="217" t="str">
        <f>IFERROR(VLOOKUP($CG30,$AN$2:$AR$31,COLUMNS($AN30:AP30),FALSE),"—")</f>
        <v/>
      </c>
      <c r="CK30" s="217" t="str">
        <f t="shared" si="26"/>
        <v/>
      </c>
      <c r="CL30" s="217" t="str">
        <f>IFERROR(IF(LEN(CG30)&gt;0,IF(CI30&gt;=3,0,VLOOKUP(CG30,Fall!C38:I67,COLUMNS(Fall!$C$2:$I$2),FALSE)),""),"")</f>
        <v/>
      </c>
      <c r="CM30" s="217" t="str">
        <f t="shared" ca="1" si="27"/>
        <v/>
      </c>
      <c r="CN30" s="218" t="str">
        <f t="shared" ca="1" si="28"/>
        <v>—</v>
      </c>
      <c r="CO30" s="218" t="str">
        <f t="shared" ca="1" si="29"/>
        <v/>
      </c>
      <c r="CP30" s="219"/>
      <c r="CQ30" s="217" t="str">
        <f ca="1">IFERROR(INDEX(CG$2:CG$31,MATCH(SMALL(CO$2:CO$31,ROWS(CO$2:CO30)),CO$2:CO$31,0)),"")</f>
        <v/>
      </c>
      <c r="CR30" s="217">
        <f ca="1">IFERROR(VLOOKUP($CQ30,$R$2:$V$31,COLUMNS($R30:T30),FALSE),"")</f>
        <v>12</v>
      </c>
      <c r="CS30" s="217" t="str">
        <f t="shared" ca="1" si="30"/>
        <v>J</v>
      </c>
      <c r="CT30" s="217" t="e">
        <f ca="1">VLOOKUP($CQ30,$R$2:$V$31,COLUMNS($R30:V30),FALSE)</f>
        <v>#N/A</v>
      </c>
      <c r="CZ30" s="217" t="str">
        <f t="shared" ca="1" si="31"/>
        <v/>
      </c>
      <c r="DA30" s="217" t="str">
        <f ca="1">IFERROR(VLOOKUP(CQ30,$AN$2:$AR$31,COLUMNS($AN30:AP30),FALSE),"")</f>
        <v/>
      </c>
      <c r="DB30" s="217" t="str">
        <f t="shared" ca="1" si="14"/>
        <v/>
      </c>
      <c r="DC30" s="217" t="str">
        <f ca="1">VLOOKUP($CZ30,$AN$2:$AR$31,COLUMNS($AN30:AR30),FALSE)</f>
        <v/>
      </c>
      <c r="DI30" s="217" t="str">
        <f t="shared" ca="1" si="32"/>
        <v/>
      </c>
      <c r="DJ30" s="217" t="str">
        <f t="shared" ca="1" si="15"/>
        <v>—</v>
      </c>
      <c r="DM30" s="216"/>
      <c r="DO30" s="149" t="str">
        <f t="shared" si="16"/>
        <v/>
      </c>
      <c r="DP30" s="149" t="str">
        <f t="shared" si="33"/>
        <v/>
      </c>
      <c r="DQ30" s="149" t="str">
        <f t="shared" ca="1" si="17"/>
        <v/>
      </c>
      <c r="DR30" s="149" t="str">
        <f>IFERROR(VLOOKUP($DO30,$BJ$2:$BN$31,COLUMNS($BJ30:BL30),FALSE),"—")</f>
        <v/>
      </c>
      <c r="DS30" s="149" t="str">
        <f t="shared" si="34"/>
        <v/>
      </c>
      <c r="DT30" s="149" t="str">
        <f>IFERROR(IF(LEN(DO30)&gt;0,IF(DQ30&gt;=3,0,VLOOKUP(DO30,Fall!C38:I67,COLUMNS(Fall!$C$2:$I$2),FALSE)),""),"")</f>
        <v/>
      </c>
      <c r="DU30" s="149" t="str">
        <f t="shared" ca="1" si="35"/>
        <v/>
      </c>
      <c r="DV30" s="220" t="str">
        <f t="shared" ca="1" si="36"/>
        <v>—</v>
      </c>
      <c r="DW30" s="220" t="str">
        <f t="shared" ca="1" si="37"/>
        <v/>
      </c>
      <c r="DX30" s="36"/>
      <c r="DY30" s="149" t="str">
        <f ca="1">IFERROR(INDEX(DO$2:DO$31,MATCH(SMALL(DW$2:DW$31,ROWS(DW$2:DW30)),DW$2:DW$31,0)),"")</f>
        <v/>
      </c>
      <c r="DZ30" s="149">
        <f ca="1">IFERROR(VLOOKUP(DY30,$R$2:$V$31,COLUMNS($R30:T30),FALSE),"")</f>
        <v>12</v>
      </c>
      <c r="EA30" s="149" t="str">
        <f t="shared" ca="1" si="18"/>
        <v>J</v>
      </c>
      <c r="EB30" s="149" t="e">
        <f ca="1">VLOOKUP(DY30,$R$2:$V$31,COLUMNS($R30:V30),FALSE)</f>
        <v>#N/A</v>
      </c>
      <c r="EH30" s="149" t="str">
        <f t="shared" ca="1" si="38"/>
        <v/>
      </c>
      <c r="EI30" s="149" t="str">
        <f ca="1">IFERROR(VLOOKUP(EH30,$AN$2:$AR$31,COLUMNS($AN30:AP30),FALSE),"")</f>
        <v/>
      </c>
      <c r="EJ30" s="149" t="str">
        <f t="shared" ca="1" si="39"/>
        <v/>
      </c>
      <c r="EK30" s="149" t="str">
        <f ca="1">VLOOKUP(EH30,$AN$2:$AR$31,COLUMNS($AN30:AR30),FALSE)</f>
        <v/>
      </c>
      <c r="EQ30" s="149" t="str">
        <f t="shared" ca="1" si="40"/>
        <v/>
      </c>
      <c r="ER30" s="149" t="str">
        <f ca="1">IFERROR(VLOOKUP(EQ30,$BJ$2:$BN$31,COLUMNS($BJ30:BL30),FALSE),"")</f>
        <v/>
      </c>
      <c r="ES30" s="149" t="str">
        <f t="shared" ca="1" si="19"/>
        <v/>
      </c>
      <c r="ET30" s="149" t="str">
        <f ca="1">VLOOKUP(EQ30,$BJ$2:$BN$31,COLUMNS($BJ30:BN30),FALSE)</f>
        <v/>
      </c>
      <c r="EZ30" s="149" t="str">
        <f t="shared" ca="1" si="41"/>
        <v/>
      </c>
      <c r="FA30" s="149" t="str">
        <f t="shared" ca="1" si="20"/>
        <v>—</v>
      </c>
    </row>
    <row r="31" spans="1:157">
      <c r="D31" s="11"/>
      <c r="E31" s="11"/>
      <c r="F31" s="11"/>
      <c r="G31" s="11"/>
      <c r="H31" s="11"/>
      <c r="I31" s="11"/>
      <c r="J31" s="11"/>
      <c r="K31" s="11"/>
      <c r="L31" s="11"/>
      <c r="M31" s="11"/>
      <c r="N31" s="11"/>
      <c r="O31" s="11"/>
      <c r="P31" s="11"/>
      <c r="R31" s="1" t="str">
        <f>IF(COUNTA(Fall!C39)=1,Fall!C39,"")</f>
        <v/>
      </c>
      <c r="S31" s="1" t="str">
        <f>IF(COUNTA(Fall!B39)=1,Fall!B39,"")</f>
        <v/>
      </c>
      <c r="T31" s="1" t="str">
        <f>IFERROR(VLOOKUP(Fall!L39,Reference!$A$2:$B$30,2,FALSE),"")</f>
        <v/>
      </c>
      <c r="U31" s="1" t="str">
        <f t="shared" ca="1" si="21"/>
        <v/>
      </c>
      <c r="V31" s="1" t="str">
        <f t="shared" ca="1" si="0"/>
        <v/>
      </c>
      <c r="Y31" s="1" t="str">
        <f>IFERROR(VLOOKUP(Fall!K39,Reference!$A$2:$B$30,2,FALSE),"")</f>
        <v/>
      </c>
      <c r="Z31" s="1" t="str">
        <f t="shared" ca="1" si="1"/>
        <v/>
      </c>
      <c r="AA31" s="1" t="str">
        <f>IFERROR(VLOOKUP(Fall!N39,Reference!$A$2:$B$30,2,FALSE),"")</f>
        <v/>
      </c>
      <c r="AB31" s="1" t="str">
        <f t="shared" ca="1" si="2"/>
        <v/>
      </c>
      <c r="AJ31" s="204" t="str">
        <f>IF(LEN(Fall!P39)=0,"",VALUE(Fall!P39))</f>
        <v/>
      </c>
      <c r="AK31" s="204" t="str">
        <f t="shared" ca="1" si="3"/>
        <v/>
      </c>
      <c r="AL31" s="203"/>
      <c r="AN31" s="176" t="str">
        <f>IF(COUNTA(Winter!C39)=1,Winter!C39,"")</f>
        <v/>
      </c>
      <c r="AO31" s="176" t="str">
        <f>IF(COUNTA(Winter!B39)=1,Winter!B39,"")</f>
        <v/>
      </c>
      <c r="AP31" s="176" t="str">
        <f>IFERROR(VLOOKUP(Winter!K39,Reference!$A$2:$B$33,2,FALSE),"")</f>
        <v/>
      </c>
      <c r="AQ31" s="176" t="str">
        <f t="shared" ca="1" si="22"/>
        <v/>
      </c>
      <c r="AR31" s="176" t="str">
        <f t="shared" ca="1" si="4"/>
        <v/>
      </c>
      <c r="AU31" s="176" t="str">
        <f>IFERROR(VLOOKUP(Winter!J39,Reference!$A$2:$B$30,2,FALSE),"")</f>
        <v/>
      </c>
      <c r="AV31" s="176" t="str">
        <f t="shared" ca="1" si="5"/>
        <v/>
      </c>
      <c r="AW31" s="176" t="str">
        <f>IFERROR(VLOOKUP(Winter!M39,Reference!$A$2:$B$30,2,FALSE),"")</f>
        <v/>
      </c>
      <c r="AX31" s="176" t="str">
        <f t="shared" ca="1" si="6"/>
        <v/>
      </c>
      <c r="BF31" s="205" t="str">
        <f>IF(LEN(Winter!$O39)=0,"",VALUE(Winter!O39))</f>
        <v/>
      </c>
      <c r="BG31" s="205" t="str">
        <f t="shared" ca="1" si="7"/>
        <v/>
      </c>
      <c r="BH31" s="203"/>
      <c r="BJ31" s="149" t="str">
        <f>IF(COUNTA(Spring!C39)=1,Spring!C39,"")</f>
        <v/>
      </c>
      <c r="BK31" s="149" t="str">
        <f>IF(COUNTA(Spring!B39)=1,Spring!B39,"")</f>
        <v/>
      </c>
      <c r="BL31" s="149" t="str">
        <f>IFERROR(VLOOKUP(Spring!L39,Reference!$A$2:$B$30,2,FALSE),"")</f>
        <v/>
      </c>
      <c r="BM31" s="149" t="str">
        <f t="shared" ca="1" si="23"/>
        <v/>
      </c>
      <c r="BN31" s="149" t="str">
        <f t="shared" ca="1" si="8"/>
        <v/>
      </c>
      <c r="BQ31" s="149" t="str">
        <f>IFERROR(VLOOKUP(Spring!K39,Reference!$A$2:$B$30,2,FALSE),"")</f>
        <v/>
      </c>
      <c r="BR31" s="149" t="str">
        <f t="shared" ca="1" si="9"/>
        <v/>
      </c>
      <c r="BS31" s="149" t="str">
        <f>IFERROR(VLOOKUP(Spring!N39,Reference!$A$2:$B$30,2,FALSE),"")</f>
        <v/>
      </c>
      <c r="BT31" s="149" t="str">
        <f t="shared" ca="1" si="10"/>
        <v/>
      </c>
      <c r="CB31" s="206" t="str">
        <f>IF(LEN(Spring!P39)=0,"",VALUE(Spring!P39))</f>
        <v/>
      </c>
      <c r="CC31" s="207" t="str">
        <f t="shared" ca="1" si="11"/>
        <v/>
      </c>
      <c r="CE31" s="216"/>
      <c r="CG31" s="217" t="str">
        <f t="shared" si="24"/>
        <v/>
      </c>
      <c r="CH31" s="217" t="str">
        <f t="shared" si="25"/>
        <v/>
      </c>
      <c r="CI31" s="217" t="str">
        <f t="shared" ca="1" si="12"/>
        <v/>
      </c>
      <c r="CJ31" s="217" t="str">
        <f>IFERROR(VLOOKUP($CG31,$AN$2:$AR$31,COLUMNS($AN31:AP31),FALSE),"—")</f>
        <v/>
      </c>
      <c r="CK31" s="217" t="str">
        <f t="shared" si="26"/>
        <v/>
      </c>
      <c r="CL31" s="217" t="str">
        <f>IFERROR(IF(LEN(CG31)&gt;0,IF(CI31&gt;=3,0,VLOOKUP(CG31,Fall!C39:I68,COLUMNS(Fall!$C$2:$I$2),FALSE)),""),"")</f>
        <v/>
      </c>
      <c r="CM31" s="217" t="str">
        <f t="shared" ca="1" si="27"/>
        <v/>
      </c>
      <c r="CN31" s="218" t="str">
        <f t="shared" ca="1" si="28"/>
        <v>—</v>
      </c>
      <c r="CO31" s="218" t="str">
        <f t="shared" ca="1" si="29"/>
        <v/>
      </c>
      <c r="CP31" s="219"/>
      <c r="CQ31" s="217" t="str">
        <f ca="1">IFERROR(INDEX(CG$2:CG$31,MATCH(SMALL(CO$2:CO$31,ROWS(CO$2:CO31)),CO$2:CO$31,0)),"")</f>
        <v/>
      </c>
      <c r="CR31" s="217">
        <f ca="1">IFERROR(VLOOKUP($CQ31,$R$2:$V$31,COLUMNS($R31:T31),FALSE),"")</f>
        <v>12</v>
      </c>
      <c r="CS31" s="217" t="str">
        <f t="shared" ca="1" si="30"/>
        <v>J</v>
      </c>
      <c r="CT31" s="217" t="e">
        <f ca="1">VLOOKUP($CQ31,$R$2:$V$31,COLUMNS($R31:V31),FALSE)</f>
        <v>#N/A</v>
      </c>
      <c r="CZ31" s="217" t="str">
        <f t="shared" ca="1" si="31"/>
        <v/>
      </c>
      <c r="DA31" s="217" t="str">
        <f ca="1">IFERROR(VLOOKUP(CQ31,$AN$2:$AR$31,COLUMNS($AN31:AP31),FALSE),"")</f>
        <v/>
      </c>
      <c r="DB31" s="217" t="str">
        <f t="shared" ca="1" si="14"/>
        <v/>
      </c>
      <c r="DC31" s="217" t="str">
        <f ca="1">VLOOKUP($CZ31,$AN$2:$AR$31,COLUMNS($AN31:AR31),FALSE)</f>
        <v/>
      </c>
      <c r="DI31" s="217" t="str">
        <f t="shared" ca="1" si="32"/>
        <v/>
      </c>
      <c r="DJ31" s="217" t="str">
        <f t="shared" ca="1" si="15"/>
        <v>—</v>
      </c>
      <c r="DM31" s="216"/>
      <c r="DO31" s="149" t="str">
        <f t="shared" si="16"/>
        <v/>
      </c>
      <c r="DP31" s="149" t="str">
        <f t="shared" si="33"/>
        <v/>
      </c>
      <c r="DQ31" s="149" t="str">
        <f t="shared" ca="1" si="17"/>
        <v/>
      </c>
      <c r="DR31" s="149" t="str">
        <f>IFERROR(VLOOKUP($DO31,$BJ$2:$BN$31,COLUMNS($BJ31:BL31),FALSE),"—")</f>
        <v/>
      </c>
      <c r="DS31" s="149" t="str">
        <f t="shared" si="34"/>
        <v/>
      </c>
      <c r="DT31" s="149" t="str">
        <f>IFERROR(IF(LEN(DO31)&gt;0,IF(DQ31&gt;=3,0,VLOOKUP(DO31,Fall!C39:I68,COLUMNS(Fall!$C$2:$I$2),FALSE)),""),"")</f>
        <v/>
      </c>
      <c r="DU31" s="149" t="str">
        <f t="shared" ca="1" si="35"/>
        <v/>
      </c>
      <c r="DV31" s="220" t="str">
        <f t="shared" ca="1" si="36"/>
        <v>—</v>
      </c>
      <c r="DW31" s="220" t="str">
        <f t="shared" ca="1" si="37"/>
        <v/>
      </c>
      <c r="DX31" s="36"/>
      <c r="DY31" s="149" t="str">
        <f ca="1">IFERROR(INDEX(DO$2:DO$31,MATCH(SMALL(DW$2:DW$31,ROWS(DW$2:DW31)),DW$2:DW$31,0)),"")</f>
        <v/>
      </c>
      <c r="DZ31" s="149">
        <f ca="1">IFERROR(VLOOKUP(DY31,$R$2:$V$31,COLUMNS($R31:T31),FALSE),"")</f>
        <v>12</v>
      </c>
      <c r="EA31" s="149" t="str">
        <f t="shared" ca="1" si="18"/>
        <v>J</v>
      </c>
      <c r="EB31" s="149" t="e">
        <f ca="1">VLOOKUP(DY31,$R$2:$V$31,COLUMNS($R31:V31),FALSE)</f>
        <v>#N/A</v>
      </c>
      <c r="EH31" s="149" t="str">
        <f t="shared" ca="1" si="38"/>
        <v/>
      </c>
      <c r="EI31" s="149" t="str">
        <f ca="1">IFERROR(VLOOKUP(EH31,$AN$2:$AR$31,COLUMNS($AN31:AP31),FALSE),"")</f>
        <v/>
      </c>
      <c r="EJ31" s="149" t="str">
        <f t="shared" ca="1" si="39"/>
        <v/>
      </c>
      <c r="EK31" s="149" t="str">
        <f ca="1">VLOOKUP(EH31,$AN$2:$AR$31,COLUMNS($AN31:AR31),FALSE)</f>
        <v/>
      </c>
      <c r="EQ31" s="149" t="str">
        <f t="shared" ca="1" si="40"/>
        <v/>
      </c>
      <c r="ER31" s="149" t="str">
        <f ca="1">IFERROR(VLOOKUP(EQ31,$BJ$2:$BN$31,COLUMNS($BJ31:BL31),FALSE),"")</f>
        <v/>
      </c>
      <c r="ES31" s="149" t="str">
        <f t="shared" ca="1" si="19"/>
        <v/>
      </c>
      <c r="ET31" s="149" t="str">
        <f ca="1">VLOOKUP(EQ31,$BJ$2:$BN$31,COLUMNS($BJ31:BN31),FALSE)</f>
        <v/>
      </c>
      <c r="EZ31" s="149" t="str">
        <f t="shared" ca="1" si="41"/>
        <v/>
      </c>
      <c r="FA31" s="149" t="str">
        <f t="shared" ca="1" si="20"/>
        <v>—</v>
      </c>
    </row>
    <row r="32" spans="1:157">
      <c r="D32" s="11"/>
      <c r="E32" s="11"/>
      <c r="F32" s="11"/>
      <c r="G32" s="11"/>
      <c r="H32" s="11"/>
      <c r="I32" s="11"/>
      <c r="J32" s="11"/>
      <c r="K32" s="11"/>
      <c r="L32" s="11"/>
      <c r="M32" s="11"/>
      <c r="N32" s="11"/>
      <c r="O32" s="11"/>
      <c r="P32" s="11"/>
    </row>
    <row r="33" spans="1:51" ht="15" customHeight="1" thickBot="1"/>
    <row r="34" spans="1:51">
      <c r="A34" s="392" t="s">
        <v>177</v>
      </c>
      <c r="B34" s="393"/>
      <c r="C34" s="393"/>
      <c r="D34" s="394"/>
      <c r="E34" s="392" t="s">
        <v>178</v>
      </c>
      <c r="F34" s="393"/>
      <c r="G34" s="393"/>
      <c r="H34" s="394"/>
      <c r="I34" s="392" t="s">
        <v>179</v>
      </c>
      <c r="J34" s="393"/>
      <c r="K34" s="393"/>
      <c r="L34" s="394"/>
      <c r="M34" s="153"/>
      <c r="N34" s="392" t="s">
        <v>177</v>
      </c>
      <c r="O34" s="393"/>
      <c r="P34" s="393"/>
      <c r="Q34" s="394"/>
      <c r="R34" s="392" t="s">
        <v>178</v>
      </c>
      <c r="S34" s="393"/>
      <c r="T34" s="393"/>
      <c r="U34" s="394"/>
      <c r="V34" s="392" t="s">
        <v>179</v>
      </c>
      <c r="W34" s="393"/>
      <c r="X34" s="393"/>
      <c r="Y34" s="394"/>
      <c r="AA34" s="186"/>
      <c r="AB34" s="187"/>
      <c r="AC34" s="187"/>
      <c r="AD34" s="187" t="s">
        <v>180</v>
      </c>
      <c r="AE34" s="187" t="s">
        <v>181</v>
      </c>
      <c r="AF34" s="187" t="s">
        <v>182</v>
      </c>
      <c r="AG34" s="187" t="s">
        <v>183</v>
      </c>
      <c r="AH34" s="187" t="s">
        <v>184</v>
      </c>
      <c r="AI34" s="187" t="s">
        <v>185</v>
      </c>
      <c r="AJ34" s="187" t="s">
        <v>186</v>
      </c>
      <c r="AK34" s="187" t="s">
        <v>187</v>
      </c>
      <c r="AL34" s="188" t="s">
        <v>188</v>
      </c>
      <c r="AN34" s="186"/>
      <c r="AO34" s="187"/>
      <c r="AP34" s="187"/>
      <c r="AQ34" s="187" t="s">
        <v>189</v>
      </c>
      <c r="AR34" s="187" t="s">
        <v>170</v>
      </c>
      <c r="AS34" s="187" t="s">
        <v>190</v>
      </c>
      <c r="AT34" s="187" t="s">
        <v>191</v>
      </c>
      <c r="AU34" s="187" t="s">
        <v>192</v>
      </c>
      <c r="AV34" s="187" t="s">
        <v>193</v>
      </c>
      <c r="AW34" s="187" t="s">
        <v>194</v>
      </c>
      <c r="AX34" s="187" t="s">
        <v>195</v>
      </c>
      <c r="AY34" s="188" t="s">
        <v>196</v>
      </c>
    </row>
    <row r="35" spans="1:51" ht="15" customHeight="1">
      <c r="A35" s="124"/>
      <c r="B35" s="125"/>
      <c r="C35" s="125">
        <v>1</v>
      </c>
      <c r="D35" s="126"/>
      <c r="E35" s="124"/>
      <c r="F35" s="125"/>
      <c r="G35" s="125">
        <v>2</v>
      </c>
      <c r="H35" s="126"/>
      <c r="I35" s="124"/>
      <c r="J35" s="125"/>
      <c r="K35" s="125">
        <v>3</v>
      </c>
      <c r="L35" s="126"/>
      <c r="N35" s="124"/>
      <c r="O35" s="125"/>
      <c r="P35" s="125">
        <v>1</v>
      </c>
      <c r="Q35" s="126"/>
      <c r="R35" s="124"/>
      <c r="S35" s="125"/>
      <c r="T35" s="125">
        <v>2</v>
      </c>
      <c r="U35" s="126"/>
      <c r="V35" s="124"/>
      <c r="W35" s="125"/>
      <c r="X35" s="125">
        <v>3</v>
      </c>
      <c r="Y35" s="126"/>
      <c r="AA35" s="379" t="s">
        <v>197</v>
      </c>
      <c r="AB35" s="177"/>
      <c r="AC35" s="178" t="s">
        <v>7</v>
      </c>
      <c r="AD35" s="178">
        <v>1</v>
      </c>
      <c r="AE35" s="178">
        <v>2</v>
      </c>
      <c r="AF35" s="178">
        <v>3</v>
      </c>
      <c r="AG35" s="178">
        <v>4</v>
      </c>
      <c r="AH35" s="178">
        <v>5</v>
      </c>
      <c r="AI35" s="178">
        <v>6</v>
      </c>
      <c r="AJ35" s="178">
        <v>7</v>
      </c>
      <c r="AK35" s="178">
        <v>8</v>
      </c>
      <c r="AL35" s="189">
        <v>9</v>
      </c>
      <c r="AN35" s="379" t="s">
        <v>198</v>
      </c>
      <c r="AO35" s="177"/>
      <c r="AP35" s="178" t="s">
        <v>7</v>
      </c>
      <c r="AQ35" s="178">
        <v>1</v>
      </c>
      <c r="AR35" s="178">
        <v>2</v>
      </c>
      <c r="AS35" s="178">
        <v>3</v>
      </c>
      <c r="AT35" s="178">
        <v>4</v>
      </c>
      <c r="AU35" s="178">
        <v>5</v>
      </c>
      <c r="AV35" s="178">
        <v>6</v>
      </c>
      <c r="AW35" s="178">
        <v>7</v>
      </c>
      <c r="AX35" s="178">
        <v>8</v>
      </c>
      <c r="AY35" s="189">
        <v>9</v>
      </c>
    </row>
    <row r="36" spans="1:51" ht="15" customHeight="1">
      <c r="A36" s="53"/>
      <c r="B36" s="395" t="s">
        <v>199</v>
      </c>
      <c r="C36" s="395"/>
      <c r="D36" s="391" t="s">
        <v>200</v>
      </c>
      <c r="E36" s="117"/>
      <c r="F36" s="395" t="s">
        <v>199</v>
      </c>
      <c r="G36" s="403"/>
      <c r="H36" s="391" t="s">
        <v>201</v>
      </c>
      <c r="I36" s="53"/>
      <c r="J36" s="395" t="s">
        <v>199</v>
      </c>
      <c r="K36" s="395"/>
      <c r="L36" s="391" t="s">
        <v>202</v>
      </c>
      <c r="M36" s="148"/>
      <c r="N36" s="53"/>
      <c r="O36" s="395" t="s">
        <v>203</v>
      </c>
      <c r="P36" s="395"/>
      <c r="Q36" s="391" t="s">
        <v>200</v>
      </c>
      <c r="R36" s="53"/>
      <c r="S36" s="395" t="s">
        <v>203</v>
      </c>
      <c r="T36" s="395"/>
      <c r="U36" s="391" t="s">
        <v>201</v>
      </c>
      <c r="V36" s="53"/>
      <c r="W36" s="395" t="s">
        <v>203</v>
      </c>
      <c r="X36" s="395"/>
      <c r="Y36" s="391" t="s">
        <v>202</v>
      </c>
      <c r="AA36" s="380"/>
      <c r="AB36">
        <v>1</v>
      </c>
      <c r="AC36" s="173" t="s">
        <v>84</v>
      </c>
      <c r="AD36" s="1">
        <v>1</v>
      </c>
      <c r="AE36" s="1">
        <v>1</v>
      </c>
      <c r="AF36" s="1">
        <v>1</v>
      </c>
      <c r="AG36" s="1">
        <v>1</v>
      </c>
      <c r="AH36" s="1">
        <v>1</v>
      </c>
      <c r="AI36" s="1">
        <v>1</v>
      </c>
      <c r="AJ36" s="1">
        <v>1</v>
      </c>
      <c r="AK36" s="1">
        <v>1</v>
      </c>
      <c r="AL36" s="190">
        <v>1</v>
      </c>
      <c r="AN36" s="380"/>
      <c r="AO36">
        <v>1</v>
      </c>
      <c r="AP36" s="173" t="s">
        <v>84</v>
      </c>
      <c r="AQ36" s="1">
        <v>1</v>
      </c>
      <c r="AR36" s="1">
        <v>1</v>
      </c>
      <c r="AS36" s="1">
        <v>1</v>
      </c>
      <c r="AT36" s="1">
        <v>1</v>
      </c>
      <c r="AU36" s="1">
        <v>1</v>
      </c>
      <c r="AV36" s="1">
        <v>1</v>
      </c>
      <c r="AW36" s="1">
        <v>1</v>
      </c>
      <c r="AX36" s="1">
        <v>1</v>
      </c>
      <c r="AY36" s="190">
        <v>1</v>
      </c>
    </row>
    <row r="37" spans="1:51">
      <c r="A37" s="53"/>
      <c r="B37" s="395"/>
      <c r="C37" s="395"/>
      <c r="D37" s="391"/>
      <c r="E37" s="117"/>
      <c r="F37" s="403"/>
      <c r="G37" s="403"/>
      <c r="H37" s="391"/>
      <c r="I37" s="53"/>
      <c r="J37" s="395"/>
      <c r="K37" s="395"/>
      <c r="L37" s="391"/>
      <c r="M37" s="148"/>
      <c r="N37" s="53"/>
      <c r="O37" s="395"/>
      <c r="P37" s="395"/>
      <c r="Q37" s="391"/>
      <c r="R37" s="53"/>
      <c r="S37" s="395"/>
      <c r="T37" s="395"/>
      <c r="U37" s="391"/>
      <c r="V37" s="53"/>
      <c r="W37" s="395"/>
      <c r="X37" s="395"/>
      <c r="Y37" s="391"/>
      <c r="AA37" s="380"/>
      <c r="AB37">
        <v>2</v>
      </c>
      <c r="AC37" s="173" t="s">
        <v>83</v>
      </c>
      <c r="AD37" s="1">
        <v>2</v>
      </c>
      <c r="AE37" s="1">
        <v>7</v>
      </c>
      <c r="AF37" s="1">
        <v>12</v>
      </c>
      <c r="AG37" s="1">
        <v>15</v>
      </c>
      <c r="AH37" s="1">
        <v>18</v>
      </c>
      <c r="AI37" s="1">
        <v>21</v>
      </c>
      <c r="AJ37" s="1">
        <v>23</v>
      </c>
      <c r="AK37" s="1">
        <v>25</v>
      </c>
      <c r="AL37" s="190">
        <v>27</v>
      </c>
      <c r="AN37" s="380"/>
      <c r="AO37">
        <v>2</v>
      </c>
      <c r="AP37" s="173" t="s">
        <v>83</v>
      </c>
      <c r="AQ37" s="1">
        <v>15</v>
      </c>
      <c r="AR37" s="1">
        <v>20</v>
      </c>
      <c r="AS37" s="1">
        <v>50</v>
      </c>
      <c r="AT37" s="1">
        <v>70</v>
      </c>
      <c r="AU37" s="1">
        <v>80</v>
      </c>
      <c r="AV37" s="1">
        <v>100</v>
      </c>
      <c r="AW37" s="1">
        <v>110</v>
      </c>
      <c r="AX37" s="1">
        <v>110</v>
      </c>
      <c r="AY37" s="190">
        <v>110</v>
      </c>
    </row>
    <row r="38" spans="1:51">
      <c r="A38" s="53">
        <v>1</v>
      </c>
      <c r="B38" s="118" t="s">
        <v>84</v>
      </c>
      <c r="C38" s="119">
        <v>-10</v>
      </c>
      <c r="D38" s="391"/>
      <c r="E38" s="53">
        <v>2</v>
      </c>
      <c r="F38" s="118" t="s">
        <v>84</v>
      </c>
      <c r="G38" s="119">
        <v>-10</v>
      </c>
      <c r="H38" s="391"/>
      <c r="I38" s="53">
        <v>3</v>
      </c>
      <c r="J38" s="118" t="s">
        <v>84</v>
      </c>
      <c r="K38" s="119">
        <v>-10</v>
      </c>
      <c r="L38" s="391"/>
      <c r="M38" s="148"/>
      <c r="N38" s="53">
        <v>1</v>
      </c>
      <c r="O38" s="120" t="s">
        <v>84</v>
      </c>
      <c r="P38" s="119">
        <v>-10</v>
      </c>
      <c r="Q38" s="391"/>
      <c r="R38" s="53">
        <v>2</v>
      </c>
      <c r="S38" s="120" t="s">
        <v>84</v>
      </c>
      <c r="T38" s="119">
        <v>-10</v>
      </c>
      <c r="U38" s="391"/>
      <c r="V38" s="53">
        <v>3</v>
      </c>
      <c r="W38" s="120" t="s">
        <v>84</v>
      </c>
      <c r="X38" s="119">
        <v>-10</v>
      </c>
      <c r="Y38" s="391"/>
      <c r="AA38" s="380"/>
      <c r="AB38">
        <v>3</v>
      </c>
      <c r="AC38" s="173" t="s">
        <v>82</v>
      </c>
      <c r="AD38" s="1">
        <v>3</v>
      </c>
      <c r="AE38" s="1">
        <v>9</v>
      </c>
      <c r="AF38" s="1">
        <v>14</v>
      </c>
      <c r="AG38" s="1">
        <v>17</v>
      </c>
      <c r="AH38" s="1">
        <v>20</v>
      </c>
      <c r="AI38" s="1">
        <v>23</v>
      </c>
      <c r="AJ38" s="1">
        <v>25</v>
      </c>
      <c r="AK38" s="1">
        <v>27</v>
      </c>
      <c r="AL38" s="190">
        <v>28</v>
      </c>
      <c r="AN38" s="380"/>
      <c r="AO38">
        <v>3</v>
      </c>
      <c r="AP38" s="173" t="s">
        <v>82</v>
      </c>
      <c r="AQ38" s="1">
        <v>20</v>
      </c>
      <c r="AR38" s="1">
        <v>40</v>
      </c>
      <c r="AS38" s="1">
        <v>70</v>
      </c>
      <c r="AT38" s="1">
        <v>80</v>
      </c>
      <c r="AU38" s="1">
        <v>100</v>
      </c>
      <c r="AV38" s="1">
        <v>110</v>
      </c>
      <c r="AW38" s="1">
        <v>120</v>
      </c>
      <c r="AX38" s="1">
        <v>120</v>
      </c>
      <c r="AY38" s="190">
        <v>120</v>
      </c>
    </row>
    <row r="39" spans="1:51">
      <c r="A39" s="53"/>
      <c r="B39" s="118" t="s">
        <v>83</v>
      </c>
      <c r="C39" s="119">
        <v>1</v>
      </c>
      <c r="D39" s="391"/>
      <c r="E39" s="53"/>
      <c r="F39" s="118" t="s">
        <v>83</v>
      </c>
      <c r="G39" s="119">
        <v>1</v>
      </c>
      <c r="H39" s="391"/>
      <c r="I39" s="53"/>
      <c r="J39" s="118" t="s">
        <v>83</v>
      </c>
      <c r="K39" s="119">
        <v>3</v>
      </c>
      <c r="L39" s="391"/>
      <c r="M39" s="148"/>
      <c r="N39" s="53"/>
      <c r="O39" s="120" t="s">
        <v>83</v>
      </c>
      <c r="P39" s="119">
        <v>3</v>
      </c>
      <c r="Q39" s="391"/>
      <c r="R39" s="53"/>
      <c r="S39" s="120" t="s">
        <v>83</v>
      </c>
      <c r="T39" s="119">
        <v>4</v>
      </c>
      <c r="U39" s="391"/>
      <c r="V39" s="53"/>
      <c r="W39" s="120" t="s">
        <v>83</v>
      </c>
      <c r="X39" s="119">
        <v>5</v>
      </c>
      <c r="Y39" s="391"/>
      <c r="AA39" s="381"/>
      <c r="AB39" s="179">
        <v>4</v>
      </c>
      <c r="AC39" s="180" t="s">
        <v>81</v>
      </c>
      <c r="AD39" s="181">
        <v>6</v>
      </c>
      <c r="AE39" s="181">
        <v>12</v>
      </c>
      <c r="AF39" s="181">
        <v>16</v>
      </c>
      <c r="AG39" s="181">
        <v>19</v>
      </c>
      <c r="AH39" s="181">
        <v>22</v>
      </c>
      <c r="AI39" s="181">
        <v>25</v>
      </c>
      <c r="AJ39" s="181">
        <v>27</v>
      </c>
      <c r="AK39" s="181">
        <v>29</v>
      </c>
      <c r="AL39" s="191">
        <v>29</v>
      </c>
      <c r="AN39" s="381"/>
      <c r="AO39" s="179">
        <v>4</v>
      </c>
      <c r="AP39" s="180" t="s">
        <v>81</v>
      </c>
      <c r="AQ39" s="181">
        <v>41</v>
      </c>
      <c r="AR39" s="181">
        <v>71</v>
      </c>
      <c r="AS39" s="181">
        <v>101</v>
      </c>
      <c r="AT39" s="181">
        <v>111</v>
      </c>
      <c r="AU39" s="181">
        <v>141</v>
      </c>
      <c r="AV39" s="181">
        <v>151</v>
      </c>
      <c r="AW39" s="181">
        <v>161</v>
      </c>
      <c r="AX39" s="181">
        <v>161</v>
      </c>
      <c r="AY39" s="191">
        <v>161</v>
      </c>
    </row>
    <row r="40" spans="1:51" ht="15" customHeight="1">
      <c r="A40" s="53"/>
      <c r="B40" s="118" t="s">
        <v>82</v>
      </c>
      <c r="C40" s="119">
        <v>2</v>
      </c>
      <c r="D40" s="391"/>
      <c r="E40" s="53"/>
      <c r="F40" s="118" t="s">
        <v>82</v>
      </c>
      <c r="G40" s="119">
        <v>2</v>
      </c>
      <c r="H40" s="391"/>
      <c r="I40" s="53"/>
      <c r="J40" s="118" t="s">
        <v>82</v>
      </c>
      <c r="K40" s="119">
        <v>4</v>
      </c>
      <c r="L40" s="391"/>
      <c r="M40" s="148"/>
      <c r="N40" s="53"/>
      <c r="O40" s="120" t="s">
        <v>82</v>
      </c>
      <c r="P40" s="119">
        <v>4</v>
      </c>
      <c r="Q40" s="391"/>
      <c r="R40" s="53"/>
      <c r="S40" s="120" t="s">
        <v>82</v>
      </c>
      <c r="T40" s="119">
        <v>5</v>
      </c>
      <c r="U40" s="391"/>
      <c r="V40" s="53"/>
      <c r="W40" s="120" t="s">
        <v>82</v>
      </c>
      <c r="X40" s="119">
        <v>7</v>
      </c>
      <c r="Y40" s="391"/>
      <c r="AA40" s="53"/>
      <c r="AL40" s="54"/>
      <c r="AN40" s="53"/>
      <c r="AY40" s="54"/>
    </row>
    <row r="41" spans="1:51">
      <c r="A41" s="53"/>
      <c r="B41" s="118" t="s">
        <v>81</v>
      </c>
      <c r="C41" s="119">
        <v>3</v>
      </c>
      <c r="D41" s="391"/>
      <c r="E41" s="53"/>
      <c r="F41" s="118" t="s">
        <v>81</v>
      </c>
      <c r="G41" s="119">
        <v>3</v>
      </c>
      <c r="H41" s="391"/>
      <c r="I41" s="53"/>
      <c r="J41" s="118" t="s">
        <v>81</v>
      </c>
      <c r="K41" s="119">
        <v>5</v>
      </c>
      <c r="L41" s="391"/>
      <c r="M41" s="148"/>
      <c r="N41" s="53"/>
      <c r="O41" s="120" t="s">
        <v>81</v>
      </c>
      <c r="P41" s="119">
        <v>6</v>
      </c>
      <c r="Q41" s="391"/>
      <c r="R41" s="53"/>
      <c r="S41" s="120" t="s">
        <v>81</v>
      </c>
      <c r="T41" s="119">
        <v>7</v>
      </c>
      <c r="U41" s="391"/>
      <c r="V41" s="53"/>
      <c r="W41" s="120" t="s">
        <v>81</v>
      </c>
      <c r="X41" s="119">
        <v>9</v>
      </c>
      <c r="Y41" s="391"/>
      <c r="AA41" s="382" t="s">
        <v>204</v>
      </c>
      <c r="AB41" s="177"/>
      <c r="AC41" s="182" t="s">
        <v>7</v>
      </c>
      <c r="AD41" s="182">
        <v>1</v>
      </c>
      <c r="AE41" s="182">
        <v>2</v>
      </c>
      <c r="AF41" s="182">
        <v>3</v>
      </c>
      <c r="AG41" s="182">
        <v>4</v>
      </c>
      <c r="AH41" s="182">
        <v>5</v>
      </c>
      <c r="AI41" s="182">
        <v>6</v>
      </c>
      <c r="AJ41" s="182">
        <v>7</v>
      </c>
      <c r="AK41" s="182">
        <v>8</v>
      </c>
      <c r="AL41" s="192">
        <v>9</v>
      </c>
      <c r="AN41" s="382" t="s">
        <v>205</v>
      </c>
      <c r="AO41" s="177"/>
      <c r="AP41" s="182" t="s">
        <v>7</v>
      </c>
      <c r="AQ41" s="182">
        <v>1</v>
      </c>
      <c r="AR41" s="182">
        <v>2</v>
      </c>
      <c r="AS41" s="182">
        <v>3</v>
      </c>
      <c r="AT41" s="182">
        <v>4</v>
      </c>
      <c r="AU41" s="182">
        <v>5</v>
      </c>
      <c r="AV41" s="182">
        <v>6</v>
      </c>
      <c r="AW41" s="182">
        <v>7</v>
      </c>
      <c r="AX41" s="182">
        <v>8</v>
      </c>
      <c r="AY41" s="192">
        <v>9</v>
      </c>
    </row>
    <row r="42" spans="1:51" ht="15" customHeight="1">
      <c r="A42" s="124"/>
      <c r="B42" s="127"/>
      <c r="C42" s="127"/>
      <c r="D42" s="126"/>
      <c r="E42" s="124"/>
      <c r="F42" s="127"/>
      <c r="G42" s="127"/>
      <c r="H42" s="126"/>
      <c r="I42" s="124"/>
      <c r="J42" s="127"/>
      <c r="K42" s="127"/>
      <c r="L42" s="126"/>
      <c r="N42" s="124"/>
      <c r="O42" s="127"/>
      <c r="P42" s="127"/>
      <c r="Q42" s="126"/>
      <c r="R42" s="124"/>
      <c r="S42" s="127"/>
      <c r="T42" s="127"/>
      <c r="U42" s="126"/>
      <c r="V42" s="124"/>
      <c r="W42" s="127"/>
      <c r="X42" s="127"/>
      <c r="Y42" s="126"/>
      <c r="AA42" s="383"/>
      <c r="AB42">
        <v>1</v>
      </c>
      <c r="AC42" s="174" t="s">
        <v>84</v>
      </c>
      <c r="AD42" s="176">
        <v>1</v>
      </c>
      <c r="AE42" s="176">
        <v>1</v>
      </c>
      <c r="AF42" s="176">
        <v>1</v>
      </c>
      <c r="AG42" s="176">
        <v>1</v>
      </c>
      <c r="AH42" s="176">
        <v>1</v>
      </c>
      <c r="AI42" s="176">
        <v>1</v>
      </c>
      <c r="AJ42" s="176">
        <v>1</v>
      </c>
      <c r="AK42" s="176">
        <v>1</v>
      </c>
      <c r="AL42" s="193">
        <v>1</v>
      </c>
      <c r="AN42" s="383"/>
      <c r="AO42">
        <v>1</v>
      </c>
      <c r="AP42" s="174" t="s">
        <v>84</v>
      </c>
      <c r="AQ42" s="176">
        <v>1</v>
      </c>
      <c r="AR42" s="176">
        <v>1</v>
      </c>
      <c r="AS42" s="176">
        <v>1</v>
      </c>
      <c r="AT42" s="176">
        <v>1</v>
      </c>
      <c r="AU42" s="176">
        <v>1</v>
      </c>
      <c r="AV42" s="176">
        <v>1</v>
      </c>
      <c r="AW42" s="176">
        <v>1</v>
      </c>
      <c r="AX42" s="176">
        <v>1</v>
      </c>
      <c r="AY42" s="193">
        <v>1</v>
      </c>
    </row>
    <row r="43" spans="1:51" ht="15" customHeight="1">
      <c r="A43" s="53"/>
      <c r="B43" s="395" t="s">
        <v>199</v>
      </c>
      <c r="C43" s="403"/>
      <c r="D43" s="391" t="s">
        <v>206</v>
      </c>
      <c r="E43" s="53"/>
      <c r="F43" s="395" t="s">
        <v>199</v>
      </c>
      <c r="G43" s="395"/>
      <c r="H43" s="391" t="s">
        <v>207</v>
      </c>
      <c r="I43" s="53"/>
      <c r="J43" s="395" t="s">
        <v>199</v>
      </c>
      <c r="K43" s="395"/>
      <c r="L43" s="391" t="s">
        <v>208</v>
      </c>
      <c r="M43" s="148"/>
      <c r="N43" s="53"/>
      <c r="O43" s="395" t="s">
        <v>203</v>
      </c>
      <c r="P43" s="395"/>
      <c r="Q43" s="391" t="s">
        <v>206</v>
      </c>
      <c r="R43" s="53"/>
      <c r="S43" s="395" t="s">
        <v>203</v>
      </c>
      <c r="T43" s="395"/>
      <c r="U43" s="391" t="s">
        <v>207</v>
      </c>
      <c r="V43" s="53"/>
      <c r="W43" s="395" t="s">
        <v>203</v>
      </c>
      <c r="X43" s="395"/>
      <c r="Y43" s="391" t="s">
        <v>208</v>
      </c>
      <c r="AA43" s="383"/>
      <c r="AB43">
        <v>2</v>
      </c>
      <c r="AC43" s="174" t="s">
        <v>83</v>
      </c>
      <c r="AD43" s="176">
        <v>5</v>
      </c>
      <c r="AE43" s="176">
        <v>10</v>
      </c>
      <c r="AF43" s="176">
        <v>13</v>
      </c>
      <c r="AG43" s="176">
        <v>16</v>
      </c>
      <c r="AH43" s="176">
        <v>19</v>
      </c>
      <c r="AI43" s="176">
        <v>22</v>
      </c>
      <c r="AJ43" s="176">
        <v>24</v>
      </c>
      <c r="AK43" s="176">
        <v>26</v>
      </c>
      <c r="AL43" s="193">
        <v>27</v>
      </c>
      <c r="AN43" s="383"/>
      <c r="AO43">
        <v>2</v>
      </c>
      <c r="AP43" s="174" t="s">
        <v>83</v>
      </c>
      <c r="AQ43" s="176">
        <v>18</v>
      </c>
      <c r="AR43" s="176">
        <v>35</v>
      </c>
      <c r="AS43" s="176">
        <v>55</v>
      </c>
      <c r="AT43" s="176">
        <v>75</v>
      </c>
      <c r="AU43" s="176">
        <v>85</v>
      </c>
      <c r="AV43" s="176">
        <v>100</v>
      </c>
      <c r="AW43" s="176">
        <v>110</v>
      </c>
      <c r="AX43" s="176">
        <v>110</v>
      </c>
      <c r="AY43" s="193">
        <v>110</v>
      </c>
    </row>
    <row r="44" spans="1:51">
      <c r="A44" s="53"/>
      <c r="B44" s="403"/>
      <c r="C44" s="403"/>
      <c r="D44" s="391"/>
      <c r="E44" s="53"/>
      <c r="F44" s="395"/>
      <c r="G44" s="395"/>
      <c r="H44" s="391"/>
      <c r="I44" s="53"/>
      <c r="J44" s="395"/>
      <c r="K44" s="395"/>
      <c r="L44" s="391"/>
      <c r="M44" s="148"/>
      <c r="N44" s="53"/>
      <c r="O44" s="395"/>
      <c r="P44" s="395"/>
      <c r="Q44" s="391"/>
      <c r="R44" s="53"/>
      <c r="S44" s="395"/>
      <c r="T44" s="395"/>
      <c r="U44" s="391"/>
      <c r="V44" s="53"/>
      <c r="W44" s="395"/>
      <c r="X44" s="395"/>
      <c r="Y44" s="391"/>
      <c r="AA44" s="383"/>
      <c r="AB44">
        <v>3</v>
      </c>
      <c r="AC44" s="174" t="s">
        <v>82</v>
      </c>
      <c r="AD44" s="176">
        <v>7</v>
      </c>
      <c r="AE44" s="176">
        <v>12</v>
      </c>
      <c r="AF44" s="176">
        <v>15</v>
      </c>
      <c r="AG44" s="176">
        <v>18</v>
      </c>
      <c r="AH44" s="176">
        <v>21</v>
      </c>
      <c r="AI44" s="176">
        <v>24</v>
      </c>
      <c r="AJ44" s="176">
        <v>26</v>
      </c>
      <c r="AK44" s="176">
        <v>27</v>
      </c>
      <c r="AL44" s="193">
        <v>28</v>
      </c>
      <c r="AN44" s="383"/>
      <c r="AO44">
        <v>3</v>
      </c>
      <c r="AP44" s="174" t="s">
        <v>82</v>
      </c>
      <c r="AQ44" s="176">
        <v>25</v>
      </c>
      <c r="AR44" s="176">
        <v>55</v>
      </c>
      <c r="AS44" s="176">
        <v>75</v>
      </c>
      <c r="AT44" s="176">
        <v>90</v>
      </c>
      <c r="AU44" s="176">
        <v>105</v>
      </c>
      <c r="AV44" s="176">
        <v>115</v>
      </c>
      <c r="AW44" s="176">
        <v>125</v>
      </c>
      <c r="AX44" s="176">
        <v>125</v>
      </c>
      <c r="AY44" s="193">
        <v>125</v>
      </c>
    </row>
    <row r="45" spans="1:51">
      <c r="A45" s="53">
        <v>5</v>
      </c>
      <c r="B45" s="118" t="s">
        <v>84</v>
      </c>
      <c r="C45" s="119">
        <v>-10</v>
      </c>
      <c r="D45" s="391"/>
      <c r="E45" s="53">
        <v>6</v>
      </c>
      <c r="F45" s="118" t="s">
        <v>84</v>
      </c>
      <c r="G45" s="119">
        <v>-10</v>
      </c>
      <c r="H45" s="391"/>
      <c r="I45" s="53">
        <v>7</v>
      </c>
      <c r="J45" s="118" t="s">
        <v>84</v>
      </c>
      <c r="K45" s="119">
        <v>-10</v>
      </c>
      <c r="L45" s="391"/>
      <c r="M45" s="148"/>
      <c r="N45" s="53">
        <v>5</v>
      </c>
      <c r="O45" s="120" t="s">
        <v>84</v>
      </c>
      <c r="P45" s="119">
        <v>-10</v>
      </c>
      <c r="Q45" s="391"/>
      <c r="R45" s="53">
        <v>6</v>
      </c>
      <c r="S45" s="120" t="s">
        <v>84</v>
      </c>
      <c r="T45" s="119">
        <v>-10</v>
      </c>
      <c r="U45" s="391"/>
      <c r="V45" s="53">
        <v>7</v>
      </c>
      <c r="W45" s="120" t="s">
        <v>84</v>
      </c>
      <c r="X45" s="119">
        <v>-10</v>
      </c>
      <c r="Y45" s="391"/>
      <c r="AA45" s="384"/>
      <c r="AB45" s="179">
        <v>4</v>
      </c>
      <c r="AC45" s="183" t="s">
        <v>81</v>
      </c>
      <c r="AD45" s="184">
        <v>9</v>
      </c>
      <c r="AE45" s="184">
        <v>15</v>
      </c>
      <c r="AF45" s="184">
        <v>17</v>
      </c>
      <c r="AG45" s="184">
        <v>21</v>
      </c>
      <c r="AH45" s="184">
        <v>24</v>
      </c>
      <c r="AI45" s="184">
        <v>27</v>
      </c>
      <c r="AJ45" s="184">
        <v>28</v>
      </c>
      <c r="AK45" s="184">
        <v>29</v>
      </c>
      <c r="AL45" s="194">
        <v>29</v>
      </c>
      <c r="AN45" s="384"/>
      <c r="AO45" s="179">
        <v>4</v>
      </c>
      <c r="AP45" s="183" t="s">
        <v>81</v>
      </c>
      <c r="AQ45" s="184">
        <v>51</v>
      </c>
      <c r="AR45" s="184">
        <v>86</v>
      </c>
      <c r="AS45" s="184">
        <v>106</v>
      </c>
      <c r="AT45" s="184">
        <v>126</v>
      </c>
      <c r="AU45" s="184">
        <v>146</v>
      </c>
      <c r="AV45" s="184">
        <v>156</v>
      </c>
      <c r="AW45" s="184">
        <v>166</v>
      </c>
      <c r="AX45" s="184">
        <v>166</v>
      </c>
      <c r="AY45" s="194">
        <v>166</v>
      </c>
    </row>
    <row r="46" spans="1:51">
      <c r="A46" s="53"/>
      <c r="B46" s="118" t="s">
        <v>83</v>
      </c>
      <c r="C46" s="119">
        <v>2</v>
      </c>
      <c r="D46" s="391"/>
      <c r="E46" s="53"/>
      <c r="F46" s="118" t="s">
        <v>83</v>
      </c>
      <c r="G46" s="119">
        <v>2</v>
      </c>
      <c r="H46" s="391"/>
      <c r="I46" s="53"/>
      <c r="J46" s="118" t="s">
        <v>83</v>
      </c>
      <c r="K46" s="119">
        <v>2</v>
      </c>
      <c r="L46" s="391"/>
      <c r="M46" s="148"/>
      <c r="N46" s="53"/>
      <c r="O46" s="120" t="s">
        <v>83</v>
      </c>
      <c r="P46" s="119">
        <v>5</v>
      </c>
      <c r="Q46" s="391"/>
      <c r="R46" s="53"/>
      <c r="S46" s="120" t="s">
        <v>83</v>
      </c>
      <c r="T46" s="119">
        <v>5</v>
      </c>
      <c r="U46" s="391"/>
      <c r="V46" s="53"/>
      <c r="W46" s="120" t="s">
        <v>83</v>
      </c>
      <c r="X46" s="119">
        <v>4</v>
      </c>
      <c r="Y46" s="391"/>
      <c r="AA46" s="53"/>
      <c r="AL46" s="54"/>
      <c r="AN46" s="53"/>
      <c r="AY46" s="54"/>
    </row>
    <row r="47" spans="1:51" ht="15" customHeight="1">
      <c r="A47" s="53"/>
      <c r="B47" s="118" t="s">
        <v>82</v>
      </c>
      <c r="C47" s="119">
        <v>3</v>
      </c>
      <c r="D47" s="391"/>
      <c r="E47" s="53"/>
      <c r="F47" s="118" t="s">
        <v>82</v>
      </c>
      <c r="G47" s="119">
        <v>3</v>
      </c>
      <c r="H47" s="391"/>
      <c r="I47" s="53"/>
      <c r="J47" s="118" t="s">
        <v>82</v>
      </c>
      <c r="K47" s="119">
        <v>3</v>
      </c>
      <c r="L47" s="391"/>
      <c r="M47" s="148"/>
      <c r="N47" s="53"/>
      <c r="O47" s="120" t="s">
        <v>82</v>
      </c>
      <c r="P47" s="119">
        <v>6</v>
      </c>
      <c r="Q47" s="391"/>
      <c r="R47" s="53"/>
      <c r="S47" s="120" t="s">
        <v>82</v>
      </c>
      <c r="T47" s="119">
        <v>6</v>
      </c>
      <c r="U47" s="391"/>
      <c r="V47" s="53"/>
      <c r="W47" s="120" t="s">
        <v>82</v>
      </c>
      <c r="X47" s="119">
        <v>5</v>
      </c>
      <c r="Y47" s="391"/>
      <c r="AA47" s="385" t="s">
        <v>209</v>
      </c>
      <c r="AB47" s="177"/>
      <c r="AC47" s="185" t="s">
        <v>7</v>
      </c>
      <c r="AD47" s="185">
        <v>1</v>
      </c>
      <c r="AE47" s="185">
        <v>2</v>
      </c>
      <c r="AF47" s="185">
        <v>3</v>
      </c>
      <c r="AG47" s="185">
        <v>4</v>
      </c>
      <c r="AH47" s="185">
        <v>5</v>
      </c>
      <c r="AI47" s="185">
        <v>6</v>
      </c>
      <c r="AJ47" s="185">
        <v>7</v>
      </c>
      <c r="AK47" s="185">
        <v>8</v>
      </c>
      <c r="AL47" s="195">
        <v>9</v>
      </c>
      <c r="AN47" s="385" t="s">
        <v>210</v>
      </c>
      <c r="AO47" s="177"/>
      <c r="AP47" s="185" t="s">
        <v>7</v>
      </c>
      <c r="AQ47" s="185">
        <v>1</v>
      </c>
      <c r="AR47" s="185">
        <v>2</v>
      </c>
      <c r="AS47" s="185">
        <v>3</v>
      </c>
      <c r="AT47" s="185">
        <v>4</v>
      </c>
      <c r="AU47" s="185">
        <v>5</v>
      </c>
      <c r="AV47" s="185">
        <v>6</v>
      </c>
      <c r="AW47" s="185">
        <v>7</v>
      </c>
      <c r="AX47" s="185">
        <v>8</v>
      </c>
      <c r="AY47" s="195">
        <v>9</v>
      </c>
    </row>
    <row r="48" spans="1:51" ht="15" customHeight="1">
      <c r="A48" s="53"/>
      <c r="B48" s="118" t="s">
        <v>81</v>
      </c>
      <c r="C48" s="119">
        <v>4</v>
      </c>
      <c r="D48" s="391"/>
      <c r="E48" s="53"/>
      <c r="F48" s="118" t="s">
        <v>81</v>
      </c>
      <c r="G48" s="119">
        <v>4</v>
      </c>
      <c r="H48" s="391"/>
      <c r="I48" s="53"/>
      <c r="J48" s="118" t="s">
        <v>81</v>
      </c>
      <c r="K48" s="119">
        <v>4</v>
      </c>
      <c r="L48" s="391"/>
      <c r="M48" s="148"/>
      <c r="N48" s="53"/>
      <c r="O48" s="120" t="s">
        <v>81</v>
      </c>
      <c r="P48" s="119">
        <v>8</v>
      </c>
      <c r="Q48" s="391"/>
      <c r="R48" s="53"/>
      <c r="S48" s="120" t="s">
        <v>81</v>
      </c>
      <c r="T48" s="119">
        <v>8</v>
      </c>
      <c r="U48" s="391"/>
      <c r="V48" s="53"/>
      <c r="W48" s="120" t="s">
        <v>81</v>
      </c>
      <c r="X48" s="119">
        <v>7</v>
      </c>
      <c r="Y48" s="391"/>
      <c r="AA48" s="386"/>
      <c r="AB48">
        <v>1</v>
      </c>
      <c r="AC48" s="175" t="s">
        <v>84</v>
      </c>
      <c r="AD48" s="149">
        <v>1</v>
      </c>
      <c r="AE48" s="149">
        <v>1</v>
      </c>
      <c r="AF48" s="149">
        <v>1</v>
      </c>
      <c r="AG48" s="149">
        <v>1</v>
      </c>
      <c r="AH48" s="149">
        <v>1</v>
      </c>
      <c r="AI48" s="149">
        <v>1</v>
      </c>
      <c r="AJ48" s="149">
        <v>1</v>
      </c>
      <c r="AK48" s="149">
        <v>1</v>
      </c>
      <c r="AL48" s="196">
        <v>1</v>
      </c>
      <c r="AN48" s="386"/>
      <c r="AO48">
        <v>1</v>
      </c>
      <c r="AP48" s="175" t="s">
        <v>84</v>
      </c>
      <c r="AQ48" s="149">
        <v>1</v>
      </c>
      <c r="AR48" s="149">
        <v>1</v>
      </c>
      <c r="AS48" s="149">
        <v>1</v>
      </c>
      <c r="AT48" s="149">
        <v>1</v>
      </c>
      <c r="AU48" s="149">
        <v>1</v>
      </c>
      <c r="AV48" s="149">
        <v>1</v>
      </c>
      <c r="AW48" s="149">
        <v>1</v>
      </c>
      <c r="AX48" s="149">
        <v>1</v>
      </c>
      <c r="AY48" s="196">
        <v>1</v>
      </c>
    </row>
    <row r="49" spans="1:51" ht="15" customHeight="1">
      <c r="A49" s="124"/>
      <c r="B49" s="127"/>
      <c r="C49" s="127"/>
      <c r="D49" s="126"/>
      <c r="E49" s="124"/>
      <c r="F49" s="127"/>
      <c r="G49" s="127"/>
      <c r="H49" s="126"/>
      <c r="I49" s="124"/>
      <c r="J49" s="127"/>
      <c r="K49" s="127"/>
      <c r="L49" s="126"/>
      <c r="N49" s="124"/>
      <c r="O49" s="127"/>
      <c r="P49" s="127"/>
      <c r="Q49" s="126"/>
      <c r="R49" s="124"/>
      <c r="S49" s="127"/>
      <c r="T49" s="127"/>
      <c r="U49" s="126"/>
      <c r="V49" s="124"/>
      <c r="W49" s="127"/>
      <c r="X49" s="127"/>
      <c r="Y49" s="126"/>
      <c r="AA49" s="386"/>
      <c r="AB49">
        <v>2</v>
      </c>
      <c r="AC49" s="175" t="s">
        <v>83</v>
      </c>
      <c r="AD49" s="149">
        <v>7</v>
      </c>
      <c r="AE49" s="149">
        <v>12</v>
      </c>
      <c r="AF49" s="149">
        <v>15</v>
      </c>
      <c r="AG49" s="149">
        <v>18</v>
      </c>
      <c r="AH49" s="149">
        <v>21</v>
      </c>
      <c r="AI49" s="149">
        <v>23</v>
      </c>
      <c r="AJ49" s="149">
        <v>25</v>
      </c>
      <c r="AK49" s="149">
        <v>27</v>
      </c>
      <c r="AL49" s="196">
        <v>27</v>
      </c>
      <c r="AN49" s="386"/>
      <c r="AO49">
        <v>2</v>
      </c>
      <c r="AP49" s="175" t="s">
        <v>83</v>
      </c>
      <c r="AQ49" s="149">
        <v>20</v>
      </c>
      <c r="AR49" s="149">
        <v>50</v>
      </c>
      <c r="AS49" s="149">
        <v>60</v>
      </c>
      <c r="AT49" s="149">
        <v>80</v>
      </c>
      <c r="AU49" s="149">
        <v>90</v>
      </c>
      <c r="AV49" s="149">
        <v>100</v>
      </c>
      <c r="AW49" s="149">
        <v>110</v>
      </c>
      <c r="AX49" s="149">
        <v>110</v>
      </c>
      <c r="AY49" s="196">
        <v>110</v>
      </c>
    </row>
    <row r="50" spans="1:51" ht="15" customHeight="1">
      <c r="A50" s="53"/>
      <c r="B50" s="395" t="s">
        <v>199</v>
      </c>
      <c r="C50" s="403"/>
      <c r="D50" s="391" t="s">
        <v>211</v>
      </c>
      <c r="E50" s="53"/>
      <c r="F50" s="395" t="s">
        <v>199</v>
      </c>
      <c r="G50" s="395"/>
      <c r="H50" s="391" t="s">
        <v>212</v>
      </c>
      <c r="I50" s="53"/>
      <c r="J50" s="395" t="s">
        <v>199</v>
      </c>
      <c r="K50" s="395"/>
      <c r="L50" s="391" t="s">
        <v>213</v>
      </c>
      <c r="M50" s="148"/>
      <c r="N50" s="53"/>
      <c r="O50" s="395" t="s">
        <v>203</v>
      </c>
      <c r="P50" s="395"/>
      <c r="Q50" s="391" t="s">
        <v>211</v>
      </c>
      <c r="R50" s="53"/>
      <c r="S50" s="395" t="s">
        <v>203</v>
      </c>
      <c r="T50" s="395"/>
      <c r="U50" s="391" t="s">
        <v>212</v>
      </c>
      <c r="V50" s="53"/>
      <c r="W50" s="395" t="s">
        <v>203</v>
      </c>
      <c r="X50" s="395"/>
      <c r="Y50" s="391" t="s">
        <v>213</v>
      </c>
      <c r="AA50" s="386"/>
      <c r="AB50">
        <v>3</v>
      </c>
      <c r="AC50" s="175" t="s">
        <v>82</v>
      </c>
      <c r="AD50" s="149">
        <v>9</v>
      </c>
      <c r="AE50" s="149">
        <v>14</v>
      </c>
      <c r="AF50" s="149">
        <v>17</v>
      </c>
      <c r="AG50" s="149">
        <v>20</v>
      </c>
      <c r="AH50" s="149">
        <v>23</v>
      </c>
      <c r="AI50" s="149">
        <v>25</v>
      </c>
      <c r="AJ50" s="149">
        <v>27</v>
      </c>
      <c r="AK50" s="149">
        <v>28</v>
      </c>
      <c r="AL50" s="196">
        <v>29</v>
      </c>
      <c r="AN50" s="386"/>
      <c r="AO50">
        <v>3</v>
      </c>
      <c r="AP50" s="175" t="s">
        <v>82</v>
      </c>
      <c r="AQ50" s="149">
        <v>30</v>
      </c>
      <c r="AR50" s="149">
        <v>70</v>
      </c>
      <c r="AS50" s="149">
        <v>80</v>
      </c>
      <c r="AT50" s="149">
        <v>100</v>
      </c>
      <c r="AU50" s="149">
        <v>110</v>
      </c>
      <c r="AV50" s="149">
        <v>120</v>
      </c>
      <c r="AW50" s="149">
        <v>130</v>
      </c>
      <c r="AX50" s="149">
        <v>130</v>
      </c>
      <c r="AY50" s="196">
        <v>130</v>
      </c>
    </row>
    <row r="51" spans="1:51" ht="15.75" thickBot="1">
      <c r="A51" s="53"/>
      <c r="B51" s="403"/>
      <c r="C51" s="403"/>
      <c r="D51" s="391"/>
      <c r="E51" s="53"/>
      <c r="F51" s="395"/>
      <c r="G51" s="395"/>
      <c r="H51" s="391"/>
      <c r="I51" s="53"/>
      <c r="J51" s="395"/>
      <c r="K51" s="395"/>
      <c r="L51" s="391"/>
      <c r="M51" s="148"/>
      <c r="N51" s="53"/>
      <c r="O51" s="395"/>
      <c r="P51" s="395"/>
      <c r="Q51" s="391"/>
      <c r="R51" s="53"/>
      <c r="S51" s="395"/>
      <c r="T51" s="395"/>
      <c r="U51" s="391"/>
      <c r="V51" s="53"/>
      <c r="W51" s="395"/>
      <c r="X51" s="395"/>
      <c r="Y51" s="391"/>
      <c r="AA51" s="387"/>
      <c r="AB51" s="59">
        <v>4</v>
      </c>
      <c r="AC51" s="197" t="s">
        <v>81</v>
      </c>
      <c r="AD51" s="198">
        <v>12</v>
      </c>
      <c r="AE51" s="198">
        <v>16</v>
      </c>
      <c r="AF51" s="198">
        <v>19</v>
      </c>
      <c r="AG51" s="198">
        <v>22</v>
      </c>
      <c r="AH51" s="198">
        <v>25</v>
      </c>
      <c r="AI51" s="198">
        <v>27</v>
      </c>
      <c r="AJ51" s="198">
        <v>29</v>
      </c>
      <c r="AK51" s="198">
        <v>29</v>
      </c>
      <c r="AL51" s="199">
        <v>30</v>
      </c>
      <c r="AN51" s="387"/>
      <c r="AO51" s="59">
        <v>4</v>
      </c>
      <c r="AP51" s="197" t="s">
        <v>81</v>
      </c>
      <c r="AQ51" s="198">
        <v>61</v>
      </c>
      <c r="AR51" s="198">
        <v>101</v>
      </c>
      <c r="AS51" s="198">
        <v>111</v>
      </c>
      <c r="AT51" s="198">
        <v>141</v>
      </c>
      <c r="AU51" s="198">
        <v>151</v>
      </c>
      <c r="AV51" s="198">
        <v>161</v>
      </c>
      <c r="AW51" s="198">
        <v>171</v>
      </c>
      <c r="AX51" s="198">
        <v>171</v>
      </c>
      <c r="AY51" s="199">
        <v>171</v>
      </c>
    </row>
    <row r="52" spans="1:51">
      <c r="A52" s="53">
        <v>11</v>
      </c>
      <c r="B52" s="118" t="s">
        <v>84</v>
      </c>
      <c r="C52" s="119">
        <v>-10</v>
      </c>
      <c r="D52" s="391"/>
      <c r="E52" s="53">
        <v>12</v>
      </c>
      <c r="F52" s="118" t="s">
        <v>84</v>
      </c>
      <c r="G52" s="119">
        <v>-10</v>
      </c>
      <c r="H52" s="391"/>
      <c r="I52" s="53">
        <v>13</v>
      </c>
      <c r="J52" s="118" t="s">
        <v>84</v>
      </c>
      <c r="K52" s="119">
        <v>-10</v>
      </c>
      <c r="L52" s="391"/>
      <c r="M52" s="148"/>
      <c r="N52" s="53">
        <v>11</v>
      </c>
      <c r="O52" s="120" t="s">
        <v>84</v>
      </c>
      <c r="P52" s="119">
        <v>-10</v>
      </c>
      <c r="Q52" s="391"/>
      <c r="R52" s="53">
        <v>12</v>
      </c>
      <c r="S52" s="120" t="s">
        <v>84</v>
      </c>
      <c r="T52" s="119">
        <v>-10</v>
      </c>
      <c r="U52" s="391"/>
      <c r="V52" s="53">
        <v>13</v>
      </c>
      <c r="W52" s="120" t="s">
        <v>84</v>
      </c>
      <c r="X52" s="119">
        <v>-10</v>
      </c>
      <c r="Y52" s="391"/>
    </row>
    <row r="53" spans="1:51" ht="15.75" thickBot="1">
      <c r="A53" s="53"/>
      <c r="B53" s="118" t="s">
        <v>83</v>
      </c>
      <c r="C53" s="119">
        <v>2</v>
      </c>
      <c r="D53" s="391"/>
      <c r="E53" s="53"/>
      <c r="F53" s="118" t="s">
        <v>83</v>
      </c>
      <c r="G53" s="119">
        <v>1</v>
      </c>
      <c r="H53" s="391"/>
      <c r="I53" s="53"/>
      <c r="J53" s="118" t="s">
        <v>83</v>
      </c>
      <c r="K53" s="119">
        <v>1</v>
      </c>
      <c r="L53" s="391"/>
      <c r="M53" s="148"/>
      <c r="N53" s="53"/>
      <c r="O53" s="120" t="s">
        <v>83</v>
      </c>
      <c r="P53" s="119">
        <v>4</v>
      </c>
      <c r="Q53" s="391"/>
      <c r="R53" s="53"/>
      <c r="S53" s="120" t="s">
        <v>83</v>
      </c>
      <c r="T53" s="119">
        <v>4</v>
      </c>
      <c r="U53" s="391"/>
      <c r="V53" s="53"/>
      <c r="W53" s="120" t="s">
        <v>83</v>
      </c>
      <c r="X53" s="119">
        <v>2</v>
      </c>
      <c r="Y53" s="391"/>
    </row>
    <row r="54" spans="1:51">
      <c r="A54" s="53"/>
      <c r="B54" s="118" t="s">
        <v>82</v>
      </c>
      <c r="C54" s="119">
        <v>3</v>
      </c>
      <c r="D54" s="391"/>
      <c r="E54" s="53"/>
      <c r="F54" s="118" t="s">
        <v>82</v>
      </c>
      <c r="G54" s="119">
        <v>2</v>
      </c>
      <c r="H54" s="391"/>
      <c r="I54" s="53"/>
      <c r="J54" s="118" t="s">
        <v>82</v>
      </c>
      <c r="K54" s="119">
        <v>2</v>
      </c>
      <c r="L54" s="391"/>
      <c r="M54" s="148"/>
      <c r="N54" s="53"/>
      <c r="O54" s="120" t="s">
        <v>82</v>
      </c>
      <c r="P54" s="119">
        <v>5</v>
      </c>
      <c r="Q54" s="391"/>
      <c r="R54" s="53"/>
      <c r="S54" s="120" t="s">
        <v>82</v>
      </c>
      <c r="T54" s="119">
        <v>5</v>
      </c>
      <c r="U54" s="391"/>
      <c r="V54" s="53"/>
      <c r="W54" s="120" t="s">
        <v>82</v>
      </c>
      <c r="X54" s="119">
        <v>3</v>
      </c>
      <c r="Y54" s="391"/>
      <c r="AA54" s="43" t="s">
        <v>214</v>
      </c>
      <c r="AB54" s="45"/>
      <c r="AD54" s="43" t="s">
        <v>215</v>
      </c>
      <c r="AE54" s="45"/>
    </row>
    <row r="55" spans="1:51">
      <c r="A55" s="53"/>
      <c r="B55" s="118" t="s">
        <v>81</v>
      </c>
      <c r="C55" s="119">
        <v>4</v>
      </c>
      <c r="D55" s="391"/>
      <c r="E55" s="53"/>
      <c r="F55" s="118" t="s">
        <v>81</v>
      </c>
      <c r="G55" s="119">
        <v>3</v>
      </c>
      <c r="H55" s="391"/>
      <c r="I55" s="53"/>
      <c r="J55" s="118" t="s">
        <v>81</v>
      </c>
      <c r="K55" s="119">
        <v>3</v>
      </c>
      <c r="L55" s="391"/>
      <c r="M55" s="148"/>
      <c r="N55" s="53"/>
      <c r="O55" s="120" t="s">
        <v>81</v>
      </c>
      <c r="P55" s="119">
        <v>7</v>
      </c>
      <c r="Q55" s="391"/>
      <c r="R55" s="53"/>
      <c r="S55" s="120" t="s">
        <v>81</v>
      </c>
      <c r="T55" s="119">
        <v>7</v>
      </c>
      <c r="U55" s="391"/>
      <c r="V55" s="53"/>
      <c r="W55" s="120" t="s">
        <v>81</v>
      </c>
      <c r="X55" s="119">
        <v>5</v>
      </c>
      <c r="Y55" s="391"/>
      <c r="AA55" s="46" t="s">
        <v>216</v>
      </c>
      <c r="AB55" s="54">
        <v>0</v>
      </c>
      <c r="AD55" s="46" t="s">
        <v>216</v>
      </c>
      <c r="AE55" s="54">
        <v>0</v>
      </c>
    </row>
    <row r="56" spans="1:51" ht="15" customHeight="1">
      <c r="A56" s="128"/>
      <c r="B56" s="127"/>
      <c r="C56" s="125"/>
      <c r="D56" s="126"/>
      <c r="E56" s="124"/>
      <c r="F56" s="125"/>
      <c r="G56" s="125"/>
      <c r="H56" s="126"/>
      <c r="I56" s="124"/>
      <c r="J56" s="127"/>
      <c r="K56" s="127"/>
      <c r="L56" s="126"/>
      <c r="N56" s="124"/>
      <c r="O56" s="127"/>
      <c r="P56" s="127"/>
      <c r="Q56" s="126"/>
      <c r="R56" s="124"/>
      <c r="S56" s="125"/>
      <c r="T56" s="125"/>
      <c r="U56" s="126"/>
      <c r="V56" s="124"/>
      <c r="W56" s="127"/>
      <c r="X56" s="127"/>
      <c r="Y56" s="126"/>
      <c r="AA56" s="46" t="s">
        <v>217</v>
      </c>
      <c r="AB56" s="54">
        <v>3</v>
      </c>
      <c r="AD56" s="46" t="s">
        <v>217</v>
      </c>
      <c r="AE56" s="54">
        <v>4</v>
      </c>
    </row>
    <row r="57" spans="1:51" ht="15" customHeight="1">
      <c r="A57" s="53"/>
      <c r="B57" s="395" t="s">
        <v>199</v>
      </c>
      <c r="C57" s="395"/>
      <c r="D57" s="391" t="s">
        <v>218</v>
      </c>
      <c r="E57" s="53"/>
      <c r="F57" s="395" t="s">
        <v>199</v>
      </c>
      <c r="G57" s="395"/>
      <c r="H57" s="391" t="s">
        <v>218</v>
      </c>
      <c r="I57" s="53"/>
      <c r="J57" s="395" t="s">
        <v>199</v>
      </c>
      <c r="K57" s="395"/>
      <c r="L57" s="391" t="s">
        <v>219</v>
      </c>
      <c r="M57" s="148"/>
      <c r="N57" s="53"/>
      <c r="O57" s="395" t="s">
        <v>203</v>
      </c>
      <c r="P57" s="395"/>
      <c r="Q57" s="391" t="s">
        <v>218</v>
      </c>
      <c r="R57" s="53"/>
      <c r="S57" s="395" t="s">
        <v>203</v>
      </c>
      <c r="T57" s="395"/>
      <c r="U57" s="391" t="s">
        <v>218</v>
      </c>
      <c r="V57" s="53"/>
      <c r="W57" s="395" t="s">
        <v>203</v>
      </c>
      <c r="X57" s="395"/>
      <c r="Y57" s="391" t="s">
        <v>219</v>
      </c>
      <c r="AA57" s="46" t="s">
        <v>220</v>
      </c>
      <c r="AB57" s="54">
        <v>4</v>
      </c>
      <c r="AD57" s="46" t="s">
        <v>220</v>
      </c>
      <c r="AE57" s="54">
        <v>6</v>
      </c>
    </row>
    <row r="58" spans="1:51" ht="15.75" thickBot="1">
      <c r="A58" s="53"/>
      <c r="B58" s="395"/>
      <c r="C58" s="395"/>
      <c r="D58" s="391"/>
      <c r="E58" s="53"/>
      <c r="F58" s="395"/>
      <c r="G58" s="395"/>
      <c r="H58" s="391"/>
      <c r="I58" s="53"/>
      <c r="J58" s="395"/>
      <c r="K58" s="395"/>
      <c r="L58" s="391"/>
      <c r="M58" s="148"/>
      <c r="N58" s="53"/>
      <c r="O58" s="395"/>
      <c r="P58" s="395"/>
      <c r="Q58" s="391"/>
      <c r="R58" s="53"/>
      <c r="S58" s="395"/>
      <c r="T58" s="395"/>
      <c r="U58" s="391"/>
      <c r="V58" s="53"/>
      <c r="W58" s="395"/>
      <c r="X58" s="395"/>
      <c r="Y58" s="391"/>
      <c r="AA58" s="251" t="s">
        <v>82</v>
      </c>
      <c r="AB58" s="60">
        <v>5</v>
      </c>
      <c r="AD58" s="251" t="s">
        <v>82</v>
      </c>
      <c r="AE58" s="60">
        <v>8</v>
      </c>
    </row>
    <row r="59" spans="1:51">
      <c r="A59" s="53">
        <v>17</v>
      </c>
      <c r="B59" s="118" t="s">
        <v>84</v>
      </c>
      <c r="C59" s="119">
        <v>-10</v>
      </c>
      <c r="D59" s="391"/>
      <c r="E59" s="53">
        <v>17</v>
      </c>
      <c r="F59" s="118" t="s">
        <v>84</v>
      </c>
      <c r="G59" s="119">
        <v>-10</v>
      </c>
      <c r="H59" s="391"/>
      <c r="I59" s="53">
        <v>17</v>
      </c>
      <c r="J59" s="118" t="s">
        <v>84</v>
      </c>
      <c r="K59" s="119">
        <v>-10</v>
      </c>
      <c r="L59" s="391"/>
      <c r="M59" s="148"/>
      <c r="N59" s="53">
        <v>16</v>
      </c>
      <c r="O59" s="120" t="s">
        <v>84</v>
      </c>
      <c r="P59" s="119">
        <v>-10</v>
      </c>
      <c r="Q59" s="391"/>
      <c r="R59" s="53">
        <v>16</v>
      </c>
      <c r="S59" s="120" t="s">
        <v>84</v>
      </c>
      <c r="T59" s="119">
        <v>-10</v>
      </c>
      <c r="U59" s="391"/>
      <c r="V59" s="53">
        <v>17</v>
      </c>
      <c r="W59" s="120" t="s">
        <v>84</v>
      </c>
      <c r="X59" s="119">
        <v>-10</v>
      </c>
      <c r="Y59" s="391"/>
    </row>
    <row r="60" spans="1:51">
      <c r="A60" s="53"/>
      <c r="B60" s="118" t="s">
        <v>83</v>
      </c>
      <c r="C60" s="119">
        <v>1</v>
      </c>
      <c r="D60" s="391"/>
      <c r="E60" s="53"/>
      <c r="F60" s="118" t="s">
        <v>83</v>
      </c>
      <c r="G60" s="119">
        <v>1</v>
      </c>
      <c r="H60" s="391"/>
      <c r="I60" s="53"/>
      <c r="J60" s="118" t="s">
        <v>83</v>
      </c>
      <c r="K60" s="119">
        <v>1</v>
      </c>
      <c r="L60" s="391"/>
      <c r="M60" s="148"/>
      <c r="N60" s="53"/>
      <c r="O60" s="120" t="s">
        <v>83</v>
      </c>
      <c r="P60" s="119">
        <v>2</v>
      </c>
      <c r="Q60" s="391"/>
      <c r="R60" s="53"/>
      <c r="S60" s="120" t="s">
        <v>83</v>
      </c>
      <c r="T60" s="119">
        <v>2</v>
      </c>
      <c r="U60" s="391"/>
      <c r="V60" s="53"/>
      <c r="W60" s="120" t="s">
        <v>83</v>
      </c>
      <c r="X60" s="119">
        <v>2</v>
      </c>
      <c r="Y60" s="391"/>
    </row>
    <row r="61" spans="1:51">
      <c r="A61" s="53"/>
      <c r="B61" s="118" t="s">
        <v>82</v>
      </c>
      <c r="C61" s="119">
        <v>2</v>
      </c>
      <c r="D61" s="391"/>
      <c r="E61" s="53"/>
      <c r="F61" s="118" t="s">
        <v>82</v>
      </c>
      <c r="G61" s="119">
        <v>2</v>
      </c>
      <c r="H61" s="391"/>
      <c r="I61" s="53"/>
      <c r="J61" s="118" t="s">
        <v>82</v>
      </c>
      <c r="K61" s="119">
        <v>2</v>
      </c>
      <c r="L61" s="391"/>
      <c r="M61" s="148"/>
      <c r="N61" s="53"/>
      <c r="O61" s="120" t="s">
        <v>82</v>
      </c>
      <c r="P61" s="119">
        <v>3</v>
      </c>
      <c r="Q61" s="391"/>
      <c r="R61" s="53"/>
      <c r="S61" s="120" t="s">
        <v>82</v>
      </c>
      <c r="T61" s="119">
        <v>3</v>
      </c>
      <c r="U61" s="391"/>
      <c r="V61" s="53"/>
      <c r="W61" s="120" t="s">
        <v>82</v>
      </c>
      <c r="X61" s="119">
        <v>3</v>
      </c>
      <c r="Y61" s="391"/>
    </row>
    <row r="62" spans="1:51">
      <c r="A62" s="53"/>
      <c r="B62" s="118" t="s">
        <v>81</v>
      </c>
      <c r="C62" s="119">
        <v>3</v>
      </c>
      <c r="D62" s="391"/>
      <c r="E62" s="53"/>
      <c r="F62" s="118" t="s">
        <v>81</v>
      </c>
      <c r="G62" s="119">
        <v>3</v>
      </c>
      <c r="H62" s="391"/>
      <c r="I62" s="53"/>
      <c r="J62" s="118" t="s">
        <v>81</v>
      </c>
      <c r="K62" s="119">
        <v>3</v>
      </c>
      <c r="L62" s="391"/>
      <c r="M62" s="148"/>
      <c r="N62" s="53"/>
      <c r="O62" s="120" t="s">
        <v>81</v>
      </c>
      <c r="P62" s="119">
        <v>5</v>
      </c>
      <c r="Q62" s="391"/>
      <c r="R62" s="53"/>
      <c r="S62" s="120" t="s">
        <v>81</v>
      </c>
      <c r="T62" s="119">
        <v>5</v>
      </c>
      <c r="U62" s="391"/>
      <c r="V62" s="53"/>
      <c r="W62" s="120" t="s">
        <v>81</v>
      </c>
      <c r="X62" s="119">
        <v>5</v>
      </c>
      <c r="Y62" s="391"/>
    </row>
    <row r="63" spans="1:51" ht="15" customHeight="1">
      <c r="A63" s="124"/>
      <c r="B63" s="127"/>
      <c r="C63" s="127"/>
      <c r="D63" s="126"/>
      <c r="E63" s="124"/>
      <c r="F63" s="127"/>
      <c r="G63" s="127"/>
      <c r="H63" s="126"/>
      <c r="I63" s="124"/>
      <c r="J63" s="127"/>
      <c r="K63" s="127"/>
      <c r="L63" s="126"/>
      <c r="N63" s="124"/>
      <c r="O63" s="125"/>
      <c r="P63" s="125"/>
      <c r="Q63" s="126"/>
      <c r="R63" s="124"/>
      <c r="S63" s="125"/>
      <c r="T63" s="125"/>
      <c r="U63" s="126"/>
      <c r="V63" s="124"/>
      <c r="W63" s="125"/>
      <c r="X63" s="125"/>
      <c r="Y63" s="126"/>
    </row>
    <row r="64" spans="1:51" ht="15" customHeight="1">
      <c r="A64" s="53"/>
      <c r="B64" s="395" t="s">
        <v>199</v>
      </c>
      <c r="C64" s="395"/>
      <c r="D64" s="391" t="s">
        <v>221</v>
      </c>
      <c r="E64" s="53"/>
      <c r="F64" s="395" t="s">
        <v>199</v>
      </c>
      <c r="G64" s="395"/>
      <c r="H64" s="391" t="s">
        <v>221</v>
      </c>
      <c r="I64" s="53"/>
      <c r="J64" s="395" t="s">
        <v>199</v>
      </c>
      <c r="K64" s="395"/>
      <c r="L64" s="391" t="s">
        <v>221</v>
      </c>
      <c r="M64" s="148"/>
      <c r="N64" s="53"/>
      <c r="O64" s="395" t="s">
        <v>203</v>
      </c>
      <c r="P64" s="395"/>
      <c r="Q64" s="391" t="s">
        <v>221</v>
      </c>
      <c r="R64" s="53"/>
      <c r="S64" s="395" t="s">
        <v>203</v>
      </c>
      <c r="T64" s="395"/>
      <c r="U64" s="391" t="s">
        <v>221</v>
      </c>
      <c r="V64" s="53"/>
      <c r="W64" s="395" t="s">
        <v>203</v>
      </c>
      <c r="X64" s="395"/>
      <c r="Y64" s="391" t="s">
        <v>221</v>
      </c>
    </row>
    <row r="65" spans="1:25">
      <c r="A65" s="53"/>
      <c r="B65" s="395"/>
      <c r="C65" s="395"/>
      <c r="D65" s="391"/>
      <c r="E65" s="53"/>
      <c r="F65" s="395"/>
      <c r="G65" s="395"/>
      <c r="H65" s="391"/>
      <c r="I65" s="53"/>
      <c r="J65" s="395"/>
      <c r="K65" s="395"/>
      <c r="L65" s="391"/>
      <c r="M65" s="148"/>
      <c r="N65" s="53"/>
      <c r="O65" s="395"/>
      <c r="P65" s="395"/>
      <c r="Q65" s="391"/>
      <c r="R65" s="53"/>
      <c r="S65" s="395"/>
      <c r="T65" s="395"/>
      <c r="U65" s="391"/>
      <c r="V65" s="53"/>
      <c r="W65" s="395"/>
      <c r="X65" s="395"/>
      <c r="Y65" s="391"/>
    </row>
    <row r="66" spans="1:25">
      <c r="A66" s="53">
        <v>23</v>
      </c>
      <c r="B66" s="118" t="s">
        <v>84</v>
      </c>
      <c r="C66" s="119">
        <v>-10</v>
      </c>
      <c r="D66" s="391"/>
      <c r="E66" s="53">
        <v>23</v>
      </c>
      <c r="F66" s="118" t="s">
        <v>84</v>
      </c>
      <c r="G66" s="119">
        <v>-10</v>
      </c>
      <c r="H66" s="391"/>
      <c r="I66" s="53">
        <v>23</v>
      </c>
      <c r="J66" s="118" t="s">
        <v>84</v>
      </c>
      <c r="K66" s="119">
        <v>-10</v>
      </c>
      <c r="L66" s="391"/>
      <c r="M66" s="148"/>
      <c r="N66" s="53">
        <v>23</v>
      </c>
      <c r="O66" s="120" t="s">
        <v>84</v>
      </c>
      <c r="P66" s="119">
        <v>-10</v>
      </c>
      <c r="Q66" s="391"/>
      <c r="R66" s="53">
        <v>23</v>
      </c>
      <c r="S66" s="120" t="s">
        <v>84</v>
      </c>
      <c r="T66" s="119">
        <v>-10</v>
      </c>
      <c r="U66" s="391"/>
      <c r="V66" s="53">
        <v>23</v>
      </c>
      <c r="W66" s="120" t="s">
        <v>84</v>
      </c>
      <c r="X66" s="119">
        <v>-10</v>
      </c>
      <c r="Y66" s="391"/>
    </row>
    <row r="67" spans="1:25">
      <c r="A67" s="53"/>
      <c r="B67" s="118" t="s">
        <v>83</v>
      </c>
      <c r="C67" s="119">
        <v>0</v>
      </c>
      <c r="D67" s="391"/>
      <c r="E67" s="53"/>
      <c r="F67" s="118" t="s">
        <v>83</v>
      </c>
      <c r="G67" s="119">
        <v>0</v>
      </c>
      <c r="H67" s="391"/>
      <c r="I67" s="53"/>
      <c r="J67" s="118" t="s">
        <v>83</v>
      </c>
      <c r="K67" s="119">
        <v>0</v>
      </c>
      <c r="L67" s="391"/>
      <c r="M67" s="148"/>
      <c r="N67" s="53"/>
      <c r="O67" s="120" t="s">
        <v>83</v>
      </c>
      <c r="P67" s="119">
        <v>1</v>
      </c>
      <c r="Q67" s="391"/>
      <c r="R67" s="53"/>
      <c r="S67" s="120" t="s">
        <v>83</v>
      </c>
      <c r="T67" s="119">
        <v>1</v>
      </c>
      <c r="U67" s="391"/>
      <c r="V67" s="53"/>
      <c r="W67" s="120" t="s">
        <v>83</v>
      </c>
      <c r="X67" s="119">
        <v>1</v>
      </c>
      <c r="Y67" s="391"/>
    </row>
    <row r="68" spans="1:25">
      <c r="A68" s="53"/>
      <c r="B68" s="118" t="s">
        <v>82</v>
      </c>
      <c r="C68" s="119">
        <v>1</v>
      </c>
      <c r="D68" s="391"/>
      <c r="E68" s="53"/>
      <c r="F68" s="118" t="s">
        <v>82</v>
      </c>
      <c r="G68" s="119">
        <v>1</v>
      </c>
      <c r="H68" s="391"/>
      <c r="I68" s="53"/>
      <c r="J68" s="118" t="s">
        <v>82</v>
      </c>
      <c r="K68" s="119">
        <v>1</v>
      </c>
      <c r="L68" s="391"/>
      <c r="M68" s="148"/>
      <c r="N68" s="53"/>
      <c r="O68" s="120" t="s">
        <v>82</v>
      </c>
      <c r="P68" s="119">
        <v>2</v>
      </c>
      <c r="Q68" s="391"/>
      <c r="R68" s="53"/>
      <c r="S68" s="120" t="s">
        <v>82</v>
      </c>
      <c r="T68" s="119">
        <v>2</v>
      </c>
      <c r="U68" s="391"/>
      <c r="V68" s="53"/>
      <c r="W68" s="120" t="s">
        <v>82</v>
      </c>
      <c r="X68" s="119">
        <v>2</v>
      </c>
      <c r="Y68" s="391"/>
    </row>
    <row r="69" spans="1:25">
      <c r="A69" s="53"/>
      <c r="B69" s="118" t="s">
        <v>81</v>
      </c>
      <c r="C69" s="119">
        <v>2</v>
      </c>
      <c r="D69" s="391"/>
      <c r="E69" s="53"/>
      <c r="F69" s="118" t="s">
        <v>81</v>
      </c>
      <c r="G69" s="119">
        <v>2</v>
      </c>
      <c r="H69" s="391"/>
      <c r="I69" s="53"/>
      <c r="J69" s="118" t="s">
        <v>81</v>
      </c>
      <c r="K69" s="119">
        <v>2</v>
      </c>
      <c r="L69" s="391"/>
      <c r="M69" s="148"/>
      <c r="N69" s="53"/>
      <c r="O69" s="120" t="s">
        <v>81</v>
      </c>
      <c r="P69" s="119">
        <v>4</v>
      </c>
      <c r="Q69" s="391"/>
      <c r="R69" s="53"/>
      <c r="S69" s="120" t="s">
        <v>81</v>
      </c>
      <c r="T69" s="119">
        <v>4</v>
      </c>
      <c r="U69" s="391"/>
      <c r="V69" s="53"/>
      <c r="W69" s="120" t="s">
        <v>81</v>
      </c>
      <c r="X69" s="119">
        <v>4</v>
      </c>
      <c r="Y69" s="391"/>
    </row>
    <row r="70" spans="1:25" ht="15" customHeight="1">
      <c r="A70" s="124"/>
      <c r="B70" s="125"/>
      <c r="C70" s="125"/>
      <c r="D70" s="126"/>
      <c r="E70" s="124"/>
      <c r="F70" s="125"/>
      <c r="G70" s="125"/>
      <c r="H70" s="126"/>
      <c r="I70" s="124"/>
      <c r="J70" s="125"/>
      <c r="K70" s="125"/>
      <c r="L70" s="126"/>
      <c r="N70" s="124"/>
      <c r="O70" s="127"/>
      <c r="P70" s="127"/>
      <c r="Q70" s="126"/>
      <c r="R70" s="124"/>
      <c r="S70" s="127"/>
      <c r="T70" s="127"/>
      <c r="U70" s="126"/>
      <c r="V70" s="124"/>
      <c r="W70" s="127"/>
      <c r="X70" s="127"/>
      <c r="Y70" s="126"/>
    </row>
    <row r="71" spans="1:25" ht="15" customHeight="1">
      <c r="A71" s="53"/>
      <c r="B71" s="395" t="s">
        <v>199</v>
      </c>
      <c r="C71" s="395"/>
      <c r="D71" s="391" t="s">
        <v>222</v>
      </c>
      <c r="E71" s="53"/>
      <c r="F71" s="395" t="s">
        <v>199</v>
      </c>
      <c r="G71" s="395"/>
      <c r="H71" s="391" t="s">
        <v>222</v>
      </c>
      <c r="I71" s="53"/>
      <c r="J71" s="395" t="s">
        <v>199</v>
      </c>
      <c r="K71" s="395"/>
      <c r="L71" s="391" t="s">
        <v>222</v>
      </c>
      <c r="M71" s="148"/>
      <c r="N71" s="53"/>
      <c r="O71" s="395" t="s">
        <v>203</v>
      </c>
      <c r="P71" s="395"/>
      <c r="Q71" s="391" t="s">
        <v>222</v>
      </c>
      <c r="R71" s="53"/>
      <c r="S71" s="395" t="s">
        <v>203</v>
      </c>
      <c r="T71" s="395"/>
      <c r="U71" s="391" t="s">
        <v>222</v>
      </c>
      <c r="V71" s="53"/>
      <c r="W71" s="395" t="s">
        <v>203</v>
      </c>
      <c r="X71" s="395"/>
      <c r="Y71" s="391" t="s">
        <v>222</v>
      </c>
    </row>
    <row r="72" spans="1:25">
      <c r="A72" s="53"/>
      <c r="B72" s="395"/>
      <c r="C72" s="395"/>
      <c r="D72" s="391"/>
      <c r="E72" s="53"/>
      <c r="F72" s="395"/>
      <c r="G72" s="395"/>
      <c r="H72" s="391"/>
      <c r="I72" s="53"/>
      <c r="J72" s="395"/>
      <c r="K72" s="395"/>
      <c r="L72" s="391"/>
      <c r="M72" s="148"/>
      <c r="N72" s="53"/>
      <c r="O72" s="395"/>
      <c r="P72" s="395"/>
      <c r="Q72" s="391"/>
      <c r="R72" s="53"/>
      <c r="S72" s="395"/>
      <c r="T72" s="395"/>
      <c r="U72" s="391"/>
      <c r="V72" s="53"/>
      <c r="W72" s="395"/>
      <c r="X72" s="395"/>
      <c r="Y72" s="391"/>
    </row>
    <row r="73" spans="1:25">
      <c r="A73" s="53">
        <v>27</v>
      </c>
      <c r="B73" s="118" t="s">
        <v>84</v>
      </c>
      <c r="C73" s="119">
        <v>-10</v>
      </c>
      <c r="D73" s="391"/>
      <c r="E73" s="53">
        <v>27</v>
      </c>
      <c r="F73" s="118" t="s">
        <v>84</v>
      </c>
      <c r="G73" s="119">
        <v>-10</v>
      </c>
      <c r="H73" s="391"/>
      <c r="I73" s="53">
        <v>27</v>
      </c>
      <c r="J73" s="118" t="s">
        <v>84</v>
      </c>
      <c r="K73" s="119">
        <v>-10</v>
      </c>
      <c r="L73" s="391"/>
      <c r="M73" s="148"/>
      <c r="N73" s="53">
        <v>27</v>
      </c>
      <c r="O73" s="120" t="s">
        <v>84</v>
      </c>
      <c r="P73" s="119">
        <v>-10</v>
      </c>
      <c r="Q73" s="391"/>
      <c r="R73" s="53">
        <v>27</v>
      </c>
      <c r="S73" s="120" t="s">
        <v>84</v>
      </c>
      <c r="T73" s="119">
        <v>-10</v>
      </c>
      <c r="U73" s="391"/>
      <c r="V73" s="53">
        <v>27</v>
      </c>
      <c r="W73" s="120" t="s">
        <v>84</v>
      </c>
      <c r="X73" s="119">
        <v>-10</v>
      </c>
      <c r="Y73" s="391"/>
    </row>
    <row r="74" spans="1:25">
      <c r="A74" s="53"/>
      <c r="B74" s="118" t="s">
        <v>83</v>
      </c>
      <c r="C74" s="119">
        <v>0</v>
      </c>
      <c r="D74" s="391"/>
      <c r="E74" s="53"/>
      <c r="F74" s="118" t="s">
        <v>83</v>
      </c>
      <c r="G74" s="119">
        <v>0</v>
      </c>
      <c r="H74" s="391"/>
      <c r="I74" s="53"/>
      <c r="J74" s="118" t="s">
        <v>83</v>
      </c>
      <c r="K74" s="119">
        <v>0</v>
      </c>
      <c r="L74" s="391"/>
      <c r="M74" s="148"/>
      <c r="N74" s="53"/>
      <c r="O74" s="120" t="s">
        <v>83</v>
      </c>
      <c r="P74" s="119">
        <v>0</v>
      </c>
      <c r="Q74" s="391"/>
      <c r="R74" s="53"/>
      <c r="S74" s="120" t="s">
        <v>83</v>
      </c>
      <c r="T74" s="119">
        <v>0</v>
      </c>
      <c r="U74" s="391"/>
      <c r="V74" s="53"/>
      <c r="W74" s="120" t="s">
        <v>83</v>
      </c>
      <c r="X74" s="119">
        <v>0</v>
      </c>
      <c r="Y74" s="391"/>
    </row>
    <row r="75" spans="1:25">
      <c r="A75" s="53"/>
      <c r="B75" s="118" t="s">
        <v>82</v>
      </c>
      <c r="C75" s="119">
        <v>1</v>
      </c>
      <c r="D75" s="391"/>
      <c r="E75" s="53"/>
      <c r="F75" s="118" t="s">
        <v>82</v>
      </c>
      <c r="G75" s="119">
        <v>1</v>
      </c>
      <c r="H75" s="391"/>
      <c r="I75" s="53"/>
      <c r="J75" s="118" t="s">
        <v>82</v>
      </c>
      <c r="K75" s="119">
        <v>1</v>
      </c>
      <c r="L75" s="391"/>
      <c r="M75" s="148"/>
      <c r="N75" s="53"/>
      <c r="O75" s="120" t="s">
        <v>82</v>
      </c>
      <c r="P75" s="119">
        <v>1</v>
      </c>
      <c r="Q75" s="391"/>
      <c r="R75" s="53"/>
      <c r="S75" s="120" t="s">
        <v>82</v>
      </c>
      <c r="T75" s="119">
        <v>1</v>
      </c>
      <c r="U75" s="391"/>
      <c r="V75" s="53"/>
      <c r="W75" s="120" t="s">
        <v>82</v>
      </c>
      <c r="X75" s="119">
        <v>1</v>
      </c>
      <c r="Y75" s="391"/>
    </row>
    <row r="76" spans="1:25" ht="15.75" thickBot="1">
      <c r="A76" s="58"/>
      <c r="B76" s="121" t="s">
        <v>81</v>
      </c>
      <c r="C76" s="122">
        <v>2</v>
      </c>
      <c r="D76" s="404"/>
      <c r="E76" s="58"/>
      <c r="F76" s="121" t="s">
        <v>81</v>
      </c>
      <c r="G76" s="122">
        <v>2</v>
      </c>
      <c r="H76" s="404"/>
      <c r="I76" s="58"/>
      <c r="J76" s="121" t="s">
        <v>81</v>
      </c>
      <c r="K76" s="122">
        <v>2</v>
      </c>
      <c r="L76" s="404"/>
      <c r="M76" s="148"/>
      <c r="N76" s="58"/>
      <c r="O76" s="123" t="s">
        <v>81</v>
      </c>
      <c r="P76" s="122">
        <v>3</v>
      </c>
      <c r="Q76" s="404"/>
      <c r="R76" s="58"/>
      <c r="S76" s="123" t="s">
        <v>81</v>
      </c>
      <c r="T76" s="122">
        <v>3</v>
      </c>
      <c r="U76" s="404"/>
      <c r="V76" s="58"/>
      <c r="W76" s="123" t="s">
        <v>81</v>
      </c>
      <c r="X76" s="122">
        <v>3</v>
      </c>
      <c r="Y76" s="404"/>
    </row>
    <row r="77" spans="1:25" ht="15" customHeight="1"/>
    <row r="80" spans="1:25" ht="15" customHeight="1"/>
    <row r="84" ht="15" customHeight="1"/>
    <row r="87" ht="15" customHeight="1"/>
    <row r="91" ht="15" customHeight="1"/>
    <row r="94" ht="15" customHeight="1"/>
    <row r="98" ht="15" customHeight="1"/>
    <row r="105" ht="15" customHeight="1"/>
  </sheetData>
  <sortState xmlns:xlrd2="http://schemas.microsoft.com/office/spreadsheetml/2017/richdata2" ref="E21:G22">
    <sortCondition descending="1" ref="E21"/>
  </sortState>
  <mergeCells count="96">
    <mergeCell ref="B57:C58"/>
    <mergeCell ref="B64:C65"/>
    <mergeCell ref="B71:C72"/>
    <mergeCell ref="F57:G58"/>
    <mergeCell ref="F64:G65"/>
    <mergeCell ref="F71:G72"/>
    <mergeCell ref="D71:D76"/>
    <mergeCell ref="L57:L62"/>
    <mergeCell ref="L64:L69"/>
    <mergeCell ref="L71:L76"/>
    <mergeCell ref="J57:K58"/>
    <mergeCell ref="J71:K72"/>
    <mergeCell ref="J64:K65"/>
    <mergeCell ref="H71:H76"/>
    <mergeCell ref="D36:D41"/>
    <mergeCell ref="D43:D48"/>
    <mergeCell ref="D50:D55"/>
    <mergeCell ref="D57:D62"/>
    <mergeCell ref="D64:D69"/>
    <mergeCell ref="H36:H41"/>
    <mergeCell ref="H43:H48"/>
    <mergeCell ref="H50:H55"/>
    <mergeCell ref="H57:H62"/>
    <mergeCell ref="H64:H69"/>
    <mergeCell ref="U64:U69"/>
    <mergeCell ref="S64:T65"/>
    <mergeCell ref="W57:X58"/>
    <mergeCell ref="U57:U62"/>
    <mergeCell ref="S57:T58"/>
    <mergeCell ref="U71:U76"/>
    <mergeCell ref="S71:T72"/>
    <mergeCell ref="Y64:Y69"/>
    <mergeCell ref="Y71:Y76"/>
    <mergeCell ref="O50:P51"/>
    <mergeCell ref="Q64:Q69"/>
    <mergeCell ref="O64:P65"/>
    <mergeCell ref="Q71:Q76"/>
    <mergeCell ref="O71:P72"/>
    <mergeCell ref="Q57:Q62"/>
    <mergeCell ref="O57:P58"/>
    <mergeCell ref="Q50:Q55"/>
    <mergeCell ref="W50:X51"/>
    <mergeCell ref="W64:X65"/>
    <mergeCell ref="W71:X72"/>
    <mergeCell ref="Y57:Y62"/>
    <mergeCell ref="J43:K44"/>
    <mergeCell ref="J36:K37"/>
    <mergeCell ref="Y36:Y41"/>
    <mergeCell ref="Y43:Y48"/>
    <mergeCell ref="Y50:Y55"/>
    <mergeCell ref="U36:U41"/>
    <mergeCell ref="U50:U55"/>
    <mergeCell ref="W36:X37"/>
    <mergeCell ref="W43:X44"/>
    <mergeCell ref="S50:T51"/>
    <mergeCell ref="S43:T44"/>
    <mergeCell ref="L50:L55"/>
    <mergeCell ref="J50:K51"/>
    <mergeCell ref="B50:C51"/>
    <mergeCell ref="F36:G37"/>
    <mergeCell ref="F43:G44"/>
    <mergeCell ref="F50:G51"/>
    <mergeCell ref="B36:C37"/>
    <mergeCell ref="B43:C44"/>
    <mergeCell ref="M24:P24"/>
    <mergeCell ref="A34:D34"/>
    <mergeCell ref="E34:H34"/>
    <mergeCell ref="I34:L34"/>
    <mergeCell ref="V34:Y34"/>
    <mergeCell ref="BX10:BY11"/>
    <mergeCell ref="BX19:BY20"/>
    <mergeCell ref="E18:G18"/>
    <mergeCell ref="M9:N9"/>
    <mergeCell ref="M18:P18"/>
    <mergeCell ref="E1:G1"/>
    <mergeCell ref="L36:L41"/>
    <mergeCell ref="L43:L48"/>
    <mergeCell ref="N34:Q34"/>
    <mergeCell ref="R34:U34"/>
    <mergeCell ref="O36:P37"/>
    <mergeCell ref="O43:P44"/>
    <mergeCell ref="Q36:Q41"/>
    <mergeCell ref="Q43:Q48"/>
    <mergeCell ref="S36:T37"/>
    <mergeCell ref="U43:U48"/>
    <mergeCell ref="I9:J9"/>
    <mergeCell ref="I18:K18"/>
    <mergeCell ref="I24:K24"/>
    <mergeCell ref="E24:G24"/>
    <mergeCell ref="E9:F9"/>
    <mergeCell ref="AA35:AA39"/>
    <mergeCell ref="AA41:AA45"/>
    <mergeCell ref="AA47:AA51"/>
    <mergeCell ref="AN35:AN39"/>
    <mergeCell ref="AN41:AN45"/>
    <mergeCell ref="AN47:AN5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0EE51E9227DF42B9DFBDFE2BC2DA69" ma:contentTypeVersion="13" ma:contentTypeDescription="Create a new document." ma:contentTypeScope="" ma:versionID="0f2424c8b0376d1834983681602f4f31">
  <xsd:schema xmlns:xsd="http://www.w3.org/2001/XMLSchema" xmlns:xs="http://www.w3.org/2001/XMLSchema" xmlns:p="http://schemas.microsoft.com/office/2006/metadata/properties" xmlns:ns2="c16aaf21-bff6-4e7b-9821-6fc3d1a8e070" xmlns:ns3="5883467c-5069-4565-b8e8-a8b07306a6ca" targetNamespace="http://schemas.microsoft.com/office/2006/metadata/properties" ma:root="true" ma:fieldsID="bd7c42d139d961872699bad5a4ebf9cf" ns2:_="" ns3:_="">
    <xsd:import namespace="c16aaf21-bff6-4e7b-9821-6fc3d1a8e070"/>
    <xsd:import namespace="5883467c-5069-4565-b8e8-a8b07306a6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aaf21-bff6-4e7b-9821-6fc3d1a8e0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83467c-5069-4565-b8e8-a8b07306a6c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B3DA7C-6AB2-47D6-90D2-8055DEA7BF8E}"/>
</file>

<file path=customXml/itemProps2.xml><?xml version="1.0" encoding="utf-8"?>
<ds:datastoreItem xmlns:ds="http://schemas.openxmlformats.org/officeDocument/2006/customXml" ds:itemID="{1F96B1B8-9D59-48F3-A542-44DE1B62F997}"/>
</file>

<file path=customXml/itemProps3.xml><?xml version="1.0" encoding="utf-8"?>
<ds:datastoreItem xmlns:ds="http://schemas.openxmlformats.org/officeDocument/2006/customXml" ds:itemID="{2AFE0A93-E2EE-4E50-BE63-874A7479E8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Angie Moser</cp:lastModifiedBy>
  <cp:revision/>
  <dcterms:created xsi:type="dcterms:W3CDTF">2013-08-20T19:07:52Z</dcterms:created>
  <dcterms:modified xsi:type="dcterms:W3CDTF">2024-05-17T17:41:02Z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0x0101001D0EE51E9227DF42B9DFBDFE2BC2DA69</vt:lpwstr>
  </property>
  <property fmtid="{D5CDD505-2E9C-101B-9397-08002B2CF9AE}" pid="3" name="Order">
    <vt:r8>3154600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ies>
</file>