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91A3854-7C37-405D-AB93-0A1A15C8BDE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Balance Sheet" sheetId="1" r:id="rId1"/>
    <sheet name="P&amp;L" sheetId="2" r:id="rId2"/>
    <sheet name="Ratio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4" l="1"/>
  <c r="E33" i="4"/>
  <c r="F33" i="4"/>
  <c r="G33" i="4"/>
  <c r="C33" i="4"/>
  <c r="D32" i="4"/>
  <c r="E32" i="4"/>
  <c r="F32" i="4"/>
  <c r="G32" i="4"/>
  <c r="C32" i="4"/>
  <c r="D30" i="4"/>
  <c r="E30" i="4"/>
  <c r="F30" i="4"/>
  <c r="G30" i="4"/>
  <c r="C30" i="4"/>
  <c r="D29" i="4"/>
  <c r="E29" i="4"/>
  <c r="F29" i="4"/>
  <c r="G29" i="4"/>
  <c r="C29" i="4"/>
  <c r="D28" i="4"/>
  <c r="E28" i="4"/>
  <c r="F28" i="4"/>
  <c r="G28" i="4"/>
  <c r="C28" i="4"/>
  <c r="D26" i="4"/>
  <c r="E26" i="4"/>
  <c r="F26" i="4"/>
  <c r="G26" i="4"/>
  <c r="D25" i="4"/>
  <c r="E25" i="4"/>
  <c r="F25" i="4"/>
  <c r="G25" i="4"/>
  <c r="D24" i="4"/>
  <c r="E24" i="4"/>
  <c r="F24" i="4"/>
  <c r="G24" i="4"/>
  <c r="D23" i="4"/>
  <c r="E23" i="4"/>
  <c r="F23" i="4"/>
  <c r="G23" i="4"/>
  <c r="C26" i="4"/>
  <c r="C25" i="4"/>
  <c r="C24" i="4"/>
  <c r="C23" i="4"/>
  <c r="D21" i="4"/>
  <c r="E21" i="4"/>
  <c r="F21" i="4"/>
  <c r="G21" i="4"/>
  <c r="C21" i="4"/>
  <c r="D20" i="4"/>
  <c r="E20" i="4"/>
  <c r="F20" i="4"/>
  <c r="G20" i="4"/>
  <c r="C20" i="4"/>
  <c r="D15" i="4"/>
  <c r="E15" i="4"/>
  <c r="F15" i="4"/>
  <c r="G15" i="4"/>
  <c r="D18" i="4"/>
  <c r="E18" i="4"/>
  <c r="F18" i="4"/>
  <c r="G18" i="4"/>
  <c r="D17" i="4"/>
  <c r="E17" i="4"/>
  <c r="F17" i="4"/>
  <c r="G17" i="4"/>
  <c r="C18" i="4"/>
  <c r="C17" i="4"/>
  <c r="C15" i="4"/>
  <c r="D11" i="4"/>
  <c r="E11" i="4"/>
  <c r="F11" i="4"/>
  <c r="G11" i="4"/>
  <c r="C11" i="4"/>
  <c r="D12" i="4"/>
  <c r="E12" i="4"/>
  <c r="F12" i="4"/>
  <c r="G12" i="4"/>
  <c r="C12" i="4"/>
  <c r="D13" i="4"/>
  <c r="E13" i="4"/>
  <c r="F13" i="4"/>
  <c r="G13" i="4"/>
  <c r="C13" i="4"/>
  <c r="D7" i="4"/>
  <c r="E7" i="4"/>
  <c r="F7" i="4"/>
  <c r="G7" i="4"/>
  <c r="C7" i="4"/>
  <c r="D8" i="4"/>
  <c r="E8" i="4"/>
  <c r="F8" i="4"/>
  <c r="G8" i="4"/>
  <c r="C8" i="4"/>
  <c r="D9" i="4"/>
  <c r="E9" i="4"/>
  <c r="F9" i="4"/>
  <c r="G9" i="4"/>
  <c r="C9" i="4"/>
  <c r="F8" i="2" l="1"/>
  <c r="E12" i="2"/>
  <c r="E14" i="2" s="1"/>
  <c r="D8" i="2"/>
  <c r="D12" i="2" s="1"/>
  <c r="D14" i="2" s="1"/>
  <c r="E8" i="2"/>
  <c r="C8" i="2"/>
  <c r="C12" i="2" s="1"/>
  <c r="C14" i="2" s="1"/>
  <c r="C29" i="2" s="1"/>
  <c r="C28" i="2"/>
  <c r="D28" i="2"/>
  <c r="B28" i="2"/>
  <c r="B8" i="2"/>
  <c r="C47" i="1"/>
  <c r="D47" i="1"/>
  <c r="E47" i="1"/>
  <c r="B47" i="1"/>
  <c r="C22" i="1"/>
  <c r="D22" i="1"/>
  <c r="E22" i="1"/>
  <c r="F22" i="1"/>
  <c r="B22" i="1"/>
  <c r="C31" i="2" l="1"/>
  <c r="C37" i="2" s="1"/>
  <c r="C40" i="2" s="1"/>
  <c r="B12" i="2"/>
  <c r="B14" i="2" s="1"/>
  <c r="B29" i="2" s="1"/>
  <c r="F12" i="2"/>
  <c r="F14" i="2" s="1"/>
  <c r="F47" i="1"/>
  <c r="E28" i="2"/>
  <c r="E29" i="2" s="1"/>
  <c r="F28" i="2"/>
  <c r="F29" i="2" s="1"/>
  <c r="B31" i="2" l="1"/>
  <c r="B37" i="2" s="1"/>
  <c r="B40" i="2" s="1"/>
  <c r="F31" i="2"/>
  <c r="E31" i="2"/>
  <c r="E37" i="2" s="1"/>
  <c r="E40" i="2" s="1"/>
  <c r="D29" i="2"/>
  <c r="D31" i="2" l="1"/>
  <c r="F37" i="2"/>
  <c r="F40" i="2" s="1"/>
  <c r="D37" i="2"/>
  <c r="D40" i="2" s="1"/>
</calcChain>
</file>

<file path=xl/sharedStrings.xml><?xml version="1.0" encoding="utf-8"?>
<sst xmlns="http://schemas.openxmlformats.org/spreadsheetml/2006/main" count="153" uniqueCount="133">
  <si>
    <t>Balance Sheet</t>
  </si>
  <si>
    <t>Profit &amp; Loss Account</t>
  </si>
  <si>
    <t>FY 16</t>
  </si>
  <si>
    <t>FY 15</t>
  </si>
  <si>
    <t>FY 14</t>
  </si>
  <si>
    <t>FY 13</t>
  </si>
  <si>
    <t>FY 12</t>
  </si>
  <si>
    <t>EQUITY AND LIABILITIES</t>
  </si>
  <si>
    <t>Income</t>
  </si>
  <si>
    <t>Shareholder's Funds</t>
  </si>
  <si>
    <t xml:space="preserve">  Revenue from Operations</t>
  </si>
  <si>
    <t xml:space="preserve">    Share capital</t>
  </si>
  <si>
    <t xml:space="preserve">  Less: Excise Duty</t>
  </si>
  <si>
    <t xml:space="preserve">    Reserves &amp; Surplus</t>
  </si>
  <si>
    <t xml:space="preserve">  Revenue from Operations (net)</t>
  </si>
  <si>
    <t xml:space="preserve">  Other Income</t>
  </si>
  <si>
    <t>Minority Interest</t>
  </si>
  <si>
    <t>Total Revenue</t>
  </si>
  <si>
    <t>Expenses</t>
  </si>
  <si>
    <t>Non - Current Liabilities</t>
  </si>
  <si>
    <t xml:space="preserve">  Cost of materials consumed</t>
  </si>
  <si>
    <t xml:space="preserve">  Long term Borrowings</t>
  </si>
  <si>
    <t xml:space="preserve">  Cost of Services availed</t>
  </si>
  <si>
    <t xml:space="preserve">  Deferred Tax Libilities (Net)</t>
  </si>
  <si>
    <t xml:space="preserve">  Purchase of Stock-in-trade goods</t>
  </si>
  <si>
    <t xml:space="preserve">  Other Long term liabilities</t>
  </si>
  <si>
    <t xml:space="preserve">  Changes in Inventories</t>
  </si>
  <si>
    <t xml:space="preserve">  Long Term Provisions</t>
  </si>
  <si>
    <t xml:space="preserve">  Employee benefit expense</t>
  </si>
  <si>
    <t>Current Liabilities</t>
  </si>
  <si>
    <t xml:space="preserve">  Short Term Borrowings</t>
  </si>
  <si>
    <t xml:space="preserve">  Depreciation </t>
  </si>
  <si>
    <t xml:space="preserve">  Trade Payables</t>
  </si>
  <si>
    <t xml:space="preserve">  Other expenses</t>
  </si>
  <si>
    <t xml:space="preserve">  Other Current Liabilities</t>
  </si>
  <si>
    <t>Total Expenses</t>
  </si>
  <si>
    <t xml:space="preserve">  Short Term Provisions</t>
  </si>
  <si>
    <t>Profit before Exceptional Items &amp; Tax</t>
  </si>
  <si>
    <t>Exceptional Items</t>
  </si>
  <si>
    <t>TOTAL</t>
  </si>
  <si>
    <t>Profit/(Loss) before Tax</t>
  </si>
  <si>
    <t>ASSETS</t>
  </si>
  <si>
    <t>Tax Expense:</t>
  </si>
  <si>
    <t>Non-Current Assets</t>
  </si>
  <si>
    <t xml:space="preserve">  Current tax</t>
  </si>
  <si>
    <t xml:space="preserve">  Fixed Assets</t>
  </si>
  <si>
    <t xml:space="preserve">  Deferred tax</t>
  </si>
  <si>
    <t xml:space="preserve">      Tangible Assets</t>
  </si>
  <si>
    <t>Profit/(Loss) after tax before Minority Interest</t>
  </si>
  <si>
    <t xml:space="preserve">      Intangible Assets</t>
  </si>
  <si>
    <t>Share of Profit of Associates</t>
  </si>
  <si>
    <t xml:space="preserve">      Capital work-in-progress</t>
  </si>
  <si>
    <t xml:space="preserve">      Intangible Assets under development</t>
  </si>
  <si>
    <t>Profit for the Year</t>
  </si>
  <si>
    <t>EPS</t>
  </si>
  <si>
    <t xml:space="preserve">  Goodwill (on consolidation)</t>
  </si>
  <si>
    <t xml:space="preserve">  Non-Current Investments</t>
  </si>
  <si>
    <t xml:space="preserve">  Deferred tax assets (net)</t>
  </si>
  <si>
    <t xml:space="preserve">  Long term loans and advances</t>
  </si>
  <si>
    <t xml:space="preserve">  Other non-current assets</t>
  </si>
  <si>
    <t>Current Assets</t>
  </si>
  <si>
    <t xml:space="preserve">  Current Investments</t>
  </si>
  <si>
    <t xml:space="preserve">  Inventories</t>
  </si>
  <si>
    <t xml:space="preserve">  Trade Receivables</t>
  </si>
  <si>
    <t xml:space="preserve">  Cash and Bank balances</t>
  </si>
  <si>
    <t xml:space="preserve">  Short term loans and advances</t>
  </si>
  <si>
    <t xml:space="preserve">  Other current assets</t>
  </si>
  <si>
    <t>INR Crore</t>
  </si>
  <si>
    <t xml:space="preserve"> </t>
  </si>
  <si>
    <t>MAT Credit utilisation</t>
  </si>
  <si>
    <t>Prior Period Tax</t>
  </si>
  <si>
    <t>Sales net</t>
  </si>
  <si>
    <t>Service income</t>
  </si>
  <si>
    <t>License fees</t>
  </si>
  <si>
    <t>Other operating revenues</t>
  </si>
  <si>
    <t xml:space="preserve"> Diluted</t>
  </si>
  <si>
    <t xml:space="preserve"> Research and development cost</t>
  </si>
  <si>
    <t xml:space="preserve"> Conversion charges</t>
  </si>
  <si>
    <t xml:space="preserve"> Excise duty</t>
  </si>
  <si>
    <t>Basic</t>
  </si>
  <si>
    <t>Dr. Reddy's Laboratories Ltd.</t>
  </si>
  <si>
    <t>Ratios</t>
  </si>
  <si>
    <t>Formula</t>
  </si>
  <si>
    <t>EBIT Margin</t>
  </si>
  <si>
    <t>Net Profit Margin</t>
  </si>
  <si>
    <t>PBT</t>
  </si>
  <si>
    <t>Interest</t>
  </si>
  <si>
    <t>PBIT / EBIT</t>
  </si>
  <si>
    <t>Dep</t>
  </si>
  <si>
    <t>EBITDA</t>
  </si>
  <si>
    <t xml:space="preserve">  Finance costs /  Interest</t>
  </si>
  <si>
    <t>Coverage Ratio</t>
  </si>
  <si>
    <t>Interest Coverage Ratio</t>
  </si>
  <si>
    <t>EBIT = PBT + Interest</t>
  </si>
  <si>
    <t>Debt Equity Ratio</t>
  </si>
  <si>
    <t>Current Ratio</t>
  </si>
  <si>
    <t>Quick Ratio</t>
  </si>
  <si>
    <t>Turnover Ratios</t>
  </si>
  <si>
    <t>Total Asset Turnover Ratio</t>
  </si>
  <si>
    <t>Sales / TA</t>
  </si>
  <si>
    <t>capacity</t>
  </si>
  <si>
    <t>Dupont Analysis</t>
  </si>
  <si>
    <t>Leverage Factor</t>
  </si>
  <si>
    <t>Total Assets / Equity</t>
  </si>
  <si>
    <t>ROE</t>
  </si>
  <si>
    <t>ROE calculated earlier</t>
  </si>
  <si>
    <r>
      <rPr>
        <b/>
        <sz val="22"/>
        <color rgb="FF00B050"/>
        <rFont val="Times New Roman"/>
        <family val="1"/>
      </rPr>
      <t>Fin</t>
    </r>
    <r>
      <rPr>
        <b/>
        <sz val="22"/>
        <color theme="1" tint="0.34998626667073579"/>
        <rFont val="Times New Roman"/>
        <family val="1"/>
      </rPr>
      <t>Shiksha</t>
    </r>
  </si>
  <si>
    <t xml:space="preserve">Profitability Ratios </t>
  </si>
  <si>
    <t>Operation Profit Margin</t>
  </si>
  <si>
    <t>EBITDA /Sales</t>
  </si>
  <si>
    <t>EBIT /Sales</t>
  </si>
  <si>
    <t>Net Profit/Sales</t>
  </si>
  <si>
    <t>Return Ratio</t>
  </si>
  <si>
    <t xml:space="preserve">Return on Capital Employed </t>
  </si>
  <si>
    <t xml:space="preserve">        EBIT (1-t)/Total Assests</t>
  </si>
  <si>
    <t xml:space="preserve">EBIT/ (Shareholder Funds + Funds) </t>
  </si>
  <si>
    <t xml:space="preserve">Return on Net Worth </t>
  </si>
  <si>
    <t>Net Profit/(Share capital + reserves)</t>
  </si>
  <si>
    <t>EBIT/Interest</t>
  </si>
  <si>
    <t>Stability Ratio</t>
  </si>
  <si>
    <t>Long term Debt/ Equity</t>
  </si>
  <si>
    <t>Total Debt/ Equity</t>
  </si>
  <si>
    <t>Liquity Ratio</t>
  </si>
  <si>
    <t>Current Assets/Current Liabilities</t>
  </si>
  <si>
    <t>(Cash+Receivables)/Current Liabilities</t>
  </si>
  <si>
    <t xml:space="preserve">Inventory Turnover Ratio </t>
  </si>
  <si>
    <t>Sales/Inventory</t>
  </si>
  <si>
    <t xml:space="preserve">Receivable Turnover Ratio </t>
  </si>
  <si>
    <t>Sales/Receivables</t>
  </si>
  <si>
    <t xml:space="preserve">Assets Turnover Ratio </t>
  </si>
  <si>
    <t>Sales/Total Assets</t>
  </si>
  <si>
    <t xml:space="preserve">Fixed Asset Turnover Ratio </t>
  </si>
  <si>
    <t>Sales/Fixed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</si>
</sst>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Times New Roman"/>
      <family val="1"/>
    </font>
    <font>
      <b/>
      <sz val="22"/>
      <color rgb="FF00B050"/>
      <name val="Times New Roman"/>
      <family val="1"/>
    </font>
    <font>
      <b/>
      <sz val="22"/>
      <color theme="1" tint="0.34998626667073579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164" fontId="8" fillId="0" borderId="16" xfId="1" applyNumberFormat="1" applyFont="1" applyBorder="1" applyAlignment="1"/>
    <xf numFmtId="0" fontId="9" fillId="2" borderId="3" xfId="0" applyFont="1" applyFill="1" applyBorder="1"/>
    <xf numFmtId="164" fontId="9" fillId="2" borderId="4" xfId="1" applyFont="1" applyFill="1" applyBorder="1"/>
    <xf numFmtId="164" fontId="9" fillId="2" borderId="5" xfId="1" applyFont="1" applyFill="1" applyBorder="1"/>
    <xf numFmtId="0" fontId="7" fillId="0" borderId="6" xfId="0" applyFont="1" applyBorder="1"/>
    <xf numFmtId="164" fontId="5" fillId="0" borderId="2" xfId="1" applyFont="1" applyBorder="1"/>
    <xf numFmtId="164" fontId="5" fillId="0" borderId="7" xfId="1" applyFont="1" applyBorder="1"/>
    <xf numFmtId="0" fontId="5" fillId="0" borderId="6" xfId="0" applyFont="1" applyBorder="1"/>
    <xf numFmtId="165" fontId="5" fillId="0" borderId="2" xfId="1" applyNumberFormat="1" applyFont="1" applyBorder="1"/>
    <xf numFmtId="165" fontId="5" fillId="0" borderId="7" xfId="1" applyNumberFormat="1" applyFont="1" applyBorder="1"/>
    <xf numFmtId="165" fontId="7" fillId="0" borderId="2" xfId="1" applyNumberFormat="1" applyFont="1" applyBorder="1"/>
    <xf numFmtId="165" fontId="7" fillId="0" borderId="7" xfId="1" applyNumberFormat="1" applyFont="1" applyBorder="1"/>
    <xf numFmtId="165" fontId="5" fillId="0" borderId="0" xfId="1" applyNumberFormat="1" applyFont="1"/>
    <xf numFmtId="164" fontId="5" fillId="0" borderId="0" xfId="0" applyNumberFormat="1" applyFont="1"/>
    <xf numFmtId="165" fontId="7" fillId="0" borderId="7" xfId="1" applyNumberFormat="1" applyFont="1" applyBorder="1" applyAlignment="1">
      <alignment horizontal="left"/>
    </xf>
    <xf numFmtId="0" fontId="7" fillId="0" borderId="8" xfId="0" applyFont="1" applyBorder="1"/>
    <xf numFmtId="165" fontId="7" fillId="0" borderId="1" xfId="1" applyNumberFormat="1" applyFont="1" applyBorder="1"/>
    <xf numFmtId="165" fontId="7" fillId="0" borderId="9" xfId="1" applyNumberFormat="1" applyFont="1" applyBorder="1"/>
    <xf numFmtId="0" fontId="5" fillId="0" borderId="17" xfId="0" applyFont="1" applyBorder="1"/>
    <xf numFmtId="0" fontId="5" fillId="0" borderId="0" xfId="0" applyFont="1" applyBorder="1"/>
    <xf numFmtId="0" fontId="7" fillId="0" borderId="10" xfId="0" applyFont="1" applyBorder="1"/>
    <xf numFmtId="165" fontId="7" fillId="0" borderId="11" xfId="1" applyNumberFormat="1" applyFont="1" applyBorder="1"/>
    <xf numFmtId="165" fontId="7" fillId="0" borderId="12" xfId="1" applyNumberFormat="1" applyFont="1" applyBorder="1"/>
    <xf numFmtId="0" fontId="10" fillId="0" borderId="0" xfId="0" applyFont="1"/>
    <xf numFmtId="164" fontId="8" fillId="0" borderId="0" xfId="1" applyNumberFormat="1" applyFont="1" applyAlignment="1"/>
    <xf numFmtId="164" fontId="9" fillId="2" borderId="4" xfId="1" applyNumberFormat="1" applyFont="1" applyFill="1" applyBorder="1"/>
    <xf numFmtId="164" fontId="9" fillId="2" borderId="5" xfId="1" applyNumberFormat="1" applyFont="1" applyFill="1" applyBorder="1"/>
    <xf numFmtId="164" fontId="5" fillId="0" borderId="2" xfId="1" applyNumberFormat="1" applyFont="1" applyBorder="1"/>
    <xf numFmtId="164" fontId="5" fillId="0" borderId="7" xfId="1" applyNumberFormat="1" applyFont="1" applyBorder="1"/>
    <xf numFmtId="0" fontId="5" fillId="3" borderId="6" xfId="0" applyFont="1" applyFill="1" applyBorder="1"/>
    <xf numFmtId="0" fontId="5" fillId="0" borderId="13" xfId="0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0" fontId="9" fillId="2" borderId="18" xfId="0" applyFont="1" applyFill="1" applyBorder="1"/>
    <xf numFmtId="9" fontId="5" fillId="0" borderId="0" xfId="2" applyFont="1"/>
    <xf numFmtId="164" fontId="5" fillId="0" borderId="0" xfId="1" applyFont="1"/>
    <xf numFmtId="0" fontId="5" fillId="4" borderId="0" xfId="0" applyFont="1" applyFill="1"/>
    <xf numFmtId="0" fontId="7" fillId="4" borderId="0" xfId="0" applyFont="1" applyFill="1"/>
    <xf numFmtId="9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zoomScaleNormal="100" workbookViewId="0">
      <pane ySplit="4" topLeftCell="A5" activePane="bottomLeft" state="frozen"/>
      <selection pane="bottomLeft" activeCell="A18" sqref="A18"/>
    </sheetView>
  </sheetViews>
  <sheetFormatPr defaultRowHeight="13.8" x14ac:dyDescent="0.25"/>
  <cols>
    <col min="1" max="1" width="37.6640625" style="2" bestFit="1" customWidth="1"/>
    <col min="2" max="6" width="14.5546875" style="2" customWidth="1"/>
    <col min="7" max="16384" width="8.88671875" style="2"/>
  </cols>
  <sheetData>
    <row r="1" spans="1:6" ht="27.6" x14ac:dyDescent="0.45">
      <c r="A1" s="1" t="s">
        <v>106</v>
      </c>
    </row>
    <row r="2" spans="1:6" x14ac:dyDescent="0.25">
      <c r="A2" s="3" t="s">
        <v>80</v>
      </c>
    </row>
    <row r="3" spans="1:6" ht="14.4" thickBot="1" x14ac:dyDescent="0.3">
      <c r="A3" s="4" t="s">
        <v>0</v>
      </c>
      <c r="E3" s="5"/>
      <c r="F3" s="5"/>
    </row>
    <row r="4" spans="1:6" x14ac:dyDescent="0.25">
      <c r="A4" s="6" t="s">
        <v>67</v>
      </c>
      <c r="B4" s="7" t="s">
        <v>2</v>
      </c>
      <c r="C4" s="7" t="s">
        <v>3</v>
      </c>
      <c r="D4" s="7" t="s">
        <v>4</v>
      </c>
      <c r="E4" s="7" t="s">
        <v>5</v>
      </c>
      <c r="F4" s="8" t="s">
        <v>6</v>
      </c>
    </row>
    <row r="5" spans="1:6" x14ac:dyDescent="0.25">
      <c r="A5" s="9" t="s">
        <v>7</v>
      </c>
      <c r="B5" s="10"/>
      <c r="C5" s="10"/>
      <c r="D5" s="10"/>
      <c r="E5" s="10"/>
      <c r="F5" s="11"/>
    </row>
    <row r="6" spans="1:6" x14ac:dyDescent="0.25">
      <c r="A6" s="9" t="s">
        <v>9</v>
      </c>
      <c r="B6" s="10"/>
      <c r="C6" s="10"/>
      <c r="D6" s="10"/>
      <c r="E6" s="10"/>
      <c r="F6" s="11"/>
    </row>
    <row r="7" spans="1:6" x14ac:dyDescent="0.25">
      <c r="A7" s="12" t="s">
        <v>11</v>
      </c>
      <c r="B7" s="13">
        <v>85.3</v>
      </c>
      <c r="C7" s="13">
        <v>85.2</v>
      </c>
      <c r="D7" s="13">
        <v>85.1</v>
      </c>
      <c r="E7" s="13">
        <v>84.9</v>
      </c>
      <c r="F7" s="14">
        <v>84.8</v>
      </c>
    </row>
    <row r="8" spans="1:6" x14ac:dyDescent="0.25">
      <c r="A8" s="12" t="s">
        <v>13</v>
      </c>
      <c r="B8" s="13">
        <v>11615.6</v>
      </c>
      <c r="C8" s="13">
        <v>9767.9</v>
      </c>
      <c r="D8" s="13">
        <v>7780.1</v>
      </c>
      <c r="E8" s="13">
        <v>6284.2</v>
      </c>
      <c r="F8" s="14">
        <v>4904.2</v>
      </c>
    </row>
    <row r="9" spans="1:6" x14ac:dyDescent="0.25">
      <c r="A9" s="12"/>
      <c r="B9" s="15"/>
      <c r="C9" s="15"/>
      <c r="D9" s="15"/>
      <c r="E9" s="15"/>
      <c r="F9" s="16"/>
    </row>
    <row r="10" spans="1:6" x14ac:dyDescent="0.25">
      <c r="A10" s="9" t="s">
        <v>19</v>
      </c>
      <c r="B10" s="17"/>
      <c r="C10" s="13"/>
      <c r="D10" s="13"/>
      <c r="E10" s="13"/>
      <c r="F10" s="14"/>
    </row>
    <row r="11" spans="1:6" x14ac:dyDescent="0.25">
      <c r="A11" s="12" t="s">
        <v>21</v>
      </c>
      <c r="B11" s="13">
        <v>1069</v>
      </c>
      <c r="C11" s="13">
        <v>1431.5</v>
      </c>
      <c r="D11" s="13">
        <v>2075.5</v>
      </c>
      <c r="E11" s="13">
        <v>1265.9000000000001</v>
      </c>
      <c r="F11" s="14">
        <v>1641.9</v>
      </c>
    </row>
    <row r="12" spans="1:6" x14ac:dyDescent="0.25">
      <c r="A12" s="12" t="s">
        <v>23</v>
      </c>
      <c r="B12" s="13">
        <v>59.2</v>
      </c>
      <c r="C12" s="13">
        <v>140.69999999999999</v>
      </c>
      <c r="D12" s="13">
        <v>124.1</v>
      </c>
      <c r="E12" s="13">
        <v>107</v>
      </c>
      <c r="F12" s="14">
        <v>19.100000000000001</v>
      </c>
    </row>
    <row r="13" spans="1:6" x14ac:dyDescent="0.25">
      <c r="A13" s="12" t="s">
        <v>25</v>
      </c>
      <c r="B13" s="13">
        <v>249.8</v>
      </c>
      <c r="C13" s="13">
        <v>273.3</v>
      </c>
      <c r="D13" s="13">
        <v>118.1</v>
      </c>
      <c r="E13" s="13">
        <v>35</v>
      </c>
      <c r="F13" s="14">
        <v>49.5</v>
      </c>
    </row>
    <row r="14" spans="1:6" x14ac:dyDescent="0.25">
      <c r="A14" s="12" t="s">
        <v>27</v>
      </c>
      <c r="B14" s="13">
        <v>94.7</v>
      </c>
      <c r="C14" s="13">
        <v>77.900000000000006</v>
      </c>
      <c r="D14" s="13">
        <v>56.3</v>
      </c>
      <c r="E14" s="13">
        <v>51.4</v>
      </c>
      <c r="F14" s="14">
        <v>33.299999999999997</v>
      </c>
    </row>
    <row r="15" spans="1:6" x14ac:dyDescent="0.25">
      <c r="A15" s="12"/>
      <c r="B15" s="15"/>
      <c r="C15" s="15"/>
      <c r="D15" s="15"/>
      <c r="E15" s="15"/>
      <c r="F15" s="16"/>
    </row>
    <row r="16" spans="1:6" x14ac:dyDescent="0.25">
      <c r="A16" s="9" t="s">
        <v>29</v>
      </c>
      <c r="B16" s="13"/>
      <c r="C16" s="13"/>
      <c r="D16" s="13"/>
      <c r="E16" s="13"/>
      <c r="F16" s="14"/>
    </row>
    <row r="17" spans="1:7" x14ac:dyDescent="0.25">
      <c r="A17" s="12" t="s">
        <v>30</v>
      </c>
      <c r="B17" s="13">
        <v>2271.8000000000002</v>
      </c>
      <c r="C17" s="13">
        <v>2185.6999999999998</v>
      </c>
      <c r="D17" s="13">
        <v>2060.6999999999998</v>
      </c>
      <c r="E17" s="13">
        <v>1898.6</v>
      </c>
      <c r="F17" s="14">
        <v>1588.8</v>
      </c>
    </row>
    <row r="18" spans="1:7" x14ac:dyDescent="0.25">
      <c r="A18" s="12" t="s">
        <v>32</v>
      </c>
      <c r="B18" s="13">
        <v>930.9</v>
      </c>
      <c r="C18" s="13">
        <v>867.3</v>
      </c>
      <c r="D18" s="13">
        <v>893.2</v>
      </c>
      <c r="E18" s="13">
        <v>965.7</v>
      </c>
      <c r="F18" s="14">
        <v>756.6</v>
      </c>
      <c r="G18" s="18"/>
    </row>
    <row r="19" spans="1:7" x14ac:dyDescent="0.25">
      <c r="A19" s="12" t="s">
        <v>34</v>
      </c>
      <c r="B19" s="13">
        <v>2439.5</v>
      </c>
      <c r="C19" s="13">
        <v>2624.4</v>
      </c>
      <c r="D19" s="13">
        <v>2020.8</v>
      </c>
      <c r="E19" s="13">
        <v>2120.4</v>
      </c>
      <c r="F19" s="14">
        <v>1749.2</v>
      </c>
    </row>
    <row r="20" spans="1:7" x14ac:dyDescent="0.25">
      <c r="A20" s="12" t="s">
        <v>36</v>
      </c>
      <c r="B20" s="13">
        <v>1194.5999999999999</v>
      </c>
      <c r="C20" s="13">
        <v>1143.9000000000001</v>
      </c>
      <c r="D20" s="13">
        <v>815.7</v>
      </c>
      <c r="E20" s="13">
        <v>674.1</v>
      </c>
      <c r="F20" s="14">
        <v>496.8</v>
      </c>
    </row>
    <row r="21" spans="1:7" x14ac:dyDescent="0.25">
      <c r="A21" s="9"/>
      <c r="B21" s="15"/>
      <c r="C21" s="15"/>
      <c r="D21" s="15"/>
      <c r="E21" s="15"/>
      <c r="F21" s="19"/>
    </row>
    <row r="22" spans="1:7" x14ac:dyDescent="0.25">
      <c r="A22" s="20" t="s">
        <v>39</v>
      </c>
      <c r="B22" s="21">
        <f>SUM(B7:B20)</f>
        <v>20010.400000000001</v>
      </c>
      <c r="C22" s="21">
        <f>SUM(C7:C20)</f>
        <v>18597.800000000003</v>
      </c>
      <c r="D22" s="21">
        <f>SUM(D7:D20)</f>
        <v>16029.600000000002</v>
      </c>
      <c r="E22" s="21">
        <f>SUM(E7:E20)</f>
        <v>13487.2</v>
      </c>
      <c r="F22" s="22">
        <f>SUM(F7:F20)</f>
        <v>11324.2</v>
      </c>
    </row>
    <row r="23" spans="1:7" x14ac:dyDescent="0.25">
      <c r="A23" s="9"/>
      <c r="B23" s="15"/>
      <c r="C23" s="15"/>
      <c r="D23" s="15"/>
      <c r="E23" s="15"/>
      <c r="F23" s="16"/>
    </row>
    <row r="24" spans="1:7" x14ac:dyDescent="0.25">
      <c r="A24" s="9"/>
      <c r="B24" s="15"/>
      <c r="C24" s="15"/>
      <c r="D24" s="15"/>
      <c r="E24" s="15"/>
      <c r="F24" s="16"/>
    </row>
    <row r="25" spans="1:7" x14ac:dyDescent="0.25">
      <c r="A25" s="9" t="s">
        <v>41</v>
      </c>
      <c r="B25" s="13"/>
      <c r="C25" s="13"/>
      <c r="D25" s="13"/>
      <c r="E25" s="13"/>
      <c r="F25" s="14"/>
    </row>
    <row r="26" spans="1:7" x14ac:dyDescent="0.25">
      <c r="A26" s="9" t="s">
        <v>43</v>
      </c>
      <c r="B26" s="13"/>
      <c r="C26" s="13"/>
      <c r="D26" s="13"/>
      <c r="E26" s="13"/>
      <c r="F26" s="14"/>
    </row>
    <row r="27" spans="1:7" x14ac:dyDescent="0.25">
      <c r="A27" s="12" t="s">
        <v>45</v>
      </c>
      <c r="B27" s="13" t="s">
        <v>100</v>
      </c>
      <c r="C27" s="13"/>
      <c r="D27" s="13"/>
      <c r="E27" s="13"/>
      <c r="F27" s="14"/>
    </row>
    <row r="28" spans="1:7" x14ac:dyDescent="0.25">
      <c r="A28" s="23" t="s">
        <v>47</v>
      </c>
      <c r="B28" s="13">
        <v>4629.6000000000004</v>
      </c>
      <c r="C28" s="13">
        <v>4183.7</v>
      </c>
      <c r="D28" s="13">
        <v>3749.6</v>
      </c>
      <c r="E28" s="13">
        <v>3141.6</v>
      </c>
      <c r="F28" s="14">
        <v>2573.1999999999998</v>
      </c>
    </row>
    <row r="29" spans="1:7" x14ac:dyDescent="0.25">
      <c r="A29" s="23" t="s">
        <v>49</v>
      </c>
      <c r="B29" s="13">
        <v>1933.8</v>
      </c>
      <c r="C29" s="13">
        <v>1193.3</v>
      </c>
      <c r="D29" s="13">
        <v>891.2</v>
      </c>
      <c r="E29" s="13">
        <v>909</v>
      </c>
      <c r="F29" s="14">
        <v>838.5</v>
      </c>
    </row>
    <row r="30" spans="1:7" x14ac:dyDescent="0.25">
      <c r="A30" s="24" t="s">
        <v>51</v>
      </c>
      <c r="B30" s="13">
        <v>663.1</v>
      </c>
      <c r="C30" s="13">
        <v>529</v>
      </c>
      <c r="D30" s="13">
        <v>638.79999999999995</v>
      </c>
      <c r="E30" s="13">
        <v>565.29999999999995</v>
      </c>
      <c r="F30" s="14">
        <v>708.5</v>
      </c>
    </row>
    <row r="31" spans="1:7" x14ac:dyDescent="0.25">
      <c r="A31" s="24" t="s">
        <v>52</v>
      </c>
      <c r="B31" s="13"/>
      <c r="C31" s="13"/>
      <c r="D31" s="13"/>
      <c r="E31" s="13"/>
      <c r="F31" s="14"/>
    </row>
    <row r="32" spans="1:7" x14ac:dyDescent="0.25">
      <c r="A32" s="24"/>
      <c r="B32" s="13"/>
      <c r="C32" s="13"/>
      <c r="D32" s="13"/>
      <c r="E32" s="13"/>
      <c r="F32" s="14"/>
    </row>
    <row r="33" spans="1:10" x14ac:dyDescent="0.25">
      <c r="A33" s="24" t="s">
        <v>55</v>
      </c>
      <c r="B33" s="13"/>
      <c r="C33" s="13"/>
      <c r="D33" s="13"/>
      <c r="E33" s="13"/>
      <c r="F33" s="14"/>
    </row>
    <row r="34" spans="1:10" x14ac:dyDescent="0.25">
      <c r="A34" s="24" t="s">
        <v>56</v>
      </c>
      <c r="B34" s="13">
        <v>145.6</v>
      </c>
      <c r="C34" s="13">
        <v>145.6</v>
      </c>
      <c r="D34" s="13">
        <v>0.4</v>
      </c>
      <c r="E34" s="13">
        <v>0.4</v>
      </c>
      <c r="F34" s="14">
        <v>0.9</v>
      </c>
    </row>
    <row r="35" spans="1:10" x14ac:dyDescent="0.25">
      <c r="A35" s="23" t="s">
        <v>57</v>
      </c>
      <c r="B35" s="13">
        <v>285.3</v>
      </c>
      <c r="C35" s="13">
        <v>245</v>
      </c>
      <c r="D35" s="13">
        <v>191.7</v>
      </c>
      <c r="E35" s="13">
        <v>174.2</v>
      </c>
      <c r="F35" s="14">
        <v>134</v>
      </c>
    </row>
    <row r="36" spans="1:10" x14ac:dyDescent="0.25">
      <c r="A36" s="23" t="s">
        <v>58</v>
      </c>
      <c r="B36" s="13">
        <v>519.4</v>
      </c>
      <c r="C36" s="13">
        <v>418.1</v>
      </c>
      <c r="D36" s="13">
        <v>232.2</v>
      </c>
      <c r="E36" s="13">
        <v>149.1</v>
      </c>
      <c r="F36" s="14">
        <v>70.099999999999994</v>
      </c>
    </row>
    <row r="37" spans="1:10" x14ac:dyDescent="0.25">
      <c r="A37" s="12" t="s">
        <v>59</v>
      </c>
      <c r="B37" s="13">
        <v>13.5</v>
      </c>
      <c r="C37" s="13">
        <v>6.4</v>
      </c>
      <c r="D37" s="13"/>
      <c r="E37" s="13">
        <v>20.9</v>
      </c>
      <c r="F37" s="14"/>
      <c r="J37" s="4"/>
    </row>
    <row r="38" spans="1:10" x14ac:dyDescent="0.25">
      <c r="A38" s="12"/>
      <c r="B38" s="15"/>
      <c r="C38" s="15"/>
      <c r="D38" s="15"/>
      <c r="E38" s="15"/>
      <c r="F38" s="16"/>
    </row>
    <row r="39" spans="1:10" x14ac:dyDescent="0.25">
      <c r="A39" s="9" t="s">
        <v>60</v>
      </c>
      <c r="B39" s="13"/>
      <c r="C39" s="13"/>
      <c r="D39" s="13"/>
      <c r="E39" s="13"/>
      <c r="F39" s="14"/>
    </row>
    <row r="40" spans="1:10" x14ac:dyDescent="0.25">
      <c r="A40" s="12" t="s">
        <v>61</v>
      </c>
      <c r="B40" s="13">
        <v>2112.1999999999998</v>
      </c>
      <c r="C40" s="13">
        <v>2102.1999999999998</v>
      </c>
      <c r="D40" s="13">
        <v>1066.4000000000001</v>
      </c>
      <c r="E40" s="13">
        <v>196.6</v>
      </c>
      <c r="F40" s="14">
        <v>207</v>
      </c>
    </row>
    <row r="41" spans="1:10" x14ac:dyDescent="0.25">
      <c r="A41" s="12" t="s">
        <v>62</v>
      </c>
      <c r="B41" s="13">
        <v>2579.9</v>
      </c>
      <c r="C41" s="13">
        <v>2569.9</v>
      </c>
      <c r="D41" s="13">
        <v>2418.8000000000002</v>
      </c>
      <c r="E41" s="13">
        <v>2170.6999999999998</v>
      </c>
      <c r="F41" s="14">
        <v>1943.3</v>
      </c>
    </row>
    <row r="42" spans="1:10" x14ac:dyDescent="0.25">
      <c r="A42" s="12" t="s">
        <v>63</v>
      </c>
      <c r="B42" s="13">
        <v>4166.7</v>
      </c>
      <c r="C42" s="13">
        <v>4101.2</v>
      </c>
      <c r="D42" s="13">
        <v>3325.3</v>
      </c>
      <c r="E42" s="13">
        <v>3180.4</v>
      </c>
      <c r="F42" s="14">
        <v>2536.8000000000002</v>
      </c>
      <c r="J42" s="4"/>
    </row>
    <row r="43" spans="1:10" x14ac:dyDescent="0.25">
      <c r="A43" s="12" t="s">
        <v>64</v>
      </c>
      <c r="B43" s="13">
        <v>1835.8</v>
      </c>
      <c r="C43" s="13">
        <v>1872.4</v>
      </c>
      <c r="D43" s="13">
        <v>2300.6</v>
      </c>
      <c r="E43" s="13">
        <v>2017.1</v>
      </c>
      <c r="F43" s="14">
        <v>1606.1</v>
      </c>
    </row>
    <row r="44" spans="1:10" x14ac:dyDescent="0.25">
      <c r="A44" s="12" t="s">
        <v>65</v>
      </c>
      <c r="B44" s="13">
        <v>1005.8</v>
      </c>
      <c r="C44" s="13">
        <v>1074.7</v>
      </c>
      <c r="D44" s="13">
        <v>1098.9000000000001</v>
      </c>
      <c r="E44" s="13">
        <v>861.3</v>
      </c>
      <c r="F44" s="14">
        <v>662.9</v>
      </c>
    </row>
    <row r="45" spans="1:10" x14ac:dyDescent="0.25">
      <c r="A45" s="12" t="s">
        <v>66</v>
      </c>
      <c r="B45" s="13">
        <v>119.7</v>
      </c>
      <c r="C45" s="13">
        <v>156.30000000000001</v>
      </c>
      <c r="D45" s="13">
        <v>115.7</v>
      </c>
      <c r="E45" s="13">
        <v>100.6</v>
      </c>
      <c r="F45" s="14">
        <v>42.9</v>
      </c>
    </row>
    <row r="46" spans="1:10" x14ac:dyDescent="0.25">
      <c r="A46" s="12"/>
      <c r="B46" s="15"/>
      <c r="C46" s="15"/>
      <c r="D46" s="15"/>
      <c r="E46" s="15"/>
      <c r="F46" s="16"/>
    </row>
    <row r="47" spans="1:10" ht="14.4" thickBot="1" x14ac:dyDescent="0.3">
      <c r="A47" s="25" t="s">
        <v>39</v>
      </c>
      <c r="B47" s="26">
        <f>SUM(B28:B45)</f>
        <v>20010.399999999998</v>
      </c>
      <c r="C47" s="26">
        <f t="shared" ref="C47:E47" si="0">SUM(C28:C45)</f>
        <v>18597.8</v>
      </c>
      <c r="D47" s="26">
        <f t="shared" si="0"/>
        <v>16029.599999999999</v>
      </c>
      <c r="E47" s="26">
        <f t="shared" si="0"/>
        <v>13487.199999999999</v>
      </c>
      <c r="F47" s="27">
        <f>SUM(F28:F45)</f>
        <v>11324.199999999999</v>
      </c>
    </row>
    <row r="50" spans="2:6" x14ac:dyDescent="0.25">
      <c r="B50" s="18"/>
      <c r="C50" s="18"/>
      <c r="D50" s="18"/>
      <c r="E50" s="18"/>
      <c r="F50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zoomScaleNormal="100" workbookViewId="0">
      <pane ySplit="4" topLeftCell="A5" activePane="bottomLeft" state="frozen"/>
      <selection pane="bottomLeft" activeCell="K29" sqref="K29"/>
    </sheetView>
  </sheetViews>
  <sheetFormatPr defaultRowHeight="13.8" x14ac:dyDescent="0.25"/>
  <cols>
    <col min="1" max="1" width="43" style="2" bestFit="1" customWidth="1"/>
    <col min="2" max="6" width="12.88671875" style="2" customWidth="1"/>
    <col min="7" max="16384" width="8.88671875" style="2"/>
  </cols>
  <sheetData>
    <row r="1" spans="1:6" ht="27.6" x14ac:dyDescent="0.45">
      <c r="A1" s="1" t="s">
        <v>106</v>
      </c>
    </row>
    <row r="2" spans="1:6" x14ac:dyDescent="0.25">
      <c r="A2" s="28" t="s">
        <v>80</v>
      </c>
      <c r="C2" s="2" t="s">
        <v>93</v>
      </c>
    </row>
    <row r="3" spans="1:6" ht="14.4" thickBot="1" x14ac:dyDescent="0.3">
      <c r="A3" s="4" t="s">
        <v>1</v>
      </c>
      <c r="E3" s="29"/>
      <c r="F3" s="29"/>
    </row>
    <row r="4" spans="1:6" x14ac:dyDescent="0.25">
      <c r="A4" s="6" t="s">
        <v>67</v>
      </c>
      <c r="B4" s="30" t="s">
        <v>2</v>
      </c>
      <c r="C4" s="30" t="s">
        <v>3</v>
      </c>
      <c r="D4" s="30" t="s">
        <v>4</v>
      </c>
      <c r="E4" s="30" t="s">
        <v>5</v>
      </c>
      <c r="F4" s="31" t="s">
        <v>6</v>
      </c>
    </row>
    <row r="5" spans="1:6" x14ac:dyDescent="0.25">
      <c r="A5" s="9" t="s">
        <v>8</v>
      </c>
      <c r="B5" s="32"/>
      <c r="C5" s="32"/>
      <c r="D5" s="32"/>
      <c r="E5" s="32"/>
      <c r="F5" s="33"/>
    </row>
    <row r="6" spans="1:6" x14ac:dyDescent="0.25">
      <c r="A6" s="12" t="s">
        <v>10</v>
      </c>
      <c r="B6" s="13">
        <v>15463.9</v>
      </c>
      <c r="C6" s="13">
        <v>14785.5</v>
      </c>
      <c r="D6" s="13">
        <v>13171.5</v>
      </c>
      <c r="E6" s="13">
        <v>11493.3</v>
      </c>
      <c r="F6" s="14">
        <v>9473.4</v>
      </c>
    </row>
    <row r="7" spans="1:6" x14ac:dyDescent="0.25">
      <c r="A7" s="12" t="s">
        <v>12</v>
      </c>
      <c r="B7" s="13">
        <v>-84.2</v>
      </c>
      <c r="C7" s="13">
        <v>-82.9</v>
      </c>
      <c r="D7" s="13">
        <v>-82</v>
      </c>
      <c r="E7" s="13">
        <v>-71.8</v>
      </c>
      <c r="F7" s="14">
        <v>-40.5</v>
      </c>
    </row>
    <row r="8" spans="1:6" x14ac:dyDescent="0.25">
      <c r="A8" s="9" t="s">
        <v>71</v>
      </c>
      <c r="B8" s="15">
        <f>B6+B7</f>
        <v>15379.699999999999</v>
      </c>
      <c r="C8" s="15">
        <f t="shared" ref="C8" si="0">C6+C7</f>
        <v>14702.6</v>
      </c>
      <c r="D8" s="15">
        <f t="shared" ref="D8" si="1">D6+D7</f>
        <v>13089.5</v>
      </c>
      <c r="E8" s="15">
        <f t="shared" ref="E8:F8" si="2">E6+E7</f>
        <v>11421.5</v>
      </c>
      <c r="F8" s="16">
        <f t="shared" si="2"/>
        <v>9432.9</v>
      </c>
    </row>
    <row r="9" spans="1:6" x14ac:dyDescent="0.25">
      <c r="A9" s="2" t="s">
        <v>72</v>
      </c>
      <c r="B9" s="13">
        <v>146.6</v>
      </c>
      <c r="C9" s="13">
        <v>168.9</v>
      </c>
      <c r="D9" s="13">
        <v>163.19999999999999</v>
      </c>
      <c r="E9" s="13">
        <v>207</v>
      </c>
      <c r="F9" s="14">
        <v>233.6</v>
      </c>
    </row>
    <row r="10" spans="1:6" x14ac:dyDescent="0.25">
      <c r="A10" s="12" t="s">
        <v>73</v>
      </c>
      <c r="B10" s="13">
        <v>76.7</v>
      </c>
      <c r="C10" s="13">
        <v>36.9</v>
      </c>
      <c r="D10" s="13">
        <v>28</v>
      </c>
      <c r="E10" s="13">
        <v>53.3</v>
      </c>
      <c r="F10" s="14">
        <v>42.1</v>
      </c>
    </row>
    <row r="11" spans="1:6" x14ac:dyDescent="0.25">
      <c r="A11" s="12" t="s">
        <v>74</v>
      </c>
      <c r="B11" s="13">
        <v>94.8</v>
      </c>
      <c r="C11" s="13">
        <v>114.9</v>
      </c>
      <c r="D11" s="13">
        <v>134.6</v>
      </c>
      <c r="E11" s="13">
        <v>213.8</v>
      </c>
      <c r="F11" s="14">
        <v>105.9</v>
      </c>
    </row>
    <row r="12" spans="1:6" x14ac:dyDescent="0.25">
      <c r="A12" s="12" t="s">
        <v>14</v>
      </c>
      <c r="B12" s="13">
        <f>SUM(B8:B11)</f>
        <v>15697.8</v>
      </c>
      <c r="C12" s="13">
        <f t="shared" ref="C12:D12" si="3">SUM(C8:C11)</f>
        <v>15023.3</v>
      </c>
      <c r="D12" s="13">
        <f t="shared" si="3"/>
        <v>13415.300000000001</v>
      </c>
      <c r="E12" s="13">
        <f t="shared" ref="E12" si="4">SUM(E8:E11)</f>
        <v>11895.599999999999</v>
      </c>
      <c r="F12" s="14">
        <f t="shared" ref="F12" si="5">SUM(F8:F11)</f>
        <v>9814.5</v>
      </c>
    </row>
    <row r="13" spans="1:6" x14ac:dyDescent="0.25">
      <c r="A13" s="12" t="s">
        <v>15</v>
      </c>
      <c r="B13" s="13">
        <v>269.3</v>
      </c>
      <c r="C13" s="13">
        <v>274.10000000000002</v>
      </c>
      <c r="D13" s="13">
        <v>169.7</v>
      </c>
      <c r="E13" s="13">
        <v>149.9</v>
      </c>
      <c r="F13" s="14">
        <v>132.30000000000001</v>
      </c>
    </row>
    <row r="14" spans="1:6" x14ac:dyDescent="0.25">
      <c r="A14" s="20" t="s">
        <v>17</v>
      </c>
      <c r="B14" s="21">
        <f>B12+B13</f>
        <v>15967.099999999999</v>
      </c>
      <c r="C14" s="21">
        <f t="shared" ref="C14:F14" si="6">C12+C13</f>
        <v>15297.4</v>
      </c>
      <c r="D14" s="21">
        <f t="shared" si="6"/>
        <v>13585.000000000002</v>
      </c>
      <c r="E14" s="21">
        <f t="shared" si="6"/>
        <v>12045.499999999998</v>
      </c>
      <c r="F14" s="22">
        <f t="shared" si="6"/>
        <v>9946.7999999999993</v>
      </c>
    </row>
    <row r="15" spans="1:6" x14ac:dyDescent="0.25">
      <c r="A15" s="9" t="s">
        <v>18</v>
      </c>
      <c r="B15" s="13"/>
      <c r="C15" s="13"/>
      <c r="D15" s="13"/>
      <c r="E15" s="13"/>
      <c r="F15" s="14"/>
    </row>
    <row r="16" spans="1:6" x14ac:dyDescent="0.25">
      <c r="A16" s="12" t="s">
        <v>20</v>
      </c>
      <c r="B16" s="13">
        <v>2466.6999999999998</v>
      </c>
      <c r="C16" s="13">
        <v>2900.2</v>
      </c>
      <c r="D16" s="13">
        <v>2840.7</v>
      </c>
      <c r="E16" s="13">
        <v>2816.6</v>
      </c>
      <c r="F16" s="14">
        <v>1949.3</v>
      </c>
    </row>
    <row r="17" spans="1:9" x14ac:dyDescent="0.25">
      <c r="A17" s="12" t="s">
        <v>22</v>
      </c>
      <c r="B17" s="13"/>
      <c r="C17" s="13"/>
      <c r="D17" s="13"/>
      <c r="E17" s="13"/>
      <c r="F17" s="14"/>
    </row>
    <row r="18" spans="1:9" x14ac:dyDescent="0.25">
      <c r="A18" s="12" t="s">
        <v>24</v>
      </c>
      <c r="B18" s="13">
        <v>1174.3</v>
      </c>
      <c r="C18" s="13">
        <v>942</v>
      </c>
      <c r="D18" s="13">
        <v>739.8</v>
      </c>
      <c r="E18" s="13">
        <v>805.7</v>
      </c>
      <c r="F18" s="14">
        <v>718.2</v>
      </c>
    </row>
    <row r="19" spans="1:9" x14ac:dyDescent="0.25">
      <c r="A19" s="12" t="s">
        <v>26</v>
      </c>
      <c r="B19" s="13">
        <v>-100.3</v>
      </c>
      <c r="C19" s="13">
        <v>-55.8</v>
      </c>
      <c r="D19" s="13">
        <v>-319.60000000000002</v>
      </c>
      <c r="E19" s="13">
        <v>-168.5</v>
      </c>
      <c r="F19" s="14">
        <v>-152.6</v>
      </c>
    </row>
    <row r="20" spans="1:9" x14ac:dyDescent="0.25">
      <c r="A20" s="12" t="s">
        <v>77</v>
      </c>
      <c r="B20" s="13">
        <v>243.6</v>
      </c>
      <c r="C20" s="13">
        <v>192.9</v>
      </c>
      <c r="D20" s="13">
        <v>220.7</v>
      </c>
      <c r="E20" s="13">
        <v>188</v>
      </c>
      <c r="F20" s="14">
        <v>227.8</v>
      </c>
    </row>
    <row r="21" spans="1:9" x14ac:dyDescent="0.25">
      <c r="A21" s="12" t="s">
        <v>78</v>
      </c>
      <c r="B21" s="13"/>
      <c r="C21" s="13"/>
      <c r="D21" s="13"/>
      <c r="E21" s="13">
        <v>63</v>
      </c>
      <c r="F21" s="14">
        <v>53.4</v>
      </c>
    </row>
    <row r="22" spans="1:9" x14ac:dyDescent="0.25">
      <c r="A22" s="12"/>
      <c r="B22" s="15"/>
      <c r="C22" s="15"/>
      <c r="D22" s="15"/>
      <c r="E22" s="15"/>
      <c r="F22" s="16"/>
    </row>
    <row r="23" spans="1:9" x14ac:dyDescent="0.25">
      <c r="A23" s="12" t="s">
        <v>28</v>
      </c>
      <c r="B23" s="13">
        <v>3187.4</v>
      </c>
      <c r="C23" s="13">
        <v>2944.6</v>
      </c>
      <c r="D23" s="13">
        <v>2475.4</v>
      </c>
      <c r="E23" s="13">
        <v>1928.7</v>
      </c>
      <c r="F23" s="14">
        <v>1591.2</v>
      </c>
    </row>
    <row r="24" spans="1:9" x14ac:dyDescent="0.25">
      <c r="A24" s="34" t="s">
        <v>90</v>
      </c>
      <c r="B24" s="13">
        <v>82.4</v>
      </c>
      <c r="C24" s="13">
        <v>108.2</v>
      </c>
      <c r="D24" s="13">
        <v>126.7</v>
      </c>
      <c r="E24" s="13">
        <v>100.3</v>
      </c>
      <c r="F24" s="14">
        <v>105.6</v>
      </c>
    </row>
    <row r="25" spans="1:9" x14ac:dyDescent="0.25">
      <c r="A25" s="12" t="s">
        <v>31</v>
      </c>
      <c r="B25" s="13">
        <v>970.5</v>
      </c>
      <c r="C25" s="13">
        <v>759.9</v>
      </c>
      <c r="D25" s="13">
        <v>647.5</v>
      </c>
      <c r="E25" s="13">
        <v>550.20000000000005</v>
      </c>
      <c r="F25" s="14">
        <v>518.1</v>
      </c>
    </row>
    <row r="26" spans="1:9" x14ac:dyDescent="0.25">
      <c r="A26" s="12" t="s">
        <v>76</v>
      </c>
      <c r="B26" s="13"/>
      <c r="C26" s="13"/>
      <c r="D26" s="13"/>
      <c r="E26" s="13">
        <v>791.5</v>
      </c>
      <c r="F26" s="14">
        <v>595.20000000000005</v>
      </c>
    </row>
    <row r="27" spans="1:9" x14ac:dyDescent="0.25">
      <c r="A27" s="12" t="s">
        <v>33</v>
      </c>
      <c r="B27" s="13">
        <v>4805.3</v>
      </c>
      <c r="C27" s="13">
        <v>4605.8</v>
      </c>
      <c r="D27" s="13">
        <v>4207.5</v>
      </c>
      <c r="E27" s="13">
        <v>2751.1</v>
      </c>
      <c r="F27" s="14">
        <v>2400.9</v>
      </c>
    </row>
    <row r="28" spans="1:9" x14ac:dyDescent="0.25">
      <c r="A28" s="20" t="s">
        <v>35</v>
      </c>
      <c r="B28" s="21">
        <f>SUM(B16:B27)</f>
        <v>12829.9</v>
      </c>
      <c r="C28" s="21">
        <f t="shared" ref="C28:D28" si="7">SUM(C16:C27)</f>
        <v>12397.8</v>
      </c>
      <c r="D28" s="21">
        <f t="shared" si="7"/>
        <v>10938.7</v>
      </c>
      <c r="E28" s="21">
        <f t="shared" ref="E28:F28" si="8">SUM(E16:E27)</f>
        <v>9826.6</v>
      </c>
      <c r="F28" s="22">
        <f t="shared" si="8"/>
        <v>8007.1</v>
      </c>
    </row>
    <row r="29" spans="1:9" x14ac:dyDescent="0.25">
      <c r="A29" s="12" t="s">
        <v>37</v>
      </c>
      <c r="B29" s="13">
        <f>B14-B28</f>
        <v>3137.1999999999989</v>
      </c>
      <c r="C29" s="13">
        <f>C14-C28</f>
        <v>2899.6000000000004</v>
      </c>
      <c r="D29" s="13">
        <f>D14-D28</f>
        <v>2646.3000000000011</v>
      </c>
      <c r="E29" s="13">
        <f>E14-E28</f>
        <v>2218.8999999999978</v>
      </c>
      <c r="F29" s="14">
        <f>F14-F28</f>
        <v>1939.6999999999989</v>
      </c>
      <c r="G29" s="2" t="s">
        <v>85</v>
      </c>
      <c r="H29" s="2" t="s">
        <v>86</v>
      </c>
      <c r="I29" s="2" t="s">
        <v>87</v>
      </c>
    </row>
    <row r="30" spans="1:9" x14ac:dyDescent="0.25">
      <c r="A30" s="12" t="s">
        <v>38</v>
      </c>
      <c r="B30" s="13">
        <v>462.1</v>
      </c>
      <c r="C30" s="13"/>
      <c r="D30" s="13"/>
      <c r="E30" s="13">
        <v>54.2</v>
      </c>
      <c r="F30" s="14">
        <v>135.30000000000001</v>
      </c>
      <c r="H30" s="2" t="s">
        <v>88</v>
      </c>
      <c r="I30" s="2" t="s">
        <v>89</v>
      </c>
    </row>
    <row r="31" spans="1:9" x14ac:dyDescent="0.25">
      <c r="A31" s="9" t="s">
        <v>40</v>
      </c>
      <c r="B31" s="15">
        <f>B29-B30</f>
        <v>2675.099999999999</v>
      </c>
      <c r="C31" s="15">
        <f t="shared" ref="C31:E31" si="9">C29-C30</f>
        <v>2899.6000000000004</v>
      </c>
      <c r="D31" s="15">
        <f t="shared" si="9"/>
        <v>2646.3000000000011</v>
      </c>
      <c r="E31" s="15">
        <f t="shared" si="9"/>
        <v>2164.699999999998</v>
      </c>
      <c r="F31" s="16">
        <f>F29-F30</f>
        <v>1804.399999999999</v>
      </c>
    </row>
    <row r="32" spans="1:9" x14ac:dyDescent="0.25">
      <c r="A32" s="12" t="s">
        <v>42</v>
      </c>
      <c r="B32" s="13"/>
      <c r="C32" s="13"/>
      <c r="D32" s="13"/>
      <c r="E32" s="13"/>
      <c r="F32" s="14"/>
    </row>
    <row r="33" spans="1:6" x14ac:dyDescent="0.25">
      <c r="A33" s="12" t="s">
        <v>44</v>
      </c>
      <c r="B33" s="13">
        <v>662</v>
      </c>
      <c r="C33" s="13">
        <v>624.20000000000005</v>
      </c>
      <c r="D33" s="13">
        <v>656.8</v>
      </c>
      <c r="E33" s="13">
        <v>657</v>
      </c>
      <c r="F33" s="14">
        <v>524.79999999999995</v>
      </c>
    </row>
    <row r="34" spans="1:6" x14ac:dyDescent="0.25">
      <c r="A34" s="12" t="s">
        <v>69</v>
      </c>
      <c r="B34" s="13"/>
      <c r="C34" s="13"/>
      <c r="D34" s="13"/>
      <c r="E34" s="13"/>
      <c r="F34" s="14"/>
    </row>
    <row r="35" spans="1:6" x14ac:dyDescent="0.25">
      <c r="A35" s="12" t="s">
        <v>46</v>
      </c>
      <c r="B35" s="13">
        <v>-138.30000000000001</v>
      </c>
      <c r="C35" s="13">
        <v>-61</v>
      </c>
      <c r="D35" s="13">
        <v>26.3</v>
      </c>
      <c r="E35" s="13">
        <v>-19.100000000000001</v>
      </c>
      <c r="F35" s="14">
        <v>-21.3</v>
      </c>
    </row>
    <row r="36" spans="1:6" x14ac:dyDescent="0.25">
      <c r="A36" s="12" t="s">
        <v>70</v>
      </c>
      <c r="B36" s="13"/>
      <c r="C36" s="13"/>
      <c r="D36" s="13"/>
      <c r="E36" s="13"/>
      <c r="F36" s="14"/>
    </row>
    <row r="37" spans="1:6" x14ac:dyDescent="0.25">
      <c r="A37" s="9" t="s">
        <v>48</v>
      </c>
      <c r="B37" s="15">
        <f t="shared" ref="B37:C37" si="10">B31-SUM(B33:B36)</f>
        <v>2151.3999999999987</v>
      </c>
      <c r="C37" s="15">
        <f t="shared" si="10"/>
        <v>2336.4000000000005</v>
      </c>
      <c r="D37" s="15">
        <f>D31-SUM(D33:D36)</f>
        <v>1963.2000000000012</v>
      </c>
      <c r="E37" s="15">
        <f>E31-SUM(E33:E36)</f>
        <v>1526.7999999999979</v>
      </c>
      <c r="F37" s="16">
        <f>F31-SUM(F33:F36)</f>
        <v>1300.899999999999</v>
      </c>
    </row>
    <row r="38" spans="1:6" x14ac:dyDescent="0.25">
      <c r="A38" s="12" t="s">
        <v>50</v>
      </c>
      <c r="B38" s="13"/>
      <c r="C38" s="13"/>
      <c r="D38" s="13"/>
      <c r="E38" s="13"/>
      <c r="F38" s="14"/>
    </row>
    <row r="39" spans="1:6" x14ac:dyDescent="0.25">
      <c r="A39" s="12" t="s">
        <v>16</v>
      </c>
      <c r="B39" s="13"/>
      <c r="C39" s="13"/>
      <c r="D39" s="13"/>
      <c r="E39" s="13"/>
      <c r="F39" s="14"/>
    </row>
    <row r="40" spans="1:6" x14ac:dyDescent="0.25">
      <c r="A40" s="20" t="s">
        <v>53</v>
      </c>
      <c r="B40" s="21">
        <f t="shared" ref="B40:C40" si="11">B37+B38+B39</f>
        <v>2151.3999999999987</v>
      </c>
      <c r="C40" s="21">
        <f t="shared" si="11"/>
        <v>2336.4000000000005</v>
      </c>
      <c r="D40" s="21">
        <f>D37+D38+D39</f>
        <v>1963.2000000000012</v>
      </c>
      <c r="E40" s="21">
        <f t="shared" ref="E40:F40" si="12">E37+E38+E39</f>
        <v>1526.7999999999979</v>
      </c>
      <c r="F40" s="22">
        <f t="shared" si="12"/>
        <v>1300.899999999999</v>
      </c>
    </row>
    <row r="41" spans="1:6" x14ac:dyDescent="0.25">
      <c r="A41" s="12" t="s">
        <v>54</v>
      </c>
      <c r="B41" s="15"/>
      <c r="C41" s="15"/>
      <c r="D41" s="15"/>
      <c r="E41" s="15"/>
      <c r="F41" s="16"/>
    </row>
    <row r="42" spans="1:6" x14ac:dyDescent="0.25">
      <c r="A42" s="12" t="s">
        <v>79</v>
      </c>
      <c r="B42" s="13">
        <v>126.15</v>
      </c>
      <c r="C42" s="13">
        <v>137.18</v>
      </c>
      <c r="D42" s="13">
        <v>115.45</v>
      </c>
      <c r="E42" s="13">
        <v>89.93</v>
      </c>
      <c r="F42" s="14">
        <v>76.760000000000005</v>
      </c>
    </row>
    <row r="43" spans="1:6" ht="14.4" thickBot="1" x14ac:dyDescent="0.3">
      <c r="A43" s="35" t="s">
        <v>75</v>
      </c>
      <c r="B43" s="36">
        <v>125.7</v>
      </c>
      <c r="C43" s="36">
        <v>136.59</v>
      </c>
      <c r="D43" s="36">
        <v>114.9</v>
      </c>
      <c r="E43" s="36">
        <v>89.48</v>
      </c>
      <c r="F43" s="37">
        <v>76.37</v>
      </c>
    </row>
    <row r="48" spans="1:6" x14ac:dyDescent="0.25">
      <c r="D48" s="2" t="s">
        <v>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tabSelected="1" zoomScaleNormal="100" workbookViewId="0">
      <pane ySplit="5" topLeftCell="A6" activePane="bottomLeft" state="frozen"/>
      <selection pane="bottomLeft" activeCell="J26" sqref="J26"/>
    </sheetView>
  </sheetViews>
  <sheetFormatPr defaultRowHeight="13.8" x14ac:dyDescent="0.25"/>
  <cols>
    <col min="1" max="1" width="30.33203125" style="2" customWidth="1"/>
    <col min="2" max="2" width="34.44140625" style="2" bestFit="1" customWidth="1"/>
    <col min="3" max="16384" width="8.88671875" style="2"/>
  </cols>
  <sheetData>
    <row r="1" spans="1:7" ht="27.6" x14ac:dyDescent="0.45">
      <c r="A1" s="1" t="s">
        <v>106</v>
      </c>
      <c r="B1" s="1"/>
    </row>
    <row r="3" spans="1:7" x14ac:dyDescent="0.25">
      <c r="A3" s="28" t="s">
        <v>80</v>
      </c>
      <c r="B3" s="28"/>
    </row>
    <row r="4" spans="1:7" ht="14.4" thickBot="1" x14ac:dyDescent="0.3">
      <c r="A4" s="4"/>
      <c r="B4" s="4"/>
      <c r="F4" s="29"/>
      <c r="G4" s="29"/>
    </row>
    <row r="5" spans="1:7" x14ac:dyDescent="0.25">
      <c r="A5" s="6" t="s">
        <v>81</v>
      </c>
      <c r="B5" s="38" t="s">
        <v>82</v>
      </c>
      <c r="C5" s="30" t="s">
        <v>2</v>
      </c>
      <c r="D5" s="30" t="s">
        <v>3</v>
      </c>
      <c r="E5" s="30" t="s">
        <v>4</v>
      </c>
      <c r="F5" s="30" t="s">
        <v>5</v>
      </c>
      <c r="G5" s="31" t="s">
        <v>6</v>
      </c>
    </row>
    <row r="6" spans="1:7" x14ac:dyDescent="0.25">
      <c r="A6" s="42" t="s">
        <v>107</v>
      </c>
      <c r="B6" s="41"/>
      <c r="C6" s="41"/>
      <c r="D6" s="41"/>
      <c r="E6" s="41"/>
      <c r="F6" s="41"/>
      <c r="G6" s="41"/>
    </row>
    <row r="7" spans="1:7" x14ac:dyDescent="0.25">
      <c r="A7" s="2" t="s">
        <v>108</v>
      </c>
      <c r="B7" s="2" t="s">
        <v>109</v>
      </c>
      <c r="C7" s="39">
        <f>('P&amp;L'!B29+'P&amp;L'!B24+'P&amp;L'!B25)/'P&amp;L'!B8</f>
        <v>0.27244354571285517</v>
      </c>
      <c r="D7" s="39">
        <f>('P&amp;L'!C29+'P&amp;L'!C24+'P&amp;L'!C25)/'P&amp;L'!C8</f>
        <v>0.25626079740998192</v>
      </c>
      <c r="E7" s="39">
        <f>('P&amp;L'!D29+'P&amp;L'!D24+'P&amp;L'!D25)/'P&amp;L'!D8</f>
        <v>0.26131632224301926</v>
      </c>
      <c r="F7" s="39">
        <f>('P&amp;L'!E29+'P&amp;L'!E24+'P&amp;L'!E25)/'P&amp;L'!E8</f>
        <v>0.25122794729238695</v>
      </c>
      <c r="G7" s="39">
        <f>('P&amp;L'!F29+'P&amp;L'!F24+'P&amp;L'!F25)/'P&amp;L'!F8</f>
        <v>0.27175099916250556</v>
      </c>
    </row>
    <row r="8" spans="1:7" x14ac:dyDescent="0.25">
      <c r="A8" s="2" t="s">
        <v>83</v>
      </c>
      <c r="B8" s="2" t="s">
        <v>110</v>
      </c>
      <c r="C8" s="39">
        <f>('P&amp;L'!B29+'P&amp;L'!B24)/'P&amp;L'!B8</f>
        <v>0.20934088441256976</v>
      </c>
      <c r="D8" s="39">
        <f>('P&amp;L'!C29+'P&amp;L'!C24)/'P&amp;L'!C8</f>
        <v>0.20457606137689932</v>
      </c>
      <c r="E8" s="39">
        <f>('P&amp;L'!D29+'P&amp;L'!D24)/'P&amp;L'!D8</f>
        <v>0.21184919210053868</v>
      </c>
      <c r="F8" s="39">
        <f>('P&amp;L'!E29+'P&amp;L'!E24)/'P&amp;L'!E8</f>
        <v>0.20305564067766912</v>
      </c>
      <c r="G8" s="39">
        <f>('P&amp;L'!F29+'P&amp;L'!F24)/'P&amp;L'!F8</f>
        <v>0.21682621463176743</v>
      </c>
    </row>
    <row r="9" spans="1:7" x14ac:dyDescent="0.25">
      <c r="A9" s="2" t="s">
        <v>84</v>
      </c>
      <c r="B9" s="2" t="s">
        <v>111</v>
      </c>
      <c r="C9" s="39">
        <f>'P&amp;L'!B40/'P&amp;L'!B8</f>
        <v>0.13988569347906649</v>
      </c>
      <c r="D9" s="39">
        <f>'P&amp;L'!C40/'P&amp;L'!C8</f>
        <v>0.15891066886128988</v>
      </c>
      <c r="E9" s="39">
        <f>'P&amp;L'!D40/'P&amp;L'!D8</f>
        <v>0.14998281064975752</v>
      </c>
      <c r="F9" s="39">
        <f>'P&amp;L'!E40/'P&amp;L'!E8</f>
        <v>0.13367771308497114</v>
      </c>
      <c r="G9" s="39">
        <f>'P&amp;L'!F40/'P&amp;L'!F8</f>
        <v>0.13791092877057945</v>
      </c>
    </row>
    <row r="10" spans="1:7" x14ac:dyDescent="0.25">
      <c r="A10" s="42" t="s">
        <v>112</v>
      </c>
      <c r="B10" s="41"/>
      <c r="C10" s="41"/>
      <c r="D10" s="41"/>
      <c r="E10" s="41"/>
      <c r="F10" s="41"/>
      <c r="G10" s="41"/>
    </row>
    <row r="11" spans="1:7" x14ac:dyDescent="0.25">
      <c r="A11" s="2" t="s">
        <v>113</v>
      </c>
      <c r="B11" s="2" t="s">
        <v>115</v>
      </c>
      <c r="C11" s="39">
        <f>('P&amp;L'!B29+'P&amp;L'!B24)*(1-30%)/'Balance Sheet'!B47</f>
        <v>0.11262743373445806</v>
      </c>
      <c r="D11" s="39">
        <f>('P&amp;L'!C29+'P&amp;L'!C24)*(1-30%)/'Balance Sheet'!C47</f>
        <v>0.11321016464312984</v>
      </c>
      <c r="E11" s="39">
        <f>('P&amp;L'!D29+'P&amp;L'!D24)*(1-30%)/'Balance Sheet'!D47</f>
        <v>0.12109472475919554</v>
      </c>
      <c r="F11" s="39">
        <f>('P&amp;L'!E29+'P&amp;L'!E24)*(1-30%)/'Balance Sheet'!E47</f>
        <v>0.12036894240465024</v>
      </c>
      <c r="G11" s="39">
        <f>('P&amp;L'!F29+'P&amp;L'!F24)*(1-30%)/'Balance Sheet'!F47</f>
        <v>0.12642924003461606</v>
      </c>
    </row>
    <row r="12" spans="1:7" x14ac:dyDescent="0.25">
      <c r="A12" s="2" t="s">
        <v>113</v>
      </c>
      <c r="B12" s="2" t="s">
        <v>114</v>
      </c>
      <c r="C12" s="39">
        <f>('P&amp;L'!B29+'P&amp;L'!B24)/('Balance Sheet'!B7+'Balance Sheet'!B8+'Balance Sheet'!B11)</f>
        <v>0.25212413566276942</v>
      </c>
      <c r="D12" s="39">
        <f>('P&amp;L'!C29+'P&amp;L'!C24)/('Balance Sheet'!C7+'Balance Sheet'!C8+'Balance Sheet'!C11)</f>
        <v>0.26654024068199139</v>
      </c>
      <c r="E12" s="39">
        <f>('P&amp;L'!D29+'P&amp;L'!D24)/('Balance Sheet'!D7+'Balance Sheet'!D8+'Balance Sheet'!D11)</f>
        <v>0.27895419839649127</v>
      </c>
      <c r="F12" s="39">
        <f>('P&amp;L'!E29+'P&amp;L'!E24)/('Balance Sheet'!E7+'Balance Sheet'!E8+'Balance Sheet'!E11)</f>
        <v>0.30375900458415167</v>
      </c>
      <c r="G12" s="39">
        <f>('P&amp;L'!F29+'P&amp;L'!F24)/('Balance Sheet'!F7+'Balance Sheet'!F8+'Balance Sheet'!F11)</f>
        <v>0.30844983335595455</v>
      </c>
    </row>
    <row r="13" spans="1:7" x14ac:dyDescent="0.25">
      <c r="A13" s="2" t="s">
        <v>116</v>
      </c>
      <c r="B13" s="2" t="s">
        <v>117</v>
      </c>
      <c r="C13" s="39">
        <f>'P&amp;L'!B40/('Balance Sheet'!B7+'Balance Sheet'!B8)</f>
        <v>0.18386619832662435</v>
      </c>
      <c r="D13" s="39">
        <f>'P&amp;L'!C40/('Balance Sheet'!C7+'Balance Sheet'!C8)</f>
        <v>0.23712334189239939</v>
      </c>
      <c r="E13" s="39">
        <f>'P&amp;L'!D40/('Balance Sheet'!D7+'Balance Sheet'!D8)</f>
        <v>0.2496058587194224</v>
      </c>
      <c r="F13" s="39">
        <f>'P&amp;L'!E40/('Balance Sheet'!E7+'Balance Sheet'!E8)</f>
        <v>0.23971989763074816</v>
      </c>
      <c r="G13" s="39">
        <f>'P&amp;L'!F40/('Balance Sheet'!F7+'Balance Sheet'!F8)</f>
        <v>0.26075365804770473</v>
      </c>
    </row>
    <row r="14" spans="1:7" x14ac:dyDescent="0.25">
      <c r="A14" s="42" t="s">
        <v>91</v>
      </c>
      <c r="B14" s="41"/>
      <c r="C14" s="41"/>
      <c r="D14" s="41"/>
      <c r="E14" s="41"/>
      <c r="F14" s="41"/>
      <c r="G14" s="41"/>
    </row>
    <row r="15" spans="1:7" x14ac:dyDescent="0.25">
      <c r="A15" s="2" t="s">
        <v>92</v>
      </c>
      <c r="B15" s="2" t="s">
        <v>118</v>
      </c>
      <c r="C15" s="40">
        <f>('P&amp;L'!B29+'P&amp;L'!B24)/'P&amp;L'!B24</f>
        <v>39.072815533980567</v>
      </c>
      <c r="D15" s="40">
        <f>('P&amp;L'!C29+'P&amp;L'!C24)/'P&amp;L'!C24</f>
        <v>27.798521256931608</v>
      </c>
      <c r="E15" s="40">
        <f>('P&amp;L'!D29+'P&amp;L'!D24)/'P&amp;L'!D24</f>
        <v>21.886345698500403</v>
      </c>
      <c r="F15" s="40">
        <f>('P&amp;L'!E29+'P&amp;L'!E24)/'P&amp;L'!E24</f>
        <v>23.122632103688915</v>
      </c>
      <c r="G15" s="40">
        <f>('P&amp;L'!F29+'P&amp;L'!F24)/'P&amp;L'!F24</f>
        <v>19.3683712121212</v>
      </c>
    </row>
    <row r="16" spans="1:7" x14ac:dyDescent="0.25">
      <c r="A16" s="42" t="s">
        <v>119</v>
      </c>
      <c r="B16" s="41"/>
      <c r="C16" s="41"/>
      <c r="D16" s="41"/>
      <c r="E16" s="41"/>
      <c r="F16" s="41"/>
      <c r="G16" s="41"/>
    </row>
    <row r="17" spans="1:7" x14ac:dyDescent="0.25">
      <c r="A17" s="2" t="s">
        <v>94</v>
      </c>
      <c r="B17" s="2" t="s">
        <v>120</v>
      </c>
      <c r="C17" s="40">
        <f>'Balance Sheet'!B11/('Balance Sheet'!B7+'Balance Sheet'!B8)</f>
        <v>9.136049363724158E-2</v>
      </c>
      <c r="D17" s="40">
        <f>'Balance Sheet'!C11/('Balance Sheet'!C7+'Balance Sheet'!C8)</f>
        <v>0.14528422526920462</v>
      </c>
      <c r="E17" s="40">
        <f>'Balance Sheet'!D11/('Balance Sheet'!D7+'Balance Sheet'!D8)</f>
        <v>0.26388394446422214</v>
      </c>
      <c r="F17" s="40">
        <f>'Balance Sheet'!E11/('Balance Sheet'!E7+'Balance Sheet'!E8)</f>
        <v>0.19875649620825553</v>
      </c>
      <c r="G17" s="40">
        <f>'Balance Sheet'!F11/('Balance Sheet'!F7+'Balance Sheet'!F8)</f>
        <v>0.32910402886349971</v>
      </c>
    </row>
    <row r="18" spans="1:7" x14ac:dyDescent="0.25">
      <c r="A18" s="2" t="s">
        <v>94</v>
      </c>
      <c r="B18" s="2" t="s">
        <v>121</v>
      </c>
      <c r="C18" s="40">
        <f>('Balance Sheet'!B11+'Balance Sheet'!B17)/('Balance Sheet'!B7+'Balance Sheet'!B8)</f>
        <v>0.28551649873086687</v>
      </c>
      <c r="D18" s="40">
        <f>('Balance Sheet'!C11+'Balance Sheet'!C17)/('Balance Sheet'!C7+'Balance Sheet'!C8)</f>
        <v>0.36711288832956124</v>
      </c>
      <c r="E18" s="40">
        <f>('Balance Sheet'!D11+'Balance Sheet'!D17)/('Balance Sheet'!D7+'Balance Sheet'!D8)</f>
        <v>0.52588618216955696</v>
      </c>
      <c r="F18" s="40">
        <f>('Balance Sheet'!E11+'Balance Sheet'!E17)/('Balance Sheet'!E7+'Balance Sheet'!E8)</f>
        <v>0.49685198850701046</v>
      </c>
      <c r="G18" s="40">
        <f>('Balance Sheet'!F11+'Balance Sheet'!F17)/('Balance Sheet'!F7+'Balance Sheet'!F8)</f>
        <v>0.64756464221286825</v>
      </c>
    </row>
    <row r="19" spans="1:7" x14ac:dyDescent="0.25">
      <c r="A19" s="42" t="s">
        <v>122</v>
      </c>
      <c r="B19" s="41"/>
      <c r="C19" s="41"/>
      <c r="D19" s="41"/>
      <c r="E19" s="41"/>
      <c r="F19" s="41"/>
      <c r="G19" s="41"/>
    </row>
    <row r="20" spans="1:7" x14ac:dyDescent="0.25">
      <c r="A20" s="2" t="s">
        <v>95</v>
      </c>
      <c r="B20" s="2" t="s">
        <v>123</v>
      </c>
      <c r="C20" s="40">
        <f>SUM('Balance Sheet'!B40:B45)/SUM('Balance Sheet'!B17:B20)</f>
        <v>1.7288936344488646</v>
      </c>
      <c r="D20" s="40">
        <f>SUM('Balance Sheet'!C40:C45)/SUM('Balance Sheet'!C17:C20)</f>
        <v>1.7411197279111019</v>
      </c>
      <c r="E20" s="40">
        <f>SUM('Balance Sheet'!D40:D45)/SUM('Balance Sheet'!D17:D20)</f>
        <v>1.783244680851064</v>
      </c>
      <c r="F20" s="40">
        <f>SUM('Balance Sheet'!E40:E45)/SUM('Balance Sheet'!E17:E20)</f>
        <v>1.5068035625927754</v>
      </c>
      <c r="G20" s="40">
        <f>SUM('Balance Sheet'!F40:F45)/SUM('Balance Sheet'!F17:F20)</f>
        <v>1.5243716513481724</v>
      </c>
    </row>
    <row r="21" spans="1:7" x14ac:dyDescent="0.25">
      <c r="A21" s="2" t="s">
        <v>96</v>
      </c>
      <c r="B21" s="2" t="s">
        <v>124</v>
      </c>
      <c r="C21" s="40">
        <f>('Balance Sheet'!B43+'Balance Sheet'!B42+'Balance Sheet'!B40)/SUM('Balance Sheet'!B17:B20)</f>
        <v>1.1869149309618532</v>
      </c>
      <c r="D21" s="40">
        <f>('Balance Sheet'!C43+'Balance Sheet'!C42+'Balance Sheet'!C40)/SUM('Balance Sheet'!C17:C20)</f>
        <v>1.1839092255141983</v>
      </c>
      <c r="E21" s="40">
        <f>('Balance Sheet'!D43+'Balance Sheet'!D42+'Balance Sheet'!D40)/SUM('Balance Sheet'!D17:D20)</f>
        <v>1.1557578060237634</v>
      </c>
      <c r="F21" s="40">
        <f>('Balance Sheet'!E43+'Balance Sheet'!E42+'Balance Sheet'!E40)/SUM('Balance Sheet'!E17:E20)</f>
        <v>0.95322329822577212</v>
      </c>
      <c r="G21" s="40">
        <f>('Balance Sheet'!F43+'Balance Sheet'!F42+'Balance Sheet'!F40)/SUM('Balance Sheet'!F17:F20)</f>
        <v>0.94740166398048509</v>
      </c>
    </row>
    <row r="22" spans="1:7" x14ac:dyDescent="0.25">
      <c r="A22" s="42" t="s">
        <v>97</v>
      </c>
      <c r="B22" s="41"/>
      <c r="C22" s="41"/>
      <c r="D22" s="41"/>
      <c r="E22" s="41"/>
      <c r="F22" s="41"/>
      <c r="G22" s="41"/>
    </row>
    <row r="23" spans="1:7" x14ac:dyDescent="0.25">
      <c r="A23" s="2" t="s">
        <v>125</v>
      </c>
      <c r="B23" s="2" t="s">
        <v>126</v>
      </c>
      <c r="C23" s="40">
        <f>'P&amp;L'!B8/'Balance Sheet'!B41</f>
        <v>5.9613550912826074</v>
      </c>
      <c r="D23" s="40">
        <f>'P&amp;L'!C8/'Balance Sheet'!C41</f>
        <v>5.7210786411922641</v>
      </c>
      <c r="E23" s="40">
        <f>'P&amp;L'!D8/'Balance Sheet'!D41</f>
        <v>5.4115677195303453</v>
      </c>
      <c r="F23" s="40">
        <f>'P&amp;L'!E8/'Balance Sheet'!E41</f>
        <v>5.2616667434468152</v>
      </c>
      <c r="G23" s="40">
        <f>'P&amp;L'!F8/'Balance Sheet'!F41</f>
        <v>4.8540626768898267</v>
      </c>
    </row>
    <row r="24" spans="1:7" x14ac:dyDescent="0.25">
      <c r="A24" s="2" t="s">
        <v>127</v>
      </c>
      <c r="B24" s="2" t="s">
        <v>128</v>
      </c>
      <c r="C24" s="40">
        <f>'P&amp;L'!B8/'Balance Sheet'!B42</f>
        <v>3.6910984712122303</v>
      </c>
      <c r="D24" s="40">
        <f>'P&amp;L'!C8/'Balance Sheet'!C42</f>
        <v>3.5849507461230861</v>
      </c>
      <c r="E24" s="40">
        <f>'P&amp;L'!D8/'Balance Sheet'!D42</f>
        <v>3.9363365711364384</v>
      </c>
      <c r="F24" s="40">
        <f>'P&amp;L'!E8/'Balance Sheet'!E42</f>
        <v>3.5912149415167902</v>
      </c>
      <c r="G24" s="40">
        <f>'P&amp;L'!F8/'Balance Sheet'!F42</f>
        <v>3.718424787133396</v>
      </c>
    </row>
    <row r="25" spans="1:7" x14ac:dyDescent="0.25">
      <c r="A25" s="2" t="s">
        <v>129</v>
      </c>
      <c r="B25" s="2" t="s">
        <v>130</v>
      </c>
      <c r="C25" s="40">
        <f>'P&amp;L'!B8/'Balance Sheet'!B47</f>
        <v>0.76858533562547482</v>
      </c>
      <c r="D25" s="40">
        <f>'P&amp;L'!C8/'Balance Sheet'!C47</f>
        <v>0.79055587219993773</v>
      </c>
      <c r="E25" s="40">
        <f>'P&amp;L'!D8/'Balance Sheet'!D47</f>
        <v>0.81658307131806163</v>
      </c>
      <c r="F25" s="40">
        <f>'P&amp;L'!E8/'Balance Sheet'!E47</f>
        <v>0.84683996678332052</v>
      </c>
      <c r="G25" s="40">
        <f>'P&amp;L'!F8/'Balance Sheet'!F47</f>
        <v>0.83298599459564482</v>
      </c>
    </row>
    <row r="26" spans="1:7" x14ac:dyDescent="0.25">
      <c r="A26" s="2" t="s">
        <v>131</v>
      </c>
      <c r="B26" s="2" t="s">
        <v>132</v>
      </c>
      <c r="C26" s="40">
        <f>'P&amp;L'!B8/SUM('Balance Sheet'!B28:B30)</f>
        <v>2.1282363523143979</v>
      </c>
      <c r="D26" s="40">
        <f>'P&amp;L'!C8/SUM('Balance Sheet'!C28:C30)</f>
        <v>2.4894344734168641</v>
      </c>
      <c r="E26" s="40">
        <f>'P&amp;L'!D8/SUM('Balance Sheet'!D28:D30)</f>
        <v>2.4792597924085156</v>
      </c>
      <c r="F26" s="40">
        <f>'P&amp;L'!E8/SUM('Balance Sheet'!E28:E30)</f>
        <v>2.4743820273402806</v>
      </c>
      <c r="G26" s="40">
        <f>'P&amp;L'!F8/SUM('Balance Sheet'!F28:F30)</f>
        <v>2.2894276976845784</v>
      </c>
    </row>
    <row r="27" spans="1:7" x14ac:dyDescent="0.25">
      <c r="A27" s="42" t="s">
        <v>101</v>
      </c>
      <c r="B27" s="41"/>
      <c r="C27" s="41"/>
      <c r="D27" s="41"/>
      <c r="E27" s="41"/>
      <c r="F27" s="41"/>
      <c r="G27" s="41"/>
    </row>
    <row r="28" spans="1:7" x14ac:dyDescent="0.25">
      <c r="A28" s="2" t="s">
        <v>84</v>
      </c>
      <c r="B28" s="2" t="s">
        <v>111</v>
      </c>
      <c r="C28" s="39">
        <f>C9</f>
        <v>0.13988569347906649</v>
      </c>
      <c r="D28" s="39">
        <f t="shared" ref="D28:G28" si="0">D9</f>
        <v>0.15891066886128988</v>
      </c>
      <c r="E28" s="39">
        <f t="shared" si="0"/>
        <v>0.14998281064975752</v>
      </c>
      <c r="F28" s="39">
        <f t="shared" si="0"/>
        <v>0.13367771308497114</v>
      </c>
      <c r="G28" s="39">
        <f t="shared" si="0"/>
        <v>0.13791092877057945</v>
      </c>
    </row>
    <row r="29" spans="1:7" x14ac:dyDescent="0.25">
      <c r="A29" s="2" t="s">
        <v>98</v>
      </c>
      <c r="B29" s="2" t="s">
        <v>99</v>
      </c>
      <c r="C29" s="18">
        <f>C25</f>
        <v>0.76858533562547482</v>
      </c>
      <c r="D29" s="18">
        <f t="shared" ref="D29:G29" si="1">D25</f>
        <v>0.79055587219993773</v>
      </c>
      <c r="E29" s="18">
        <f t="shared" si="1"/>
        <v>0.81658307131806163</v>
      </c>
      <c r="F29" s="18">
        <f t="shared" si="1"/>
        <v>0.84683996678332052</v>
      </c>
      <c r="G29" s="18">
        <f t="shared" si="1"/>
        <v>0.83298599459564482</v>
      </c>
    </row>
    <row r="30" spans="1:7" x14ac:dyDescent="0.25">
      <c r="A30" s="2" t="s">
        <v>102</v>
      </c>
      <c r="B30" s="2" t="s">
        <v>103</v>
      </c>
      <c r="C30" s="40">
        <f>'Balance Sheet'!B47/('Balance Sheet'!B7+'Balance Sheet'!B8)</f>
        <v>1.7101590475946293</v>
      </c>
      <c r="D30" s="40">
        <f>'Balance Sheet'!C47/('Balance Sheet'!C7+'Balance Sheet'!C8)</f>
        <v>1.8875074849539737</v>
      </c>
      <c r="E30" s="40">
        <f>'Balance Sheet'!D47/('Balance Sheet'!D7+'Balance Sheet'!D8)</f>
        <v>2.0380409906931796</v>
      </c>
      <c r="F30" s="40">
        <f>'Balance Sheet'!E47/('Balance Sheet'!E7+'Balance Sheet'!E8)</f>
        <v>2.1175990328303844</v>
      </c>
      <c r="G30" s="40">
        <f>'Balance Sheet'!F47/('Balance Sheet'!F7+'Balance Sheet'!F8)</f>
        <v>2.2698336339947884</v>
      </c>
    </row>
    <row r="32" spans="1:7" x14ac:dyDescent="0.25">
      <c r="A32" s="2" t="s">
        <v>104</v>
      </c>
      <c r="C32" s="39">
        <f>C28*C29*C30</f>
        <v>0.18386619832662435</v>
      </c>
      <c r="D32" s="39">
        <f t="shared" ref="D32:G32" si="2">D28*D29*D30</f>
        <v>0.23712334189239942</v>
      </c>
      <c r="E32" s="39">
        <f t="shared" si="2"/>
        <v>0.24960585871942234</v>
      </c>
      <c r="F32" s="39">
        <f t="shared" si="2"/>
        <v>0.23971989763074816</v>
      </c>
      <c r="G32" s="39">
        <f t="shared" si="2"/>
        <v>0.26075365804770473</v>
      </c>
    </row>
    <row r="33" spans="1:7" x14ac:dyDescent="0.25">
      <c r="A33" s="2" t="s">
        <v>105</v>
      </c>
      <c r="C33" s="43">
        <f>C13</f>
        <v>0.18386619832662435</v>
      </c>
      <c r="D33" s="43">
        <f t="shared" ref="D33:G33" si="3">D13</f>
        <v>0.23712334189239939</v>
      </c>
      <c r="E33" s="43">
        <f t="shared" si="3"/>
        <v>0.2496058587194224</v>
      </c>
      <c r="F33" s="43">
        <f t="shared" si="3"/>
        <v>0.23971989763074816</v>
      </c>
      <c r="G33" s="43">
        <f t="shared" si="3"/>
        <v>0.26075365804770473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Sheet</vt:lpstr>
      <vt:lpstr>P&amp;L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Peeyush</dc:creator>
  <cp:lastModifiedBy>HP</cp:lastModifiedBy>
  <dcterms:created xsi:type="dcterms:W3CDTF">2016-08-27T06:47:46Z</dcterms:created>
  <dcterms:modified xsi:type="dcterms:W3CDTF">2020-05-06T15:58:46Z</dcterms:modified>
</cp:coreProperties>
</file>