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13\Desktop\Диплом\2. Расчеты\"/>
    </mc:Choice>
  </mc:AlternateContent>
  <xr:revisionPtr revIDLastSave="0" documentId="13_ncr:1_{E8B405D4-456F-47C3-AF18-D7A54C5888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Z2" i="1" l="1"/>
  <c r="W2" i="1"/>
  <c r="AN2" i="1"/>
  <c r="AL2" i="1"/>
  <c r="AJ2" i="1"/>
  <c r="V2" i="1" l="1"/>
  <c r="P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P3" i="1"/>
  <c r="T3" i="1" s="1"/>
  <c r="P4" i="1"/>
  <c r="T4" i="1" s="1"/>
  <c r="P5" i="1"/>
  <c r="T5" i="1" s="1"/>
  <c r="P6" i="1"/>
  <c r="U6" i="1" s="1"/>
  <c r="P7" i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U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U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U30" i="1" s="1"/>
  <c r="U21" i="1" l="1"/>
  <c r="W21" i="1" s="1"/>
  <c r="Y21" i="1" s="1"/>
  <c r="AK21" i="1" s="1"/>
  <c r="U29" i="1"/>
  <c r="W29" i="1" s="1"/>
  <c r="Y29" i="1" s="1"/>
  <c r="AK29" i="1" s="1"/>
  <c r="U13" i="1"/>
  <c r="W13" i="1" s="1"/>
  <c r="Y13" i="1" s="1"/>
  <c r="AK13" i="1" s="1"/>
  <c r="U5" i="1"/>
  <c r="W5" i="1" s="1"/>
  <c r="Y5" i="1" s="1"/>
  <c r="AK5" i="1" s="1"/>
  <c r="W30" i="1"/>
  <c r="Y30" i="1" s="1"/>
  <c r="AK30" i="1" s="1"/>
  <c r="V30" i="1"/>
  <c r="W22" i="1"/>
  <c r="Y22" i="1" s="1"/>
  <c r="AK22" i="1" s="1"/>
  <c r="V22" i="1"/>
  <c r="W14" i="1"/>
  <c r="Y14" i="1" s="1"/>
  <c r="AK14" i="1" s="1"/>
  <c r="V14" i="1"/>
  <c r="W6" i="1"/>
  <c r="Y6" i="1" s="1"/>
  <c r="AK6" i="1" s="1"/>
  <c r="V6" i="1"/>
  <c r="T30" i="1"/>
  <c r="T14" i="1"/>
  <c r="U28" i="1"/>
  <c r="U20" i="1"/>
  <c r="U12" i="1"/>
  <c r="U4" i="1"/>
  <c r="U27" i="1"/>
  <c r="U19" i="1"/>
  <c r="U11" i="1"/>
  <c r="U3" i="1"/>
  <c r="T22" i="1"/>
  <c r="T6" i="1"/>
  <c r="U26" i="1"/>
  <c r="U18" i="1"/>
  <c r="U10" i="1"/>
  <c r="U25" i="1"/>
  <c r="U17" i="1"/>
  <c r="U9" i="1"/>
  <c r="U24" i="1"/>
  <c r="U16" i="1"/>
  <c r="U8" i="1"/>
  <c r="U23" i="1"/>
  <c r="U15" i="1"/>
  <c r="U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V21" i="1" l="1"/>
  <c r="X21" i="1" s="1"/>
  <c r="Z21" i="1" s="1"/>
  <c r="AL21" i="1" s="1"/>
  <c r="AA21" i="1" s="1"/>
  <c r="AC21" i="1" s="1"/>
  <c r="AD21" i="1" s="1"/>
  <c r="AN21" i="1" s="1"/>
  <c r="X14" i="1"/>
  <c r="Z14" i="1" s="1"/>
  <c r="AL14" i="1" s="1"/>
  <c r="AA14" i="1" s="1"/>
  <c r="AC14" i="1" s="1"/>
  <c r="AD14" i="1" s="1"/>
  <c r="AN14" i="1" s="1"/>
  <c r="V5" i="1"/>
  <c r="X5" i="1" s="1"/>
  <c r="Z5" i="1" s="1"/>
  <c r="AL5" i="1" s="1"/>
  <c r="AA5" i="1" s="1"/>
  <c r="AC5" i="1" s="1"/>
  <c r="AD5" i="1" s="1"/>
  <c r="AN5" i="1" s="1"/>
  <c r="X30" i="1"/>
  <c r="Z30" i="1" s="1"/>
  <c r="AL30" i="1" s="1"/>
  <c r="AA30" i="1" s="1"/>
  <c r="AC30" i="1" s="1"/>
  <c r="AD30" i="1" s="1"/>
  <c r="AN30" i="1" s="1"/>
  <c r="V13" i="1"/>
  <c r="X13" i="1" s="1"/>
  <c r="Z13" i="1" s="1"/>
  <c r="AL13" i="1" s="1"/>
  <c r="AA13" i="1" s="1"/>
  <c r="AC13" i="1" s="1"/>
  <c r="AD13" i="1" s="1"/>
  <c r="AN13" i="1" s="1"/>
  <c r="X6" i="1"/>
  <c r="V29" i="1"/>
  <c r="X29" i="1" s="1"/>
  <c r="Z29" i="1" s="1"/>
  <c r="AL29" i="1" s="1"/>
  <c r="AA29" i="1" s="1"/>
  <c r="AC29" i="1" s="1"/>
  <c r="AD29" i="1" s="1"/>
  <c r="AN29" i="1" s="1"/>
  <c r="W10" i="1"/>
  <c r="Y10" i="1" s="1"/>
  <c r="V10" i="1"/>
  <c r="X10" i="1" s="1"/>
  <c r="W15" i="1"/>
  <c r="Y15" i="1" s="1"/>
  <c r="V15" i="1"/>
  <c r="X15" i="1" s="1"/>
  <c r="V23" i="1"/>
  <c r="X23" i="1" s="1"/>
  <c r="W23" i="1"/>
  <c r="Y23" i="1" s="1"/>
  <c r="W9" i="1"/>
  <c r="Y9" i="1" s="1"/>
  <c r="V9" i="1"/>
  <c r="X9" i="1" s="1"/>
  <c r="W3" i="1"/>
  <c r="Y3" i="1" s="1"/>
  <c r="V3" i="1"/>
  <c r="X3" i="1" s="1"/>
  <c r="W20" i="1"/>
  <c r="Y20" i="1" s="1"/>
  <c r="V20" i="1"/>
  <c r="X20" i="1" s="1"/>
  <c r="W26" i="1"/>
  <c r="Y26" i="1" s="1"/>
  <c r="V26" i="1"/>
  <c r="X26" i="1" s="1"/>
  <c r="W12" i="1"/>
  <c r="Y12" i="1" s="1"/>
  <c r="V12" i="1"/>
  <c r="X12" i="1" s="1"/>
  <c r="W17" i="1"/>
  <c r="Y17" i="1" s="1"/>
  <c r="V17" i="1"/>
  <c r="X17" i="1" s="1"/>
  <c r="W11" i="1"/>
  <c r="Y11" i="1" s="1"/>
  <c r="V11" i="1"/>
  <c r="X11" i="1" s="1"/>
  <c r="W28" i="1"/>
  <c r="Y28" i="1" s="1"/>
  <c r="V28" i="1"/>
  <c r="X28" i="1" s="1"/>
  <c r="X22" i="1"/>
  <c r="Z22" i="1" s="1"/>
  <c r="AL22" i="1" s="1"/>
  <c r="AA22" i="1" s="1"/>
  <c r="AC22" i="1" s="1"/>
  <c r="AD22" i="1" s="1"/>
  <c r="AN22" i="1" s="1"/>
  <c r="W25" i="1"/>
  <c r="Y25" i="1" s="1"/>
  <c r="V25" i="1"/>
  <c r="X25" i="1" s="1"/>
  <c r="W19" i="1"/>
  <c r="Y19" i="1" s="1"/>
  <c r="V19" i="1"/>
  <c r="X19" i="1" s="1"/>
  <c r="W8" i="1"/>
  <c r="Y8" i="1" s="1"/>
  <c r="V8" i="1"/>
  <c r="X8" i="1" s="1"/>
  <c r="W27" i="1"/>
  <c r="Y27" i="1" s="1"/>
  <c r="V27" i="1"/>
  <c r="X27" i="1" s="1"/>
  <c r="W24" i="1"/>
  <c r="Y24" i="1" s="1"/>
  <c r="V24" i="1"/>
  <c r="X24" i="1" s="1"/>
  <c r="Z6" i="1"/>
  <c r="AL6" i="1" s="1"/>
  <c r="AA6" i="1" s="1"/>
  <c r="AC6" i="1" s="1"/>
  <c r="AD6" i="1" s="1"/>
  <c r="AN6" i="1" s="1"/>
  <c r="W16" i="1"/>
  <c r="Y16" i="1" s="1"/>
  <c r="V16" i="1"/>
  <c r="X16" i="1" s="1"/>
  <c r="W7" i="1"/>
  <c r="Y7" i="1" s="1"/>
  <c r="V7" i="1"/>
  <c r="X7" i="1" s="1"/>
  <c r="W18" i="1"/>
  <c r="Y18" i="1" s="1"/>
  <c r="V18" i="1"/>
  <c r="X18" i="1" s="1"/>
  <c r="W4" i="1"/>
  <c r="Y4" i="1" s="1"/>
  <c r="V4" i="1"/>
  <c r="X4" i="1" s="1"/>
  <c r="R2" i="1"/>
  <c r="T2" i="1"/>
  <c r="Z8" i="1" l="1"/>
  <c r="AK8" i="1"/>
  <c r="AK9" i="1"/>
  <c r="Z9" i="1"/>
  <c r="AL9" i="1" s="1"/>
  <c r="AA9" i="1" s="1"/>
  <c r="AC9" i="1" s="1"/>
  <c r="AD9" i="1" s="1"/>
  <c r="AN9" i="1" s="1"/>
  <c r="AK23" i="1"/>
  <c r="Z23" i="1"/>
  <c r="Z18" i="1"/>
  <c r="AK18" i="1"/>
  <c r="AK24" i="1"/>
  <c r="Z24" i="1"/>
  <c r="AK28" i="1"/>
  <c r="Z28" i="1"/>
  <c r="AK12" i="1"/>
  <c r="Z12" i="1"/>
  <c r="AL12" i="1" s="1"/>
  <c r="AA12" i="1" s="1"/>
  <c r="AC12" i="1" s="1"/>
  <c r="AD12" i="1" s="1"/>
  <c r="AN12" i="1" s="1"/>
  <c r="Z16" i="1"/>
  <c r="AK16" i="1"/>
  <c r="AK17" i="1"/>
  <c r="Z17" i="1"/>
  <c r="AK7" i="1"/>
  <c r="Z7" i="1"/>
  <c r="AK20" i="1"/>
  <c r="Z20" i="1"/>
  <c r="AK4" i="1"/>
  <c r="Z4" i="1"/>
  <c r="AK27" i="1"/>
  <c r="Z27" i="1"/>
  <c r="AK19" i="1"/>
  <c r="Z19" i="1"/>
  <c r="AL19" i="1" s="1"/>
  <c r="AA19" i="1" s="1"/>
  <c r="AC19" i="1" s="1"/>
  <c r="AD19" i="1" s="1"/>
  <c r="AN19" i="1" s="1"/>
  <c r="AK3" i="1"/>
  <c r="Z3" i="1"/>
  <c r="AK15" i="1"/>
  <c r="Z15" i="1"/>
  <c r="AK11" i="1"/>
  <c r="Z11" i="1"/>
  <c r="AL11" i="1" s="1"/>
  <c r="AA11" i="1" s="1"/>
  <c r="AC11" i="1" s="1"/>
  <c r="AD11" i="1" s="1"/>
  <c r="AN11" i="1" s="1"/>
  <c r="AK26" i="1"/>
  <c r="Z26" i="1"/>
  <c r="AK25" i="1"/>
  <c r="Z25" i="1"/>
  <c r="Z10" i="1"/>
  <c r="AK10" i="1"/>
  <c r="U2" i="1"/>
  <c r="AL15" i="1" l="1"/>
  <c r="AA15" i="1" s="1"/>
  <c r="AC15" i="1" s="1"/>
  <c r="AD15" i="1" s="1"/>
  <c r="AN15" i="1" s="1"/>
  <c r="AL4" i="1"/>
  <c r="AA4" i="1" s="1"/>
  <c r="AC4" i="1" s="1"/>
  <c r="AD4" i="1" s="1"/>
  <c r="AN4" i="1" s="1"/>
  <c r="AL17" i="1"/>
  <c r="AA17" i="1" s="1"/>
  <c r="AC17" i="1" s="1"/>
  <c r="AD17" i="1" s="1"/>
  <c r="AN17" i="1" s="1"/>
  <c r="AL18" i="1"/>
  <c r="AA18" i="1" s="1"/>
  <c r="AC18" i="1" s="1"/>
  <c r="AD18" i="1" s="1"/>
  <c r="AN18" i="1" s="1"/>
  <c r="AL25" i="1"/>
  <c r="AA25" i="1" s="1"/>
  <c r="AC25" i="1" s="1"/>
  <c r="AD25" i="1" s="1"/>
  <c r="AN25" i="1" s="1"/>
  <c r="AL27" i="1"/>
  <c r="AA27" i="1" s="1"/>
  <c r="AC27" i="1" s="1"/>
  <c r="AD27" i="1" s="1"/>
  <c r="AN27" i="1" s="1"/>
  <c r="AL7" i="1"/>
  <c r="AA7" i="1" s="1"/>
  <c r="AC7" i="1" s="1"/>
  <c r="AD7" i="1" s="1"/>
  <c r="AN7" i="1" s="1"/>
  <c r="AL28" i="1"/>
  <c r="AA28" i="1" s="1"/>
  <c r="AC28" i="1" s="1"/>
  <c r="AD28" i="1" s="1"/>
  <c r="AN28" i="1" s="1"/>
  <c r="AL23" i="1"/>
  <c r="AA23" i="1" s="1"/>
  <c r="AC23" i="1" s="1"/>
  <c r="AD23" i="1" s="1"/>
  <c r="AN23" i="1" s="1"/>
  <c r="AL8" i="1"/>
  <c r="AA8" i="1" s="1"/>
  <c r="AC8" i="1" s="1"/>
  <c r="AD8" i="1" s="1"/>
  <c r="AN8" i="1" s="1"/>
  <c r="AL10" i="1"/>
  <c r="AA10" i="1" s="1"/>
  <c r="AC10" i="1" s="1"/>
  <c r="AD10" i="1" s="1"/>
  <c r="AN10" i="1" s="1"/>
  <c r="AL26" i="1"/>
  <c r="AA26" i="1" s="1"/>
  <c r="AC26" i="1" s="1"/>
  <c r="AD26" i="1" s="1"/>
  <c r="AN26" i="1" s="1"/>
  <c r="AL3" i="1"/>
  <c r="AA3" i="1" s="1"/>
  <c r="AC3" i="1" s="1"/>
  <c r="AD3" i="1" s="1"/>
  <c r="AN3" i="1" s="1"/>
  <c r="AL20" i="1"/>
  <c r="AA20" i="1" s="1"/>
  <c r="AC20" i="1" s="1"/>
  <c r="AD20" i="1" s="1"/>
  <c r="AN20" i="1" s="1"/>
  <c r="AL16" i="1"/>
  <c r="AA16" i="1" s="1"/>
  <c r="AC16" i="1" s="1"/>
  <c r="AD16" i="1" s="1"/>
  <c r="AN16" i="1" s="1"/>
  <c r="AL24" i="1"/>
  <c r="AA24" i="1" s="1"/>
  <c r="AC24" i="1" s="1"/>
  <c r="AD24" i="1" s="1"/>
  <c r="AN24" i="1" s="1"/>
  <c r="Y2" i="1"/>
  <c r="AK2" i="1" l="1"/>
  <c r="X2" i="1"/>
  <c r="AB3" i="1"/>
  <c r="AA2" i="1" l="1"/>
  <c r="AC2" i="1" s="1"/>
  <c r="AD2" i="1" s="1"/>
  <c r="AB6" i="1"/>
  <c r="AB7" i="1" l="1"/>
  <c r="AB4" i="1"/>
  <c r="AB2" i="1"/>
  <c r="AB5" i="1"/>
  <c r="AB8" i="1" l="1"/>
  <c r="AB9" i="1" l="1"/>
  <c r="AB10" i="1" l="1"/>
  <c r="AB11" i="1" l="1"/>
  <c r="AB12" i="1" l="1"/>
  <c r="AB13" i="1" l="1"/>
  <c r="AB14" i="1" l="1"/>
  <c r="AB15" i="1" l="1"/>
  <c r="AB16" i="1" l="1"/>
  <c r="AB17" i="1" l="1"/>
  <c r="AB18" i="1" l="1"/>
  <c r="AB19" i="1" l="1"/>
  <c r="AB20" i="1" l="1"/>
  <c r="AB21" i="1" l="1"/>
  <c r="AB22" i="1" l="1"/>
  <c r="AB23" i="1" l="1"/>
  <c r="AB24" i="1" l="1"/>
  <c r="AB25" i="1" l="1"/>
  <c r="AB26" i="1" l="1"/>
  <c r="AB27" i="1" l="1"/>
  <c r="AB28" i="1"/>
  <c r="AB29" i="1" l="1"/>
</calcChain>
</file>

<file path=xl/sharedStrings.xml><?xml version="1.0" encoding="utf-8"?>
<sst xmlns="http://schemas.openxmlformats.org/spreadsheetml/2006/main" count="35" uniqueCount="34">
  <si>
    <t>x</t>
  </si>
  <si>
    <t>x`</t>
  </si>
  <si>
    <t>y</t>
  </si>
  <si>
    <t>y`</t>
  </si>
  <si>
    <t>s</t>
  </si>
  <si>
    <t>q</t>
  </si>
  <si>
    <t>Lt</t>
  </si>
  <si>
    <t>T</t>
  </si>
  <si>
    <t>p</t>
  </si>
  <si>
    <t>ro</t>
  </si>
  <si>
    <t>w</t>
  </si>
  <si>
    <t>a</t>
  </si>
  <si>
    <t>M</t>
  </si>
  <si>
    <t>k</t>
  </si>
  <si>
    <t>Tr</t>
  </si>
  <si>
    <t>Pr</t>
  </si>
  <si>
    <t>r</t>
  </si>
  <si>
    <t>Cpr</t>
  </si>
  <si>
    <t>hr</t>
  </si>
  <si>
    <t>Tw</t>
  </si>
  <si>
    <t>hw</t>
  </si>
  <si>
    <t>row</t>
  </si>
  <si>
    <t>Epselt</t>
  </si>
  <si>
    <t>Re</t>
  </si>
  <si>
    <t>Stw</t>
  </si>
  <si>
    <t>alphaw</t>
  </si>
  <si>
    <t>Dw</t>
  </si>
  <si>
    <t>Cpw</t>
  </si>
  <si>
    <t>muw</t>
  </si>
  <si>
    <t>Prw</t>
  </si>
  <si>
    <t>lt</t>
  </si>
  <si>
    <t>Streal</t>
  </si>
  <si>
    <t>qk</t>
  </si>
  <si>
    <t>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</si>
</sst>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11" fontId="2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/>
    <xf numFmtId="164" fontId="2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0" fontId="0" fillId="0" borderId="0" xfId="0" applyFon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2" fontId="0" fillId="0" borderId="0" xfId="0" applyNumberFormat="1" applyFill="1"/>
    <xf numFmtId="1" fontId="2" fillId="2" borderId="0" xfId="0" applyNumberFormat="1" applyFont="1" applyFill="1" applyAlignment="1" applyProtection="1">
      <alignment horizontal="center"/>
      <protection locked="0"/>
    </xf>
    <xf numFmtId="11" fontId="1" fillId="0" borderId="0" xfId="0" applyNumberFormat="1" applyFont="1" applyAlignment="1" applyProtection="1">
      <alignment horizontal="center"/>
      <protection locked="0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00871666230432"/>
          <c:y val="1.5084935944345247E-2"/>
          <c:w val="0.84766724704359919"/>
          <c:h val="0.8355625921497860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Лист1!$V$59:$V$86</c:f>
              <c:numCache>
                <c:formatCode>0.0</c:formatCode>
                <c:ptCount val="28"/>
              </c:numCache>
            </c:numRef>
          </c:xVal>
          <c:yVal>
            <c:numRef>
              <c:f>Лист1!$AH$59:$AH$86</c:f>
              <c:numCache>
                <c:formatCode>0.000</c:formatCode>
                <c:ptCount val="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7B-425C-9569-E0AAFD3E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12959"/>
        <c:axId val="1"/>
      </c:scatterChart>
      <c:valAx>
        <c:axId val="1074412959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,м</a:t>
                </a:r>
              </a:p>
            </c:rich>
          </c:tx>
          <c:layout>
            <c:manualLayout>
              <c:xMode val="edge"/>
              <c:yMode val="edge"/>
              <c:x val="0.48925973428579161"/>
              <c:y val="0.9072921030502254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8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St∙10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218659523229698E-2"/>
              <c:y val="0.355184873735443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07441295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7.407407407407407E-2"/>
          <c:w val="0.8521968503937007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T, Tr, Tw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  <c:pt idx="28">
                  <c:v>441.8</c:v>
                </c:pt>
              </c:numCache>
            </c:numRef>
          </c:xVal>
          <c:yVal>
            <c:numRef>
              <c:f>Лист1!$I$2:$I$42</c:f>
              <c:numCache>
                <c:formatCode>General</c:formatCode>
                <c:ptCount val="41"/>
                <c:pt idx="0">
                  <c:v>3878.8813768681698</c:v>
                </c:pt>
                <c:pt idx="1">
                  <c:v>3807.2172964562246</c:v>
                </c:pt>
                <c:pt idx="2">
                  <c:v>3725.073779639893</c:v>
                </c:pt>
                <c:pt idx="3">
                  <c:v>3692.0092137766478</c:v>
                </c:pt>
                <c:pt idx="4">
                  <c:v>3655.8049790292189</c:v>
                </c:pt>
                <c:pt idx="5">
                  <c:v>3615.9660258322169</c:v>
                </c:pt>
                <c:pt idx="6">
                  <c:v>3572.4770600055372</c:v>
                </c:pt>
                <c:pt idx="7">
                  <c:v>3290.1372783218503</c:v>
                </c:pt>
                <c:pt idx="8">
                  <c:v>3160.813348851882</c:v>
                </c:pt>
                <c:pt idx="9">
                  <c:v>2981.7274695367983</c:v>
                </c:pt>
                <c:pt idx="10">
                  <c:v>2853.6799145593614</c:v>
                </c:pt>
                <c:pt idx="11">
                  <c:v>2753.5546341679346</c:v>
                </c:pt>
                <c:pt idx="12">
                  <c:v>2539.9760001894615</c:v>
                </c:pt>
                <c:pt idx="13">
                  <c:v>2393.0714506599534</c:v>
                </c:pt>
                <c:pt idx="14">
                  <c:v>2283.9143055347977</c:v>
                </c:pt>
                <c:pt idx="15">
                  <c:v>2198.8650745169903</c:v>
                </c:pt>
                <c:pt idx="16">
                  <c:v>2129.6907042386783</c:v>
                </c:pt>
                <c:pt idx="17">
                  <c:v>2071.7236840992018</c:v>
                </c:pt>
                <c:pt idx="18">
                  <c:v>2022.1905887318771</c:v>
                </c:pt>
                <c:pt idx="19">
                  <c:v>1979.1965643395722</c:v>
                </c:pt>
                <c:pt idx="20">
                  <c:v>1941.4023049483058</c:v>
                </c:pt>
                <c:pt idx="21">
                  <c:v>1907.7896310506833</c:v>
                </c:pt>
                <c:pt idx="22">
                  <c:v>1877.6072020188321</c:v>
                </c:pt>
                <c:pt idx="23">
                  <c:v>1850.2530336972509</c:v>
                </c:pt>
                <c:pt idx="24">
                  <c:v>1825.262659269486</c:v>
                </c:pt>
                <c:pt idx="25">
                  <c:v>1802.3825092624893</c:v>
                </c:pt>
                <c:pt idx="26">
                  <c:v>1781.437431400964</c:v>
                </c:pt>
                <c:pt idx="27">
                  <c:v>1762.2924338856967</c:v>
                </c:pt>
                <c:pt idx="28">
                  <c:v>1744.8280403207714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4-4550-A30E-1B09809504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  <c:pt idx="28">
                  <c:v>441.8</c:v>
                </c:pt>
              </c:numCache>
            </c:numRef>
          </c:xVal>
          <c:yVal>
            <c:numRef>
              <c:f>Лист1!$P$2:$P$42</c:f>
              <c:numCache>
                <c:formatCode>0</c:formatCode>
                <c:ptCount val="41"/>
                <c:pt idx="0">
                  <c:v>3897.2553011551813</c:v>
                </c:pt>
                <c:pt idx="1">
                  <c:v>3873.3980099945252</c:v>
                </c:pt>
                <c:pt idx="2">
                  <c:v>3846.0522743694942</c:v>
                </c:pt>
                <c:pt idx="3">
                  <c:v>3835.270676821649</c:v>
                </c:pt>
                <c:pt idx="4">
                  <c:v>3823.7040662826721</c:v>
                </c:pt>
                <c:pt idx="5">
                  <c:v>3811.3139326117448</c:v>
                </c:pt>
                <c:pt idx="6">
                  <c:v>3798.2213666380853</c:v>
                </c:pt>
                <c:pt idx="7">
                  <c:v>3725.6114919058778</c:v>
                </c:pt>
                <c:pt idx="8">
                  <c:v>3701.1063854623167</c:v>
                </c:pt>
                <c:pt idx="9">
                  <c:v>3680.8325927603064</c:v>
                </c:pt>
                <c:pt idx="10">
                  <c:v>3670.7118816858606</c:v>
                </c:pt>
                <c:pt idx="11">
                  <c:v>3665.6626997115263</c:v>
                </c:pt>
                <c:pt idx="12">
                  <c:v>3666.1309482280408</c:v>
                </c:pt>
                <c:pt idx="13">
                  <c:v>3660.5015420516802</c:v>
                </c:pt>
                <c:pt idx="14">
                  <c:v>3643.5657508770619</c:v>
                </c:pt>
                <c:pt idx="15">
                  <c:v>3625.6473971890427</c:v>
                </c:pt>
                <c:pt idx="16">
                  <c:v>3611.1871188670639</c:v>
                </c:pt>
                <c:pt idx="17">
                  <c:v>3599.4739998068189</c:v>
                </c:pt>
                <c:pt idx="18">
                  <c:v>3589.6253684304716</c:v>
                </c:pt>
                <c:pt idx="19">
                  <c:v>3581.1341693486638</c:v>
                </c:pt>
                <c:pt idx="20">
                  <c:v>3573.7186701741925</c:v>
                </c:pt>
                <c:pt idx="21">
                  <c:v>3567.1962077837429</c:v>
                </c:pt>
                <c:pt idx="22">
                  <c:v>3561.4251055973236</c:v>
                </c:pt>
                <c:pt idx="23">
                  <c:v>3556.2865164570453</c:v>
                </c:pt>
                <c:pt idx="24">
                  <c:v>3551.685573187729</c:v>
                </c:pt>
                <c:pt idx="25">
                  <c:v>3547.5655292443862</c:v>
                </c:pt>
                <c:pt idx="26">
                  <c:v>3543.8784044537756</c:v>
                </c:pt>
                <c:pt idx="27">
                  <c:v>3540.5629693495575</c:v>
                </c:pt>
                <c:pt idx="28">
                  <c:v>3537.5640571772706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04-4550-A30E-1B09809504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  <c:pt idx="28">
                  <c:v>441.8</c:v>
                </c:pt>
              </c:numCache>
            </c:numRef>
          </c:xVal>
          <c:yVal>
            <c:numRef>
              <c:f>Лист1!$U$2:$U$42</c:f>
              <c:numCache>
                <c:formatCode>0</c:formatCode>
                <c:ptCount val="41"/>
                <c:pt idx="0">
                  <c:v>3312.6670059819039</c:v>
                </c:pt>
                <c:pt idx="1">
                  <c:v>3292.3883084953463</c:v>
                </c:pt>
                <c:pt idx="2">
                  <c:v>3269.14443321407</c:v>
                </c:pt>
                <c:pt idx="3">
                  <c:v>3259.9800752984015</c:v>
                </c:pt>
                <c:pt idx="4">
                  <c:v>3250.1484563402714</c:v>
                </c:pt>
                <c:pt idx="5">
                  <c:v>3239.6168427199832</c:v>
                </c:pt>
                <c:pt idx="6">
                  <c:v>3228.4881616423722</c:v>
                </c:pt>
                <c:pt idx="7">
                  <c:v>3166.7697681199961</c:v>
                </c:pt>
                <c:pt idx="8">
                  <c:v>3145.9404276429691</c:v>
                </c:pt>
                <c:pt idx="9">
                  <c:v>3128.7077038462603</c:v>
                </c:pt>
                <c:pt idx="10">
                  <c:v>3120.1050994329812</c:v>
                </c:pt>
                <c:pt idx="11">
                  <c:v>3115.8132947547974</c:v>
                </c:pt>
                <c:pt idx="12">
                  <c:v>3116.2113059938347</c:v>
                </c:pt>
                <c:pt idx="13">
                  <c:v>3111.4263107439283</c:v>
                </c:pt>
                <c:pt idx="14">
                  <c:v>3097.0308882455024</c:v>
                </c:pt>
                <c:pt idx="15">
                  <c:v>3081.8002876106862</c:v>
                </c:pt>
                <c:pt idx="16">
                  <c:v>3069.5090510370042</c:v>
                </c:pt>
                <c:pt idx="17">
                  <c:v>3059.5528998357959</c:v>
                </c:pt>
                <c:pt idx="18">
                  <c:v>3051.1815631659006</c:v>
                </c:pt>
                <c:pt idx="19">
                  <c:v>3043.9640439463642</c:v>
                </c:pt>
                <c:pt idx="20">
                  <c:v>3037.6608696480635</c:v>
                </c:pt>
                <c:pt idx="21">
                  <c:v>3032.1167766161816</c:v>
                </c:pt>
                <c:pt idx="22">
                  <c:v>3027.211339757725</c:v>
                </c:pt>
                <c:pt idx="23">
                  <c:v>3022.8435389884885</c:v>
                </c:pt>
                <c:pt idx="24">
                  <c:v>3018.9327372095695</c:v>
                </c:pt>
                <c:pt idx="25">
                  <c:v>3015.4306998577281</c:v>
                </c:pt>
                <c:pt idx="26">
                  <c:v>3012.296643785709</c:v>
                </c:pt>
                <c:pt idx="27">
                  <c:v>3009.4785239471239</c:v>
                </c:pt>
                <c:pt idx="28">
                  <c:v>3006.9294486006797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04-4550-A30E-1B098095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24400"/>
        <c:axId val="1495924816"/>
      </c:scatterChart>
      <c:valAx>
        <c:axId val="14959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24816"/>
        <c:crosses val="autoZero"/>
        <c:crossBetween val="midCat"/>
      </c:valAx>
      <c:valAx>
        <c:axId val="14959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Лист1!$V$59:$V$86</c:f>
              <c:numCache>
                <c:formatCode>0.0</c:formatCode>
                <c:ptCount val="28"/>
              </c:numCache>
            </c:numRef>
          </c:xVal>
          <c:yVal>
            <c:numRef>
              <c:f>Лист1!$AJ$59:$AJ$86</c:f>
              <c:numCache>
                <c:formatCode>General</c:formatCode>
                <c:ptCount val="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5-4E22-BEBD-C6C0099C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03807"/>
        <c:axId val="1"/>
      </c:scatterChart>
      <c:valAx>
        <c:axId val="1074403807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Dw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(кг/(м</a:t>
                </a:r>
                <a:r>
                  <a:rPr lang="ru-RU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∙с))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440380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859715009714"/>
          <c:y val="2.2839251862965881E-2"/>
          <c:w val="0.83339495174607103"/>
          <c:h val="0.80401082837258475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Лист1!$V$59:$V$86</c:f>
              <c:numCache>
                <c:formatCode>0.0</c:formatCode>
                <c:ptCount val="28"/>
              </c:numCache>
            </c:numRef>
          </c:xVal>
          <c:yVal>
            <c:numRef>
              <c:f>Лист1!$AC$2:$AC$29</c:f>
              <c:numCache>
                <c:formatCode>General</c:formatCode>
                <c:ptCount val="28"/>
                <c:pt idx="0">
                  <c:v>9802445.7215101868</c:v>
                </c:pt>
                <c:pt idx="1">
                  <c:v>13460881.335611288</c:v>
                </c:pt>
                <c:pt idx="2">
                  <c:v>14369397.122655295</c:v>
                </c:pt>
                <c:pt idx="3">
                  <c:v>14370664.39386661</c:v>
                </c:pt>
                <c:pt idx="4">
                  <c:v>14234453.968264082</c:v>
                </c:pt>
                <c:pt idx="5">
                  <c:v>13966230.739569211</c:v>
                </c:pt>
                <c:pt idx="6">
                  <c:v>13574365.290397456</c:v>
                </c:pt>
                <c:pt idx="7">
                  <c:v>10444059.26831512</c:v>
                </c:pt>
                <c:pt idx="8">
                  <c:v>8861898.4842299912</c:v>
                </c:pt>
                <c:pt idx="9">
                  <c:v>6913238.5889758114</c:v>
                </c:pt>
                <c:pt idx="10">
                  <c:v>5683513.2691107653</c:v>
                </c:pt>
                <c:pt idx="11">
                  <c:v>4830152.372075933</c:v>
                </c:pt>
                <c:pt idx="12">
                  <c:v>3332825.2640136252</c:v>
                </c:pt>
                <c:pt idx="13">
                  <c:v>2483117.4320738679</c:v>
                </c:pt>
                <c:pt idx="14">
                  <c:v>1927274.5374311402</c:v>
                </c:pt>
                <c:pt idx="15">
                  <c:v>1553996.941634387</c:v>
                </c:pt>
                <c:pt idx="16">
                  <c:v>1294295.6284012226</c:v>
                </c:pt>
                <c:pt idx="17">
                  <c:v>1104650.2163768562</c:v>
                </c:pt>
                <c:pt idx="18">
                  <c:v>960777.72612704453</c:v>
                </c:pt>
                <c:pt idx="19">
                  <c:v>848333.13530141092</c:v>
                </c:pt>
                <c:pt idx="20">
                  <c:v>758366.07949449797</c:v>
                </c:pt>
                <c:pt idx="21">
                  <c:v>684925.45467225695</c:v>
                </c:pt>
                <c:pt idx="22">
                  <c:v>623963.32971794694</c:v>
                </c:pt>
                <c:pt idx="23">
                  <c:v>572586.11965545337</c:v>
                </c:pt>
                <c:pt idx="24">
                  <c:v>528716.62379816477</c:v>
                </c:pt>
                <c:pt idx="25">
                  <c:v>490983.44788038137</c:v>
                </c:pt>
                <c:pt idx="26">
                  <c:v>458364.52801604284</c:v>
                </c:pt>
                <c:pt idx="27">
                  <c:v>430053.80628440727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9-4F1C-815A-3A60E5D7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05055"/>
        <c:axId val="1"/>
      </c:scatterChart>
      <c:valAx>
        <c:axId val="1074405055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0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r>
                  <a:rPr lang="ru-RU" sz="18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095643044619424E-2"/>
              <c:y val="0.38522976018726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440505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32517999523236"/>
          <c:y val="3.7523452157598502E-2"/>
          <c:w val="0.81349165467809781"/>
          <c:h val="0.85166161922067429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Лист1!$A$2:$A$29</c:f>
              <c:numCache>
                <c:formatCode>General</c:formatCode>
                <c:ptCount val="28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</c:numCache>
            </c:numRef>
          </c:xVal>
          <c:yVal>
            <c:numRef>
              <c:f>Лист1!$AD$2:$AD$29</c:f>
              <c:numCache>
                <c:formatCode>General</c:formatCode>
                <c:ptCount val="28"/>
                <c:pt idx="0">
                  <c:v>9802.4457215101866</c:v>
                </c:pt>
                <c:pt idx="1">
                  <c:v>13460.881335611288</c:v>
                </c:pt>
                <c:pt idx="2">
                  <c:v>14369.397122655295</c:v>
                </c:pt>
                <c:pt idx="3">
                  <c:v>14370.664393866609</c:v>
                </c:pt>
                <c:pt idx="4">
                  <c:v>14234.453968264083</c:v>
                </c:pt>
                <c:pt idx="5">
                  <c:v>13966.230739569211</c:v>
                </c:pt>
                <c:pt idx="6">
                  <c:v>13574.365290397456</c:v>
                </c:pt>
                <c:pt idx="7">
                  <c:v>10444.059268315119</c:v>
                </c:pt>
                <c:pt idx="8">
                  <c:v>8861.8984842299906</c:v>
                </c:pt>
                <c:pt idx="9">
                  <c:v>6913.2385889758116</c:v>
                </c:pt>
                <c:pt idx="10">
                  <c:v>5683.5132691107656</c:v>
                </c:pt>
                <c:pt idx="11">
                  <c:v>4830.1523720759333</c:v>
                </c:pt>
                <c:pt idx="12">
                  <c:v>3332.8252640136252</c:v>
                </c:pt>
                <c:pt idx="13">
                  <c:v>2483.1174320738678</c:v>
                </c:pt>
                <c:pt idx="14">
                  <c:v>1927.2745374311403</c:v>
                </c:pt>
                <c:pt idx="15">
                  <c:v>1553.996941634387</c:v>
                </c:pt>
                <c:pt idx="16">
                  <c:v>1294.2956284012225</c:v>
                </c:pt>
                <c:pt idx="17">
                  <c:v>1104.6502163768562</c:v>
                </c:pt>
                <c:pt idx="18">
                  <c:v>960.7777261270445</c:v>
                </c:pt>
                <c:pt idx="19">
                  <c:v>848.33313530141095</c:v>
                </c:pt>
                <c:pt idx="20">
                  <c:v>758.36607949449797</c:v>
                </c:pt>
                <c:pt idx="21">
                  <c:v>684.92545467225693</c:v>
                </c:pt>
                <c:pt idx="22">
                  <c:v>623.96332971794698</c:v>
                </c:pt>
                <c:pt idx="23">
                  <c:v>572.58611965545333</c:v>
                </c:pt>
                <c:pt idx="24">
                  <c:v>528.71662379816473</c:v>
                </c:pt>
                <c:pt idx="25">
                  <c:v>490.98344788038139</c:v>
                </c:pt>
                <c:pt idx="26">
                  <c:v>458.36452801604281</c:v>
                </c:pt>
                <c:pt idx="27">
                  <c:v>430.05380628440724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7-45D3-9BBD-6B1A72EF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15455"/>
        <c:axId val="1"/>
      </c:scatterChart>
      <c:valAx>
        <c:axId val="10744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389688868172667"/>
              <c:y val="0.93675608969931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r>
                  <a:rPr lang="ru-RU" sz="18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М,</a:t>
                </a:r>
                <a:r>
                  <a:rPr lang="en-US" sz="18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endParaRPr lang="ru-RU" sz="18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55513198270935E-2"/>
              <c:y val="0.3748832711700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441545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9662740394429"/>
          <c:y val="4.9090195964320744E-2"/>
          <c:w val="0.82096536461962744"/>
          <c:h val="0.79915778868152376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Лист1!$A$2:$A$29</c:f>
              <c:numCache>
                <c:formatCode>General</c:formatCode>
                <c:ptCount val="28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</c:numCache>
            </c:numRef>
          </c:xVal>
          <c:yVal>
            <c:numRef>
              <c:f>Лист1!$N$2:$N$29</c:f>
              <c:numCache>
                <c:formatCode>General</c:formatCode>
                <c:ptCount val="28"/>
                <c:pt idx="0">
                  <c:v>0.2745793327164503</c:v>
                </c:pt>
                <c:pt idx="1">
                  <c:v>0.52755472163648565</c:v>
                </c:pt>
                <c:pt idx="2">
                  <c:v>0.72146441276774376</c:v>
                </c:pt>
                <c:pt idx="3">
                  <c:v>0.78806256036577704</c:v>
                </c:pt>
                <c:pt idx="4">
                  <c:v>0.85627452856289832</c:v>
                </c:pt>
                <c:pt idx="5">
                  <c:v>0.92694431358793805</c:v>
                </c:pt>
                <c:pt idx="6">
                  <c:v>1</c:v>
                </c:pt>
                <c:pt idx="7">
                  <c:v>1.4157844778117394</c:v>
                </c:pt>
                <c:pt idx="8">
                  <c:v>1.5888506316456741</c:v>
                </c:pt>
                <c:pt idx="9">
                  <c:v>1.8218168869181206</c:v>
                </c:pt>
                <c:pt idx="10">
                  <c:v>1.9870292393027922</c:v>
                </c:pt>
                <c:pt idx="11">
                  <c:v>2.1168627279381225</c:v>
                </c:pt>
                <c:pt idx="12">
                  <c:v>2.3995943984186474</c:v>
                </c:pt>
                <c:pt idx="13">
                  <c:v>2.6016673745878101</c:v>
                </c:pt>
                <c:pt idx="14">
                  <c:v>2.7574995980879202</c:v>
                </c:pt>
                <c:pt idx="15">
                  <c:v>2.8830472662602822</c:v>
                </c:pt>
                <c:pt idx="16">
                  <c:v>2.9882516326465929</c:v>
                </c:pt>
                <c:pt idx="17">
                  <c:v>3.0788024963703626</c:v>
                </c:pt>
                <c:pt idx="18">
                  <c:v>3.1580731294226436</c:v>
                </c:pt>
                <c:pt idx="19">
                  <c:v>3.2284084191938058</c:v>
                </c:pt>
                <c:pt idx="20">
                  <c:v>3.291492277346078</c:v>
                </c:pt>
                <c:pt idx="21">
                  <c:v>3.348642509585388</c:v>
                </c:pt>
                <c:pt idx="22">
                  <c:v>3.4008443796291075</c:v>
                </c:pt>
                <c:pt idx="23">
                  <c:v>3.4489117534843885</c:v>
                </c:pt>
                <c:pt idx="24">
                  <c:v>3.4934819845369853</c:v>
                </c:pt>
                <c:pt idx="25">
                  <c:v>3.5348601751138635</c:v>
                </c:pt>
                <c:pt idx="26">
                  <c:v>3.5732352336119972</c:v>
                </c:pt>
                <c:pt idx="27">
                  <c:v>3.6087411437390502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5-485D-8C7B-0D952821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12127"/>
        <c:axId val="1"/>
      </c:scatterChart>
      <c:valAx>
        <c:axId val="1074412127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441212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02640391011792"/>
          <c:y val="4.9078161359110854E-2"/>
          <c:w val="0.72030831607670953"/>
          <c:h val="0.76457046267842133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Лист1!$A$2:$A$29</c:f>
              <c:numCache>
                <c:formatCode>General</c:formatCode>
                <c:ptCount val="28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</c:numCache>
            </c:numRef>
          </c:xVal>
          <c:yVal>
            <c:numRef>
              <c:f>Лист1!$AA$2:$AA$29</c:f>
              <c:numCache>
                <c:formatCode>0.000</c:formatCode>
                <c:ptCount val="28"/>
                <c:pt idx="0">
                  <c:v>16768.118353455317</c:v>
                </c:pt>
                <c:pt idx="1">
                  <c:v>23168.083598050405</c:v>
                </c:pt>
                <c:pt idx="2">
                  <c:v>24907.612789377999</c:v>
                </c:pt>
                <c:pt idx="3">
                  <c:v>24979.835157772679</c:v>
                </c:pt>
                <c:pt idx="4">
                  <c:v>24817.914290287525</c:v>
                </c:pt>
                <c:pt idx="5">
                  <c:v>24429.424229207485</c:v>
                </c:pt>
                <c:pt idx="6">
                  <c:v>23825.827898690924</c:v>
                </c:pt>
                <c:pt idx="7">
                  <c:v>18688.760741702827</c:v>
                </c:pt>
                <c:pt idx="8">
                  <c:v>15962.611466738521</c:v>
                </c:pt>
                <c:pt idx="9">
                  <c:v>12521.150065473779</c:v>
                </c:pt>
                <c:pt idx="10">
                  <c:v>10322.272540588639</c:v>
                </c:pt>
                <c:pt idx="11">
                  <c:v>8784.5004987430111</c:v>
                </c:pt>
                <c:pt idx="12">
                  <c:v>6060.5677776357788</c:v>
                </c:pt>
                <c:pt idx="13">
                  <c:v>4522.3628575627772</c:v>
                </c:pt>
                <c:pt idx="14">
                  <c:v>3526.3524236154562</c:v>
                </c:pt>
                <c:pt idx="15">
                  <c:v>2857.4150974879635</c:v>
                </c:pt>
                <c:pt idx="16">
                  <c:v>2389.4185592304266</c:v>
                </c:pt>
                <c:pt idx="17">
                  <c:v>2045.9474846160697</c:v>
                </c:pt>
                <c:pt idx="18">
                  <c:v>1784.3602558579992</c:v>
                </c:pt>
                <c:pt idx="19">
                  <c:v>1579.2634310518922</c:v>
                </c:pt>
                <c:pt idx="20">
                  <c:v>1414.709530856893</c:v>
                </c:pt>
                <c:pt idx="21">
                  <c:v>1280.0444471911892</c:v>
                </c:pt>
                <c:pt idx="22">
                  <c:v>1168.0030909298887</c:v>
                </c:pt>
                <c:pt idx="23">
                  <c:v>1073.3783062861744</c:v>
                </c:pt>
                <c:pt idx="24">
                  <c:v>992.42385604088986</c:v>
                </c:pt>
                <c:pt idx="25">
                  <c:v>922.6673782024227</c:v>
                </c:pt>
                <c:pt idx="26">
                  <c:v>862.26534078218208</c:v>
                </c:pt>
                <c:pt idx="27">
                  <c:v>809.76539608221901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B-4A7D-9C25-D1445FEF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02975"/>
        <c:axId val="1"/>
      </c:scatterChart>
      <c:valAx>
        <c:axId val="107440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(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кВт/м</a:t>
                </a:r>
                <a:r>
                  <a:rPr lang="ru-RU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∙К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ru-RU" sz="14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440297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69340374382108"/>
          <c:y val="5.9039442986293378E-2"/>
          <c:w val="0.71707021015099548"/>
          <c:h val="0.74456364829396326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Лист1!$A$2:$A$29</c:f>
              <c:numCache>
                <c:formatCode>General</c:formatCode>
                <c:ptCount val="28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</c:numCache>
            </c:numRef>
          </c:xVal>
          <c:yVal>
            <c:numRef>
              <c:f>Лист1!$Y$89:$Y$116</c:f>
              <c:numCache>
                <c:formatCode>0.000</c:formatCode>
                <c:ptCount val="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0-405C-AABE-AC3EC8AE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09631"/>
        <c:axId val="1"/>
      </c:scatterChart>
      <c:valAx>
        <c:axId val="1074409631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561573956481243"/>
              <c:y val="0.87868037328667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ws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∙10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-6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9491998983997978E-3"/>
              <c:y val="0.387108121901428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440963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  <c:pt idx="28">
                  <c:v>441.8</c:v>
                </c:pt>
              </c:numCache>
            </c:numRef>
          </c:xVal>
          <c:yVal>
            <c:numRef>
              <c:f>Лист1!$AD$2:$AD$42</c:f>
              <c:numCache>
                <c:formatCode>General</c:formatCode>
                <c:ptCount val="41"/>
                <c:pt idx="0">
                  <c:v>9802.4457215101866</c:v>
                </c:pt>
                <c:pt idx="1">
                  <c:v>13460.881335611288</c:v>
                </c:pt>
                <c:pt idx="2">
                  <c:v>14369.397122655295</c:v>
                </c:pt>
                <c:pt idx="3">
                  <c:v>14370.664393866609</c:v>
                </c:pt>
                <c:pt idx="4">
                  <c:v>14234.453968264083</c:v>
                </c:pt>
                <c:pt idx="5">
                  <c:v>13966.230739569211</c:v>
                </c:pt>
                <c:pt idx="6">
                  <c:v>13574.365290397456</c:v>
                </c:pt>
                <c:pt idx="7">
                  <c:v>10444.059268315119</c:v>
                </c:pt>
                <c:pt idx="8">
                  <c:v>8861.8984842299906</c:v>
                </c:pt>
                <c:pt idx="9">
                  <c:v>6913.2385889758116</c:v>
                </c:pt>
                <c:pt idx="10">
                  <c:v>5683.5132691107656</c:v>
                </c:pt>
                <c:pt idx="11">
                  <c:v>4830.1523720759333</c:v>
                </c:pt>
                <c:pt idx="12">
                  <c:v>3332.8252640136252</c:v>
                </c:pt>
                <c:pt idx="13">
                  <c:v>2483.1174320738678</c:v>
                </c:pt>
                <c:pt idx="14">
                  <c:v>1927.2745374311403</c:v>
                </c:pt>
                <c:pt idx="15">
                  <c:v>1553.996941634387</c:v>
                </c:pt>
                <c:pt idx="16">
                  <c:v>1294.2956284012225</c:v>
                </c:pt>
                <c:pt idx="17">
                  <c:v>1104.6502163768562</c:v>
                </c:pt>
                <c:pt idx="18">
                  <c:v>960.7777261270445</c:v>
                </c:pt>
                <c:pt idx="19">
                  <c:v>848.33313530141095</c:v>
                </c:pt>
                <c:pt idx="20">
                  <c:v>758.36607949449797</c:v>
                </c:pt>
                <c:pt idx="21">
                  <c:v>684.92545467225693</c:v>
                </c:pt>
                <c:pt idx="22">
                  <c:v>623.96332971794698</c:v>
                </c:pt>
                <c:pt idx="23">
                  <c:v>572.58611965545333</c:v>
                </c:pt>
                <c:pt idx="24">
                  <c:v>528.71662379816473</c:v>
                </c:pt>
                <c:pt idx="25">
                  <c:v>490.98344788038139</c:v>
                </c:pt>
                <c:pt idx="26">
                  <c:v>458.36452801604281</c:v>
                </c:pt>
                <c:pt idx="27">
                  <c:v>430.05380628440724</c:v>
                </c:pt>
                <c:pt idx="28">
                  <c:v>405.39857103787779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2-4C35-8FBA-A67BF8BA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56752"/>
        <c:axId val="1419930544"/>
      </c:scatterChart>
      <c:valAx>
        <c:axId val="14199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930544"/>
        <c:crosses val="autoZero"/>
        <c:crossBetween val="midCat"/>
      </c:valAx>
      <c:valAx>
        <c:axId val="14199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95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Лист1!$A$2:$A$42</c:f>
              <c:numCache>
                <c:formatCode>General</c:formatCode>
                <c:ptCount val="41"/>
                <c:pt idx="0">
                  <c:v>0</c:v>
                </c:pt>
                <c:pt idx="1">
                  <c:v>11.045000000000002</c:v>
                </c:pt>
                <c:pt idx="2">
                  <c:v>22.090000000000003</c:v>
                </c:pt>
                <c:pt idx="3">
                  <c:v>25.754999999999999</c:v>
                </c:pt>
                <c:pt idx="4">
                  <c:v>29.42</c:v>
                </c:pt>
                <c:pt idx="5">
                  <c:v>33.11</c:v>
                </c:pt>
                <c:pt idx="6">
                  <c:v>36.799999999999997</c:v>
                </c:pt>
                <c:pt idx="7">
                  <c:v>40.49</c:v>
                </c:pt>
                <c:pt idx="8">
                  <c:v>44.180000000000007</c:v>
                </c:pt>
                <c:pt idx="9">
                  <c:v>51.56</c:v>
                </c:pt>
                <c:pt idx="10">
                  <c:v>58.914999999999999</c:v>
                </c:pt>
                <c:pt idx="11">
                  <c:v>66.27</c:v>
                </c:pt>
                <c:pt idx="12">
                  <c:v>88.360000000000014</c:v>
                </c:pt>
                <c:pt idx="13">
                  <c:v>110.45</c:v>
                </c:pt>
                <c:pt idx="14">
                  <c:v>132.54</c:v>
                </c:pt>
                <c:pt idx="15">
                  <c:v>154.63</c:v>
                </c:pt>
                <c:pt idx="16">
                  <c:v>176.72000000000003</c:v>
                </c:pt>
                <c:pt idx="17">
                  <c:v>198.81</c:v>
                </c:pt>
                <c:pt idx="18">
                  <c:v>220.9</c:v>
                </c:pt>
                <c:pt idx="19">
                  <c:v>242.99</c:v>
                </c:pt>
                <c:pt idx="20">
                  <c:v>265.08</c:v>
                </c:pt>
                <c:pt idx="21">
                  <c:v>287.17</c:v>
                </c:pt>
                <c:pt idx="22">
                  <c:v>309.26</c:v>
                </c:pt>
                <c:pt idx="23">
                  <c:v>331.35</c:v>
                </c:pt>
                <c:pt idx="24">
                  <c:v>353.44000000000005</c:v>
                </c:pt>
                <c:pt idx="25">
                  <c:v>375.53</c:v>
                </c:pt>
                <c:pt idx="26">
                  <c:v>397.62</c:v>
                </c:pt>
                <c:pt idx="27">
                  <c:v>419.71</c:v>
                </c:pt>
                <c:pt idx="28">
                  <c:v>441.8</c:v>
                </c:pt>
              </c:numCache>
            </c:numRef>
          </c:xVal>
          <c:yVal>
            <c:numRef>
              <c:f>Лист1!$AA$2:$AA$42</c:f>
              <c:numCache>
                <c:formatCode>0.000</c:formatCode>
                <c:ptCount val="41"/>
                <c:pt idx="0">
                  <c:v>16768.118353455317</c:v>
                </c:pt>
                <c:pt idx="1">
                  <c:v>23168.083598050405</c:v>
                </c:pt>
                <c:pt idx="2">
                  <c:v>24907.612789377999</c:v>
                </c:pt>
                <c:pt idx="3">
                  <c:v>24979.835157772679</c:v>
                </c:pt>
                <c:pt idx="4">
                  <c:v>24817.914290287525</c:v>
                </c:pt>
                <c:pt idx="5">
                  <c:v>24429.424229207485</c:v>
                </c:pt>
                <c:pt idx="6">
                  <c:v>23825.827898690924</c:v>
                </c:pt>
                <c:pt idx="7">
                  <c:v>18688.760741702827</c:v>
                </c:pt>
                <c:pt idx="8">
                  <c:v>15962.611466738521</c:v>
                </c:pt>
                <c:pt idx="9">
                  <c:v>12521.150065473779</c:v>
                </c:pt>
                <c:pt idx="10">
                  <c:v>10322.272540588639</c:v>
                </c:pt>
                <c:pt idx="11">
                  <c:v>8784.5004987430111</c:v>
                </c:pt>
                <c:pt idx="12">
                  <c:v>6060.5677776357788</c:v>
                </c:pt>
                <c:pt idx="13">
                  <c:v>4522.3628575627772</c:v>
                </c:pt>
                <c:pt idx="14">
                  <c:v>3526.3524236154562</c:v>
                </c:pt>
                <c:pt idx="15">
                  <c:v>2857.4150974879635</c:v>
                </c:pt>
                <c:pt idx="16">
                  <c:v>2389.4185592304266</c:v>
                </c:pt>
                <c:pt idx="17">
                  <c:v>2045.9474846160697</c:v>
                </c:pt>
                <c:pt idx="18">
                  <c:v>1784.3602558579992</c:v>
                </c:pt>
                <c:pt idx="19">
                  <c:v>1579.2634310518922</c:v>
                </c:pt>
                <c:pt idx="20">
                  <c:v>1414.709530856893</c:v>
                </c:pt>
                <c:pt idx="21">
                  <c:v>1280.0444471911892</c:v>
                </c:pt>
                <c:pt idx="22">
                  <c:v>1168.0030909298887</c:v>
                </c:pt>
                <c:pt idx="23">
                  <c:v>1073.3783062861744</c:v>
                </c:pt>
                <c:pt idx="24">
                  <c:v>992.42385604088986</c:v>
                </c:pt>
                <c:pt idx="25">
                  <c:v>922.6673782024227</c:v>
                </c:pt>
                <c:pt idx="26">
                  <c:v>862.26534078218208</c:v>
                </c:pt>
                <c:pt idx="27">
                  <c:v>809.76539608221901</c:v>
                </c:pt>
                <c:pt idx="28">
                  <c:v>763.9881841204168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E-4DC3-B2C0-0F2C9376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37472"/>
        <c:axId val="1222027904"/>
      </c:scatterChart>
      <c:valAx>
        <c:axId val="122203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027904"/>
        <c:crosses val="autoZero"/>
        <c:crossBetween val="midCat"/>
      </c:valAx>
      <c:valAx>
        <c:axId val="12220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0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542925</xdr:colOff>
      <xdr:row>68</xdr:row>
      <xdr:rowOff>76200</xdr:rowOff>
    </xdr:from>
    <xdr:to>
      <xdr:col>81</xdr:col>
      <xdr:colOff>28575</xdr:colOff>
      <xdr:row>94</xdr:row>
      <xdr:rowOff>28575</xdr:rowOff>
    </xdr:to>
    <xdr:graphicFrame macro="">
      <xdr:nvGraphicFramePr>
        <xdr:cNvPr id="1154" name="Диаграмма 6">
          <a:extLst>
            <a:ext uri="{FF2B5EF4-FFF2-40B4-BE49-F238E27FC236}">
              <a16:creationId xmlns:a16="http://schemas.microsoft.com/office/drawing/2014/main" id="{6F33FE83-386E-4FAC-8C95-C06A1609B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495300</xdr:colOff>
      <xdr:row>11</xdr:row>
      <xdr:rowOff>0</xdr:rowOff>
    </xdr:from>
    <xdr:to>
      <xdr:col>80</xdr:col>
      <xdr:colOff>361950</xdr:colOff>
      <xdr:row>31</xdr:row>
      <xdr:rowOff>123825</xdr:rowOff>
    </xdr:to>
    <xdr:graphicFrame macro="">
      <xdr:nvGraphicFramePr>
        <xdr:cNvPr id="1155" name="Диаграмма 11">
          <a:extLst>
            <a:ext uri="{FF2B5EF4-FFF2-40B4-BE49-F238E27FC236}">
              <a16:creationId xmlns:a16="http://schemas.microsoft.com/office/drawing/2014/main" id="{ADF4A398-C272-4A19-9686-453C30E6A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95250</xdr:colOff>
      <xdr:row>11</xdr:row>
      <xdr:rowOff>171450</xdr:rowOff>
    </xdr:from>
    <xdr:to>
      <xdr:col>68</xdr:col>
      <xdr:colOff>533400</xdr:colOff>
      <xdr:row>34</xdr:row>
      <xdr:rowOff>104775</xdr:rowOff>
    </xdr:to>
    <xdr:graphicFrame macro="">
      <xdr:nvGraphicFramePr>
        <xdr:cNvPr id="1156" name="Диаграмма 13">
          <a:extLst>
            <a:ext uri="{FF2B5EF4-FFF2-40B4-BE49-F238E27FC236}">
              <a16:creationId xmlns:a16="http://schemas.microsoft.com/office/drawing/2014/main" id="{4AF68CAD-481A-4FF0-A01B-4627FBE68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81</xdr:col>
      <xdr:colOff>428625</xdr:colOff>
      <xdr:row>36</xdr:row>
      <xdr:rowOff>171450</xdr:rowOff>
    </xdr:from>
    <xdr:to>
      <xdr:col>96</xdr:col>
      <xdr:colOff>295275</xdr:colOff>
      <xdr:row>65</xdr:row>
      <xdr:rowOff>76200</xdr:rowOff>
    </xdr:to>
    <xdr:graphicFrame macro="">
      <xdr:nvGraphicFramePr>
        <xdr:cNvPr id="1157" name="Диаграмма 14">
          <a:extLst>
            <a:ext uri="{FF2B5EF4-FFF2-40B4-BE49-F238E27FC236}">
              <a16:creationId xmlns:a16="http://schemas.microsoft.com/office/drawing/2014/main" id="{D8EF08D4-B250-4C3E-997D-F63262C91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</xdr:colOff>
      <xdr:row>40</xdr:row>
      <xdr:rowOff>104775</xdr:rowOff>
    </xdr:from>
    <xdr:to>
      <xdr:col>79</xdr:col>
      <xdr:colOff>219075</xdr:colOff>
      <xdr:row>57</xdr:row>
      <xdr:rowOff>161925</xdr:rowOff>
    </xdr:to>
    <xdr:graphicFrame macro="">
      <xdr:nvGraphicFramePr>
        <xdr:cNvPr id="1158" name="Диаграмма 15">
          <a:extLst>
            <a:ext uri="{FF2B5EF4-FFF2-40B4-BE49-F238E27FC236}">
              <a16:creationId xmlns:a16="http://schemas.microsoft.com/office/drawing/2014/main" id="{571F6E30-ACC6-4D5F-8045-C255BB1C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533400</xdr:colOff>
      <xdr:row>11</xdr:row>
      <xdr:rowOff>171450</xdr:rowOff>
    </xdr:from>
    <xdr:to>
      <xdr:col>93</xdr:col>
      <xdr:colOff>314325</xdr:colOff>
      <xdr:row>29</xdr:row>
      <xdr:rowOff>38100</xdr:rowOff>
    </xdr:to>
    <xdr:graphicFrame macro="">
      <xdr:nvGraphicFramePr>
        <xdr:cNvPr id="1159" name="Диаграмма 1">
          <a:extLst>
            <a:ext uri="{FF2B5EF4-FFF2-40B4-BE49-F238E27FC236}">
              <a16:creationId xmlns:a16="http://schemas.microsoft.com/office/drawing/2014/main" id="{D3BFE3A2-7933-49CE-A45A-BB254D7B2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333375</xdr:colOff>
      <xdr:row>44</xdr:row>
      <xdr:rowOff>152400</xdr:rowOff>
    </xdr:from>
    <xdr:to>
      <xdr:col>66</xdr:col>
      <xdr:colOff>180975</xdr:colOff>
      <xdr:row>59</xdr:row>
      <xdr:rowOff>38100</xdr:rowOff>
    </xdr:to>
    <xdr:graphicFrame macro="">
      <xdr:nvGraphicFramePr>
        <xdr:cNvPr id="1160" name="Диаграмма 2">
          <a:extLst>
            <a:ext uri="{FF2B5EF4-FFF2-40B4-BE49-F238E27FC236}">
              <a16:creationId xmlns:a16="http://schemas.microsoft.com/office/drawing/2014/main" id="{BBB718A2-A09E-479F-83D4-D82227406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462644</xdr:colOff>
      <xdr:row>1</xdr:row>
      <xdr:rowOff>91167</xdr:rowOff>
    </xdr:from>
    <xdr:to>
      <xdr:col>46</xdr:col>
      <xdr:colOff>312965</xdr:colOff>
      <xdr:row>15</xdr:row>
      <xdr:rowOff>167367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02ADFF-A234-423E-B1EB-664AD4C5C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435428</xdr:colOff>
      <xdr:row>16</xdr:row>
      <xdr:rowOff>50346</xdr:rowOff>
    </xdr:from>
    <xdr:to>
      <xdr:col>46</xdr:col>
      <xdr:colOff>285749</xdr:colOff>
      <xdr:row>30</xdr:row>
      <xdr:rowOff>126546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83BE4C-73CF-4C5D-AD4E-2FAA6A50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340179</xdr:colOff>
      <xdr:row>31</xdr:row>
      <xdr:rowOff>77560</xdr:rowOff>
    </xdr:from>
    <xdr:to>
      <xdr:col>46</xdr:col>
      <xdr:colOff>190500</xdr:colOff>
      <xdr:row>45</xdr:row>
      <xdr:rowOff>153760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12DE669-1998-48B0-BDFE-7920F6B89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6"/>
  <sheetViews>
    <sheetView tabSelected="1" topLeftCell="J1" zoomScaleNormal="100" workbookViewId="0">
      <selection activeCell="Z2" sqref="Z2"/>
    </sheetView>
  </sheetViews>
  <sheetFormatPr defaultRowHeight="15" x14ac:dyDescent="0.25"/>
  <cols>
    <col min="4" max="4" width="10.7109375" customWidth="1"/>
    <col min="5" max="5" width="23.28515625" customWidth="1"/>
    <col min="10" max="10" width="10.140625" bestFit="1" customWidth="1"/>
    <col min="14" max="14" width="12" bestFit="1" customWidth="1"/>
    <col min="28" max="28" width="10.140625" bestFit="1" customWidth="1"/>
    <col min="30" max="30" width="9.28515625" bestFit="1" customWidth="1"/>
    <col min="31" max="31" width="10.140625" bestFit="1" customWidth="1"/>
    <col min="32" max="32" width="13.140625" bestFit="1" customWidth="1"/>
    <col min="34" max="34" width="12" customWidth="1"/>
    <col min="38" max="38" width="9.140625" customWidth="1"/>
    <col min="43" max="43" width="24.85546875" customWidth="1"/>
  </cols>
  <sheetData>
    <row r="1" spans="1:40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32</v>
      </c>
      <c r="AE1" t="s">
        <v>8</v>
      </c>
      <c r="AF1" t="s">
        <v>27</v>
      </c>
      <c r="AG1" t="s">
        <v>29</v>
      </c>
      <c r="AH1" t="s">
        <v>28</v>
      </c>
      <c r="AI1" t="s">
        <v>30</v>
      </c>
      <c r="AL1" t="s">
        <v>31</v>
      </c>
      <c r="AM1" s="1" t="s">
        <v>33</v>
      </c>
    </row>
    <row r="2" spans="1:40" x14ac:dyDescent="0.25">
      <c r="A2">
        <v>0</v>
      </c>
      <c r="B2">
        <f>A2/$F$2</f>
        <v>0</v>
      </c>
      <c r="C2">
        <f>D2/$F$2</f>
        <v>1.5000000000000002</v>
      </c>
      <c r="D2">
        <v>55.2</v>
      </c>
      <c r="F2">
        <v>36.799999999999997</v>
      </c>
      <c r="G2">
        <v>0.44444444444444425</v>
      </c>
      <c r="H2">
        <v>0.28611219599999999</v>
      </c>
      <c r="I2">
        <v>3878.8813768681698</v>
      </c>
      <c r="J2">
        <v>4.7819810591485412</v>
      </c>
      <c r="K2">
        <v>3.2780308136224088</v>
      </c>
      <c r="L2">
        <v>361.29297154827867</v>
      </c>
      <c r="M2">
        <v>1315.8054103124175</v>
      </c>
      <c r="N2">
        <v>0.2745793327164503</v>
      </c>
      <c r="O2" s="16">
        <v>1.1868300000000001</v>
      </c>
      <c r="P2" s="19">
        <f>I2*(1+((O2-1)/2)*Q2^(1/3)*N2^2)</f>
        <v>3897.2553011551813</v>
      </c>
      <c r="Q2" s="16">
        <v>0.30424913100000001</v>
      </c>
      <c r="R2" s="8">
        <f t="shared" ref="R2:R42" si="0">Q2^(1/3)</f>
        <v>0.67257870934216024</v>
      </c>
      <c r="S2" s="16">
        <v>6474.3578660000003</v>
      </c>
      <c r="T2" s="5">
        <f t="shared" ref="T2:T42" si="1">S2*P2</f>
        <v>25232225.51484425</v>
      </c>
      <c r="U2" s="21">
        <f t="shared" ref="U2:U42" si="2">0.85*P2</f>
        <v>3312.6670059819039</v>
      </c>
      <c r="V2" s="5">
        <f>U2*AF2</f>
        <v>11580970.059488414</v>
      </c>
      <c r="W2" s="8">
        <f>K2*I2/U2</f>
        <v>3.8383250271758325</v>
      </c>
      <c r="X2" s="5">
        <f t="shared" ref="X2:X42" si="3">(V2/T2)^(0.39)</f>
        <v>0.73807051933705337</v>
      </c>
      <c r="Y2" s="5">
        <f>W2*L2*F2*10^(-3)/AH2</f>
        <v>546584.78147413104</v>
      </c>
      <c r="Z2" s="5">
        <f>0.0326*Y2^(-0.2)*AG2^(-0.6)*X2*(1+((O2-1)/2)*R2*N2^2)^0.11</f>
        <v>3.2227978344491516E-3</v>
      </c>
      <c r="AA2" s="8">
        <f>W2*AF2*L2*AL2</f>
        <v>16768.118353455317</v>
      </c>
      <c r="AB2" s="8" t="e">
        <f>AA2/M57</f>
        <v>#DIV/0!</v>
      </c>
      <c r="AC2" s="5">
        <f>AA2*(P2-U2)</f>
        <v>9802445.7215101868</v>
      </c>
      <c r="AD2" s="5">
        <f>AC2/1000</f>
        <v>9802.4457215101866</v>
      </c>
      <c r="AE2" s="20"/>
      <c r="AF2" s="16">
        <v>3495.9656490000002</v>
      </c>
      <c r="AG2" s="16">
        <v>0.34910902799999999</v>
      </c>
      <c r="AH2" s="22">
        <v>9.3366600000000002E-5</v>
      </c>
      <c r="AI2" s="16">
        <v>0.93496983899999997</v>
      </c>
      <c r="AJ2" s="23">
        <f>AH2*AF2/AI2</f>
        <v>0.34910904368105872</v>
      </c>
      <c r="AK2">
        <f>1+0.0246*Y2^(-0.3)*(0.346/(1-0.346))^2.45</f>
        <v>1.0000982220072594</v>
      </c>
      <c r="AL2" s="10">
        <f>Z2*0.98*AK2*1.095</f>
        <v>3.4587240456007196E-3</v>
      </c>
      <c r="AM2" s="2">
        <v>0.97775400409841051</v>
      </c>
      <c r="AN2" s="2">
        <f>AD2+AM2</f>
        <v>9803.4234755142843</v>
      </c>
    </row>
    <row r="3" spans="1:40" x14ac:dyDescent="0.25">
      <c r="A3">
        <v>11.045000000000002</v>
      </c>
      <c r="B3">
        <f t="shared" ref="B3:B30" si="4">A3/$F$2</f>
        <v>0.30013586956521748</v>
      </c>
      <c r="C3">
        <f t="shared" ref="C3:C30" si="5">D3/$F$2</f>
        <v>1.1428532608695654</v>
      </c>
      <c r="D3">
        <v>42.057000000000002</v>
      </c>
      <c r="F3">
        <v>54.866</v>
      </c>
      <c r="G3">
        <v>0.76563020128329429</v>
      </c>
      <c r="H3">
        <v>0.54461126800000004</v>
      </c>
      <c r="I3">
        <v>3807.2172964562246</v>
      </c>
      <c r="J3">
        <v>4.2477636124556017</v>
      </c>
      <c r="K3">
        <v>2.9666366234117203</v>
      </c>
      <c r="L3">
        <v>687.71700854008725</v>
      </c>
      <c r="M3">
        <v>1303.5936943314143</v>
      </c>
      <c r="N3">
        <v>0.52755472163648565</v>
      </c>
      <c r="O3" s="16">
        <v>1.1868300000000001</v>
      </c>
      <c r="P3" s="19">
        <f t="shared" ref="P2:P42" si="6">I3*(1+((O3-1)/2)*Q3^(1/3)*N3^2)</f>
        <v>3873.3980099945252</v>
      </c>
      <c r="Q3" s="16">
        <v>0.298893452</v>
      </c>
      <c r="R3" s="8">
        <f t="shared" si="0"/>
        <v>0.66860886972067513</v>
      </c>
      <c r="S3" s="16">
        <v>6273.005897</v>
      </c>
      <c r="T3" s="5">
        <f t="shared" si="1"/>
        <v>24297848.558123723</v>
      </c>
      <c r="U3" s="21">
        <f t="shared" si="2"/>
        <v>3292.3883084953463</v>
      </c>
      <c r="V3" s="5">
        <f t="shared" ref="V3:V42" si="7">U3*AF3</f>
        <v>11276593.42038369</v>
      </c>
      <c r="W3" s="8">
        <f t="shared" ref="W2:W42" si="8">K3*I3/U3</f>
        <v>3.4305279956832759</v>
      </c>
      <c r="X3" s="5">
        <f t="shared" si="3"/>
        <v>0.74127258651198713</v>
      </c>
      <c r="Y3" s="5">
        <f t="shared" ref="Y3:Y42" si="9">W3*L3*F3*10^(-3)/AH3</f>
        <v>1392151.0487388268</v>
      </c>
      <c r="Z3" s="5">
        <f t="shared" ref="Z3:Z42" si="10">0.0326*Y3^(-0.2)*AG3^(-0.6)*X3*(1+((O3-1)/2)*R3*N3^2)^0.11</f>
        <v>2.6716532374311186E-3</v>
      </c>
      <c r="AA3" s="8">
        <f t="shared" ref="AA3:AA42" si="11">W3*AF3*L3*AL3</f>
        <v>23168.083598050405</v>
      </c>
      <c r="AB3" s="8" t="e">
        <f>AA3/M58</f>
        <v>#DIV/0!</v>
      </c>
      <c r="AC3" s="5">
        <f t="shared" ref="AC3:AC42" si="12">AA3*(P3-U3)</f>
        <v>13460881.335611288</v>
      </c>
      <c r="AD3" s="5">
        <f t="shared" ref="AD3:AD42" si="13">AC3/1000</f>
        <v>13460.881335611288</v>
      </c>
      <c r="AE3" s="20"/>
      <c r="AF3" s="16">
        <v>3425.049649</v>
      </c>
      <c r="AG3" s="16">
        <v>0.35277877600000002</v>
      </c>
      <c r="AH3" s="22">
        <v>9.2979600000000007E-5</v>
      </c>
      <c r="AI3" s="16">
        <v>0.90271772699999997</v>
      </c>
      <c r="AK3">
        <f t="shared" ref="AK3:AK42" si="14">1+0.0246*Y3^(-0.3)*(0.346/(1-0.346))^2.45</f>
        <v>1.0000741993597877</v>
      </c>
      <c r="AL3" s="10">
        <f t="shared" ref="AL3:AL42" si="15">Z3*0.98*AK3*1.095</f>
        <v>2.8671638150226859E-3</v>
      </c>
      <c r="AM3" s="2">
        <v>0.88657906290479149</v>
      </c>
      <c r="AN3" s="13">
        <f t="shared" ref="AN3:AN42" si="16">AD3+AM3</f>
        <v>13461.767914674192</v>
      </c>
    </row>
    <row r="4" spans="1:40" x14ac:dyDescent="0.25">
      <c r="A4">
        <v>22.090000000000003</v>
      </c>
      <c r="B4">
        <f>A4/$F$2</f>
        <v>0.60027173913043497</v>
      </c>
      <c r="C4">
        <f t="shared" si="5"/>
        <v>1.0416847826086959</v>
      </c>
      <c r="D4">
        <v>38.33400000000001</v>
      </c>
      <c r="F4">
        <v>66.549000000000007</v>
      </c>
      <c r="G4">
        <v>0.92156794518404073</v>
      </c>
      <c r="H4">
        <v>0.736711805</v>
      </c>
      <c r="I4">
        <v>3725.073779639893</v>
      </c>
      <c r="J4">
        <v>3.6981528039654319</v>
      </c>
      <c r="K4">
        <v>2.6397430264223076</v>
      </c>
      <c r="L4">
        <v>930.29518226079438</v>
      </c>
      <c r="M4">
        <v>1289.4540129733025</v>
      </c>
      <c r="N4">
        <v>0.72146441276774376</v>
      </c>
      <c r="O4" s="16">
        <v>1.1868300000000001</v>
      </c>
      <c r="P4" s="19">
        <f t="shared" si="6"/>
        <v>3846.0522743694942</v>
      </c>
      <c r="Q4" s="16">
        <v>0.29797549899999998</v>
      </c>
      <c r="R4" s="8">
        <f t="shared" si="0"/>
        <v>0.66792369701679355</v>
      </c>
      <c r="S4" s="16">
        <v>6052.0833620000003</v>
      </c>
      <c r="T4" s="5">
        <f t="shared" si="1"/>
        <v>23276628.979093876</v>
      </c>
      <c r="U4" s="21">
        <f t="shared" si="2"/>
        <v>3269.14443321407</v>
      </c>
      <c r="V4" s="5">
        <f t="shared" si="7"/>
        <v>10936045.537559928</v>
      </c>
      <c r="W4" s="8">
        <f t="shared" si="8"/>
        <v>3.0078932679781958</v>
      </c>
      <c r="X4" s="5">
        <f t="shared" si="3"/>
        <v>0.74482918944276044</v>
      </c>
      <c r="Y4" s="5">
        <f t="shared" si="9"/>
        <v>2012448.612377712</v>
      </c>
      <c r="Z4" s="5">
        <f t="shared" si="10"/>
        <v>2.4794403515153388E-3</v>
      </c>
      <c r="AA4" s="8">
        <f t="shared" si="11"/>
        <v>24907.612789377999</v>
      </c>
      <c r="AB4" s="8" t="e">
        <f t="shared" ref="AB4:AB29" si="17">AA4/M60</f>
        <v>#DIV/0!</v>
      </c>
      <c r="AC4" s="5">
        <f t="shared" si="12"/>
        <v>14369397.122655295</v>
      </c>
      <c r="AD4" s="5">
        <f t="shared" si="13"/>
        <v>14369.397122655295</v>
      </c>
      <c r="AE4" s="20"/>
      <c r="AF4" s="16">
        <v>3345.2316839999999</v>
      </c>
      <c r="AG4" s="16">
        <v>0.357139178</v>
      </c>
      <c r="AH4" s="22">
        <v>9.2533699999999998E-5</v>
      </c>
      <c r="AI4" s="16">
        <v>0.86673940400000005</v>
      </c>
      <c r="AK4">
        <f t="shared" si="14"/>
        <v>1.0000664337282856</v>
      </c>
      <c r="AL4" s="10">
        <f t="shared" si="15"/>
        <v>2.660864200597632E-3</v>
      </c>
      <c r="AM4" s="2">
        <v>0.84155255534750251</v>
      </c>
      <c r="AN4" s="13">
        <f t="shared" si="16"/>
        <v>14370.238675210643</v>
      </c>
    </row>
    <row r="5" spans="1:40" x14ac:dyDescent="0.25">
      <c r="A5">
        <v>25.754999999999999</v>
      </c>
      <c r="B5">
        <f t="shared" si="4"/>
        <v>0.69986413043478268</v>
      </c>
      <c r="C5">
        <f t="shared" si="5"/>
        <v>1.0230434782608697</v>
      </c>
      <c r="D5">
        <v>37.648000000000003</v>
      </c>
      <c r="F5">
        <v>70.278000000000006</v>
      </c>
      <c r="G5">
        <v>0.9554584764790145</v>
      </c>
      <c r="H5">
        <v>0.80113805100000002</v>
      </c>
      <c r="I5">
        <v>3692.0092137766478</v>
      </c>
      <c r="J5">
        <v>3.4945195644128288</v>
      </c>
      <c r="K5">
        <v>2.5167285650754727</v>
      </c>
      <c r="L5">
        <v>1011.6505036275775</v>
      </c>
      <c r="M5">
        <v>1283.7185199586472</v>
      </c>
      <c r="N5">
        <v>0.78806256036577704</v>
      </c>
      <c r="O5" s="16">
        <v>1.1868300000000001</v>
      </c>
      <c r="P5" s="19">
        <f t="shared" si="6"/>
        <v>3835.270676821649</v>
      </c>
      <c r="Q5" s="16">
        <v>0.29921667400000002</v>
      </c>
      <c r="R5" s="8">
        <f t="shared" si="0"/>
        <v>0.66884979307939119</v>
      </c>
      <c r="S5" s="16">
        <v>5968.3470379999999</v>
      </c>
      <c r="T5" s="5">
        <f t="shared" si="1"/>
        <v>22890226.383936744</v>
      </c>
      <c r="U5" s="21">
        <f t="shared" si="2"/>
        <v>3259.9800752984015</v>
      </c>
      <c r="V5" s="5">
        <f t="shared" si="7"/>
        <v>10804195.018563107</v>
      </c>
      <c r="W5" s="8">
        <f t="shared" si="8"/>
        <v>2.8502582335516284</v>
      </c>
      <c r="X5" s="5">
        <f t="shared" si="3"/>
        <v>0.74616952470675968</v>
      </c>
      <c r="Y5" s="5">
        <f t="shared" si="9"/>
        <v>2194130.2563758777</v>
      </c>
      <c r="Z5" s="5">
        <f t="shared" si="10"/>
        <v>2.4357296394311211E-3</v>
      </c>
      <c r="AA5" s="8">
        <f t="shared" si="11"/>
        <v>24979.835157772679</v>
      </c>
      <c r="AB5" s="8" t="e">
        <f t="shared" si="17"/>
        <v>#DIV/0!</v>
      </c>
      <c r="AC5" s="5">
        <f t="shared" si="12"/>
        <v>14370664.39386661</v>
      </c>
      <c r="AD5" s="5">
        <f t="shared" si="13"/>
        <v>14370.664393866609</v>
      </c>
      <c r="AE5" s="20"/>
      <c r="AF5" s="16">
        <v>3314.1905069999998</v>
      </c>
      <c r="AG5" s="16">
        <v>0.35891119399999999</v>
      </c>
      <c r="AH5" s="22">
        <v>9.2357399999999998E-5</v>
      </c>
      <c r="AI5" s="16">
        <v>0.852829065</v>
      </c>
      <c r="AK5">
        <f t="shared" si="14"/>
        <v>1.0000647332398798</v>
      </c>
      <c r="AL5" s="10">
        <f t="shared" si="15"/>
        <v>2.6139506746168197E-3</v>
      </c>
      <c r="AM5" s="2">
        <v>0.80303246236769843</v>
      </c>
      <c r="AN5" s="13">
        <f t="shared" si="16"/>
        <v>14371.467426328976</v>
      </c>
    </row>
    <row r="6" spans="1:40" x14ac:dyDescent="0.25">
      <c r="A6">
        <v>29.42</v>
      </c>
      <c r="B6">
        <f t="shared" si="4"/>
        <v>0.79945652173913051</v>
      </c>
      <c r="C6">
        <f t="shared" si="5"/>
        <v>1.0101630434782609</v>
      </c>
      <c r="D6">
        <v>37.173999999999999</v>
      </c>
      <c r="F6">
        <v>73.974000000000004</v>
      </c>
      <c r="G6">
        <v>0.97997962924078919</v>
      </c>
      <c r="H6">
        <v>0.86620325499999995</v>
      </c>
      <c r="I6">
        <v>3655.8049790292189</v>
      </c>
      <c r="J6">
        <v>3.2824679824142731</v>
      </c>
      <c r="K6">
        <v>2.3874218098806406</v>
      </c>
      <c r="L6">
        <v>1093.8126809063394</v>
      </c>
      <c r="M6">
        <v>1277.4088734627035</v>
      </c>
      <c r="N6">
        <v>0.85627452856289832</v>
      </c>
      <c r="O6" s="16">
        <v>1.1868300000000001</v>
      </c>
      <c r="P6" s="19">
        <f t="shared" si="6"/>
        <v>3823.7040662826721</v>
      </c>
      <c r="Q6" s="16">
        <v>0.30148654800000002</v>
      </c>
      <c r="R6" s="8">
        <f t="shared" si="0"/>
        <v>0.67053684455269336</v>
      </c>
      <c r="S6" s="16">
        <v>5880.8672079999997</v>
      </c>
      <c r="T6" s="5">
        <f t="shared" si="1"/>
        <v>22486695.856498025</v>
      </c>
      <c r="U6" s="21">
        <f t="shared" si="2"/>
        <v>3250.1484563402714</v>
      </c>
      <c r="V6" s="5">
        <f t="shared" si="7"/>
        <v>10664249.441905236</v>
      </c>
      <c r="W6" s="8">
        <f t="shared" si="8"/>
        <v>2.6853999615243511</v>
      </c>
      <c r="X6" s="5">
        <f t="shared" si="3"/>
        <v>0.74755269776655031</v>
      </c>
      <c r="Y6" s="5">
        <f t="shared" si="9"/>
        <v>2357495.49596956</v>
      </c>
      <c r="Z6" s="5">
        <f t="shared" si="10"/>
        <v>2.3994877864260489E-3</v>
      </c>
      <c r="AA6" s="8">
        <f t="shared" si="11"/>
        <v>24817.914290287525</v>
      </c>
      <c r="AB6" s="8" t="e">
        <f t="shared" si="17"/>
        <v>#DIV/0!</v>
      </c>
      <c r="AC6" s="5">
        <f t="shared" si="12"/>
        <v>14234453.968264082</v>
      </c>
      <c r="AD6" s="5">
        <f t="shared" si="13"/>
        <v>14234.453968264083</v>
      </c>
      <c r="AE6" s="20"/>
      <c r="AF6" s="16">
        <v>3281.1576409999998</v>
      </c>
      <c r="AG6" s="16">
        <v>0.36084973300000001</v>
      </c>
      <c r="AH6" s="22">
        <v>9.2168000000000003E-5</v>
      </c>
      <c r="AI6" s="16">
        <v>0.83807078800000001</v>
      </c>
      <c r="AK6">
        <f t="shared" si="14"/>
        <v>1.0000633535279382</v>
      </c>
      <c r="AL6" s="10">
        <f t="shared" si="15"/>
        <v>2.5750534720011147E-3</v>
      </c>
      <c r="AM6" s="2">
        <v>0.76711695266331126</v>
      </c>
      <c r="AN6" s="13">
        <f t="shared" si="16"/>
        <v>14235.221085216746</v>
      </c>
    </row>
    <row r="7" spans="1:40" x14ac:dyDescent="0.25">
      <c r="A7">
        <v>33.11</v>
      </c>
      <c r="B7">
        <f t="shared" si="4"/>
        <v>0.89972826086956526</v>
      </c>
      <c r="C7">
        <f t="shared" si="5"/>
        <v>1.0025271739130435</v>
      </c>
      <c r="D7">
        <v>36.893000000000001</v>
      </c>
      <c r="F7">
        <v>77.674999999999997</v>
      </c>
      <c r="G7">
        <v>0.99496474764092424</v>
      </c>
      <c r="H7">
        <v>0.93256925000000002</v>
      </c>
      <c r="I7">
        <v>3615.9660258322169</v>
      </c>
      <c r="J7">
        <v>3.0617602861884308</v>
      </c>
      <c r="K7">
        <v>2.2514303827508617</v>
      </c>
      <c r="L7">
        <v>1177.6174539630417</v>
      </c>
      <c r="M7">
        <v>1270.4295573105348</v>
      </c>
      <c r="N7">
        <v>0.92694431358793805</v>
      </c>
      <c r="O7" s="16">
        <v>1.1868300000000001</v>
      </c>
      <c r="P7" s="19">
        <f t="shared" si="6"/>
        <v>3811.3139326117448</v>
      </c>
      <c r="Q7" s="16">
        <v>0.304916931</v>
      </c>
      <c r="R7" s="8">
        <f t="shared" si="0"/>
        <v>0.67307043339660111</v>
      </c>
      <c r="S7" s="16">
        <v>5790.0509959999999</v>
      </c>
      <c r="T7" s="5">
        <f t="shared" si="1"/>
        <v>22067702.03158731</v>
      </c>
      <c r="U7" s="21">
        <f t="shared" si="2"/>
        <v>3239.6168427199832</v>
      </c>
      <c r="V7" s="5">
        <f t="shared" si="7"/>
        <v>10516056.234522609</v>
      </c>
      <c r="W7" s="8">
        <f t="shared" si="8"/>
        <v>2.5129810618956636</v>
      </c>
      <c r="X7" s="5">
        <f t="shared" si="3"/>
        <v>0.74895781629988267</v>
      </c>
      <c r="Y7" s="5">
        <f t="shared" si="9"/>
        <v>2499496.9353571846</v>
      </c>
      <c r="Z7" s="5">
        <f t="shared" si="10"/>
        <v>2.3696996288720897E-3</v>
      </c>
      <c r="AA7" s="8">
        <f t="shared" si="11"/>
        <v>24429.424229207485</v>
      </c>
      <c r="AB7" s="8" t="e">
        <f t="shared" si="17"/>
        <v>#DIV/0!</v>
      </c>
      <c r="AC7" s="5">
        <f t="shared" si="12"/>
        <v>13966230.739569211</v>
      </c>
      <c r="AD7" s="5">
        <f t="shared" si="13"/>
        <v>13966.230739569211</v>
      </c>
      <c r="AE7" s="20"/>
      <c r="AF7" s="16">
        <v>3246.0802450000001</v>
      </c>
      <c r="AG7" s="16">
        <v>0.36297311799999998</v>
      </c>
      <c r="AH7" s="22">
        <v>9.1964899999999998E-5</v>
      </c>
      <c r="AI7" s="16">
        <v>0.82244470700000005</v>
      </c>
      <c r="AK7">
        <f t="shared" si="14"/>
        <v>1.0000622515663091</v>
      </c>
      <c r="AL7" s="10">
        <f t="shared" si="15"/>
        <v>2.5430829727864611E-3</v>
      </c>
      <c r="AM7" s="2">
        <v>0.73229520745872145</v>
      </c>
      <c r="AN7" s="13">
        <f t="shared" si="16"/>
        <v>13966.963034776671</v>
      </c>
    </row>
    <row r="8" spans="1:40" x14ac:dyDescent="0.25">
      <c r="A8">
        <v>36.799999999999997</v>
      </c>
      <c r="B8">
        <f t="shared" si="4"/>
        <v>1</v>
      </c>
      <c r="C8">
        <f t="shared" si="5"/>
        <v>1</v>
      </c>
      <c r="D8">
        <v>36.799999999999997</v>
      </c>
      <c r="F8">
        <v>81.367000000000004</v>
      </c>
      <c r="G8">
        <v>1</v>
      </c>
      <c r="H8">
        <v>0.99999999399999995</v>
      </c>
      <c r="I8">
        <v>3572.4770600055372</v>
      </c>
      <c r="J8">
        <v>2.8352391239786976</v>
      </c>
      <c r="K8">
        <v>2.1102403491580746</v>
      </c>
      <c r="L8">
        <v>1262.7667561158119</v>
      </c>
      <c r="M8">
        <v>1262.766764754319</v>
      </c>
      <c r="N8">
        <v>1</v>
      </c>
      <c r="O8" s="16">
        <v>1.1868300000000001</v>
      </c>
      <c r="P8" s="19">
        <f t="shared" si="6"/>
        <v>3798.2213666380853</v>
      </c>
      <c r="Q8" s="16">
        <v>0.30952249500000001</v>
      </c>
      <c r="R8" s="8">
        <f t="shared" si="0"/>
        <v>0.67644227138742397</v>
      </c>
      <c r="S8" s="16">
        <v>5697.5639440000004</v>
      </c>
      <c r="T8" s="5">
        <f t="shared" si="1"/>
        <v>21640609.109887563</v>
      </c>
      <c r="U8" s="21">
        <f t="shared" si="2"/>
        <v>3228.4881616423722</v>
      </c>
      <c r="V8" s="5">
        <f t="shared" si="7"/>
        <v>10361376.265936065</v>
      </c>
      <c r="W8" s="8">
        <f t="shared" si="8"/>
        <v>2.3350821997842552</v>
      </c>
      <c r="X8" s="5">
        <f t="shared" si="3"/>
        <v>0.75033932140732418</v>
      </c>
      <c r="Y8" s="5">
        <f t="shared" si="9"/>
        <v>2614972.1678954237</v>
      </c>
      <c r="Z8" s="5">
        <f t="shared" si="10"/>
        <v>2.3460516791568003E-3</v>
      </c>
      <c r="AA8" s="8">
        <f t="shared" si="11"/>
        <v>23825.827898690924</v>
      </c>
      <c r="AB8" s="8" t="e">
        <f t="shared" si="17"/>
        <v>#DIV/0!</v>
      </c>
      <c r="AC8" s="5">
        <f t="shared" si="12"/>
        <v>13574365.290397456</v>
      </c>
      <c r="AD8" s="5">
        <f t="shared" si="13"/>
        <v>13574.365290397456</v>
      </c>
      <c r="AE8" s="20"/>
      <c r="AF8" s="16">
        <v>3209.3586059999998</v>
      </c>
      <c r="AG8" s="16">
        <v>0.365274353</v>
      </c>
      <c r="AH8" s="22">
        <v>9.1750100000000001E-5</v>
      </c>
      <c r="AI8" s="16">
        <v>0.80613074299999998</v>
      </c>
      <c r="AK8">
        <f t="shared" si="14"/>
        <v>1.0000614137963453</v>
      </c>
      <c r="AL8" s="10">
        <f t="shared" si="15"/>
        <v>2.5177026690868182E-3</v>
      </c>
      <c r="AM8" s="2">
        <v>0.69777289044819146</v>
      </c>
      <c r="AN8" s="13">
        <f t="shared" si="16"/>
        <v>13575.063063287904</v>
      </c>
    </row>
    <row r="9" spans="1:40" x14ac:dyDescent="0.25">
      <c r="A9">
        <v>40.49</v>
      </c>
      <c r="B9">
        <f t="shared" si="4"/>
        <v>1.1002717391304349</v>
      </c>
      <c r="C9">
        <f t="shared" si="5"/>
        <v>1.0693750000000002</v>
      </c>
      <c r="D9">
        <v>39.353000000000002</v>
      </c>
      <c r="F9">
        <v>85.853999999999999</v>
      </c>
      <c r="G9">
        <v>0.87445999533393615</v>
      </c>
      <c r="H9">
        <v>1.3586870369999999</v>
      </c>
      <c r="I9">
        <v>3290.1372783218503</v>
      </c>
      <c r="J9">
        <v>1.6805629119658616</v>
      </c>
      <c r="K9">
        <v>1.3581646869597663</v>
      </c>
      <c r="L9">
        <v>1715.7048330695238</v>
      </c>
      <c r="M9">
        <v>1211.8404036476982</v>
      </c>
      <c r="N9">
        <v>1.4157844778117394</v>
      </c>
      <c r="O9" s="16">
        <v>1.1868300000000001</v>
      </c>
      <c r="P9" s="19">
        <f t="shared" si="6"/>
        <v>3725.6114919058778</v>
      </c>
      <c r="Q9" s="16">
        <v>0.35319336800000001</v>
      </c>
      <c r="R9" s="8">
        <f t="shared" si="0"/>
        <v>0.70686668460931901</v>
      </c>
      <c r="S9" s="16">
        <v>5246.7468060000001</v>
      </c>
      <c r="T9" s="5">
        <f t="shared" si="1"/>
        <v>19547340.195554059</v>
      </c>
      <c r="U9" s="21">
        <f t="shared" si="2"/>
        <v>3166.7697681199961</v>
      </c>
      <c r="V9" s="5">
        <f t="shared" si="7"/>
        <v>9538796.2797250804</v>
      </c>
      <c r="W9" s="8">
        <f t="shared" si="8"/>
        <v>1.4110745629984585</v>
      </c>
      <c r="X9" s="5">
        <f t="shared" si="3"/>
        <v>0.75592429211165357</v>
      </c>
      <c r="Y9" s="5">
        <f t="shared" si="9"/>
        <v>2295209.9224220924</v>
      </c>
      <c r="Z9" s="5">
        <f t="shared" si="10"/>
        <v>2.3880474563945822E-3</v>
      </c>
      <c r="AA9" s="8">
        <f t="shared" si="11"/>
        <v>18688.760741702827</v>
      </c>
      <c r="AB9" s="8" t="e">
        <f t="shared" si="17"/>
        <v>#DIV/0!</v>
      </c>
      <c r="AC9" s="5">
        <f t="shared" si="12"/>
        <v>10444059.26831512</v>
      </c>
      <c r="AD9" s="5">
        <f t="shared" si="13"/>
        <v>10444.059268315119</v>
      </c>
      <c r="AE9" s="20"/>
      <c r="AF9" s="16">
        <v>3012.153386</v>
      </c>
      <c r="AG9" s="16">
        <v>0.37935379000000002</v>
      </c>
      <c r="AH9" s="22">
        <v>9.0558799999999998E-5</v>
      </c>
      <c r="AI9" s="16">
        <v>0.71905684299999995</v>
      </c>
      <c r="AK9">
        <f t="shared" si="14"/>
        <v>1.0000638644743434</v>
      </c>
      <c r="AL9" s="10">
        <f t="shared" si="15"/>
        <v>2.5627773854355472E-3</v>
      </c>
      <c r="AM9" s="2">
        <v>0.66312522880915503</v>
      </c>
      <c r="AN9" s="13">
        <f t="shared" si="16"/>
        <v>10444.722393543929</v>
      </c>
    </row>
    <row r="10" spans="1:40" x14ac:dyDescent="0.25">
      <c r="A10">
        <v>44.180000000000007</v>
      </c>
      <c r="B10">
        <f t="shared" si="4"/>
        <v>1.2005434782608699</v>
      </c>
      <c r="C10">
        <f t="shared" si="5"/>
        <v>1.1351358695652176</v>
      </c>
      <c r="D10">
        <v>41.773000000000003</v>
      </c>
      <c r="F10">
        <v>90.266999999999996</v>
      </c>
      <c r="G10">
        <v>0.77607609326609261</v>
      </c>
      <c r="H10">
        <v>1.4945063759999999</v>
      </c>
      <c r="I10">
        <v>3160.813348851882</v>
      </c>
      <c r="J10">
        <v>1.302643646584386</v>
      </c>
      <c r="K10">
        <v>1.0958180586577726</v>
      </c>
      <c r="L10">
        <v>1887.212980431583</v>
      </c>
      <c r="M10">
        <v>1187.7850207208439</v>
      </c>
      <c r="N10">
        <v>1.5888506316456741</v>
      </c>
      <c r="O10" s="16">
        <v>1.1868300000000001</v>
      </c>
      <c r="P10" s="19">
        <f t="shared" si="6"/>
        <v>3701.1063854623167</v>
      </c>
      <c r="Q10" s="16">
        <v>0.38084063299999998</v>
      </c>
      <c r="R10" s="8">
        <f t="shared" si="0"/>
        <v>0.7248493594273816</v>
      </c>
      <c r="S10" s="16">
        <v>5114.3637870000002</v>
      </c>
      <c r="T10" s="5">
        <f t="shared" si="1"/>
        <v>18928804.469642937</v>
      </c>
      <c r="U10" s="21">
        <f t="shared" si="2"/>
        <v>3145.9404276429691</v>
      </c>
      <c r="V10" s="5">
        <f t="shared" si="7"/>
        <v>9274995.5606716964</v>
      </c>
      <c r="W10" s="8">
        <f t="shared" si="8"/>
        <v>1.1009987084572768</v>
      </c>
      <c r="X10" s="5">
        <f t="shared" si="3"/>
        <v>0.75713671224322465</v>
      </c>
      <c r="Y10" s="5">
        <f t="shared" si="9"/>
        <v>2080361.1107209637</v>
      </c>
      <c r="Z10" s="5">
        <f t="shared" si="10"/>
        <v>2.4280869934670724E-3</v>
      </c>
      <c r="AA10" s="8">
        <f t="shared" si="11"/>
        <v>15962.611466738521</v>
      </c>
      <c r="AB10" s="8" t="e">
        <f t="shared" si="17"/>
        <v>#DIV/0!</v>
      </c>
      <c r="AC10" s="5">
        <f t="shared" si="12"/>
        <v>8861898.4842299912</v>
      </c>
      <c r="AD10" s="5">
        <f t="shared" si="13"/>
        <v>8861.8984842299906</v>
      </c>
      <c r="AE10" s="20"/>
      <c r="AF10" s="16">
        <v>2948.2425920000001</v>
      </c>
      <c r="AG10" s="16">
        <v>0.38464863300000002</v>
      </c>
      <c r="AH10" s="22">
        <v>9.0156700000000004E-5</v>
      </c>
      <c r="AI10" s="16">
        <v>0.69102992600000002</v>
      </c>
      <c r="AK10">
        <f t="shared" si="14"/>
        <v>1.0000657755438664</v>
      </c>
      <c r="AL10" s="10">
        <f t="shared" si="15"/>
        <v>2.6057515361411461E-3</v>
      </c>
      <c r="AM10" s="2">
        <v>0.62799783247071916</v>
      </c>
      <c r="AN10" s="13">
        <f t="shared" si="16"/>
        <v>8862.5264820624616</v>
      </c>
    </row>
    <row r="11" spans="1:40" x14ac:dyDescent="0.25">
      <c r="A11">
        <v>51.56</v>
      </c>
      <c r="B11">
        <f t="shared" si="4"/>
        <v>1.4010869565217392</v>
      </c>
      <c r="C11">
        <f t="shared" si="5"/>
        <v>1.2573641304347827</v>
      </c>
      <c r="D11">
        <v>46.271000000000001</v>
      </c>
      <c r="F11">
        <v>98.911000000000001</v>
      </c>
      <c r="G11">
        <v>0.63252524914998565</v>
      </c>
      <c r="H11">
        <v>1.664385687</v>
      </c>
      <c r="I11">
        <v>2981.7274695367983</v>
      </c>
      <c r="J11">
        <v>0.89931550686058026</v>
      </c>
      <c r="K11">
        <v>0.80196573705669005</v>
      </c>
      <c r="L11">
        <v>2101.730928118835</v>
      </c>
      <c r="M11">
        <v>1153.6455410039762</v>
      </c>
      <c r="N11">
        <v>1.8218168869181206</v>
      </c>
      <c r="O11" s="16">
        <v>1.1868300000000001</v>
      </c>
      <c r="P11" s="19">
        <f t="shared" si="6"/>
        <v>3680.8325927603064</v>
      </c>
      <c r="Q11" s="16">
        <v>0.43245947899999998</v>
      </c>
      <c r="R11" s="8">
        <f t="shared" si="0"/>
        <v>0.75622054759509816</v>
      </c>
      <c r="S11" s="16">
        <v>5010.7158129999998</v>
      </c>
      <c r="T11" s="5">
        <f t="shared" si="1"/>
        <v>18443606.077549856</v>
      </c>
      <c r="U11" s="21">
        <f t="shared" si="2"/>
        <v>3128.7077038462603</v>
      </c>
      <c r="V11" s="5">
        <f t="shared" si="7"/>
        <v>9062297.7687123083</v>
      </c>
      <c r="W11" s="8">
        <f t="shared" si="8"/>
        <v>0.76429104095265765</v>
      </c>
      <c r="X11" s="5">
        <f t="shared" si="3"/>
        <v>0.75795438736842913</v>
      </c>
      <c r="Y11" s="5">
        <f t="shared" si="9"/>
        <v>1768847.9521506242</v>
      </c>
      <c r="Z11" s="5">
        <f t="shared" si="10"/>
        <v>2.5076378462311798E-3</v>
      </c>
      <c r="AA11" s="8">
        <f t="shared" si="11"/>
        <v>12521.150065473779</v>
      </c>
      <c r="AB11" s="8" t="e">
        <f t="shared" si="17"/>
        <v>#DIV/0!</v>
      </c>
      <c r="AC11" s="5">
        <f t="shared" si="12"/>
        <v>6913238.5889758114</v>
      </c>
      <c r="AD11" s="5">
        <f t="shared" si="13"/>
        <v>6913.2385889758116</v>
      </c>
      <c r="AE11" s="20"/>
      <c r="AF11" s="16">
        <v>2896.4986909999998</v>
      </c>
      <c r="AG11" s="16">
        <v>0.389224868</v>
      </c>
      <c r="AH11" s="22">
        <v>8.9823500000000005E-5</v>
      </c>
      <c r="AI11" s="16">
        <v>0.66844070799999999</v>
      </c>
      <c r="AK11">
        <f t="shared" si="14"/>
        <v>1.0000690556018699</v>
      </c>
      <c r="AL11" s="10">
        <f t="shared" si="15"/>
        <v>2.6911319976982407E-3</v>
      </c>
      <c r="AM11" s="2">
        <v>0.59230733355139176</v>
      </c>
      <c r="AN11" s="13">
        <f t="shared" si="16"/>
        <v>6913.8308963093632</v>
      </c>
    </row>
    <row r="12" spans="1:40" x14ac:dyDescent="0.25">
      <c r="A12">
        <v>58.914999999999999</v>
      </c>
      <c r="B12">
        <f t="shared" si="4"/>
        <v>1.6009510869565218</v>
      </c>
      <c r="C12">
        <f t="shared" si="5"/>
        <v>1.3689673913043479</v>
      </c>
      <c r="D12">
        <v>50.378</v>
      </c>
      <c r="F12">
        <v>107.33499999999999</v>
      </c>
      <c r="G12">
        <v>0.53359750865063205</v>
      </c>
      <c r="H12">
        <v>1.7759149489999999</v>
      </c>
      <c r="I12">
        <v>2853.6799145593614</v>
      </c>
      <c r="J12">
        <v>0.68048276562809984</v>
      </c>
      <c r="K12">
        <v>0.63405006336296121</v>
      </c>
      <c r="L12">
        <v>2242.5663732754397</v>
      </c>
      <c r="M12">
        <v>1128.6026037856948</v>
      </c>
      <c r="N12">
        <v>1.9870292393027922</v>
      </c>
      <c r="O12" s="16">
        <v>1.1868300000000001</v>
      </c>
      <c r="P12" s="19">
        <f t="shared" si="6"/>
        <v>3670.7118816858606</v>
      </c>
      <c r="Q12" s="16">
        <v>0.46776311199999998</v>
      </c>
      <c r="R12" s="8">
        <f t="shared" si="0"/>
        <v>0.77626258959651884</v>
      </c>
      <c r="S12" s="16">
        <v>4960.7022399999996</v>
      </c>
      <c r="T12" s="5">
        <f t="shared" si="1"/>
        <v>18209308.653873663</v>
      </c>
      <c r="U12" s="21">
        <f t="shared" si="2"/>
        <v>3120.1050994329812</v>
      </c>
      <c r="V12" s="5">
        <f t="shared" si="7"/>
        <v>8958045.9387441147</v>
      </c>
      <c r="W12" s="8">
        <f t="shared" si="8"/>
        <v>0.57990864826085253</v>
      </c>
      <c r="X12" s="5">
        <f t="shared" si="3"/>
        <v>0.75831340433409133</v>
      </c>
      <c r="Y12" s="5">
        <f t="shared" si="9"/>
        <v>1556904.7689830596</v>
      </c>
      <c r="Z12" s="5">
        <f t="shared" si="10"/>
        <v>2.576054302903892E-3</v>
      </c>
      <c r="AA12" s="8">
        <f t="shared" si="11"/>
        <v>10322.272540588639</v>
      </c>
      <c r="AB12" s="8" t="e">
        <f t="shared" si="17"/>
        <v>#DIV/0!</v>
      </c>
      <c r="AC12" s="5">
        <f t="shared" si="12"/>
        <v>5683513.2691107653</v>
      </c>
      <c r="AD12" s="5">
        <f t="shared" si="13"/>
        <v>5683.5132691107656</v>
      </c>
      <c r="AE12" s="20"/>
      <c r="AF12" s="16">
        <v>2871.071856</v>
      </c>
      <c r="AG12" s="16">
        <v>0.39157182899999998</v>
      </c>
      <c r="AH12" s="22">
        <v>8.9656999999999999E-5</v>
      </c>
      <c r="AI12" s="16">
        <v>0.65738056499999997</v>
      </c>
      <c r="AK12">
        <f t="shared" si="14"/>
        <v>1.0000717509162076</v>
      </c>
      <c r="AL12" s="10">
        <f t="shared" si="15"/>
        <v>2.7645622180867456E-3</v>
      </c>
      <c r="AM12" s="2">
        <v>0.55590615630902429</v>
      </c>
      <c r="AN12" s="13">
        <f t="shared" si="16"/>
        <v>5684.0691752670746</v>
      </c>
    </row>
    <row r="13" spans="1:40" x14ac:dyDescent="0.25">
      <c r="A13">
        <v>66.27</v>
      </c>
      <c r="B13">
        <f t="shared" si="4"/>
        <v>1.8008152173913043</v>
      </c>
      <c r="C13">
        <f t="shared" si="5"/>
        <v>1.4724456521739131</v>
      </c>
      <c r="D13">
        <v>54.186</v>
      </c>
      <c r="F13">
        <v>115.617</v>
      </c>
      <c r="G13">
        <v>0.46123414664119827</v>
      </c>
      <c r="H13">
        <v>1.8584668600000001</v>
      </c>
      <c r="I13">
        <v>2753.5546341679346</v>
      </c>
      <c r="J13">
        <v>0.54235115642863208</v>
      </c>
      <c r="K13">
        <v>0.52371926653979728</v>
      </c>
      <c r="L13">
        <v>2346.8101822417807</v>
      </c>
      <c r="M13">
        <v>1108.6265307942915</v>
      </c>
      <c r="N13">
        <v>2.1168627279381225</v>
      </c>
      <c r="O13" s="16">
        <v>1.1868300000000001</v>
      </c>
      <c r="P13" s="19">
        <f t="shared" si="6"/>
        <v>3665.6626997115263</v>
      </c>
      <c r="Q13" s="16">
        <v>0.49550924600000001</v>
      </c>
      <c r="R13" s="8">
        <f t="shared" si="0"/>
        <v>0.79131716708474731</v>
      </c>
      <c r="S13" s="16">
        <v>4936.1384980000003</v>
      </c>
      <c r="T13" s="5">
        <f t="shared" si="1"/>
        <v>18094218.772728678</v>
      </c>
      <c r="U13" s="21">
        <f t="shared" si="2"/>
        <v>3115.8132947547974</v>
      </c>
      <c r="V13" s="5">
        <f t="shared" si="7"/>
        <v>8906522.2198792286</v>
      </c>
      <c r="W13" s="8">
        <f t="shared" si="8"/>
        <v>0.4628292766486759</v>
      </c>
      <c r="X13" s="5">
        <f t="shared" si="3"/>
        <v>0.7584826384689296</v>
      </c>
      <c r="Y13" s="5">
        <f t="shared" si="9"/>
        <v>1401970.9000200203</v>
      </c>
      <c r="Z13" s="5">
        <f t="shared" si="10"/>
        <v>2.6363872663713976E-3</v>
      </c>
      <c r="AA13" s="8">
        <f t="shared" si="11"/>
        <v>8784.5004987430111</v>
      </c>
      <c r="AB13" s="8" t="e">
        <f t="shared" si="17"/>
        <v>#DIV/0!</v>
      </c>
      <c r="AC13" s="5">
        <f t="shared" si="12"/>
        <v>4830152.372075933</v>
      </c>
      <c r="AD13" s="5">
        <f t="shared" si="13"/>
        <v>4830.1523720759333</v>
      </c>
      <c r="AE13" s="20"/>
      <c r="AF13" s="16">
        <v>2858.4903450000002</v>
      </c>
      <c r="AG13" s="16">
        <v>0.392757523</v>
      </c>
      <c r="AH13" s="22">
        <v>8.95739E-5</v>
      </c>
      <c r="AI13" s="16">
        <v>0.65191879900000005</v>
      </c>
      <c r="AK13">
        <f t="shared" si="14"/>
        <v>1.0000740430612429</v>
      </c>
      <c r="AL13" s="10">
        <f t="shared" si="15"/>
        <v>2.8293166512990079E-3</v>
      </c>
      <c r="AM13" s="2">
        <v>0.51888526742061869</v>
      </c>
      <c r="AN13" s="13">
        <f t="shared" si="16"/>
        <v>4830.6712573433542</v>
      </c>
    </row>
    <row r="14" spans="1:40" x14ac:dyDescent="0.25">
      <c r="A14">
        <v>88.360000000000014</v>
      </c>
      <c r="B14">
        <f t="shared" si="4"/>
        <v>2.4010869565217399</v>
      </c>
      <c r="C14">
        <f t="shared" si="5"/>
        <v>1.7515489130434783</v>
      </c>
      <c r="D14">
        <v>64.456999999999994</v>
      </c>
      <c r="F14">
        <v>139.98099999999999</v>
      </c>
      <c r="G14">
        <v>0.32595335871474801</v>
      </c>
      <c r="H14">
        <v>2.0233355949999998</v>
      </c>
      <c r="I14">
        <v>2539.9760001894615</v>
      </c>
      <c r="J14">
        <v>0.32474120165467973</v>
      </c>
      <c r="K14">
        <v>0.33995345447926995</v>
      </c>
      <c r="L14">
        <v>2555.0009422215589</v>
      </c>
      <c r="M14">
        <v>1064.7636716877344</v>
      </c>
      <c r="N14">
        <v>2.3995943984186474</v>
      </c>
      <c r="O14" s="16">
        <v>1.1868300000000001</v>
      </c>
      <c r="P14" s="19">
        <f t="shared" si="6"/>
        <v>3666.1309482280408</v>
      </c>
      <c r="Q14" s="16">
        <v>0.560052471</v>
      </c>
      <c r="R14" s="8">
        <f t="shared" si="0"/>
        <v>0.82428280296258061</v>
      </c>
      <c r="S14" s="16">
        <v>4938.4061099999999</v>
      </c>
      <c r="T14" s="5">
        <f t="shared" si="1"/>
        <v>18104843.474789448</v>
      </c>
      <c r="U14" s="21">
        <f t="shared" si="2"/>
        <v>3116.2113059938347</v>
      </c>
      <c r="V14" s="5">
        <f t="shared" si="7"/>
        <v>8911286.6775998939</v>
      </c>
      <c r="W14" s="8">
        <f t="shared" si="8"/>
        <v>0.27709084229879072</v>
      </c>
      <c r="X14" s="5">
        <f t="shared" si="3"/>
        <v>0.75846719209410218</v>
      </c>
      <c r="Y14" s="5">
        <f t="shared" si="9"/>
        <v>1106276.0596117133</v>
      </c>
      <c r="Z14" s="5">
        <f t="shared" si="10"/>
        <v>2.7894067043949008E-3</v>
      </c>
      <c r="AA14" s="8">
        <f t="shared" si="11"/>
        <v>6060.5677776357788</v>
      </c>
      <c r="AB14" s="8" t="e">
        <f t="shared" si="17"/>
        <v>#DIV/0!</v>
      </c>
      <c r="AC14" s="5">
        <f t="shared" si="12"/>
        <v>3332825.2640136252</v>
      </c>
      <c r="AD14" s="5">
        <f t="shared" si="13"/>
        <v>3332.8252640136252</v>
      </c>
      <c r="AE14" s="20"/>
      <c r="AF14" s="16">
        <v>2859.6541769999999</v>
      </c>
      <c r="AG14" s="16">
        <v>0.39264716</v>
      </c>
      <c r="AH14" s="22">
        <v>8.9581599999999996E-5</v>
      </c>
      <c r="AI14" s="16">
        <v>0.65242371300000002</v>
      </c>
      <c r="AK14">
        <f t="shared" si="14"/>
        <v>1.0000794963175308</v>
      </c>
      <c r="AL14" s="10">
        <f t="shared" si="15"/>
        <v>2.9935502917939789E-3</v>
      </c>
      <c r="AM14" s="2">
        <v>0.4811373571857841</v>
      </c>
      <c r="AN14" s="13">
        <f t="shared" si="16"/>
        <v>3333.3064013708108</v>
      </c>
    </row>
    <row r="15" spans="1:40" x14ac:dyDescent="0.25">
      <c r="A15">
        <v>110.45</v>
      </c>
      <c r="B15">
        <f t="shared" si="4"/>
        <v>3.0013586956521743</v>
      </c>
      <c r="C15">
        <f t="shared" si="5"/>
        <v>2.0025271739130437</v>
      </c>
      <c r="D15">
        <v>73.692999999999998</v>
      </c>
      <c r="F15">
        <v>163.92500000000001</v>
      </c>
      <c r="G15">
        <v>0.24936940199640989</v>
      </c>
      <c r="H15">
        <v>2.1293393479999998</v>
      </c>
      <c r="I15">
        <v>2393.0714506599534</v>
      </c>
      <c r="J15">
        <v>0.22242018191778917</v>
      </c>
      <c r="K15">
        <v>0.24713269448144007</v>
      </c>
      <c r="L15">
        <v>2688.8589585250379</v>
      </c>
      <c r="M15">
        <v>1033.5137323044771</v>
      </c>
      <c r="N15">
        <v>2.6016673745878101</v>
      </c>
      <c r="O15" s="16">
        <v>1.1868300000000001</v>
      </c>
      <c r="P15" s="19">
        <f t="shared" si="6"/>
        <v>3660.5015420516802</v>
      </c>
      <c r="Q15" s="16">
        <v>0.58768494500000001</v>
      </c>
      <c r="R15" s="8">
        <f t="shared" si="0"/>
        <v>0.83762221785090152</v>
      </c>
      <c r="S15" s="16">
        <v>4911.280111</v>
      </c>
      <c r="T15" s="5">
        <f t="shared" si="1"/>
        <v>17977748.419763248</v>
      </c>
      <c r="U15" s="21">
        <f t="shared" si="2"/>
        <v>3111.4263107439283</v>
      </c>
      <c r="V15" s="5">
        <f t="shared" si="7"/>
        <v>8854193.7772868089</v>
      </c>
      <c r="W15" s="8">
        <f t="shared" si="8"/>
        <v>0.19007559126373788</v>
      </c>
      <c r="X15" s="5">
        <f t="shared" si="3"/>
        <v>0.7586498080716636</v>
      </c>
      <c r="Y15" s="5">
        <f t="shared" si="9"/>
        <v>936204.83635795233</v>
      </c>
      <c r="Z15" s="5">
        <f t="shared" si="10"/>
        <v>2.8973772083615091E-3</v>
      </c>
      <c r="AA15" s="8">
        <f t="shared" si="11"/>
        <v>4522.3628575627772</v>
      </c>
      <c r="AB15" s="8" t="e">
        <f t="shared" si="17"/>
        <v>#DIV/0!</v>
      </c>
      <c r="AC15" s="5">
        <f t="shared" si="12"/>
        <v>2483117.4320738679</v>
      </c>
      <c r="AD15" s="5">
        <f t="shared" si="13"/>
        <v>2483.1174320738678</v>
      </c>
      <c r="AE15" s="20"/>
      <c r="AF15" s="16">
        <v>2845.7025469999999</v>
      </c>
      <c r="AG15" s="16">
        <v>0.39397935499999998</v>
      </c>
      <c r="AH15" s="22">
        <v>8.9488799999999996E-5</v>
      </c>
      <c r="AI15" s="16">
        <v>0.64637537099999998</v>
      </c>
      <c r="AK15">
        <f t="shared" si="14"/>
        <v>1.0000835785440982</v>
      </c>
      <c r="AL15" s="10">
        <f t="shared" si="15"/>
        <v>3.1094353426528911E-3</v>
      </c>
      <c r="AM15" s="2">
        <v>0.44281428128864736</v>
      </c>
      <c r="AN15" s="13">
        <f t="shared" si="16"/>
        <v>2483.5602463551563</v>
      </c>
    </row>
    <row r="16" spans="1:40" x14ac:dyDescent="0.25">
      <c r="A16">
        <v>132.54</v>
      </c>
      <c r="B16">
        <f t="shared" si="4"/>
        <v>3.6016304347826087</v>
      </c>
      <c r="C16">
        <f t="shared" si="5"/>
        <v>2.2298641304347826</v>
      </c>
      <c r="D16">
        <v>82.058999999999997</v>
      </c>
      <c r="F16">
        <v>187.547</v>
      </c>
      <c r="G16">
        <v>0.201114413571536</v>
      </c>
      <c r="H16">
        <v>2.2048072890000001</v>
      </c>
      <c r="I16">
        <v>2283.9143055347977</v>
      </c>
      <c r="J16">
        <v>0.16533797237452644</v>
      </c>
      <c r="K16">
        <v>0.19248836380541887</v>
      </c>
      <c r="L16">
        <v>2784.1573662319602</v>
      </c>
      <c r="M16">
        <v>1009.6673697296364</v>
      </c>
      <c r="N16">
        <v>2.7574995980879202</v>
      </c>
      <c r="O16" s="16">
        <v>1.1868300000000001</v>
      </c>
      <c r="P16" s="19">
        <f t="shared" si="6"/>
        <v>3643.5657508770619</v>
      </c>
      <c r="Q16" s="16">
        <v>0.58870910200000004</v>
      </c>
      <c r="R16" s="8">
        <f t="shared" si="0"/>
        <v>0.83810850948203797</v>
      </c>
      <c r="S16" s="16">
        <v>4831.3275809999996</v>
      </c>
      <c r="T16" s="5">
        <f t="shared" si="1"/>
        <v>17603259.705399323</v>
      </c>
      <c r="U16" s="21">
        <f t="shared" si="2"/>
        <v>3097.0308882455024</v>
      </c>
      <c r="V16" s="5">
        <f t="shared" si="7"/>
        <v>8684909.4989361502</v>
      </c>
      <c r="W16" s="8">
        <f t="shared" si="8"/>
        <v>0.14195109561636809</v>
      </c>
      <c r="X16" s="5">
        <f t="shared" si="3"/>
        <v>0.75916671465129149</v>
      </c>
      <c r="Y16" s="5">
        <f t="shared" si="9"/>
        <v>830868.92747223482</v>
      </c>
      <c r="Z16" s="5">
        <f t="shared" si="10"/>
        <v>2.9648014277152577E-3</v>
      </c>
      <c r="AA16" s="8">
        <f t="shared" si="11"/>
        <v>3526.3524236154562</v>
      </c>
      <c r="AB16" s="8" t="e">
        <f t="shared" si="17"/>
        <v>#DIV/0!</v>
      </c>
      <c r="AC16" s="5">
        <f t="shared" si="12"/>
        <v>1927274.5374311402</v>
      </c>
      <c r="AD16" s="5">
        <f t="shared" si="13"/>
        <v>1927.2745374311403</v>
      </c>
      <c r="AE16" s="20"/>
      <c r="AF16" s="16">
        <v>2804.269577</v>
      </c>
      <c r="AG16" s="16">
        <v>0.39805491199999998</v>
      </c>
      <c r="AH16" s="22">
        <v>8.92093E-5</v>
      </c>
      <c r="AI16" s="16">
        <v>0.62847370000000002</v>
      </c>
      <c r="AK16">
        <f t="shared" si="14"/>
        <v>1.0000866256109175</v>
      </c>
      <c r="AL16" s="10">
        <f t="shared" si="15"/>
        <v>3.1818040139235909E-3</v>
      </c>
      <c r="AM16" s="2">
        <v>0.40563219138481621</v>
      </c>
      <c r="AN16" s="13">
        <f t="shared" si="16"/>
        <v>1927.680169622525</v>
      </c>
    </row>
    <row r="17" spans="1:40" x14ac:dyDescent="0.25">
      <c r="A17">
        <v>154.63</v>
      </c>
      <c r="B17">
        <f t="shared" si="4"/>
        <v>4.2019021739130435</v>
      </c>
      <c r="C17">
        <f t="shared" si="5"/>
        <v>2.4369021739130434</v>
      </c>
      <c r="D17">
        <v>89.677999999999997</v>
      </c>
      <c r="F17">
        <v>210.91499999999999</v>
      </c>
      <c r="G17">
        <v>0.16839291278695837</v>
      </c>
      <c r="H17">
        <v>2.2618631699999998</v>
      </c>
      <c r="I17">
        <v>2198.8650745169903</v>
      </c>
      <c r="J17">
        <v>0.12992008713717704</v>
      </c>
      <c r="K17">
        <v>0.15710478049901544</v>
      </c>
      <c r="L17">
        <v>2856.2056359121266</v>
      </c>
      <c r="M17">
        <v>990.68984034279356</v>
      </c>
      <c r="N17">
        <v>2.8830472662602822</v>
      </c>
      <c r="O17" s="16">
        <v>1.1868300000000001</v>
      </c>
      <c r="P17" s="19">
        <f t="shared" si="6"/>
        <v>3625.6473971890427</v>
      </c>
      <c r="Q17" s="16">
        <v>0.583602289</v>
      </c>
      <c r="R17" s="8">
        <f t="shared" si="0"/>
        <v>0.83567805084782232</v>
      </c>
      <c r="S17" s="16">
        <v>4749.0460730000004</v>
      </c>
      <c r="T17" s="5">
        <f t="shared" si="1"/>
        <v>17218366.533703297</v>
      </c>
      <c r="U17" s="21">
        <f t="shared" si="2"/>
        <v>3081.8002876106862</v>
      </c>
      <c r="V17" s="5">
        <f t="shared" si="7"/>
        <v>8509915.5995546952</v>
      </c>
      <c r="W17" s="8">
        <f t="shared" si="8"/>
        <v>0.11209428990830922</v>
      </c>
      <c r="X17" s="5">
        <f t="shared" si="3"/>
        <v>0.75968576498700424</v>
      </c>
      <c r="Y17" s="5">
        <f t="shared" si="9"/>
        <v>759478.79685965122</v>
      </c>
      <c r="Z17" s="5">
        <f t="shared" si="10"/>
        <v>3.0116241407559452E-3</v>
      </c>
      <c r="AA17" s="8">
        <f t="shared" si="11"/>
        <v>2857.4150974879635</v>
      </c>
      <c r="AB17" s="8" t="e">
        <f t="shared" si="17"/>
        <v>#DIV/0!</v>
      </c>
      <c r="AC17" s="5">
        <f t="shared" si="12"/>
        <v>1553996.941634387</v>
      </c>
      <c r="AD17" s="5">
        <f t="shared" si="13"/>
        <v>1553.996941634387</v>
      </c>
      <c r="AE17" s="20"/>
      <c r="AF17" s="16">
        <v>2761.3455789999998</v>
      </c>
      <c r="AG17" s="16">
        <v>0.40246714</v>
      </c>
      <c r="AH17" s="22">
        <v>8.89129E-5</v>
      </c>
      <c r="AI17" s="16">
        <v>0.61003517500000004</v>
      </c>
      <c r="AK17">
        <f t="shared" si="14"/>
        <v>1.0000889920824665</v>
      </c>
      <c r="AL17" s="10">
        <f t="shared" si="15"/>
        <v>3.2320614677315515E-3</v>
      </c>
      <c r="AM17" s="2">
        <v>0.40561530603068496</v>
      </c>
      <c r="AN17" s="13">
        <f t="shared" si="16"/>
        <v>1554.4025569404178</v>
      </c>
    </row>
    <row r="18" spans="1:40" x14ac:dyDescent="0.25">
      <c r="A18">
        <v>176.72000000000003</v>
      </c>
      <c r="B18">
        <f t="shared" si="4"/>
        <v>4.8021739130434797</v>
      </c>
      <c r="C18">
        <f t="shared" si="5"/>
        <v>2.6283152173913047</v>
      </c>
      <c r="D18">
        <v>96.722000000000008</v>
      </c>
      <c r="F18">
        <v>234.101</v>
      </c>
      <c r="G18">
        <v>0.14475884220805652</v>
      </c>
      <c r="H18">
        <v>2.307229038</v>
      </c>
      <c r="I18">
        <v>2129.6907042386783</v>
      </c>
      <c r="J18">
        <v>0.10604523746094058</v>
      </c>
      <c r="K18">
        <v>0.13239948993626163</v>
      </c>
      <c r="L18">
        <v>2913.4921463152455</v>
      </c>
      <c r="M18">
        <v>974.98219844855043</v>
      </c>
      <c r="N18">
        <v>2.9882516326465929</v>
      </c>
      <c r="O18" s="16">
        <v>1.1868300000000001</v>
      </c>
      <c r="P18" s="19">
        <f t="shared" si="6"/>
        <v>3611.1871188670639</v>
      </c>
      <c r="Q18" s="16">
        <v>0.57996176300000002</v>
      </c>
      <c r="R18" s="8">
        <f t="shared" si="0"/>
        <v>0.8339367647347391</v>
      </c>
      <c r="S18" s="16">
        <v>4684.0153749999999</v>
      </c>
      <c r="T18" s="5">
        <f t="shared" si="1"/>
        <v>16914855.986775279</v>
      </c>
      <c r="U18" s="21">
        <f t="shared" si="2"/>
        <v>3069.5090510370042</v>
      </c>
      <c r="V18" s="5">
        <f t="shared" si="7"/>
        <v>8371833.5555302342</v>
      </c>
      <c r="W18" s="8">
        <f t="shared" si="8"/>
        <v>9.1861583815150499E-2</v>
      </c>
      <c r="X18" s="5">
        <f t="shared" si="3"/>
        <v>0.7601081506528039</v>
      </c>
      <c r="Y18" s="5">
        <f t="shared" si="9"/>
        <v>706578.04288329545</v>
      </c>
      <c r="Z18" s="5">
        <f t="shared" si="10"/>
        <v>3.0500931073339176E-3</v>
      </c>
      <c r="AA18" s="8">
        <f t="shared" si="11"/>
        <v>2389.4185592304266</v>
      </c>
      <c r="AB18" s="8" t="e">
        <f t="shared" si="17"/>
        <v>#DIV/0!</v>
      </c>
      <c r="AC18" s="5">
        <f t="shared" si="12"/>
        <v>1294295.6284012226</v>
      </c>
      <c r="AD18" s="5">
        <f t="shared" si="13"/>
        <v>1294.2956284012225</v>
      </c>
      <c r="AE18" s="20"/>
      <c r="AF18" s="16">
        <v>2727.417778</v>
      </c>
      <c r="AG18" s="16">
        <v>0.40609182100000002</v>
      </c>
      <c r="AH18" s="22">
        <v>8.8672900000000003E-5</v>
      </c>
      <c r="AI18" s="16">
        <v>0.59555001399999996</v>
      </c>
      <c r="AK18">
        <f t="shared" si="14"/>
        <v>1.0000909406438223</v>
      </c>
      <c r="AL18" s="10">
        <f t="shared" si="15"/>
        <v>3.2733525672011244E-3</v>
      </c>
      <c r="AM18" s="2">
        <v>0.40561530603068496</v>
      </c>
      <c r="AN18" s="13">
        <f t="shared" si="16"/>
        <v>1294.7012437072533</v>
      </c>
    </row>
    <row r="19" spans="1:40" x14ac:dyDescent="0.25">
      <c r="A19">
        <v>198.81</v>
      </c>
      <c r="B19">
        <f t="shared" si="4"/>
        <v>5.4024456521739133</v>
      </c>
      <c r="C19">
        <f t="shared" si="5"/>
        <v>2.8071467391304354</v>
      </c>
      <c r="D19">
        <v>103.30300000000001</v>
      </c>
      <c r="F19">
        <v>257.15100000000001</v>
      </c>
      <c r="G19">
        <v>0.12690238066012724</v>
      </c>
      <c r="H19">
        <v>2.3445690159999999</v>
      </c>
      <c r="I19">
        <v>2071.7236840992018</v>
      </c>
      <c r="J19">
        <v>8.8993609294329701E-2</v>
      </c>
      <c r="K19">
        <v>0.11421908272623334</v>
      </c>
      <c r="L19">
        <v>2960.6438293681686</v>
      </c>
      <c r="M19">
        <v>961.62187501748076</v>
      </c>
      <c r="N19">
        <v>3.0788024963703626</v>
      </c>
      <c r="O19" s="16">
        <v>1.1868300000000001</v>
      </c>
      <c r="P19" s="19">
        <f t="shared" si="6"/>
        <v>3599.4739998068189</v>
      </c>
      <c r="Q19" s="16">
        <v>0.57759153399999996</v>
      </c>
      <c r="R19" s="8">
        <f t="shared" si="0"/>
        <v>0.83279914952591405</v>
      </c>
      <c r="S19" s="16">
        <v>4632.026159</v>
      </c>
      <c r="T19" s="5">
        <f t="shared" si="1"/>
        <v>16672857.725745546</v>
      </c>
      <c r="U19" s="21">
        <f t="shared" si="2"/>
        <v>3059.5528998357959</v>
      </c>
      <c r="V19" s="5">
        <f t="shared" si="7"/>
        <v>8262072.7017257093</v>
      </c>
      <c r="W19" s="8">
        <f t="shared" si="8"/>
        <v>7.7341489625076726E-2</v>
      </c>
      <c r="X19" s="5">
        <f t="shared" si="3"/>
        <v>0.76046774359479874</v>
      </c>
      <c r="Y19" s="5">
        <f t="shared" si="9"/>
        <v>665505.45110028144</v>
      </c>
      <c r="Z19" s="5">
        <f t="shared" si="10"/>
        <v>3.0830767471292458E-3</v>
      </c>
      <c r="AA19" s="8">
        <f t="shared" si="11"/>
        <v>2045.9474846160697</v>
      </c>
      <c r="AB19" s="8" t="e">
        <f t="shared" si="17"/>
        <v>#DIV/0!</v>
      </c>
      <c r="AC19" s="5">
        <f t="shared" si="12"/>
        <v>1104650.2163768562</v>
      </c>
      <c r="AD19" s="5">
        <f t="shared" si="13"/>
        <v>1104.6502163768562</v>
      </c>
      <c r="AE19" s="20"/>
      <c r="AF19" s="16">
        <v>2700.4183200000002</v>
      </c>
      <c r="AG19" s="16">
        <v>0.40906207700000002</v>
      </c>
      <c r="AH19" s="22">
        <v>8.8478000000000002E-5</v>
      </c>
      <c r="AI19" s="16">
        <v>0.58408629300000003</v>
      </c>
      <c r="AK19">
        <f t="shared" si="14"/>
        <v>1.000092589253075</v>
      </c>
      <c r="AL19" s="10">
        <f t="shared" si="15"/>
        <v>3.3087559842270033E-3</v>
      </c>
      <c r="AM19" s="2">
        <v>0.40561530603068496</v>
      </c>
      <c r="AN19" s="13">
        <f t="shared" si="16"/>
        <v>1105.0558316828869</v>
      </c>
    </row>
    <row r="20" spans="1:40" x14ac:dyDescent="0.25">
      <c r="A20">
        <v>220.9</v>
      </c>
      <c r="B20">
        <f t="shared" si="4"/>
        <v>6.0027173913043486</v>
      </c>
      <c r="C20">
        <f t="shared" si="5"/>
        <v>2.9750815217391309</v>
      </c>
      <c r="D20">
        <v>109.483</v>
      </c>
      <c r="F20">
        <v>280.08999999999997</v>
      </c>
      <c r="G20">
        <v>0.11298017910848804</v>
      </c>
      <c r="H20">
        <v>2.3760112950000001</v>
      </c>
      <c r="I20">
        <v>2022.1905887318771</v>
      </c>
      <c r="J20">
        <v>7.6312570881886629E-2</v>
      </c>
      <c r="K20">
        <v>0.10034267583663396</v>
      </c>
      <c r="L20">
        <v>3000.3480937477862</v>
      </c>
      <c r="M20">
        <v>950.05656005702042</v>
      </c>
      <c r="N20">
        <v>3.1580731294226436</v>
      </c>
      <c r="O20" s="16">
        <v>1.1868300000000001</v>
      </c>
      <c r="P20" s="19">
        <f t="shared" si="6"/>
        <v>3589.6253684304716</v>
      </c>
      <c r="Q20" s="16">
        <v>0.57586307699999995</v>
      </c>
      <c r="R20" s="8">
        <f t="shared" si="0"/>
        <v>0.83196759545036336</v>
      </c>
      <c r="S20" s="16">
        <v>4588.6861250000002</v>
      </c>
      <c r="T20" s="5">
        <f t="shared" si="1"/>
        <v>16471664.122064918</v>
      </c>
      <c r="U20" s="21">
        <f t="shared" si="2"/>
        <v>3051.1815631659006</v>
      </c>
      <c r="V20" s="5">
        <f t="shared" si="7"/>
        <v>8171248.1086663669</v>
      </c>
      <c r="W20" s="8">
        <f t="shared" si="8"/>
        <v>6.6502766395348037E-2</v>
      </c>
      <c r="X20" s="5">
        <f t="shared" si="3"/>
        <v>0.76079011058897406</v>
      </c>
      <c r="Y20" s="5">
        <f t="shared" si="9"/>
        <v>632820.99354529125</v>
      </c>
      <c r="Z20" s="5">
        <f t="shared" si="10"/>
        <v>3.1115001356820261E-3</v>
      </c>
      <c r="AA20" s="8">
        <f t="shared" si="11"/>
        <v>1784.3602558579992</v>
      </c>
      <c r="AB20" s="8" t="e">
        <f t="shared" si="17"/>
        <v>#DIV/0!</v>
      </c>
      <c r="AC20" s="5">
        <f t="shared" si="12"/>
        <v>960777.72612704453</v>
      </c>
      <c r="AD20" s="5">
        <f t="shared" si="13"/>
        <v>960.7777261270445</v>
      </c>
      <c r="AE20" s="20"/>
      <c r="AF20" s="16">
        <v>2678.060266</v>
      </c>
      <c r="AG20" s="16">
        <v>0.41157822399999999</v>
      </c>
      <c r="AH20" s="22">
        <v>8.8313700000000001E-5</v>
      </c>
      <c r="AI20" s="16">
        <v>0.57464028</v>
      </c>
      <c r="AK20">
        <f t="shared" si="14"/>
        <v>1.0000939986902426</v>
      </c>
      <c r="AL20" s="10">
        <f t="shared" si="15"/>
        <v>3.3392646526019532E-3</v>
      </c>
      <c r="AM20" s="2">
        <v>0.40561530603068496</v>
      </c>
      <c r="AN20" s="13">
        <f t="shared" si="16"/>
        <v>961.18334143307516</v>
      </c>
    </row>
    <row r="21" spans="1:40" x14ac:dyDescent="0.25">
      <c r="A21">
        <v>242.99</v>
      </c>
      <c r="B21">
        <f t="shared" si="4"/>
        <v>6.602989130434783</v>
      </c>
      <c r="C21">
        <f t="shared" si="5"/>
        <v>3.1334782608695653</v>
      </c>
      <c r="D21">
        <v>115.312</v>
      </c>
      <c r="F21">
        <v>302.93599999999998</v>
      </c>
      <c r="G21">
        <v>0.10184662172156639</v>
      </c>
      <c r="H21">
        <v>2.4029692389999999</v>
      </c>
      <c r="I21">
        <v>1979.1965643395722</v>
      </c>
      <c r="J21">
        <v>6.6574449921999707E-2</v>
      </c>
      <c r="K21">
        <v>8.9439700585374066E-2</v>
      </c>
      <c r="L21">
        <v>3034.3896897596305</v>
      </c>
      <c r="M21">
        <v>939.90266898057916</v>
      </c>
      <c r="N21">
        <v>3.2284084191938058</v>
      </c>
      <c r="O21" s="16">
        <v>1.1868300000000001</v>
      </c>
      <c r="P21" s="19">
        <f t="shared" si="6"/>
        <v>3581.1341693486638</v>
      </c>
      <c r="Q21" s="16">
        <v>0.57449905999999995</v>
      </c>
      <c r="R21" s="8">
        <f t="shared" si="0"/>
        <v>0.83131019663183503</v>
      </c>
      <c r="S21" s="16">
        <v>4551.5789839999998</v>
      </c>
      <c r="T21" s="5">
        <f t="shared" si="1"/>
        <v>16299815.024091674</v>
      </c>
      <c r="U21" s="21">
        <f t="shared" si="2"/>
        <v>3043.9640439463642</v>
      </c>
      <c r="V21" s="5">
        <f t="shared" si="7"/>
        <v>8094026.6899655294</v>
      </c>
      <c r="W21" s="8">
        <f t="shared" si="8"/>
        <v>5.8154020730361654E-2</v>
      </c>
      <c r="X21" s="5">
        <f t="shared" si="3"/>
        <v>0.76108465000893655</v>
      </c>
      <c r="Y21" s="5">
        <f t="shared" si="9"/>
        <v>606278.65818720916</v>
      </c>
      <c r="Z21" s="5">
        <f t="shared" si="10"/>
        <v>3.1361499524868272E-3</v>
      </c>
      <c r="AA21" s="8">
        <f t="shared" si="11"/>
        <v>1579.2634310518922</v>
      </c>
      <c r="AB21" s="8" t="e">
        <f t="shared" si="17"/>
        <v>#DIV/0!</v>
      </c>
      <c r="AC21" s="5">
        <f t="shared" si="12"/>
        <v>848333.13530141092</v>
      </c>
      <c r="AD21" s="5">
        <f t="shared" si="13"/>
        <v>848.33313530141095</v>
      </c>
      <c r="AE21" s="20"/>
      <c r="AF21" s="16">
        <v>2659.041491</v>
      </c>
      <c r="AG21" s="16">
        <v>0.41375788499999999</v>
      </c>
      <c r="AH21" s="22">
        <v>8.8171799999999995E-5</v>
      </c>
      <c r="AI21" s="16">
        <v>0.56664148299999995</v>
      </c>
      <c r="AK21">
        <f t="shared" si="14"/>
        <v>1.000095214782903</v>
      </c>
      <c r="AL21" s="10">
        <f t="shared" si="15"/>
        <v>3.3657229500833673E-3</v>
      </c>
      <c r="AM21" s="2">
        <v>0.37089773199232673</v>
      </c>
      <c r="AN21" s="13">
        <f t="shared" si="16"/>
        <v>848.70403303340322</v>
      </c>
    </row>
    <row r="22" spans="1:40" x14ac:dyDescent="0.25">
      <c r="A22">
        <v>265.08</v>
      </c>
      <c r="B22">
        <f t="shared" si="4"/>
        <v>7.2032608695652174</v>
      </c>
      <c r="C22">
        <f t="shared" si="5"/>
        <v>3.283423913043479</v>
      </c>
      <c r="D22">
        <v>120.83000000000001</v>
      </c>
      <c r="F22">
        <v>325.70499999999998</v>
      </c>
      <c r="G22">
        <v>9.2756870225224788E-2</v>
      </c>
      <c r="H22">
        <v>2.4264194959999998</v>
      </c>
      <c r="I22">
        <v>1941.4023049483058</v>
      </c>
      <c r="J22">
        <v>5.8900093226527638E-2</v>
      </c>
      <c r="K22">
        <v>8.0670011642536829E-2</v>
      </c>
      <c r="L22">
        <v>3064.0018950199637</v>
      </c>
      <c r="M22">
        <v>930.88533614621167</v>
      </c>
      <c r="N22">
        <v>3.291492277346078</v>
      </c>
      <c r="O22" s="16">
        <v>1.1868300000000001</v>
      </c>
      <c r="P22" s="19">
        <f t="shared" si="6"/>
        <v>3573.7186701741925</v>
      </c>
      <c r="Q22" s="16">
        <v>0.57340237100000002</v>
      </c>
      <c r="R22" s="8">
        <f t="shared" si="0"/>
        <v>0.83078088361811731</v>
      </c>
      <c r="S22" s="16">
        <v>4519.3682710000003</v>
      </c>
      <c r="T22" s="5">
        <f t="shared" si="1"/>
        <v>16150950.767465562</v>
      </c>
      <c r="U22" s="21">
        <f t="shared" si="2"/>
        <v>3037.6608696480635</v>
      </c>
      <c r="V22" s="5">
        <f t="shared" si="7"/>
        <v>8027416.6206229059</v>
      </c>
      <c r="W22" s="8">
        <f t="shared" si="8"/>
        <v>5.1557087266681109E-2</v>
      </c>
      <c r="X22" s="5">
        <f t="shared" si="3"/>
        <v>0.76135518006984992</v>
      </c>
      <c r="Y22" s="5">
        <f t="shared" si="9"/>
        <v>584365.14814081124</v>
      </c>
      <c r="Z22" s="5">
        <f t="shared" si="10"/>
        <v>3.1577035556241985E-3</v>
      </c>
      <c r="AA22" s="8">
        <f t="shared" si="11"/>
        <v>1414.709530856893</v>
      </c>
      <c r="AB22" s="8" t="e">
        <f t="shared" si="17"/>
        <v>#DIV/0!</v>
      </c>
      <c r="AC22" s="5">
        <f t="shared" si="12"/>
        <v>758366.07949449797</v>
      </c>
      <c r="AD22" s="5">
        <f t="shared" si="13"/>
        <v>758.36607949449797</v>
      </c>
      <c r="AE22" s="20"/>
      <c r="AF22" s="16">
        <v>2642.6309470000001</v>
      </c>
      <c r="AG22" s="16">
        <v>0.41566682700000002</v>
      </c>
      <c r="AH22" s="22">
        <v>8.8047599999999994E-5</v>
      </c>
      <c r="AI22" s="16">
        <v>0.55976851299999997</v>
      </c>
      <c r="AK22">
        <f t="shared" si="14"/>
        <v>1.0000962721728313</v>
      </c>
      <c r="AL22" s="10">
        <f t="shared" si="15"/>
        <v>3.3888579068484018E-3</v>
      </c>
      <c r="AM22" s="2">
        <v>0.31594262493599029</v>
      </c>
      <c r="AN22" s="13">
        <f t="shared" si="16"/>
        <v>758.68202211943401</v>
      </c>
    </row>
    <row r="23" spans="1:40" x14ac:dyDescent="0.25">
      <c r="A23">
        <v>287.17</v>
      </c>
      <c r="B23">
        <f t="shared" si="4"/>
        <v>7.8035326086956536</v>
      </c>
      <c r="C23">
        <f t="shared" si="5"/>
        <v>3.4259782608695653</v>
      </c>
      <c r="D23">
        <v>126.07599999999999</v>
      </c>
      <c r="F23">
        <v>348.40899999999999</v>
      </c>
      <c r="G23">
        <v>8.5198273529864463E-2</v>
      </c>
      <c r="H23">
        <v>2.4470864040000002</v>
      </c>
      <c r="I23">
        <v>1907.7896310506833</v>
      </c>
      <c r="J23">
        <v>5.2714757860293955E-2</v>
      </c>
      <c r="K23">
        <v>7.3470570181283099E-2</v>
      </c>
      <c r="L23">
        <v>3090.0993791615397</v>
      </c>
      <c r="M23">
        <v>922.79165969978089</v>
      </c>
      <c r="N23">
        <v>3.348642509585388</v>
      </c>
      <c r="O23" s="16">
        <v>1.1868300000000001</v>
      </c>
      <c r="P23" s="19">
        <f t="shared" si="6"/>
        <v>3567.1962077837429</v>
      </c>
      <c r="Q23" s="16">
        <v>0.57253810699999996</v>
      </c>
      <c r="R23" s="8">
        <f t="shared" si="0"/>
        <v>0.83036327398836929</v>
      </c>
      <c r="S23" s="16">
        <v>4491.1867490000004</v>
      </c>
      <c r="T23" s="5">
        <f t="shared" si="1"/>
        <v>16020944.339481398</v>
      </c>
      <c r="U23" s="21">
        <f t="shared" si="2"/>
        <v>3032.1167766161816</v>
      </c>
      <c r="V23" s="5">
        <f t="shared" si="7"/>
        <v>7969471.5008950243</v>
      </c>
      <c r="W23" s="8">
        <f t="shared" si="8"/>
        <v>4.6227240672325955E-2</v>
      </c>
      <c r="X23" s="5">
        <f t="shared" si="3"/>
        <v>0.76160388373501609</v>
      </c>
      <c r="Y23" s="5">
        <f t="shared" si="9"/>
        <v>565956.04735891719</v>
      </c>
      <c r="Z23" s="5">
        <f t="shared" si="10"/>
        <v>3.1767908778382796E-3</v>
      </c>
      <c r="AA23" s="8">
        <f t="shared" si="11"/>
        <v>1280.0444471911892</v>
      </c>
      <c r="AB23" s="8" t="e">
        <f t="shared" si="17"/>
        <v>#DIV/0!</v>
      </c>
      <c r="AC23" s="5">
        <f t="shared" si="12"/>
        <v>684925.45467225695</v>
      </c>
      <c r="AD23" s="5">
        <f t="shared" si="13"/>
        <v>684.92545467225693</v>
      </c>
      <c r="AE23" s="20"/>
      <c r="AF23" s="16">
        <v>2628.3524309999998</v>
      </c>
      <c r="AG23" s="16">
        <v>0.41734831500000003</v>
      </c>
      <c r="AH23" s="22">
        <v>8.7938100000000004E-5</v>
      </c>
      <c r="AI23" s="16">
        <v>0.55381161000000001</v>
      </c>
      <c r="AK23">
        <f t="shared" si="14"/>
        <v>1.0000972011166864</v>
      </c>
      <c r="AL23" s="10">
        <f t="shared" si="15"/>
        <v>3.4093456510041436E-3</v>
      </c>
      <c r="AM23" s="2">
        <v>0.26028660393883735</v>
      </c>
      <c r="AN23" s="13">
        <f t="shared" si="16"/>
        <v>685.18574127619581</v>
      </c>
    </row>
    <row r="24" spans="1:40" x14ac:dyDescent="0.25">
      <c r="A24">
        <v>309.26</v>
      </c>
      <c r="B24">
        <f t="shared" si="4"/>
        <v>8.4038043478260871</v>
      </c>
      <c r="C24">
        <f t="shared" si="5"/>
        <v>3.5619836956521747</v>
      </c>
      <c r="D24">
        <v>131.08100000000002</v>
      </c>
      <c r="F24">
        <v>371.06</v>
      </c>
      <c r="G24">
        <v>7.8816318569631658E-2</v>
      </c>
      <c r="H24">
        <v>2.465496592</v>
      </c>
      <c r="I24">
        <v>1877.6072020188321</v>
      </c>
      <c r="J24">
        <v>4.7636157579130707E-2</v>
      </c>
      <c r="K24">
        <v>6.7459584064792452E-2</v>
      </c>
      <c r="L24">
        <v>3113.3471525677232</v>
      </c>
      <c r="M24">
        <v>915.4629865501995</v>
      </c>
      <c r="N24">
        <v>3.4008443796291075</v>
      </c>
      <c r="O24" s="16">
        <v>1.1868300000000001</v>
      </c>
      <c r="P24" s="19">
        <f t="shared" si="6"/>
        <v>3561.4251055973236</v>
      </c>
      <c r="Q24" s="16">
        <v>0.57187449899999998</v>
      </c>
      <c r="R24" s="8">
        <f t="shared" si="0"/>
        <v>0.83004233538352701</v>
      </c>
      <c r="S24" s="16">
        <v>4466.3683460000002</v>
      </c>
      <c r="T24" s="5">
        <f t="shared" si="1"/>
        <v>15906636.358289594</v>
      </c>
      <c r="U24" s="21">
        <f t="shared" si="2"/>
        <v>3027.211339757725</v>
      </c>
      <c r="V24" s="5">
        <f t="shared" si="7"/>
        <v>7918706.4594621304</v>
      </c>
      <c r="W24" s="8">
        <f t="shared" si="8"/>
        <v>4.1841347256378295E-2</v>
      </c>
      <c r="X24" s="5">
        <f t="shared" si="3"/>
        <v>0.76183267864425774</v>
      </c>
      <c r="Y24" s="5">
        <f t="shared" si="9"/>
        <v>550274.74830791564</v>
      </c>
      <c r="Z24" s="5">
        <f t="shared" si="10"/>
        <v>3.1938647122946658E-3</v>
      </c>
      <c r="AA24" s="8">
        <f t="shared" si="11"/>
        <v>1168.0030909298887</v>
      </c>
      <c r="AB24" s="8" t="e">
        <f t="shared" si="17"/>
        <v>#DIV/0!</v>
      </c>
      <c r="AC24" s="5">
        <f t="shared" si="12"/>
        <v>623963.32971794694</v>
      </c>
      <c r="AD24" s="5">
        <f t="shared" si="13"/>
        <v>623.96332971794698</v>
      </c>
      <c r="AE24" s="20"/>
      <c r="AF24" s="16">
        <v>2615.8419650000001</v>
      </c>
      <c r="AG24" s="16">
        <v>0.41883674100000001</v>
      </c>
      <c r="AH24" s="22">
        <v>8.7841099999999995E-5</v>
      </c>
      <c r="AI24" s="16">
        <v>0.54861101400000001</v>
      </c>
      <c r="AK24">
        <f t="shared" si="14"/>
        <v>1.0000980239481099</v>
      </c>
      <c r="AL24" s="10">
        <f t="shared" si="15"/>
        <v>3.4276721837914613E-3</v>
      </c>
      <c r="AM24" s="2">
        <v>0.20422194181575865</v>
      </c>
      <c r="AN24" s="13">
        <f t="shared" si="16"/>
        <v>624.16755165976269</v>
      </c>
    </row>
    <row r="25" spans="1:40" x14ac:dyDescent="0.25">
      <c r="A25">
        <v>331.35</v>
      </c>
      <c r="B25">
        <f t="shared" si="4"/>
        <v>9.0040760869565233</v>
      </c>
      <c r="C25">
        <f t="shared" si="5"/>
        <v>3.6922826086956526</v>
      </c>
      <c r="D25">
        <v>135.876</v>
      </c>
      <c r="F25">
        <v>393.66399999999999</v>
      </c>
      <c r="G25">
        <v>7.3351691067296498E-2</v>
      </c>
      <c r="H25">
        <v>2.482063686</v>
      </c>
      <c r="I25">
        <v>1850.2530336972509</v>
      </c>
      <c r="J25">
        <v>4.339588769455209E-2</v>
      </c>
      <c r="K25">
        <v>6.2363306010437797E-2</v>
      </c>
      <c r="L25">
        <v>3134.2675291225733</v>
      </c>
      <c r="M25">
        <v>908.76999852375627</v>
      </c>
      <c r="N25">
        <v>3.4489117534843885</v>
      </c>
      <c r="O25" s="16">
        <v>1.1868300000000001</v>
      </c>
      <c r="P25" s="19">
        <f t="shared" si="6"/>
        <v>3556.2865164570453</v>
      </c>
      <c r="Q25" s="16">
        <v>0.57138249100000005</v>
      </c>
      <c r="R25" s="8">
        <f t="shared" si="0"/>
        <v>0.82980422682195376</v>
      </c>
      <c r="S25" s="16">
        <v>4444.3619870000002</v>
      </c>
      <c r="T25" s="5">
        <f t="shared" si="1"/>
        <v>15805424.608622342</v>
      </c>
      <c r="U25" s="21">
        <f t="shared" si="2"/>
        <v>3022.8435389884885</v>
      </c>
      <c r="V25" s="5">
        <f t="shared" si="7"/>
        <v>7873906.4777694615</v>
      </c>
      <c r="W25" s="8">
        <f t="shared" si="8"/>
        <v>3.8171971075887677E-2</v>
      </c>
      <c r="X25" s="5">
        <f t="shared" si="3"/>
        <v>0.76204355258219403</v>
      </c>
      <c r="Y25" s="5">
        <f t="shared" si="9"/>
        <v>536706.01126971422</v>
      </c>
      <c r="Z25" s="5">
        <f t="shared" si="10"/>
        <v>3.2093308939562431E-3</v>
      </c>
      <c r="AA25" s="8">
        <f t="shared" si="11"/>
        <v>1073.3783062861744</v>
      </c>
      <c r="AB25" s="8" t="e">
        <f t="shared" si="17"/>
        <v>#DIV/0!</v>
      </c>
      <c r="AC25" s="5">
        <f t="shared" si="12"/>
        <v>572586.11965545337</v>
      </c>
      <c r="AD25" s="5">
        <f t="shared" si="13"/>
        <v>572.58611965545333</v>
      </c>
      <c r="AE25" s="20"/>
      <c r="AF25" s="16">
        <v>2604.8011999999999</v>
      </c>
      <c r="AG25" s="16">
        <v>0.42016161200000002</v>
      </c>
      <c r="AH25" s="22">
        <v>8.7754600000000002E-5</v>
      </c>
      <c r="AI25" s="16">
        <v>0.54403658600000004</v>
      </c>
      <c r="AK25">
        <f t="shared" si="14"/>
        <v>1.000098760920221</v>
      </c>
      <c r="AL25" s="10">
        <f t="shared" si="15"/>
        <v>3.4442731082949562E-3</v>
      </c>
      <c r="AM25" s="2">
        <v>0.14748451661804901</v>
      </c>
      <c r="AN25" s="13">
        <f t="shared" si="16"/>
        <v>572.73360417207141</v>
      </c>
    </row>
    <row r="26" spans="1:40" x14ac:dyDescent="0.25">
      <c r="A26">
        <v>353.44000000000005</v>
      </c>
      <c r="B26">
        <f t="shared" si="4"/>
        <v>9.6043478260869595</v>
      </c>
      <c r="C26">
        <f t="shared" si="5"/>
        <v>3.8175815217391307</v>
      </c>
      <c r="D26">
        <v>140.48699999999999</v>
      </c>
      <c r="F26">
        <v>416.23</v>
      </c>
      <c r="G26">
        <v>6.8615678194369076E-2</v>
      </c>
      <c r="H26">
        <v>2.497103069</v>
      </c>
      <c r="I26">
        <v>1825.262659269486</v>
      </c>
      <c r="J26">
        <v>3.9804530221133727E-2</v>
      </c>
      <c r="K26">
        <v>5.7985420617078072E-2</v>
      </c>
      <c r="L26">
        <v>3153.2587623904978</v>
      </c>
      <c r="M26">
        <v>902.61200039032701</v>
      </c>
      <c r="N26">
        <v>3.4934819845369853</v>
      </c>
      <c r="O26" s="16">
        <v>1.1868300000000001</v>
      </c>
      <c r="P26" s="19">
        <f t="shared" si="6"/>
        <v>3551.685573187729</v>
      </c>
      <c r="Q26" s="16">
        <v>0.57103741500000005</v>
      </c>
      <c r="R26" s="8">
        <f t="shared" si="0"/>
        <v>0.82963714482252582</v>
      </c>
      <c r="S26" s="16">
        <v>4424.7314219999998</v>
      </c>
      <c r="T26" s="5">
        <f t="shared" si="1"/>
        <v>15715254.756747825</v>
      </c>
      <c r="U26" s="21">
        <f t="shared" si="2"/>
        <v>3018.9327372095695</v>
      </c>
      <c r="V26" s="5">
        <f t="shared" si="7"/>
        <v>7834116.0829390045</v>
      </c>
      <c r="W26" s="8">
        <f t="shared" si="8"/>
        <v>3.5058291206651833E-2</v>
      </c>
      <c r="X26" s="5">
        <f t="shared" si="3"/>
        <v>0.76223826152775664</v>
      </c>
      <c r="Y26" s="5">
        <f t="shared" si="9"/>
        <v>524805.10747973446</v>
      </c>
      <c r="Z26" s="5">
        <f t="shared" si="10"/>
        <v>3.2234942577310972E-3</v>
      </c>
      <c r="AA26" s="8">
        <f t="shared" si="11"/>
        <v>992.42385604088986</v>
      </c>
      <c r="AB26" s="8" t="e">
        <f t="shared" si="17"/>
        <v>#DIV/0!</v>
      </c>
      <c r="AC26" s="5">
        <f t="shared" si="12"/>
        <v>528716.62379816477</v>
      </c>
      <c r="AD26" s="5">
        <f t="shared" si="13"/>
        <v>528.71662379816473</v>
      </c>
      <c r="AE26" s="20"/>
      <c r="AF26" s="16">
        <v>2594.9952400000002</v>
      </c>
      <c r="AG26" s="16">
        <v>0.42134683099999998</v>
      </c>
      <c r="AH26" s="22">
        <v>8.7676999999999994E-5</v>
      </c>
      <c r="AI26" s="16">
        <v>0.53998624799999995</v>
      </c>
      <c r="AK26">
        <f t="shared" si="14"/>
        <v>1.0000994275298025</v>
      </c>
      <c r="AL26" s="10">
        <f t="shared" si="15"/>
        <v>3.4594756208902368E-3</v>
      </c>
      <c r="AM26" s="2">
        <v>0.10672093272547223</v>
      </c>
      <c r="AN26" s="13">
        <f t="shared" si="16"/>
        <v>528.8233447308902</v>
      </c>
    </row>
    <row r="27" spans="1:40" x14ac:dyDescent="0.25">
      <c r="A27">
        <v>375.53</v>
      </c>
      <c r="B27">
        <f t="shared" si="4"/>
        <v>10.204619565217392</v>
      </c>
      <c r="C27">
        <f t="shared" si="5"/>
        <v>3.9378804347826089</v>
      </c>
      <c r="D27">
        <v>144.91399999999999</v>
      </c>
      <c r="F27">
        <v>438.75900000000001</v>
      </c>
      <c r="G27">
        <v>6.4487412086017867E-2</v>
      </c>
      <c r="H27">
        <v>2.5107935110000001</v>
      </c>
      <c r="I27">
        <v>1802.3825092624893</v>
      </c>
      <c r="J27">
        <v>3.6739323675856042E-2</v>
      </c>
      <c r="K27">
        <v>5.4199573784363818E-2</v>
      </c>
      <c r="L27">
        <v>3170.5465967317077</v>
      </c>
      <c r="M27">
        <v>896.93691961368154</v>
      </c>
      <c r="N27">
        <v>3.5348601751138635</v>
      </c>
      <c r="O27" s="16">
        <v>1.1868300000000001</v>
      </c>
      <c r="P27" s="19">
        <f t="shared" si="6"/>
        <v>3547.5655292443862</v>
      </c>
      <c r="Q27" s="16">
        <v>0.57081943599999996</v>
      </c>
      <c r="R27" s="8">
        <f t="shared" si="0"/>
        <v>0.82953156709905895</v>
      </c>
      <c r="S27" s="16">
        <v>4407.2112989999996</v>
      </c>
      <c r="T27" s="5">
        <f t="shared" si="1"/>
        <v>15634870.884428773</v>
      </c>
      <c r="U27" s="21">
        <f t="shared" si="2"/>
        <v>3015.4306998577281</v>
      </c>
      <c r="V27" s="5">
        <f t="shared" si="7"/>
        <v>7798744.0727663375</v>
      </c>
      <c r="W27" s="8">
        <f t="shared" si="8"/>
        <v>3.2396156145464775E-2</v>
      </c>
      <c r="X27" s="5">
        <f t="shared" si="3"/>
        <v>0.76241747866824094</v>
      </c>
      <c r="Y27" s="5">
        <f t="shared" si="9"/>
        <v>514413.5201744191</v>
      </c>
      <c r="Z27" s="5">
        <f t="shared" si="10"/>
        <v>3.2363731706550039E-3</v>
      </c>
      <c r="AA27" s="8">
        <f t="shared" si="11"/>
        <v>922.6673782024227</v>
      </c>
      <c r="AB27" s="8" t="e">
        <f t="shared" si="17"/>
        <v>#DIV/0!</v>
      </c>
      <c r="AC27" s="5">
        <f t="shared" si="12"/>
        <v>490983.44788038137</v>
      </c>
      <c r="AD27" s="5">
        <f t="shared" si="13"/>
        <v>490.98344788038139</v>
      </c>
      <c r="AE27" s="20"/>
      <c r="AF27" s="16">
        <v>2586.2786609999998</v>
      </c>
      <c r="AG27" s="16">
        <v>0.42240682800000001</v>
      </c>
      <c r="AH27" s="22">
        <v>8.7607499999999998E-5</v>
      </c>
      <c r="AI27" s="16">
        <v>0.53639612599999997</v>
      </c>
      <c r="AK27">
        <f t="shared" si="14"/>
        <v>1.0001000258736736</v>
      </c>
      <c r="AL27" s="10">
        <f t="shared" si="15"/>
        <v>3.4732994344928553E-3</v>
      </c>
      <c r="AM27" s="2">
        <v>3.7725732353388851E-2</v>
      </c>
      <c r="AN27" s="13">
        <f t="shared" si="16"/>
        <v>491.0211736127348</v>
      </c>
    </row>
    <row r="28" spans="1:40" x14ac:dyDescent="0.25">
      <c r="A28">
        <v>397.62</v>
      </c>
      <c r="B28">
        <f t="shared" si="4"/>
        <v>10.804891304347827</v>
      </c>
      <c r="C28">
        <f t="shared" si="5"/>
        <v>4.0529619565217399</v>
      </c>
      <c r="D28">
        <v>149.149</v>
      </c>
      <c r="F28">
        <v>461.25200000000001</v>
      </c>
      <c r="G28">
        <v>6.0877238741939697E-2</v>
      </c>
      <c r="H28">
        <v>2.523260971</v>
      </c>
      <c r="I28">
        <v>1781.437431400964</v>
      </c>
      <c r="J28">
        <v>3.4110146952985095E-2</v>
      </c>
      <c r="K28">
        <v>5.0912531916456526E-2</v>
      </c>
      <c r="L28">
        <v>3186.2900914962902</v>
      </c>
      <c r="M28">
        <v>891.71014030202423</v>
      </c>
      <c r="N28">
        <v>3.5732352336119972</v>
      </c>
      <c r="O28" s="16">
        <v>1.1868300000000001</v>
      </c>
      <c r="P28" s="19">
        <f t="shared" si="6"/>
        <v>3543.8784044537756</v>
      </c>
      <c r="Q28" s="16">
        <v>0.57070610899999996</v>
      </c>
      <c r="R28" s="8">
        <f t="shared" si="0"/>
        <v>0.82947666675758436</v>
      </c>
      <c r="S28" s="16">
        <v>4391.578982</v>
      </c>
      <c r="T28" s="5">
        <f t="shared" si="1"/>
        <v>15563221.915762896</v>
      </c>
      <c r="U28" s="21">
        <f t="shared" si="2"/>
        <v>3012.296643785709</v>
      </c>
      <c r="V28" s="5">
        <f t="shared" si="7"/>
        <v>7767297.415515596</v>
      </c>
      <c r="W28" s="8">
        <f t="shared" si="8"/>
        <v>3.0109083137770817E-2</v>
      </c>
      <c r="X28" s="5">
        <f t="shared" si="3"/>
        <v>0.76258185201381246</v>
      </c>
      <c r="Y28" s="5">
        <f t="shared" si="9"/>
        <v>505462.29737839225</v>
      </c>
      <c r="Z28" s="5">
        <f t="shared" si="10"/>
        <v>3.2478953401373E-3</v>
      </c>
      <c r="AA28" s="8">
        <f t="shared" si="11"/>
        <v>862.26534078218208</v>
      </c>
      <c r="AB28" s="8" t="e">
        <f t="shared" si="17"/>
        <v>#DIV/0!</v>
      </c>
      <c r="AC28" s="5">
        <f t="shared" si="12"/>
        <v>458364.52801604284</v>
      </c>
      <c r="AD28" s="5">
        <f t="shared" si="13"/>
        <v>458.36452801604281</v>
      </c>
      <c r="AE28" s="20"/>
      <c r="AF28" s="16">
        <v>2578.5300499999998</v>
      </c>
      <c r="AG28" s="16">
        <v>0.42335398699999999</v>
      </c>
      <c r="AH28" s="22">
        <v>8.7545200000000003E-5</v>
      </c>
      <c r="AI28" s="16">
        <v>0.53321306499999999</v>
      </c>
      <c r="AK28">
        <f t="shared" si="14"/>
        <v>1.0001005540195231</v>
      </c>
      <c r="AL28" s="10">
        <f t="shared" si="15"/>
        <v>3.4856669520836659E-3</v>
      </c>
      <c r="AM28" s="2">
        <v>7.9912022150143425E-3</v>
      </c>
      <c r="AN28" s="13">
        <f t="shared" si="16"/>
        <v>458.37251921825782</v>
      </c>
    </row>
    <row r="29" spans="1:40" x14ac:dyDescent="0.25">
      <c r="A29">
        <v>419.71</v>
      </c>
      <c r="B29">
        <f t="shared" si="4"/>
        <v>11.405163043478261</v>
      </c>
      <c r="C29">
        <f t="shared" si="5"/>
        <v>4.1625271739130438</v>
      </c>
      <c r="D29">
        <v>153.18100000000001</v>
      </c>
      <c r="F29">
        <v>483.70699999999999</v>
      </c>
      <c r="G29">
        <v>5.7714619475291239E-2</v>
      </c>
      <c r="H29">
        <v>2.5346032959999998</v>
      </c>
      <c r="I29">
        <v>1762.2924338856967</v>
      </c>
      <c r="J29">
        <v>3.1847405650989757E-2</v>
      </c>
      <c r="K29">
        <v>4.8051589840973352E-2</v>
      </c>
      <c r="L29">
        <v>3200.6128022102648</v>
      </c>
      <c r="M29">
        <v>886.90562019476965</v>
      </c>
      <c r="N29">
        <v>3.6087411437390502</v>
      </c>
      <c r="O29" s="16">
        <v>1.1868300000000001</v>
      </c>
      <c r="P29" s="19">
        <f t="shared" si="6"/>
        <v>3540.5629693495575</v>
      </c>
      <c r="Q29" s="16">
        <v>0.57065723400000001</v>
      </c>
      <c r="R29" s="8">
        <f t="shared" si="0"/>
        <v>0.82945298741907247</v>
      </c>
      <c r="S29" s="16">
        <v>4377.56023</v>
      </c>
      <c r="T29" s="5">
        <f t="shared" si="1"/>
        <v>15499027.646435332</v>
      </c>
      <c r="U29" s="21">
        <f t="shared" si="2"/>
        <v>3009.4785239471239</v>
      </c>
      <c r="V29" s="5">
        <f t="shared" si="7"/>
        <v>7739189.5922290934</v>
      </c>
      <c r="W29" s="8">
        <f t="shared" si="8"/>
        <v>2.8138081909905657E-2</v>
      </c>
      <c r="X29" s="5">
        <f t="shared" si="3"/>
        <v>0.76273294053871876</v>
      </c>
      <c r="Y29" s="5">
        <f t="shared" si="9"/>
        <v>497915.96432440123</v>
      </c>
      <c r="Z29" s="5">
        <f t="shared" si="10"/>
        <v>3.2579415517088816E-3</v>
      </c>
      <c r="AA29" s="8">
        <f t="shared" si="11"/>
        <v>809.76539608221901</v>
      </c>
      <c r="AB29" s="8" t="e">
        <f t="shared" si="17"/>
        <v>#DIV/0!</v>
      </c>
      <c r="AC29" s="5">
        <f t="shared" si="12"/>
        <v>430053.80628440727</v>
      </c>
      <c r="AD29" s="5">
        <f t="shared" si="13"/>
        <v>430.05380628440724</v>
      </c>
      <c r="AE29" s="20"/>
      <c r="AF29" s="16">
        <v>2571.6048580000001</v>
      </c>
      <c r="AG29" s="16">
        <v>0.42420420599999997</v>
      </c>
      <c r="AH29" s="22">
        <v>8.7489099999999996E-5</v>
      </c>
      <c r="AI29" s="16">
        <v>0.53037514399999997</v>
      </c>
      <c r="AK29">
        <f t="shared" si="14"/>
        <v>1.0001010088090254</v>
      </c>
      <c r="AL29" s="10">
        <f t="shared" si="15"/>
        <v>3.4964502157410018E-3</v>
      </c>
      <c r="AM29" s="2">
        <v>4.8541456987679012E-2</v>
      </c>
      <c r="AN29" s="13">
        <f t="shared" si="16"/>
        <v>430.10234774139491</v>
      </c>
    </row>
    <row r="30" spans="1:40" x14ac:dyDescent="0.25">
      <c r="A30">
        <v>441.8</v>
      </c>
      <c r="B30">
        <f t="shared" si="4"/>
        <v>12.005434782608697</v>
      </c>
      <c r="C30">
        <f t="shared" si="5"/>
        <v>4.2663043478260869</v>
      </c>
      <c r="D30">
        <v>157</v>
      </c>
      <c r="F30">
        <v>506.125</v>
      </c>
      <c r="G30">
        <v>5.4940971236155621E-2</v>
      </c>
      <c r="H30">
        <v>2.5449058689999999</v>
      </c>
      <c r="I30">
        <v>1744.8280403207714</v>
      </c>
      <c r="J30">
        <v>2.9894926014330532E-2</v>
      </c>
      <c r="K30">
        <v>4.5557148111101446E-2</v>
      </c>
      <c r="L30">
        <v>3213.6225488194214</v>
      </c>
      <c r="M30">
        <v>882.50004179274458</v>
      </c>
      <c r="N30">
        <v>3.6414984664376271</v>
      </c>
      <c r="O30" s="16">
        <v>1.1868300000000001</v>
      </c>
      <c r="P30" s="19">
        <f t="shared" si="6"/>
        <v>3537.5640571772706</v>
      </c>
      <c r="Q30" s="16">
        <v>0.57063774199999995</v>
      </c>
      <c r="R30" s="8">
        <f t="shared" si="0"/>
        <v>0.82944354340682858</v>
      </c>
      <c r="S30" s="16">
        <v>4364.9105470000004</v>
      </c>
      <c r="T30" s="5">
        <f t="shared" si="1"/>
        <v>15441150.663861182</v>
      </c>
      <c r="U30" s="21">
        <f t="shared" si="2"/>
        <v>3006.9294486006797</v>
      </c>
      <c r="V30" s="5">
        <f t="shared" si="7"/>
        <v>7713903.2669666596</v>
      </c>
      <c r="W30" s="8">
        <f t="shared" si="8"/>
        <v>2.6435402233427146E-2</v>
      </c>
      <c r="X30" s="5">
        <f t="shared" si="3"/>
        <v>0.76287233514824293</v>
      </c>
      <c r="Y30" s="5">
        <f t="shared" si="9"/>
        <v>491741.51322751184</v>
      </c>
      <c r="Z30" s="5">
        <f t="shared" si="10"/>
        <v>3.2664098615846934E-3</v>
      </c>
      <c r="AA30" s="8">
        <f t="shared" si="11"/>
        <v>763.9881841204168</v>
      </c>
      <c r="AC30" s="5">
        <f t="shared" si="12"/>
        <v>405398.57103787776</v>
      </c>
      <c r="AD30" s="5">
        <f t="shared" si="13"/>
        <v>405.39857103787779</v>
      </c>
      <c r="AE30" s="20"/>
      <c r="AF30" s="16">
        <v>2565.3755430000001</v>
      </c>
      <c r="AG30" s="16">
        <v>0.42497184999999998</v>
      </c>
      <c r="AH30" s="22">
        <v>8.7438300000000006E-5</v>
      </c>
      <c r="AI30" s="16">
        <v>0.52782810300000005</v>
      </c>
      <c r="AK30">
        <f t="shared" si="14"/>
        <v>1.0001013876375837</v>
      </c>
      <c r="AL30" s="10">
        <f t="shared" si="15"/>
        <v>3.5055398048344233E-3</v>
      </c>
      <c r="AM30">
        <v>8.6762822356676372E-2</v>
      </c>
      <c r="AN30" s="13">
        <f t="shared" si="16"/>
        <v>405.48533386023445</v>
      </c>
    </row>
    <row r="31" spans="1:40" x14ac:dyDescent="0.25">
      <c r="I31" s="18"/>
      <c r="J31" s="20"/>
      <c r="O31" s="16"/>
      <c r="P31" s="19"/>
      <c r="Q31" s="16"/>
      <c r="R31" s="8"/>
      <c r="S31" s="16"/>
      <c r="T31" s="5"/>
      <c r="U31" s="21"/>
      <c r="V31" s="5"/>
      <c r="W31" s="8"/>
      <c r="X31" s="5"/>
      <c r="Y31" s="5"/>
      <c r="Z31" s="5"/>
      <c r="AA31" s="8"/>
      <c r="AC31" s="5"/>
      <c r="AD31" s="5"/>
      <c r="AE31" s="20"/>
      <c r="AF31" s="16"/>
      <c r="AG31" s="16"/>
      <c r="AH31" s="16"/>
      <c r="AI31" s="16"/>
      <c r="AL31" s="10"/>
      <c r="AN31" s="13"/>
    </row>
    <row r="32" spans="1:40" x14ac:dyDescent="0.25">
      <c r="I32" s="18"/>
      <c r="J32" s="20"/>
      <c r="O32" s="16"/>
      <c r="P32" s="19"/>
      <c r="Q32" s="16"/>
      <c r="R32" s="8"/>
      <c r="S32" s="16"/>
      <c r="T32" s="5"/>
      <c r="U32" s="21"/>
      <c r="V32" s="5"/>
      <c r="W32" s="8"/>
      <c r="X32" s="5"/>
      <c r="Y32" s="5"/>
      <c r="Z32" s="5"/>
      <c r="AA32" s="8"/>
      <c r="AC32" s="5"/>
      <c r="AD32" s="5"/>
      <c r="AE32" s="20"/>
      <c r="AF32" s="16"/>
      <c r="AG32" s="16"/>
      <c r="AH32" s="16"/>
      <c r="AI32" s="16"/>
      <c r="AL32" s="10"/>
      <c r="AN32" s="13"/>
    </row>
    <row r="33" spans="1:40" x14ac:dyDescent="0.25">
      <c r="I33" s="18"/>
      <c r="J33" s="20"/>
      <c r="O33" s="16"/>
      <c r="P33" s="19"/>
      <c r="Q33" s="16"/>
      <c r="R33" s="8"/>
      <c r="S33" s="16"/>
      <c r="T33" s="5"/>
      <c r="U33" s="21"/>
      <c r="V33" s="5"/>
      <c r="W33" s="8"/>
      <c r="X33" s="5"/>
      <c r="Y33" s="5"/>
      <c r="Z33" s="5"/>
      <c r="AA33" s="8"/>
      <c r="AC33" s="5"/>
      <c r="AD33" s="5"/>
      <c r="AE33" s="20"/>
      <c r="AF33" s="16"/>
      <c r="AG33" s="16"/>
      <c r="AH33" s="16"/>
      <c r="AI33" s="16"/>
      <c r="AL33" s="10"/>
      <c r="AN33" s="13"/>
    </row>
    <row r="34" spans="1:40" x14ac:dyDescent="0.25">
      <c r="I34" s="18"/>
      <c r="J34" s="20"/>
      <c r="O34" s="16"/>
      <c r="P34" s="19"/>
      <c r="Q34" s="16"/>
      <c r="R34" s="8"/>
      <c r="S34" s="16"/>
      <c r="T34" s="5"/>
      <c r="U34" s="21"/>
      <c r="V34" s="5"/>
      <c r="W34" s="8"/>
      <c r="X34" s="5"/>
      <c r="Y34" s="5"/>
      <c r="Z34" s="5"/>
      <c r="AA34" s="8"/>
      <c r="AC34" s="5"/>
      <c r="AD34" s="5"/>
      <c r="AE34" s="20"/>
      <c r="AF34" s="16"/>
      <c r="AG34" s="16"/>
      <c r="AH34" s="16"/>
      <c r="AI34" s="16"/>
      <c r="AL34" s="10"/>
      <c r="AN34" s="13"/>
    </row>
    <row r="35" spans="1:40" x14ac:dyDescent="0.25">
      <c r="I35" s="18"/>
      <c r="J35" s="20"/>
      <c r="O35" s="16"/>
      <c r="P35" s="19"/>
      <c r="Q35" s="16"/>
      <c r="R35" s="8"/>
      <c r="S35" s="16"/>
      <c r="T35" s="5"/>
      <c r="U35" s="21"/>
      <c r="V35" s="5"/>
      <c r="W35" s="8"/>
      <c r="X35" s="5"/>
      <c r="Y35" s="5"/>
      <c r="Z35" s="5"/>
      <c r="AA35" s="8"/>
      <c r="AC35" s="5"/>
      <c r="AD35" s="5"/>
      <c r="AE35" s="20"/>
      <c r="AF35" s="16"/>
      <c r="AG35" s="16"/>
      <c r="AH35" s="16"/>
      <c r="AI35" s="16"/>
      <c r="AL35" s="10"/>
      <c r="AN35" s="13"/>
    </row>
    <row r="36" spans="1:40" x14ac:dyDescent="0.25">
      <c r="I36" s="18"/>
      <c r="J36" s="20"/>
      <c r="O36" s="16"/>
      <c r="P36" s="19"/>
      <c r="Q36" s="16"/>
      <c r="R36" s="8"/>
      <c r="S36" s="16"/>
      <c r="T36" s="5"/>
      <c r="U36" s="21"/>
      <c r="V36" s="5"/>
      <c r="W36" s="8"/>
      <c r="X36" s="5"/>
      <c r="Y36" s="5"/>
      <c r="Z36" s="5"/>
      <c r="AA36" s="8"/>
      <c r="AC36" s="5"/>
      <c r="AD36" s="5"/>
      <c r="AE36" s="20"/>
      <c r="AF36" s="16"/>
      <c r="AG36" s="16"/>
      <c r="AH36" s="16"/>
      <c r="AI36" s="16"/>
      <c r="AL36" s="10"/>
      <c r="AN36" s="13"/>
    </row>
    <row r="37" spans="1:40" x14ac:dyDescent="0.25">
      <c r="I37" s="18"/>
      <c r="J37" s="20"/>
      <c r="O37" s="16"/>
      <c r="P37" s="19"/>
      <c r="Q37" s="16"/>
      <c r="R37" s="8"/>
      <c r="S37" s="16"/>
      <c r="T37" s="5"/>
      <c r="U37" s="21"/>
      <c r="V37" s="5"/>
      <c r="W37" s="8"/>
      <c r="X37" s="5"/>
      <c r="Y37" s="5"/>
      <c r="Z37" s="5"/>
      <c r="AA37" s="8"/>
      <c r="AC37" s="5"/>
      <c r="AD37" s="5"/>
      <c r="AE37" s="20"/>
      <c r="AF37" s="16"/>
      <c r="AG37" s="16"/>
      <c r="AH37" s="16"/>
      <c r="AI37" s="16"/>
      <c r="AL37" s="10"/>
      <c r="AN37" s="13"/>
    </row>
    <row r="38" spans="1:40" x14ac:dyDescent="0.25">
      <c r="I38" s="18"/>
      <c r="J38" s="20"/>
      <c r="O38" s="16"/>
      <c r="P38" s="19"/>
      <c r="Q38" s="16"/>
      <c r="R38" s="8"/>
      <c r="S38" s="16"/>
      <c r="T38" s="5"/>
      <c r="U38" s="21"/>
      <c r="V38" s="5"/>
      <c r="W38" s="8"/>
      <c r="X38" s="5"/>
      <c r="Y38" s="5"/>
      <c r="Z38" s="5"/>
      <c r="AA38" s="8"/>
      <c r="AC38" s="5"/>
      <c r="AD38" s="5"/>
      <c r="AE38" s="20"/>
      <c r="AF38" s="16"/>
      <c r="AG38" s="16"/>
      <c r="AH38" s="16"/>
      <c r="AI38" s="16"/>
      <c r="AL38" s="10"/>
      <c r="AN38" s="13"/>
    </row>
    <row r="39" spans="1:40" x14ac:dyDescent="0.25">
      <c r="I39" s="18"/>
      <c r="J39" s="20"/>
      <c r="O39" s="16"/>
      <c r="P39" s="19"/>
      <c r="Q39" s="16"/>
      <c r="R39" s="8"/>
      <c r="S39" s="16"/>
      <c r="T39" s="5"/>
      <c r="U39" s="21"/>
      <c r="V39" s="5"/>
      <c r="W39" s="8"/>
      <c r="X39" s="5"/>
      <c r="Y39" s="5"/>
      <c r="Z39" s="5"/>
      <c r="AA39" s="8"/>
      <c r="AC39" s="5"/>
      <c r="AD39" s="5"/>
      <c r="AE39" s="20"/>
      <c r="AF39" s="16"/>
      <c r="AG39" s="16"/>
      <c r="AH39" s="16"/>
      <c r="AI39" s="16"/>
      <c r="AL39" s="10"/>
      <c r="AN39" s="13"/>
    </row>
    <row r="40" spans="1:40" x14ac:dyDescent="0.25">
      <c r="I40" s="18"/>
      <c r="J40" s="20"/>
      <c r="O40" s="16"/>
      <c r="P40" s="19"/>
      <c r="Q40" s="16"/>
      <c r="R40" s="8"/>
      <c r="S40" s="16"/>
      <c r="T40" s="5"/>
      <c r="U40" s="21"/>
      <c r="V40" s="5"/>
      <c r="W40" s="8"/>
      <c r="X40" s="5"/>
      <c r="Y40" s="5"/>
      <c r="Z40" s="5"/>
      <c r="AA40" s="8"/>
      <c r="AC40" s="5"/>
      <c r="AD40" s="5"/>
      <c r="AE40" s="20"/>
      <c r="AF40" s="16"/>
      <c r="AG40" s="16"/>
      <c r="AH40" s="16"/>
      <c r="AI40" s="16"/>
      <c r="AL40" s="10"/>
      <c r="AN40" s="13"/>
    </row>
    <row r="41" spans="1:40" x14ac:dyDescent="0.25">
      <c r="I41" s="18"/>
      <c r="J41" s="20"/>
      <c r="O41" s="16"/>
      <c r="P41" s="19"/>
      <c r="Q41" s="16"/>
      <c r="R41" s="8"/>
      <c r="S41" s="16"/>
      <c r="T41" s="5"/>
      <c r="U41" s="21"/>
      <c r="V41" s="5"/>
      <c r="W41" s="8"/>
      <c r="X41" s="5"/>
      <c r="Y41" s="5"/>
      <c r="Z41" s="5"/>
      <c r="AA41" s="8"/>
      <c r="AC41" s="5"/>
      <c r="AD41" s="5"/>
      <c r="AE41" s="20"/>
      <c r="AF41" s="16"/>
      <c r="AG41" s="16"/>
      <c r="AH41" s="16"/>
      <c r="AI41" s="16"/>
      <c r="AL41" s="10"/>
      <c r="AN41" s="13"/>
    </row>
    <row r="42" spans="1:40" x14ac:dyDescent="0.25">
      <c r="I42" s="18"/>
      <c r="J42" s="20"/>
      <c r="O42" s="16"/>
      <c r="P42" s="19"/>
      <c r="Q42" s="16"/>
      <c r="R42" s="8"/>
      <c r="S42" s="16"/>
      <c r="T42" s="5"/>
      <c r="U42" s="21"/>
      <c r="V42" s="5"/>
      <c r="W42" s="8"/>
      <c r="X42" s="5"/>
      <c r="Y42" s="5"/>
      <c r="Z42" s="5"/>
      <c r="AA42" s="8"/>
      <c r="AC42" s="5"/>
      <c r="AD42" s="5"/>
      <c r="AE42" s="20"/>
      <c r="AF42" s="16"/>
      <c r="AG42" s="16"/>
      <c r="AH42" s="16"/>
      <c r="AI42" s="16"/>
      <c r="AL42" s="10"/>
      <c r="AN42" s="13"/>
    </row>
    <row r="43" spans="1:40" x14ac:dyDescent="0.25">
      <c r="A43" s="10"/>
      <c r="I43" s="16"/>
      <c r="J43" s="16"/>
      <c r="L43" s="16"/>
      <c r="M43" s="16"/>
      <c r="N43" s="16"/>
      <c r="O43" s="16"/>
      <c r="P43" s="17"/>
      <c r="Q43" s="16"/>
      <c r="R43" s="8"/>
      <c r="U43" s="9"/>
    </row>
    <row r="44" spans="1:40" x14ac:dyDescent="0.25">
      <c r="A44" s="10"/>
      <c r="I44" s="16"/>
      <c r="J44" s="16"/>
      <c r="L44" s="16"/>
      <c r="M44" s="16"/>
      <c r="N44" s="16"/>
      <c r="O44" s="16"/>
      <c r="P44" s="4"/>
      <c r="Q44" s="16"/>
      <c r="R44" s="8"/>
      <c r="U44" s="9"/>
    </row>
    <row r="45" spans="1:40" x14ac:dyDescent="0.25">
      <c r="I45" s="16"/>
      <c r="J45" s="16"/>
      <c r="L45" s="16"/>
      <c r="M45" s="16"/>
      <c r="N45" s="16"/>
      <c r="O45" s="16"/>
      <c r="P45" s="4"/>
      <c r="Q45" s="16"/>
      <c r="R45" s="8"/>
      <c r="U45" s="9"/>
    </row>
    <row r="46" spans="1:40" x14ac:dyDescent="0.25">
      <c r="I46" s="16"/>
      <c r="J46" s="16"/>
      <c r="L46" s="16"/>
      <c r="M46" s="16"/>
      <c r="N46" s="16"/>
      <c r="O46" s="16"/>
      <c r="P46" s="4"/>
      <c r="Q46" s="16"/>
      <c r="R46" s="8"/>
      <c r="U46" s="9"/>
    </row>
    <row r="47" spans="1:40" x14ac:dyDescent="0.25">
      <c r="I47" s="16"/>
      <c r="J47" s="16"/>
      <c r="L47" s="16"/>
      <c r="M47" s="16"/>
      <c r="N47" s="16"/>
      <c r="O47" s="16"/>
      <c r="P47" s="4"/>
      <c r="Q47" s="16"/>
      <c r="R47" s="8"/>
      <c r="U47" s="9"/>
    </row>
    <row r="56" spans="2:43" x14ac:dyDescent="0.25">
      <c r="L56" s="5"/>
      <c r="M56" s="5"/>
      <c r="N56" s="5"/>
      <c r="O56" s="5"/>
      <c r="AH56" s="2"/>
      <c r="AI56" s="2"/>
    </row>
    <row r="57" spans="2:43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M57" s="14"/>
      <c r="N57" s="13"/>
      <c r="O57" s="15"/>
      <c r="P57" s="5"/>
      <c r="Q57" s="5"/>
      <c r="R57" s="8"/>
      <c r="S57" s="5"/>
      <c r="T57" s="6"/>
      <c r="U57" s="5"/>
      <c r="V57" s="5"/>
      <c r="W57" s="5"/>
      <c r="X57" s="5"/>
      <c r="Y57" s="5"/>
      <c r="Z57" s="5"/>
      <c r="AA57" s="5"/>
      <c r="AB57" s="5"/>
      <c r="AC57" s="5"/>
    </row>
    <row r="58" spans="2:43" x14ac:dyDescent="0.25">
      <c r="B58" s="6"/>
      <c r="C58" s="6"/>
      <c r="D58" s="6"/>
      <c r="E58" s="6"/>
      <c r="F58" s="6"/>
      <c r="G58" s="6"/>
      <c r="H58" s="6"/>
      <c r="I58" s="6"/>
      <c r="J58" s="6"/>
      <c r="K58" s="5"/>
      <c r="L58" s="5"/>
      <c r="M58" s="14"/>
      <c r="N58" s="13"/>
      <c r="O58" s="15"/>
      <c r="P58" s="5"/>
      <c r="Q58" s="5"/>
      <c r="R58" s="8"/>
      <c r="S58" s="5"/>
      <c r="T58" s="6"/>
      <c r="U58" s="5"/>
      <c r="V58" s="5"/>
      <c r="W58" s="5"/>
      <c r="X58" s="5"/>
      <c r="Y58" s="5"/>
      <c r="Z58" s="5"/>
      <c r="AA58" s="5"/>
      <c r="AB58" s="5"/>
      <c r="AC58" s="5"/>
    </row>
    <row r="59" spans="2:43" x14ac:dyDescent="0.25">
      <c r="B59" s="7"/>
      <c r="C59" s="7"/>
      <c r="D59" s="7"/>
      <c r="E59" s="7"/>
      <c r="F59" s="7"/>
      <c r="G59" s="7"/>
      <c r="H59" s="7"/>
      <c r="I59" s="7"/>
      <c r="J59" s="7"/>
      <c r="K59" s="5"/>
      <c r="L59" s="5"/>
      <c r="M59" s="14"/>
      <c r="N59" s="13"/>
      <c r="O59" s="15"/>
      <c r="P59" s="5"/>
      <c r="Q59" s="5"/>
      <c r="R59" s="8"/>
      <c r="S59" s="5"/>
      <c r="T59" s="6"/>
      <c r="U59" s="8"/>
      <c r="W59" s="8"/>
      <c r="X59" s="13"/>
      <c r="Y59" s="8"/>
      <c r="Z59" s="9"/>
      <c r="AA59" s="8"/>
      <c r="AB59" s="8"/>
      <c r="AC59" s="4"/>
      <c r="AD59" s="8"/>
      <c r="AE59" s="8"/>
      <c r="AF59" s="8"/>
      <c r="AG59" s="12"/>
      <c r="AH59" s="8"/>
      <c r="AI59" s="8"/>
      <c r="AJ59" s="5"/>
      <c r="AK59" s="12"/>
      <c r="AL59" s="8"/>
      <c r="AQ59">
        <v>71.891484000000005</v>
      </c>
    </row>
    <row r="60" spans="2:43" x14ac:dyDescent="0.25">
      <c r="B60" s="6"/>
      <c r="C60" s="6"/>
      <c r="D60" s="6"/>
      <c r="E60" s="6"/>
      <c r="F60" s="6"/>
      <c r="G60" s="6"/>
      <c r="H60" s="6"/>
      <c r="I60" s="6"/>
      <c r="J60" s="6"/>
      <c r="K60" s="5"/>
      <c r="L60" s="5"/>
      <c r="M60" s="14"/>
      <c r="N60" s="13"/>
      <c r="O60" s="15"/>
      <c r="P60" s="5"/>
      <c r="Q60" s="5"/>
      <c r="R60" s="8"/>
      <c r="S60" s="5"/>
      <c r="T60" s="6"/>
      <c r="U60" s="8"/>
      <c r="V60" s="4"/>
      <c r="W60" s="8"/>
      <c r="X60" s="13"/>
      <c r="Y60" s="8"/>
      <c r="Z60" s="9"/>
      <c r="AA60" s="8"/>
      <c r="AB60" s="8"/>
      <c r="AC60" s="4"/>
      <c r="AD60" s="8"/>
      <c r="AE60" s="8"/>
      <c r="AF60" s="8"/>
      <c r="AG60" s="12"/>
      <c r="AH60" s="8"/>
      <c r="AI60" s="8"/>
      <c r="AJ60" s="5"/>
      <c r="AK60" s="12"/>
      <c r="AL60" s="8"/>
      <c r="AQ60">
        <v>17.280443999999999</v>
      </c>
    </row>
    <row r="61" spans="2:43" x14ac:dyDescent="0.25">
      <c r="B61" s="6"/>
      <c r="C61" s="6"/>
      <c r="D61" s="6"/>
      <c r="E61" s="6"/>
      <c r="F61" s="6"/>
      <c r="G61" s="6"/>
      <c r="H61" s="6"/>
      <c r="I61" s="6"/>
      <c r="J61" s="6"/>
      <c r="K61" s="5"/>
      <c r="L61" s="5"/>
      <c r="M61" s="14"/>
      <c r="N61" s="13"/>
      <c r="O61" s="15"/>
      <c r="P61" s="5"/>
      <c r="Q61" s="5"/>
      <c r="R61" s="8"/>
      <c r="S61" s="5"/>
      <c r="T61" s="6"/>
      <c r="U61" s="8"/>
      <c r="V61" s="4"/>
      <c r="W61" s="8"/>
      <c r="X61" s="13"/>
      <c r="Y61" s="8"/>
      <c r="Z61" s="9"/>
      <c r="AA61" s="8"/>
      <c r="AB61" s="8"/>
      <c r="AC61" s="4"/>
      <c r="AD61" s="8"/>
      <c r="AE61" s="8"/>
      <c r="AF61" s="8"/>
      <c r="AG61" s="12"/>
      <c r="AH61" s="8"/>
      <c r="AI61" s="8"/>
      <c r="AJ61" s="5"/>
      <c r="AK61" s="12"/>
      <c r="AL61" s="8"/>
      <c r="AQ61">
        <v>25.356714</v>
      </c>
    </row>
    <row r="62" spans="2:43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14"/>
      <c r="N62" s="13"/>
      <c r="O62" s="15"/>
      <c r="P62" s="5"/>
      <c r="Q62" s="5"/>
      <c r="R62" s="8"/>
      <c r="S62" s="5"/>
      <c r="T62" s="6"/>
      <c r="U62" s="8"/>
      <c r="V62" s="4"/>
      <c r="W62" s="8"/>
      <c r="X62" s="13"/>
      <c r="Y62" s="8"/>
      <c r="Z62" s="9"/>
      <c r="AA62" s="8"/>
      <c r="AB62" s="8"/>
      <c r="AC62" s="4"/>
      <c r="AD62" s="8"/>
      <c r="AE62" s="8"/>
      <c r="AF62" s="8"/>
      <c r="AG62" s="12"/>
      <c r="AH62" s="8"/>
      <c r="AI62" s="8"/>
      <c r="AJ62" s="5"/>
      <c r="AK62" s="12"/>
      <c r="AL62" s="8"/>
      <c r="AQ62">
        <v>18.532412999999998</v>
      </c>
    </row>
    <row r="63" spans="2:43" x14ac:dyDescent="0.25"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  <c r="M63" s="14"/>
      <c r="N63" s="13"/>
      <c r="O63" s="15"/>
      <c r="P63" s="5"/>
      <c r="Q63" s="5"/>
      <c r="R63" s="8"/>
      <c r="S63" s="5"/>
      <c r="T63" s="6"/>
      <c r="U63" s="8"/>
      <c r="V63" s="4"/>
      <c r="W63" s="8"/>
      <c r="X63" s="13"/>
      <c r="Y63" s="8"/>
      <c r="Z63" s="9"/>
      <c r="AA63" s="8"/>
      <c r="AB63" s="8"/>
      <c r="AC63" s="4"/>
      <c r="AD63" s="8"/>
      <c r="AE63" s="8"/>
      <c r="AF63" s="8"/>
      <c r="AG63" s="12"/>
      <c r="AH63" s="8"/>
      <c r="AI63" s="8"/>
      <c r="AJ63" s="5"/>
      <c r="AK63" s="12"/>
      <c r="AL63" s="8"/>
      <c r="AQ63">
        <v>22.284445999999999</v>
      </c>
    </row>
    <row r="64" spans="2:43" x14ac:dyDescent="0.25"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  <c r="M64" s="14"/>
      <c r="N64" s="13"/>
      <c r="O64" s="15"/>
      <c r="P64" s="5"/>
      <c r="Q64" s="5"/>
      <c r="R64" s="8"/>
      <c r="S64" s="5"/>
      <c r="T64" s="6"/>
      <c r="U64" s="8"/>
      <c r="V64" s="4"/>
      <c r="W64" s="8"/>
      <c r="X64" s="13"/>
      <c r="Y64" s="8"/>
      <c r="Z64" s="9"/>
      <c r="AA64" s="8"/>
      <c r="AB64" s="8"/>
      <c r="AC64" s="4"/>
      <c r="AD64" s="8"/>
      <c r="AE64" s="8"/>
      <c r="AF64" s="8"/>
      <c r="AG64" s="12"/>
      <c r="AH64" s="8"/>
      <c r="AI64" s="8"/>
      <c r="AJ64" s="5"/>
      <c r="AK64" s="12"/>
      <c r="AL64" s="8"/>
      <c r="AQ64">
        <v>18.207087000000001</v>
      </c>
    </row>
    <row r="65" spans="2:43" x14ac:dyDescent="0.25"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  <c r="M65" s="14"/>
      <c r="N65" s="13"/>
      <c r="O65" s="15"/>
      <c r="P65" s="5"/>
      <c r="Q65" s="5"/>
      <c r="R65" s="8"/>
      <c r="S65" s="5"/>
      <c r="T65" s="6"/>
      <c r="U65" s="8"/>
      <c r="V65" s="4"/>
      <c r="W65" s="8"/>
      <c r="X65" s="13"/>
      <c r="Y65" s="8"/>
      <c r="Z65" s="9"/>
      <c r="AA65" s="8"/>
      <c r="AB65" s="8"/>
      <c r="AC65" s="4"/>
      <c r="AD65" s="8"/>
      <c r="AE65" s="8"/>
      <c r="AF65" s="8"/>
      <c r="AG65" s="12"/>
      <c r="AH65" s="8"/>
      <c r="AI65" s="8"/>
      <c r="AJ65" s="5"/>
      <c r="AK65" s="12"/>
      <c r="AL65" s="8"/>
      <c r="AQ65">
        <v>20.333843000000002</v>
      </c>
    </row>
    <row r="66" spans="2:43" x14ac:dyDescent="0.25"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  <c r="M66" s="14"/>
      <c r="N66" s="13"/>
      <c r="O66" s="15"/>
      <c r="P66" s="5"/>
      <c r="Q66" s="5"/>
      <c r="R66" s="8"/>
      <c r="S66" s="5"/>
      <c r="T66" s="6"/>
      <c r="U66" s="8"/>
      <c r="V66" s="4"/>
      <c r="W66" s="8"/>
      <c r="X66" s="13"/>
      <c r="Y66" s="8"/>
      <c r="Z66" s="9"/>
      <c r="AA66" s="8"/>
      <c r="AB66" s="8"/>
      <c r="AC66" s="4"/>
      <c r="AD66" s="8"/>
      <c r="AE66" s="8"/>
      <c r="AF66" s="8"/>
      <c r="AG66" s="12"/>
      <c r="AH66" s="8"/>
      <c r="AI66" s="8"/>
      <c r="AJ66" s="5"/>
      <c r="AK66" s="12"/>
      <c r="AL66" s="8"/>
      <c r="AQ66">
        <v>8.5186250000000001</v>
      </c>
    </row>
    <row r="67" spans="2:43" x14ac:dyDescent="0.25"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  <c r="M67" s="14"/>
      <c r="N67" s="13"/>
      <c r="O67" s="15"/>
      <c r="P67" s="5"/>
      <c r="Q67" s="5"/>
      <c r="R67" s="8"/>
      <c r="S67" s="5"/>
      <c r="T67" s="6"/>
      <c r="U67" s="8"/>
      <c r="V67" s="4"/>
      <c r="W67" s="8"/>
      <c r="X67" s="13"/>
      <c r="Y67" s="8"/>
      <c r="Z67" s="9"/>
      <c r="AA67" s="8"/>
      <c r="AB67" s="8"/>
      <c r="AC67" s="4"/>
      <c r="AD67" s="8"/>
      <c r="AE67" s="8"/>
      <c r="AF67" s="8"/>
      <c r="AG67" s="12"/>
      <c r="AH67" s="8"/>
      <c r="AI67" s="8"/>
      <c r="AJ67" s="5"/>
      <c r="AK67" s="12"/>
      <c r="AL67" s="8"/>
      <c r="AQ67">
        <v>3.7608730000000001</v>
      </c>
    </row>
    <row r="68" spans="2:43" x14ac:dyDescent="0.25"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  <c r="M68" s="14"/>
      <c r="N68" s="13"/>
      <c r="O68" s="15"/>
      <c r="P68" s="5"/>
      <c r="Q68" s="5"/>
      <c r="R68" s="8"/>
      <c r="S68" s="5"/>
      <c r="T68" s="5"/>
      <c r="U68" s="8"/>
      <c r="V68" s="4"/>
      <c r="W68" s="8"/>
      <c r="X68" s="13"/>
      <c r="Y68" s="8"/>
      <c r="Z68" s="9"/>
      <c r="AA68" s="8"/>
      <c r="AB68" s="8"/>
      <c r="AC68" s="4"/>
      <c r="AD68" s="8"/>
      <c r="AE68" s="8"/>
      <c r="AF68" s="8"/>
      <c r="AG68" s="12"/>
      <c r="AH68" s="8"/>
      <c r="AI68" s="8"/>
      <c r="AJ68" s="5"/>
      <c r="AK68" s="12"/>
      <c r="AL68" s="8"/>
      <c r="AQ68">
        <v>3.292535</v>
      </c>
    </row>
    <row r="69" spans="2:43" x14ac:dyDescent="0.25"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  <c r="M69" s="14"/>
      <c r="N69" s="13"/>
      <c r="O69" s="15"/>
      <c r="P69" s="5"/>
      <c r="Q69" s="5"/>
      <c r="R69" s="8"/>
      <c r="S69" s="5"/>
      <c r="T69" s="5"/>
      <c r="U69" s="8"/>
      <c r="V69" s="4"/>
      <c r="W69" s="8"/>
      <c r="X69" s="13"/>
      <c r="Y69" s="8"/>
      <c r="Z69" s="9"/>
      <c r="AA69" s="8"/>
      <c r="AB69" s="8"/>
      <c r="AC69" s="4"/>
      <c r="AD69" s="8"/>
      <c r="AE69" s="8"/>
      <c r="AF69" s="8"/>
      <c r="AG69" s="12"/>
      <c r="AH69" s="8"/>
      <c r="AI69" s="8"/>
      <c r="AJ69" s="5"/>
      <c r="AK69" s="12"/>
      <c r="AL69" s="8"/>
      <c r="AQ69">
        <v>2.3953310000000001</v>
      </c>
    </row>
    <row r="70" spans="2:43" x14ac:dyDescent="0.25"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  <c r="M70" s="14"/>
      <c r="N70" s="13"/>
      <c r="O70" s="15"/>
      <c r="P70" s="5"/>
      <c r="Q70" s="5"/>
      <c r="R70" s="8"/>
      <c r="S70" s="5"/>
      <c r="T70" s="5"/>
      <c r="U70" s="8"/>
      <c r="V70" s="4"/>
      <c r="W70" s="8"/>
      <c r="X70" s="13"/>
      <c r="Y70" s="8"/>
      <c r="Z70" s="9"/>
      <c r="AA70" s="8"/>
      <c r="AB70" s="8"/>
      <c r="AC70" s="4"/>
      <c r="AD70" s="8"/>
      <c r="AE70" s="8"/>
      <c r="AF70" s="8"/>
      <c r="AG70" s="12"/>
      <c r="AH70" s="8"/>
      <c r="AI70" s="8"/>
      <c r="AJ70" s="5"/>
      <c r="AK70" s="12"/>
      <c r="AL70" s="8"/>
      <c r="AQ70">
        <v>1.25176</v>
      </c>
    </row>
    <row r="71" spans="2:43" x14ac:dyDescent="0.25"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  <c r="M71" s="14"/>
      <c r="N71" s="13"/>
      <c r="O71" s="15"/>
      <c r="P71" s="5"/>
      <c r="Q71" s="5"/>
      <c r="R71" s="8"/>
      <c r="S71" s="5"/>
      <c r="T71" s="5"/>
      <c r="U71" s="8"/>
      <c r="V71" s="4"/>
      <c r="W71" s="8"/>
      <c r="X71" s="13"/>
      <c r="Y71" s="8"/>
      <c r="Z71" s="9"/>
      <c r="AA71" s="8"/>
      <c r="AB71" s="8"/>
      <c r="AC71" s="4"/>
      <c r="AD71" s="8"/>
      <c r="AE71" s="8"/>
      <c r="AF71" s="8"/>
      <c r="AG71" s="12"/>
      <c r="AH71" s="8"/>
      <c r="AI71" s="8"/>
      <c r="AJ71" s="5"/>
      <c r="AK71" s="12"/>
      <c r="AL71" s="8"/>
      <c r="AQ71">
        <v>15.951727</v>
      </c>
    </row>
    <row r="72" spans="2:43" x14ac:dyDescent="0.25"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  <c r="M72" s="14"/>
      <c r="N72" s="13"/>
      <c r="O72" s="15"/>
      <c r="P72" s="5"/>
      <c r="Q72" s="5"/>
      <c r="R72" s="8"/>
      <c r="S72" s="5"/>
      <c r="T72" s="5"/>
      <c r="U72" s="8"/>
      <c r="V72" s="4"/>
      <c r="W72" s="8"/>
      <c r="X72" s="13"/>
      <c r="Y72" s="8"/>
      <c r="Z72" s="9"/>
      <c r="AA72" s="8"/>
      <c r="AB72" s="8"/>
      <c r="AC72" s="4"/>
      <c r="AD72" s="8"/>
      <c r="AE72" s="8"/>
      <c r="AF72" s="8"/>
      <c r="AG72" s="12"/>
      <c r="AH72" s="8"/>
      <c r="AI72" s="8"/>
      <c r="AJ72" s="5"/>
      <c r="AK72" s="12"/>
      <c r="AL72" s="8"/>
      <c r="AQ72">
        <v>1.0107060000000001</v>
      </c>
    </row>
    <row r="73" spans="2:43" x14ac:dyDescent="0.25">
      <c r="B73" s="5"/>
      <c r="C73" s="5"/>
      <c r="D73" s="5"/>
      <c r="E73" s="5"/>
      <c r="F73" s="5"/>
      <c r="G73" s="5"/>
      <c r="H73" s="8"/>
      <c r="I73" s="5"/>
      <c r="J73" s="5"/>
      <c r="K73" s="5"/>
      <c r="L73" s="5"/>
      <c r="M73" s="14"/>
      <c r="N73" s="13"/>
      <c r="O73" s="15"/>
      <c r="P73" s="5"/>
      <c r="Q73" s="5"/>
      <c r="R73" s="8"/>
      <c r="S73" s="5"/>
      <c r="T73" s="5"/>
      <c r="U73" s="8"/>
      <c r="V73" s="4"/>
      <c r="W73" s="8"/>
      <c r="X73" s="13"/>
      <c r="Y73" s="8"/>
      <c r="Z73" s="9"/>
      <c r="AA73" s="8"/>
      <c r="AB73" s="8"/>
      <c r="AC73" s="4"/>
      <c r="AD73" s="8"/>
      <c r="AE73" s="8"/>
      <c r="AF73" s="8"/>
      <c r="AG73" s="12"/>
      <c r="AH73" s="8"/>
      <c r="AI73" s="8"/>
      <c r="AJ73" s="5"/>
      <c r="AK73" s="12"/>
      <c r="AL73" s="8"/>
      <c r="AQ73">
        <v>0.18564</v>
      </c>
    </row>
    <row r="74" spans="2:43" x14ac:dyDescent="0.25">
      <c r="B74" s="5"/>
      <c r="C74" s="5"/>
      <c r="D74" s="5"/>
      <c r="E74" s="5"/>
      <c r="F74" s="5"/>
      <c r="G74" s="5"/>
      <c r="H74" s="8"/>
      <c r="I74" s="5"/>
      <c r="J74" s="5"/>
      <c r="K74" s="5"/>
      <c r="L74" s="5"/>
      <c r="M74" s="14"/>
      <c r="N74" s="13"/>
      <c r="O74" s="15"/>
      <c r="P74" s="5"/>
      <c r="Q74" s="5"/>
      <c r="R74" s="8"/>
      <c r="S74" s="5"/>
      <c r="T74" s="5"/>
      <c r="U74" s="8"/>
      <c r="V74" s="4"/>
      <c r="W74" s="8"/>
      <c r="X74" s="13"/>
      <c r="Y74" s="8"/>
      <c r="Z74" s="9"/>
      <c r="AA74" s="8"/>
      <c r="AB74" s="8"/>
      <c r="AC74" s="4"/>
      <c r="AD74" s="8"/>
      <c r="AE74" s="8"/>
      <c r="AF74" s="8"/>
      <c r="AG74" s="12"/>
      <c r="AH74" s="8"/>
      <c r="AI74" s="8"/>
      <c r="AJ74" s="5"/>
      <c r="AK74" s="12"/>
      <c r="AL74" s="8"/>
      <c r="AQ74">
        <v>0.35065299999999999</v>
      </c>
    </row>
    <row r="75" spans="2:43" x14ac:dyDescent="0.25">
      <c r="B75" s="5"/>
      <c r="C75" s="5"/>
      <c r="D75" s="5"/>
      <c r="E75" s="5"/>
      <c r="F75" s="5"/>
      <c r="G75" s="5"/>
      <c r="H75" s="8"/>
      <c r="I75" s="5"/>
      <c r="J75" s="5"/>
      <c r="K75" s="5"/>
      <c r="L75" s="5"/>
      <c r="M75" s="14"/>
      <c r="N75" s="13"/>
      <c r="O75" s="15"/>
      <c r="P75" s="5"/>
      <c r="Q75" s="5"/>
      <c r="R75" s="8"/>
      <c r="S75" s="5"/>
      <c r="T75" s="5"/>
      <c r="U75" s="8"/>
      <c r="V75" s="4"/>
      <c r="W75" s="8"/>
      <c r="X75" s="13"/>
      <c r="Y75" s="8"/>
      <c r="Z75" s="9"/>
      <c r="AA75" s="8"/>
      <c r="AB75" s="8"/>
      <c r="AC75" s="4"/>
      <c r="AD75" s="8"/>
      <c r="AE75" s="8"/>
      <c r="AF75" s="8"/>
      <c r="AG75" s="12"/>
      <c r="AH75" s="8"/>
      <c r="AI75" s="8"/>
      <c r="AJ75" s="5"/>
      <c r="AK75" s="12"/>
      <c r="AL75" s="8"/>
      <c r="AQ75">
        <v>0.51566599999999996</v>
      </c>
    </row>
    <row r="76" spans="2:43" x14ac:dyDescent="0.25">
      <c r="B76" s="5"/>
      <c r="C76" s="5"/>
      <c r="D76" s="5"/>
      <c r="E76" s="5"/>
      <c r="F76" s="5"/>
      <c r="G76" s="5"/>
      <c r="H76" s="8"/>
      <c r="I76" s="5"/>
      <c r="J76" s="5"/>
      <c r="K76" s="5"/>
      <c r="L76" s="5"/>
      <c r="M76" s="14"/>
      <c r="N76" s="13"/>
      <c r="O76" s="15"/>
      <c r="P76" s="5"/>
      <c r="Q76" s="5"/>
      <c r="R76" s="8"/>
      <c r="S76" s="5"/>
      <c r="T76" s="5"/>
      <c r="U76" s="8"/>
      <c r="V76" s="4"/>
      <c r="W76" s="8"/>
      <c r="X76" s="13"/>
      <c r="Y76" s="8"/>
      <c r="Z76" s="9"/>
      <c r="AA76" s="8"/>
      <c r="AB76" s="8"/>
      <c r="AC76" s="4"/>
      <c r="AD76" s="8"/>
      <c r="AE76" s="8"/>
      <c r="AF76" s="8"/>
      <c r="AG76" s="12"/>
      <c r="AH76" s="8"/>
      <c r="AI76" s="8"/>
      <c r="AJ76" s="5"/>
      <c r="AK76" s="12"/>
      <c r="AL76" s="8"/>
      <c r="AQ76">
        <v>0.70130599999999998</v>
      </c>
    </row>
    <row r="77" spans="2:43" x14ac:dyDescent="0.25">
      <c r="B77" s="5"/>
      <c r="C77" s="5"/>
      <c r="D77" s="5"/>
      <c r="E77" s="5"/>
      <c r="F77" s="5"/>
      <c r="G77" s="5"/>
      <c r="H77" s="8"/>
      <c r="I77" s="5"/>
      <c r="J77" s="5"/>
      <c r="K77" s="5"/>
      <c r="L77" s="5"/>
      <c r="M77" s="14"/>
      <c r="N77" s="13"/>
      <c r="O77" s="15"/>
      <c r="P77" s="5"/>
      <c r="Q77" s="5"/>
      <c r="R77" s="8"/>
      <c r="S77" s="5"/>
      <c r="T77" s="5"/>
      <c r="U77" s="8"/>
      <c r="V77" s="4"/>
      <c r="W77" s="8"/>
      <c r="X77" s="13"/>
      <c r="Y77" s="8"/>
      <c r="Z77" s="9"/>
      <c r="AA77" s="8"/>
      <c r="AB77" s="8"/>
      <c r="AC77" s="4"/>
      <c r="AD77" s="8"/>
      <c r="AE77" s="8"/>
      <c r="AF77" s="8"/>
      <c r="AG77" s="12"/>
      <c r="AH77" s="8"/>
      <c r="AI77" s="8"/>
      <c r="AJ77" s="5"/>
      <c r="AK77" s="12"/>
      <c r="AL77" s="8"/>
      <c r="AQ77">
        <v>0.86631899999999995</v>
      </c>
    </row>
    <row r="78" spans="2:43" x14ac:dyDescent="0.25">
      <c r="B78" s="5"/>
      <c r="C78" s="5"/>
      <c r="D78" s="5"/>
      <c r="E78" s="5"/>
      <c r="F78" s="5"/>
      <c r="G78" s="5"/>
      <c r="H78" s="8"/>
      <c r="I78" s="5"/>
      <c r="J78" s="5"/>
      <c r="K78" s="5"/>
      <c r="L78" s="5"/>
      <c r="M78" s="14"/>
      <c r="N78" s="13"/>
      <c r="O78" s="15"/>
      <c r="P78" s="5"/>
      <c r="Q78" s="5"/>
      <c r="R78" s="8"/>
      <c r="S78" s="5"/>
      <c r="T78" s="5"/>
      <c r="U78" s="8"/>
      <c r="V78" s="4"/>
      <c r="W78" s="8"/>
      <c r="X78" s="13"/>
      <c r="Y78" s="8"/>
      <c r="Z78" s="9"/>
      <c r="AA78" s="8"/>
      <c r="AB78" s="8"/>
      <c r="AC78" s="4"/>
      <c r="AD78" s="8"/>
      <c r="AE78" s="8"/>
      <c r="AF78" s="8"/>
      <c r="AG78" s="12"/>
      <c r="AH78" s="8"/>
      <c r="AI78" s="8"/>
      <c r="AJ78" s="5"/>
      <c r="AK78" s="12"/>
      <c r="AL78" s="8"/>
      <c r="AQ78">
        <v>1.0519590000000001</v>
      </c>
    </row>
    <row r="79" spans="2:43" x14ac:dyDescent="0.25">
      <c r="B79" s="5"/>
      <c r="C79" s="5"/>
      <c r="D79" s="5"/>
      <c r="E79" s="5"/>
      <c r="F79" s="5"/>
      <c r="G79" s="5"/>
      <c r="H79" s="8"/>
      <c r="I79" s="5"/>
      <c r="J79" s="5"/>
      <c r="K79" s="5"/>
      <c r="L79" s="5"/>
      <c r="M79" s="14"/>
      <c r="N79" s="13"/>
      <c r="O79" s="15"/>
      <c r="P79" s="5"/>
      <c r="Q79" s="5"/>
      <c r="R79" s="8"/>
      <c r="S79" s="5"/>
      <c r="T79" s="5"/>
      <c r="U79" s="8"/>
      <c r="V79" s="4"/>
      <c r="W79" s="8"/>
      <c r="X79" s="13"/>
      <c r="Y79" s="8"/>
      <c r="Z79" s="9"/>
      <c r="AA79" s="8"/>
      <c r="AB79" s="8"/>
      <c r="AC79" s="4"/>
      <c r="AD79" s="8"/>
      <c r="AE79" s="8"/>
      <c r="AF79" s="8"/>
      <c r="AG79" s="12"/>
      <c r="AH79" s="8"/>
      <c r="AI79" s="8"/>
      <c r="AJ79" s="5"/>
      <c r="AK79" s="12"/>
      <c r="AL79" s="8"/>
      <c r="AQ79">
        <v>4.3315970000000004</v>
      </c>
    </row>
    <row r="80" spans="2:43" x14ac:dyDescent="0.25">
      <c r="B80" s="5"/>
      <c r="C80" s="5"/>
      <c r="D80" s="5"/>
      <c r="E80" s="5"/>
      <c r="F80" s="5"/>
      <c r="G80" s="5"/>
      <c r="H80" s="8"/>
      <c r="I80" s="5"/>
      <c r="J80" s="5"/>
      <c r="K80" s="5"/>
      <c r="L80" s="5"/>
      <c r="M80" s="14"/>
      <c r="N80" s="13"/>
      <c r="O80" s="15"/>
      <c r="P80" s="5"/>
      <c r="Q80" s="5"/>
      <c r="R80" s="8"/>
      <c r="S80" s="5"/>
      <c r="T80" s="5"/>
      <c r="U80" s="8"/>
      <c r="V80" s="4"/>
      <c r="W80" s="8"/>
      <c r="X80" s="13"/>
      <c r="Y80" s="8"/>
      <c r="Z80" s="9"/>
      <c r="AA80" s="8"/>
      <c r="AB80" s="8"/>
      <c r="AC80" s="4"/>
      <c r="AD80" s="8"/>
      <c r="AE80" s="8"/>
      <c r="AF80" s="8"/>
      <c r="AG80" s="12"/>
      <c r="AH80" s="8"/>
      <c r="AI80" s="8"/>
      <c r="AJ80" s="5"/>
      <c r="AK80" s="12"/>
      <c r="AL80" s="8"/>
      <c r="AQ80">
        <v>6.3736360000000003</v>
      </c>
    </row>
    <row r="81" spans="1:43" x14ac:dyDescent="0.25">
      <c r="B81" s="5"/>
      <c r="C81" s="5"/>
      <c r="D81" s="5"/>
      <c r="E81" s="5"/>
      <c r="F81" s="5"/>
      <c r="G81" s="5"/>
      <c r="H81" s="8"/>
      <c r="I81" s="5"/>
      <c r="J81" s="5"/>
      <c r="K81" s="5"/>
      <c r="L81" s="5"/>
      <c r="M81" s="14"/>
      <c r="N81" s="13"/>
      <c r="O81" s="15"/>
      <c r="P81" s="5"/>
      <c r="Q81" s="5"/>
      <c r="R81" s="8"/>
      <c r="S81" s="5"/>
      <c r="T81" s="5"/>
      <c r="U81" s="8"/>
      <c r="V81" s="4"/>
      <c r="W81" s="8"/>
      <c r="X81" s="13"/>
      <c r="Y81" s="8"/>
      <c r="Z81" s="9"/>
      <c r="AA81" s="8"/>
      <c r="AB81" s="8"/>
      <c r="AC81" s="4"/>
      <c r="AD81" s="8"/>
      <c r="AE81" s="8"/>
      <c r="AF81" s="8"/>
      <c r="AG81" s="12"/>
      <c r="AH81" s="8"/>
      <c r="AI81" s="8"/>
      <c r="AJ81" s="5"/>
      <c r="AK81" s="12"/>
      <c r="AL81" s="8"/>
      <c r="AQ81">
        <v>5.6517030000000004</v>
      </c>
    </row>
    <row r="82" spans="1:43" x14ac:dyDescent="0.25">
      <c r="B82" s="5"/>
      <c r="C82" s="5"/>
      <c r="D82" s="5"/>
      <c r="E82" s="5"/>
      <c r="F82" s="5"/>
      <c r="G82" s="5"/>
      <c r="H82" s="8"/>
      <c r="I82" s="5"/>
      <c r="J82" s="5"/>
      <c r="K82" s="5"/>
      <c r="L82" s="5"/>
      <c r="M82" s="14"/>
      <c r="N82" s="13"/>
      <c r="O82" s="15"/>
      <c r="P82" s="5"/>
      <c r="Q82" s="5"/>
      <c r="R82" s="8"/>
      <c r="S82" s="5"/>
      <c r="T82" s="5"/>
      <c r="U82" s="8"/>
      <c r="V82" s="4"/>
      <c r="W82" s="8"/>
      <c r="X82" s="13"/>
      <c r="Y82" s="8"/>
      <c r="Z82" s="9"/>
      <c r="AA82" s="8"/>
      <c r="AB82" s="8"/>
      <c r="AC82" s="4"/>
      <c r="AD82" s="8"/>
      <c r="AE82" s="8"/>
      <c r="AF82" s="8"/>
      <c r="AG82" s="12"/>
      <c r="AH82" s="8"/>
      <c r="AI82" s="8"/>
      <c r="AJ82" s="5"/>
      <c r="AK82" s="12"/>
      <c r="AL82" s="8"/>
      <c r="AQ82">
        <v>11.303406000000001</v>
      </c>
    </row>
    <row r="83" spans="1:43" x14ac:dyDescent="0.25">
      <c r="B83" s="5"/>
      <c r="C83" s="5"/>
      <c r="D83" s="5"/>
      <c r="E83" s="5"/>
      <c r="F83" s="5"/>
      <c r="G83" s="5"/>
      <c r="H83" s="8"/>
      <c r="I83" s="5"/>
      <c r="J83" s="5"/>
      <c r="K83" s="5"/>
      <c r="L83" s="5"/>
      <c r="M83" s="14"/>
      <c r="N83" s="13"/>
      <c r="O83" s="15"/>
      <c r="P83" s="5"/>
      <c r="Q83" s="5"/>
      <c r="R83" s="8"/>
      <c r="S83" s="5"/>
      <c r="T83" s="5"/>
      <c r="U83" s="8"/>
      <c r="V83" s="4"/>
      <c r="W83" s="8"/>
      <c r="X83" s="13"/>
      <c r="Y83" s="8"/>
      <c r="Z83" s="9"/>
      <c r="AA83" s="8"/>
      <c r="AB83" s="8"/>
      <c r="AC83" s="4"/>
      <c r="AD83" s="10"/>
      <c r="AE83" s="8"/>
      <c r="AF83" s="10"/>
      <c r="AG83" s="11"/>
      <c r="AH83" s="8"/>
      <c r="AI83" s="10"/>
      <c r="AJ83" s="5"/>
      <c r="AK83" s="11"/>
      <c r="AL83" s="10"/>
      <c r="AQ83">
        <v>10.107060000000001</v>
      </c>
    </row>
    <row r="84" spans="1:43" x14ac:dyDescent="0.25">
      <c r="B84" s="5"/>
      <c r="C84" s="5"/>
      <c r="D84" s="5"/>
      <c r="E84" s="5"/>
      <c r="F84" s="5"/>
      <c r="G84" s="5"/>
      <c r="H84" s="8"/>
      <c r="I84" s="5"/>
      <c r="J84" s="5"/>
      <c r="K84" s="5"/>
      <c r="L84" s="5"/>
      <c r="M84" s="14"/>
      <c r="N84" s="13"/>
      <c r="O84" s="15"/>
      <c r="P84" s="5"/>
      <c r="Q84" s="5"/>
      <c r="R84" s="8"/>
      <c r="S84" s="5"/>
      <c r="T84" s="5"/>
      <c r="U84" s="8"/>
      <c r="V84" s="4"/>
      <c r="W84" s="8"/>
      <c r="X84" s="13"/>
      <c r="Y84" s="8"/>
      <c r="Z84" s="9"/>
      <c r="AA84" s="8"/>
      <c r="AB84" s="8"/>
      <c r="AC84" s="4"/>
      <c r="AD84" s="10"/>
      <c r="AE84" s="8"/>
      <c r="AF84" s="10"/>
      <c r="AG84" s="11"/>
      <c r="AH84" s="8"/>
      <c r="AI84" s="10"/>
      <c r="AJ84" s="5"/>
      <c r="AK84" s="11"/>
      <c r="AL84" s="10"/>
      <c r="AQ84">
        <v>13.097925</v>
      </c>
    </row>
    <row r="85" spans="1:43" x14ac:dyDescent="0.25">
      <c r="A85" s="5"/>
      <c r="B85" s="5"/>
      <c r="C85" s="5"/>
      <c r="D85" s="5"/>
      <c r="E85" s="5"/>
      <c r="F85" s="5"/>
      <c r="G85" s="5"/>
      <c r="H85" s="8"/>
      <c r="I85" s="5"/>
      <c r="J85" s="5"/>
      <c r="K85" s="5"/>
      <c r="L85" s="5"/>
      <c r="M85" s="14"/>
      <c r="N85" s="13"/>
      <c r="O85" s="15"/>
      <c r="P85" s="5"/>
      <c r="Q85" s="5"/>
      <c r="R85" s="5"/>
      <c r="S85" s="5"/>
      <c r="T85" s="5"/>
      <c r="U85" s="8"/>
      <c r="V85" s="4"/>
      <c r="W85" s="8"/>
      <c r="X85" s="13"/>
      <c r="Y85" s="8"/>
      <c r="Z85" s="9"/>
      <c r="AA85" s="8"/>
      <c r="AB85" s="8"/>
      <c r="AC85" s="4"/>
      <c r="AD85" s="10"/>
      <c r="AE85" s="8"/>
      <c r="AF85" s="10"/>
      <c r="AG85" s="11"/>
      <c r="AH85" s="8"/>
      <c r="AI85" s="10"/>
      <c r="AJ85" s="5"/>
      <c r="AK85" s="11"/>
      <c r="AL85" s="10"/>
      <c r="AQ85">
        <v>17.532654999999998</v>
      </c>
    </row>
    <row r="86" spans="1:43" x14ac:dyDescent="0.25">
      <c r="A86" s="5"/>
      <c r="B86" s="5"/>
      <c r="C86" s="5"/>
      <c r="D86" s="5"/>
      <c r="E86" s="5"/>
      <c r="F86" s="5"/>
      <c r="G86" s="5"/>
      <c r="H86" s="8"/>
      <c r="I86" s="5"/>
      <c r="J86" s="5"/>
      <c r="K86" s="5"/>
      <c r="P86" s="5"/>
      <c r="Q86" s="5"/>
      <c r="R86" s="5"/>
      <c r="S86" s="5"/>
      <c r="T86" s="5"/>
      <c r="U86" s="8"/>
      <c r="V86" s="4"/>
      <c r="W86" s="8"/>
      <c r="X86" s="13"/>
      <c r="Y86" s="8"/>
      <c r="Z86" s="9"/>
      <c r="AA86" s="8"/>
      <c r="AB86" s="8"/>
      <c r="AC86" s="3"/>
      <c r="AD86" s="10"/>
      <c r="AE86" s="8"/>
      <c r="AF86" s="10"/>
      <c r="AG86" s="11"/>
      <c r="AH86" s="8"/>
      <c r="AI86" s="10"/>
      <c r="AJ86" s="5"/>
      <c r="AK86" s="11"/>
      <c r="AL86" s="10"/>
      <c r="AQ86">
        <v>11.378256</v>
      </c>
    </row>
    <row r="87" spans="1:43" x14ac:dyDescent="0.25">
      <c r="B87" s="5"/>
      <c r="H87" s="8"/>
      <c r="U87" s="5"/>
      <c r="AQ87">
        <v>13.810292</v>
      </c>
    </row>
    <row r="88" spans="1:43" x14ac:dyDescent="0.25">
      <c r="B88" s="5"/>
      <c r="H88" s="8"/>
      <c r="U88" s="5"/>
      <c r="AQ88">
        <v>17.073395000000001</v>
      </c>
    </row>
    <row r="89" spans="1:43" x14ac:dyDescent="0.25">
      <c r="B89" s="5"/>
      <c r="H89" s="8"/>
      <c r="U89" s="5"/>
      <c r="Y89" s="10"/>
      <c r="AQ89">
        <v>23.915384</v>
      </c>
    </row>
    <row r="90" spans="1:43" x14ac:dyDescent="0.25">
      <c r="B90" s="5"/>
      <c r="H90" s="8"/>
      <c r="U90" s="5"/>
      <c r="Y90" s="10"/>
      <c r="AQ90">
        <v>36.083599</v>
      </c>
    </row>
    <row r="91" spans="1:43" x14ac:dyDescent="0.25">
      <c r="B91" s="5"/>
      <c r="H91" s="5"/>
      <c r="U91" s="5"/>
      <c r="Y91" s="10"/>
      <c r="AQ91">
        <v>50.465107000000003</v>
      </c>
    </row>
    <row r="92" spans="1:43" x14ac:dyDescent="0.25">
      <c r="B92" s="5"/>
      <c r="H92" s="5"/>
      <c r="Y92" s="10"/>
      <c r="AQ92">
        <v>72.408974999999998</v>
      </c>
    </row>
    <row r="93" spans="1:43" x14ac:dyDescent="0.25">
      <c r="H93" s="5"/>
      <c r="Y93" s="10"/>
      <c r="AQ93">
        <v>157.54898499999999</v>
      </c>
    </row>
    <row r="94" spans="1:43" x14ac:dyDescent="0.25">
      <c r="B94" s="5"/>
      <c r="H94" s="5"/>
      <c r="Y94" s="10"/>
      <c r="AQ94">
        <v>94.207102000000006</v>
      </c>
    </row>
    <row r="95" spans="1:43" x14ac:dyDescent="0.25">
      <c r="B95" s="5"/>
      <c r="H95" s="5"/>
      <c r="Y95" s="10"/>
      <c r="AQ95">
        <v>74.153402</v>
      </c>
    </row>
    <row r="96" spans="1:43" x14ac:dyDescent="0.25">
      <c r="B96" s="5"/>
      <c r="H96" s="5"/>
      <c r="Y96" s="10"/>
      <c r="AQ96">
        <v>75.479062999999996</v>
      </c>
    </row>
    <row r="97" spans="2:43" x14ac:dyDescent="0.25">
      <c r="B97" s="5"/>
      <c r="H97" s="5"/>
      <c r="Y97" s="10"/>
      <c r="AQ97">
        <v>61.611987999999997</v>
      </c>
    </row>
    <row r="98" spans="2:43" x14ac:dyDescent="0.25">
      <c r="B98" s="5"/>
      <c r="H98" s="5"/>
      <c r="Y98" s="10"/>
      <c r="AQ98">
        <v>62.143101999999999</v>
      </c>
    </row>
    <row r="99" spans="2:43" x14ac:dyDescent="0.25">
      <c r="B99" s="5"/>
      <c r="H99" s="5"/>
      <c r="Y99" s="10"/>
      <c r="AQ99">
        <v>80.155496999999997</v>
      </c>
    </row>
    <row r="100" spans="2:43" x14ac:dyDescent="0.25">
      <c r="B100" s="5"/>
      <c r="H100" s="5"/>
      <c r="Y100" s="10"/>
      <c r="AQ100">
        <v>49.151457000000001</v>
      </c>
    </row>
    <row r="101" spans="2:43" x14ac:dyDescent="0.25">
      <c r="B101" s="5"/>
      <c r="H101" s="5"/>
      <c r="Y101" s="10"/>
      <c r="AQ101">
        <v>59.462781</v>
      </c>
    </row>
    <row r="102" spans="2:43" x14ac:dyDescent="0.25">
      <c r="B102" s="5"/>
      <c r="H102" s="5"/>
      <c r="Y102" s="10"/>
      <c r="AQ102">
        <v>33.503981000000003</v>
      </c>
    </row>
    <row r="103" spans="2:43" x14ac:dyDescent="0.25">
      <c r="B103" s="5"/>
      <c r="H103" s="5"/>
      <c r="Y103" s="10"/>
      <c r="AQ103">
        <v>130.57926</v>
      </c>
    </row>
    <row r="104" spans="2:43" x14ac:dyDescent="0.25">
      <c r="B104" s="5"/>
      <c r="H104" s="5"/>
      <c r="Y104" s="10"/>
    </row>
    <row r="105" spans="2:43" x14ac:dyDescent="0.25">
      <c r="B105" s="5"/>
      <c r="H105" s="5"/>
      <c r="Y105" s="10"/>
    </row>
    <row r="106" spans="2:43" x14ac:dyDescent="0.25">
      <c r="B106" s="5"/>
      <c r="H106" s="5"/>
      <c r="Y106" s="10"/>
    </row>
    <row r="107" spans="2:43" x14ac:dyDescent="0.25">
      <c r="B107" s="5"/>
      <c r="H107" s="5"/>
      <c r="Y107" s="10"/>
    </row>
    <row r="108" spans="2:43" x14ac:dyDescent="0.25">
      <c r="B108" s="5"/>
      <c r="H108" s="5"/>
      <c r="Y108" s="10"/>
    </row>
    <row r="109" spans="2:43" x14ac:dyDescent="0.25">
      <c r="B109" s="5"/>
      <c r="H109" s="5"/>
      <c r="Y109" s="10"/>
    </row>
    <row r="110" spans="2:43" x14ac:dyDescent="0.25">
      <c r="B110" s="5"/>
      <c r="H110" s="5"/>
      <c r="Y110" s="10"/>
    </row>
    <row r="111" spans="2:43" x14ac:dyDescent="0.25">
      <c r="B111" s="5"/>
      <c r="H111" s="5"/>
      <c r="Y111" s="10"/>
    </row>
    <row r="112" spans="2:43" x14ac:dyDescent="0.25">
      <c r="B112" s="5"/>
      <c r="H112" s="5"/>
      <c r="Y112" s="10"/>
    </row>
    <row r="113" spans="25:25" x14ac:dyDescent="0.25">
      <c r="Y113" s="10"/>
    </row>
    <row r="114" spans="25:25" x14ac:dyDescent="0.25">
      <c r="Y114" s="10"/>
    </row>
    <row r="115" spans="25:25" x14ac:dyDescent="0.25">
      <c r="Y115" s="10"/>
    </row>
    <row r="116" spans="25:25" x14ac:dyDescent="0.25">
      <c r="Y116" s="1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Булдаков</dc:creator>
  <cp:lastModifiedBy>art13</cp:lastModifiedBy>
  <dcterms:created xsi:type="dcterms:W3CDTF">2019-11-16T14:59:49Z</dcterms:created>
  <dcterms:modified xsi:type="dcterms:W3CDTF">2021-04-29T18:32:35Z</dcterms:modified>
</cp:coreProperties>
</file>