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птим\lab3\"/>
    </mc:Choice>
  </mc:AlternateContent>
  <xr:revisionPtr revIDLastSave="0" documentId="13_ncr:1_{28B9941F-4917-40DE-9390-8CF5B4060ED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1 - до" sheetId="1" r:id="rId1"/>
    <sheet name="Отчет по результатам 1" sheetId="4" state="hidden" r:id="rId2"/>
    <sheet name="Отчет по устойчивости 1" sheetId="5" state="hidden" r:id="rId3"/>
    <sheet name="Отчет по пределам 1" sheetId="6" state="hidden" r:id="rId4"/>
    <sheet name="1 - после" sheetId="3" r:id="rId5"/>
    <sheet name="2" sheetId="7" r:id="rId6"/>
  </sheets>
  <definedNames>
    <definedName name="solver_adj" localSheetId="5" hidden="1">'2'!$O$32:$O$34</definedName>
    <definedName name="solver_cvg" localSheetId="5" hidden="1">0.0001</definedName>
    <definedName name="solver_drv" localSheetId="5" hidden="1">2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'2'!$S$28:$S$30</definedName>
    <definedName name="solver_lhs2" localSheetId="5" hidden="1">'2'!$Y$11</definedName>
    <definedName name="solver_lhs3" localSheetId="5" hidden="1">'2'!$Y$12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'2'!$Q$34</definedName>
    <definedName name="solver_pre" localSheetId="5" hidden="1">0.000001</definedName>
    <definedName name="solver_rbv" localSheetId="5" hidden="1">2</definedName>
    <definedName name="solver_rel1" localSheetId="5" hidden="1">3</definedName>
    <definedName name="solver_rel2" localSheetId="5" hidden="1">1</definedName>
    <definedName name="solver_rel3" localSheetId="5" hidden="1">1</definedName>
    <definedName name="solver_rhs1" localSheetId="5" hidden="1">'2'!$AA$10</definedName>
    <definedName name="solver_rhs2" localSheetId="5" hidden="1">'2'!$AA$11</definedName>
    <definedName name="solver_rhs3" localSheetId="5" hidden="1">'2'!$AA$12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K2" i="1"/>
  <c r="K5" i="1"/>
  <c r="K3" i="1"/>
  <c r="J4" i="1"/>
  <c r="J3" i="1"/>
  <c r="J2" i="1"/>
  <c r="I2" i="1"/>
  <c r="I3" i="1"/>
  <c r="H5" i="1"/>
  <c r="H3" i="1"/>
  <c r="H2" i="1"/>
  <c r="G7" i="1"/>
  <c r="G6" i="1"/>
  <c r="G5" i="1"/>
  <c r="E6" i="1"/>
  <c r="D13" i="1"/>
  <c r="B15" i="1"/>
  <c r="B14" i="1"/>
  <c r="B13" i="1"/>
  <c r="U17" i="7" l="1"/>
  <c r="T17" i="7"/>
  <c r="T18" i="7" s="1"/>
  <c r="R20" i="7" l="1"/>
  <c r="M20" i="7"/>
  <c r="M19" i="7"/>
  <c r="M16" i="7" l="1"/>
  <c r="R14" i="7"/>
  <c r="R13" i="7"/>
  <c r="E27" i="7"/>
  <c r="P13" i="7"/>
  <c r="M5" i="7"/>
  <c r="Q11" i="3"/>
  <c r="Q10" i="3"/>
  <c r="Q9" i="3"/>
  <c r="Q8" i="3"/>
  <c r="Q7" i="3"/>
  <c r="Q6" i="3"/>
  <c r="Q5" i="3"/>
  <c r="Q4" i="3"/>
  <c r="Q3" i="3"/>
  <c r="Q2" i="3"/>
  <c r="Q3" i="1" l="1"/>
  <c r="Q4" i="1"/>
  <c r="Q5" i="1"/>
  <c r="Q6" i="1"/>
  <c r="Q7" i="1"/>
  <c r="Q8" i="1"/>
  <c r="Q9" i="1"/>
  <c r="Q10" i="1"/>
  <c r="Q11" i="1"/>
  <c r="Q2" i="1"/>
  <c r="J36" i="7" l="1"/>
  <c r="K36" i="7"/>
  <c r="I36" i="7"/>
  <c r="J30" i="7"/>
  <c r="K30" i="7"/>
  <c r="I30" i="7"/>
  <c r="O5" i="7"/>
  <c r="D27" i="7" l="1"/>
  <c r="O13" i="7"/>
  <c r="K27" i="7" s="1"/>
  <c r="O7" i="7"/>
  <c r="N7" i="7"/>
  <c r="M7" i="7"/>
  <c r="O6" i="7"/>
  <c r="N6" i="7"/>
  <c r="M6" i="7"/>
  <c r="N5" i="7"/>
  <c r="B28" i="7" l="1"/>
  <c r="M14" i="7"/>
  <c r="N15" i="7"/>
  <c r="J29" i="7" s="1"/>
  <c r="C29" i="7"/>
  <c r="C28" i="7"/>
  <c r="N14" i="7"/>
  <c r="J28" i="7" s="1"/>
  <c r="B27" i="7"/>
  <c r="M13" i="7"/>
  <c r="D28" i="7"/>
  <c r="O14" i="7"/>
  <c r="D29" i="7"/>
  <c r="O15" i="7"/>
  <c r="K29" i="7" s="1"/>
  <c r="C27" i="7"/>
  <c r="N13" i="7"/>
  <c r="B29" i="7"/>
  <c r="M15" i="7"/>
  <c r="E29" i="7" l="1"/>
  <c r="P15" i="7"/>
  <c r="J27" i="7"/>
  <c r="N16" i="7"/>
  <c r="K28" i="7"/>
  <c r="O16" i="7"/>
  <c r="I28" i="7"/>
  <c r="P14" i="7"/>
  <c r="Q14" i="7"/>
  <c r="I29" i="7"/>
  <c r="L29" i="7" s="1"/>
  <c r="Q15" i="7"/>
  <c r="I27" i="7"/>
  <c r="Q13" i="7"/>
  <c r="E28" i="7"/>
  <c r="U18" i="7" l="1"/>
  <c r="R15" i="7"/>
  <c r="L27" i="7"/>
  <c r="L28" i="7"/>
  <c r="N21" i="7"/>
  <c r="N19" i="7"/>
  <c r="N20" i="7"/>
  <c r="M21" i="7"/>
  <c r="O20" i="7"/>
  <c r="O21" i="7"/>
  <c r="O19" i="7"/>
  <c r="F19" i="3"/>
  <c r="F18" i="3"/>
  <c r="F17" i="3"/>
  <c r="F16" i="3"/>
  <c r="D16" i="3"/>
  <c r="L15" i="3"/>
  <c r="H15" i="3"/>
  <c r="F15" i="3"/>
  <c r="D15" i="3"/>
  <c r="B15" i="3"/>
  <c r="N14" i="3"/>
  <c r="L14" i="3"/>
  <c r="J14" i="3"/>
  <c r="H14" i="3"/>
  <c r="F14" i="3"/>
  <c r="D14" i="3"/>
  <c r="B14" i="3"/>
  <c r="N13" i="3"/>
  <c r="L13" i="3"/>
  <c r="J13" i="3"/>
  <c r="H13" i="3"/>
  <c r="F13" i="3"/>
  <c r="D13" i="3"/>
  <c r="B13" i="3"/>
  <c r="P4" i="3"/>
  <c r="G4" i="3"/>
  <c r="H4" i="3" s="1"/>
  <c r="D4" i="3"/>
  <c r="P7" i="3" s="1"/>
  <c r="P3" i="3"/>
  <c r="G3" i="3"/>
  <c r="H3" i="3" s="1"/>
  <c r="D3" i="3"/>
  <c r="G6" i="3" s="1"/>
  <c r="H6" i="3" s="1"/>
  <c r="P2" i="3"/>
  <c r="G2" i="3"/>
  <c r="H2" i="3" s="1"/>
  <c r="F2" i="3"/>
  <c r="I34" i="7" l="1"/>
  <c r="B34" i="7"/>
  <c r="P20" i="7"/>
  <c r="Q20" i="7"/>
  <c r="D34" i="7"/>
  <c r="K34" i="7"/>
  <c r="C34" i="7"/>
  <c r="J34" i="7"/>
  <c r="I35" i="7"/>
  <c r="B35" i="7"/>
  <c r="Q21" i="7"/>
  <c r="P21" i="7"/>
  <c r="R21" i="7" s="1"/>
  <c r="C33" i="7"/>
  <c r="J33" i="7"/>
  <c r="D35" i="7"/>
  <c r="K35" i="7"/>
  <c r="K33" i="7"/>
  <c r="D33" i="7"/>
  <c r="I33" i="7"/>
  <c r="B33" i="7"/>
  <c r="P19" i="7"/>
  <c r="Q19" i="7"/>
  <c r="J35" i="7"/>
  <c r="C35" i="7"/>
  <c r="P6" i="3"/>
  <c r="G5" i="3"/>
  <c r="H5" i="3" s="1"/>
  <c r="D6" i="3"/>
  <c r="D5" i="3"/>
  <c r="P10" i="3" s="1"/>
  <c r="D7" i="3"/>
  <c r="E6" i="3" s="1"/>
  <c r="L11" i="3" s="1"/>
  <c r="L3" i="3"/>
  <c r="P5" i="3"/>
  <c r="L2" i="3"/>
  <c r="G7" i="3"/>
  <c r="H7" i="3" s="1"/>
  <c r="G8" i="3"/>
  <c r="H8" i="3" s="1"/>
  <c r="P8" i="3"/>
  <c r="E33" i="7" l="1"/>
  <c r="G11" i="3"/>
  <c r="H11" i="3" s="1"/>
  <c r="P11" i="3"/>
  <c r="L33" i="7"/>
  <c r="E35" i="7"/>
  <c r="E34" i="7"/>
  <c r="R19" i="7"/>
  <c r="L35" i="7"/>
  <c r="L34" i="7"/>
  <c r="L4" i="3"/>
  <c r="P9" i="3"/>
  <c r="E5" i="3"/>
  <c r="L9" i="3" s="1"/>
  <c r="G10" i="3"/>
  <c r="H10" i="3" s="1"/>
  <c r="E7" i="3"/>
  <c r="I10" i="3" s="1"/>
  <c r="E3" i="3"/>
  <c r="F3" i="3" s="1"/>
  <c r="E4" i="3"/>
  <c r="F4" i="3" s="1"/>
  <c r="G9" i="3"/>
  <c r="H9" i="3" s="1"/>
  <c r="I6" i="3"/>
  <c r="F6" i="3"/>
  <c r="I9" i="3"/>
  <c r="M11" i="3" l="1"/>
  <c r="I7" i="3"/>
  <c r="K7" i="3" s="1"/>
  <c r="R7" i="3" s="1"/>
  <c r="F5" i="3"/>
  <c r="L10" i="3"/>
  <c r="M9" i="3"/>
  <c r="I4" i="3"/>
  <c r="M4" i="3"/>
  <c r="I11" i="3"/>
  <c r="J11" i="3" s="1"/>
  <c r="F7" i="3"/>
  <c r="M10" i="3"/>
  <c r="L8" i="3"/>
  <c r="I8" i="3"/>
  <c r="K8" i="3" s="1"/>
  <c r="R8" i="3" s="1"/>
  <c r="S8" i="3" s="1"/>
  <c r="I5" i="3"/>
  <c r="J5" i="3" s="1"/>
  <c r="I3" i="3"/>
  <c r="J3" i="3" s="1"/>
  <c r="L7" i="3"/>
  <c r="M8" i="3"/>
  <c r="M6" i="3"/>
  <c r="M7" i="3"/>
  <c r="L5" i="3"/>
  <c r="M3" i="3"/>
  <c r="I2" i="3"/>
  <c r="M2" i="3"/>
  <c r="L6" i="3"/>
  <c r="M5" i="3"/>
  <c r="J9" i="3"/>
  <c r="K9" i="3"/>
  <c r="R9" i="3" s="1"/>
  <c r="S9" i="3" s="1"/>
  <c r="K6" i="3"/>
  <c r="R6" i="3" s="1"/>
  <c r="S6" i="3" s="1"/>
  <c r="J6" i="3"/>
  <c r="J10" i="3"/>
  <c r="K10" i="3"/>
  <c r="R10" i="3" s="1"/>
  <c r="S10" i="3" s="1"/>
  <c r="K11" i="3" l="1"/>
  <c r="R11" i="3" s="1"/>
  <c r="S11" i="3" s="1"/>
  <c r="J7" i="3"/>
  <c r="S7" i="3"/>
  <c r="J4" i="3"/>
  <c r="K5" i="3"/>
  <c r="R5" i="3" s="1"/>
  <c r="S5" i="3" s="1"/>
  <c r="K4" i="3"/>
  <c r="R4" i="3" s="1"/>
  <c r="S4" i="3" s="1"/>
  <c r="K3" i="3"/>
  <c r="R3" i="3" s="1"/>
  <c r="S3" i="3" s="1"/>
  <c r="J8" i="3"/>
  <c r="K2" i="3"/>
  <c r="R2" i="3" s="1"/>
  <c r="S2" i="3" s="1"/>
  <c r="J2" i="3"/>
  <c r="P4" i="1" l="1"/>
  <c r="P3" i="1"/>
  <c r="P2" i="1"/>
  <c r="G3" i="1"/>
  <c r="G4" i="1"/>
  <c r="H4" i="1" s="1"/>
  <c r="G2" i="1"/>
  <c r="F2" i="1"/>
  <c r="D3" i="1"/>
  <c r="P6" i="1" s="1"/>
  <c r="D4" i="1"/>
  <c r="P8" i="1" s="1"/>
  <c r="F13" i="1"/>
  <c r="H13" i="1"/>
  <c r="J13" i="1"/>
  <c r="L13" i="1"/>
  <c r="N13" i="1"/>
  <c r="D14" i="1"/>
  <c r="F14" i="1"/>
  <c r="H14" i="1"/>
  <c r="J14" i="1"/>
  <c r="L14" i="1"/>
  <c r="N14" i="1"/>
  <c r="D15" i="1"/>
  <c r="F15" i="1"/>
  <c r="H15" i="1"/>
  <c r="L15" i="1"/>
  <c r="D16" i="1"/>
  <c r="F16" i="1"/>
  <c r="F17" i="1"/>
  <c r="F18" i="1"/>
  <c r="F19" i="1"/>
  <c r="F20" i="1"/>
  <c r="H6" i="1" l="1"/>
  <c r="L2" i="1"/>
  <c r="P5" i="1"/>
  <c r="H7" i="1"/>
  <c r="L3" i="1"/>
  <c r="P7" i="1"/>
  <c r="G8" i="1"/>
  <c r="H8" i="1" s="1"/>
  <c r="D7" i="1"/>
  <c r="D5" i="1"/>
  <c r="D6" i="1"/>
  <c r="P11" i="1" s="1"/>
  <c r="E3" i="1" l="1"/>
  <c r="L5" i="1" s="1"/>
  <c r="G11" i="1"/>
  <c r="H11" i="1" s="1"/>
  <c r="L4" i="1"/>
  <c r="P10" i="1"/>
  <c r="G10" i="1"/>
  <c r="H10" i="1" s="1"/>
  <c r="P9" i="1"/>
  <c r="G9" i="1"/>
  <c r="H9" i="1" s="1"/>
  <c r="E7" i="1"/>
  <c r="E5" i="1"/>
  <c r="E4" i="1"/>
  <c r="L7" i="1" s="1"/>
  <c r="F5" i="1" l="1"/>
  <c r="I4" i="1"/>
  <c r="M5" i="1"/>
  <c r="I7" i="1"/>
  <c r="M4" i="1"/>
  <c r="M7" i="1"/>
  <c r="I5" i="1"/>
  <c r="F3" i="1"/>
  <c r="F7" i="1"/>
  <c r="M10" i="1"/>
  <c r="I8" i="1"/>
  <c r="I11" i="1"/>
  <c r="M8" i="1"/>
  <c r="I10" i="1"/>
  <c r="M11" i="1"/>
  <c r="L10" i="1"/>
  <c r="F6" i="1"/>
  <c r="M6" i="1"/>
  <c r="M9" i="1"/>
  <c r="I6" i="1"/>
  <c r="I9" i="1"/>
  <c r="L9" i="1"/>
  <c r="L11" i="1"/>
  <c r="F4" i="1"/>
  <c r="M3" i="1"/>
  <c r="L6" i="1"/>
  <c r="L8" i="1"/>
  <c r="J8" i="1" l="1"/>
  <c r="K8" i="1"/>
  <c r="R8" i="1" s="1"/>
  <c r="S8" i="1" s="1"/>
  <c r="K10" i="1"/>
  <c r="R10" i="1" s="1"/>
  <c r="S10" i="1" s="1"/>
  <c r="J10" i="1"/>
  <c r="K7" i="1"/>
  <c r="R7" i="1" s="1"/>
  <c r="S7" i="1" s="1"/>
  <c r="J7" i="1"/>
  <c r="R3" i="1"/>
  <c r="S3" i="1" s="1"/>
  <c r="K9" i="1"/>
  <c r="R9" i="1" s="1"/>
  <c r="S9" i="1" s="1"/>
  <c r="J9" i="1"/>
  <c r="R5" i="1"/>
  <c r="S5" i="1" s="1"/>
  <c r="J5" i="1"/>
  <c r="K6" i="1"/>
  <c r="R6" i="1" s="1"/>
  <c r="S6" i="1" s="1"/>
  <c r="J6" i="1"/>
  <c r="K11" i="1"/>
  <c r="R11" i="1" s="1"/>
  <c r="S11" i="1" s="1"/>
  <c r="J11" i="1"/>
  <c r="R2" i="1"/>
  <c r="S2" i="1" s="1"/>
  <c r="K4" i="1"/>
  <c r="R4" i="1" s="1"/>
  <c r="S4" i="1" s="1"/>
</calcChain>
</file>

<file path=xl/sharedStrings.xml><?xml version="1.0" encoding="utf-8"?>
<sst xmlns="http://schemas.openxmlformats.org/spreadsheetml/2006/main" count="608" uniqueCount="235">
  <si>
    <t>(1;2)</t>
  </si>
  <si>
    <t>(1;3)</t>
  </si>
  <si>
    <t>(1;4)</t>
  </si>
  <si>
    <t>(2;4)</t>
  </si>
  <si>
    <t>(2;5)</t>
  </si>
  <si>
    <t>(3;4)</t>
  </si>
  <si>
    <t>(3;6)</t>
  </si>
  <si>
    <t>(4;5)</t>
  </si>
  <si>
    <t>(4;6)</t>
  </si>
  <si>
    <t>(5;6)</t>
  </si>
  <si>
    <t>События</t>
  </si>
  <si>
    <t>t(п)</t>
  </si>
  <si>
    <t>t(рн)=t(р)</t>
  </si>
  <si>
    <t>t(ро)</t>
  </si>
  <si>
    <t>t(по)</t>
  </si>
  <si>
    <t>t(пн)</t>
  </si>
  <si>
    <t>R(п)(i;j)</t>
  </si>
  <si>
    <t>R(н)</t>
  </si>
  <si>
    <t>R'</t>
  </si>
  <si>
    <t>Путь из 4 в 6</t>
  </si>
  <si>
    <t>Путь из 3 в 6</t>
  </si>
  <si>
    <t>Путь из 2 в 5</t>
  </si>
  <si>
    <t>Путь из 2 в 6</t>
  </si>
  <si>
    <t>Путь из 1 в 6</t>
  </si>
  <si>
    <t>Путь из 1 в 5</t>
  </si>
  <si>
    <t>Путь из 1 в 4</t>
  </si>
  <si>
    <t>t(p)</t>
  </si>
  <si>
    <t>Продол.</t>
  </si>
  <si>
    <t>Работы</t>
  </si>
  <si>
    <t>Rп(i)</t>
  </si>
  <si>
    <t>лев ч</t>
  </si>
  <si>
    <t>Microsoft Excel 12.0 Отчет по результатам</t>
  </si>
  <si>
    <t>Рабочий лист: [3.xlsx]Лист2</t>
  </si>
  <si>
    <t>Отчет создан: 22.10.2017 9:36:13</t>
  </si>
  <si>
    <t>Целевая ячейка (Минимум)</t>
  </si>
  <si>
    <t>Ячейка</t>
  </si>
  <si>
    <t>Имя</t>
  </si>
  <si>
    <t>Исходное значение</t>
  </si>
  <si>
    <t>Результат</t>
  </si>
  <si>
    <t>Изменяемые ячейки</t>
  </si>
  <si>
    <t>Ограничения</t>
  </si>
  <si>
    <t>Значение</t>
  </si>
  <si>
    <t>Формула</t>
  </si>
  <si>
    <t>Статус</t>
  </si>
  <si>
    <t>Разница</t>
  </si>
  <si>
    <t>$AF$5</t>
  </si>
  <si>
    <t>Целевая ф-ция лев ч</t>
  </si>
  <si>
    <t>$B$2</t>
  </si>
  <si>
    <t>Значения x12</t>
  </si>
  <si>
    <t>$C$2</t>
  </si>
  <si>
    <t>Значения x13</t>
  </si>
  <si>
    <t>$D$2</t>
  </si>
  <si>
    <t>Значения x14</t>
  </si>
  <si>
    <t>$E$2</t>
  </si>
  <si>
    <t>Значения x24</t>
  </si>
  <si>
    <t>$F$2</t>
  </si>
  <si>
    <t>Значения x25</t>
  </si>
  <si>
    <t>$G$2</t>
  </si>
  <si>
    <t>Значения x34</t>
  </si>
  <si>
    <t>$H$2</t>
  </si>
  <si>
    <t>Значения x36</t>
  </si>
  <si>
    <t>$I$2</t>
  </si>
  <si>
    <t>Значения x45</t>
  </si>
  <si>
    <t>$J$2</t>
  </si>
  <si>
    <t>Значения x46</t>
  </si>
  <si>
    <t>$K$2</t>
  </si>
  <si>
    <t>Значения x56</t>
  </si>
  <si>
    <t>$L$2</t>
  </si>
  <si>
    <t>Значения tн12</t>
  </si>
  <si>
    <t>$M$2</t>
  </si>
  <si>
    <t>Значения to12</t>
  </si>
  <si>
    <t>$N$2</t>
  </si>
  <si>
    <t>Значения tн13</t>
  </si>
  <si>
    <t>$O$2</t>
  </si>
  <si>
    <t>Значения to13</t>
  </si>
  <si>
    <t>$P$2</t>
  </si>
  <si>
    <t>Значения tн14</t>
  </si>
  <si>
    <t>$Q$2</t>
  </si>
  <si>
    <t>Значения to14</t>
  </si>
  <si>
    <t>$R$2</t>
  </si>
  <si>
    <t>Значения tн24</t>
  </si>
  <si>
    <t>$S$2</t>
  </si>
  <si>
    <t>Значения to24</t>
  </si>
  <si>
    <t>$T$2</t>
  </si>
  <si>
    <t>Значения tн25</t>
  </si>
  <si>
    <t>$U$2</t>
  </si>
  <si>
    <t>Значения to25</t>
  </si>
  <si>
    <t>$V$2</t>
  </si>
  <si>
    <t>Значения tн34</t>
  </si>
  <si>
    <t>$W$2</t>
  </si>
  <si>
    <t>Значения to34</t>
  </si>
  <si>
    <t>$X$2</t>
  </si>
  <si>
    <t>Значения tн36</t>
  </si>
  <si>
    <t>$Y$2</t>
  </si>
  <si>
    <t>Значения to36</t>
  </si>
  <si>
    <t>$Z$2</t>
  </si>
  <si>
    <t>Значения tн45</t>
  </si>
  <si>
    <t>$AA$2</t>
  </si>
  <si>
    <t>Значения to45</t>
  </si>
  <si>
    <t>$AB$2</t>
  </si>
  <si>
    <t>Значения tн46</t>
  </si>
  <si>
    <t>$AC$2</t>
  </si>
  <si>
    <t>Значения to46</t>
  </si>
  <si>
    <t>$AD$2</t>
  </si>
  <si>
    <t>Значения tн56</t>
  </si>
  <si>
    <t>$AE$2</t>
  </si>
  <si>
    <t>Значения to56</t>
  </si>
  <si>
    <t>$AF$6</t>
  </si>
  <si>
    <t>$AF$6&lt;=$AH$6</t>
  </si>
  <si>
    <t>связанное</t>
  </si>
  <si>
    <t>$AF$7</t>
  </si>
  <si>
    <t>$AF$7&gt;=$AH$7</t>
  </si>
  <si>
    <t>не связан.</t>
  </si>
  <si>
    <t>$AF$8</t>
  </si>
  <si>
    <t>$AF$8&gt;=$AH$8</t>
  </si>
  <si>
    <t>$AF$9</t>
  </si>
  <si>
    <t>$AF$9&gt;=$AH$9</t>
  </si>
  <si>
    <t>$AF$10</t>
  </si>
  <si>
    <t>$AF$10&gt;=$AH$10</t>
  </si>
  <si>
    <t>$AF$11</t>
  </si>
  <si>
    <t>$AF$11&gt;=$AH$11</t>
  </si>
  <si>
    <t>$AF$12</t>
  </si>
  <si>
    <t>$AF$12&gt;=$AH$12</t>
  </si>
  <si>
    <t>$AF$13</t>
  </si>
  <si>
    <t>$AF$13&gt;=$AH$13</t>
  </si>
  <si>
    <t>$AF$14</t>
  </si>
  <si>
    <t>$AF$14&gt;=$AH$14</t>
  </si>
  <si>
    <t>$AF$15</t>
  </si>
  <si>
    <t>$AF$15&gt;=$AH$15</t>
  </si>
  <si>
    <t>$AF$16</t>
  </si>
  <si>
    <t>$AF$16&gt;=$AH$16</t>
  </si>
  <si>
    <t>$AF$27</t>
  </si>
  <si>
    <t>$AF$27&gt;=$AH$27</t>
  </si>
  <si>
    <t>$AF$28</t>
  </si>
  <si>
    <t>$AF$28&gt;=$AH$28</t>
  </si>
  <si>
    <t>$AF$29</t>
  </si>
  <si>
    <t>$AF$29&gt;=$AH$29</t>
  </si>
  <si>
    <t>$AF$30</t>
  </si>
  <si>
    <t>$AF$30&gt;=$AH$30</t>
  </si>
  <si>
    <t>$AF$31</t>
  </si>
  <si>
    <t>$AF$31&gt;=$AH$31</t>
  </si>
  <si>
    <t>$AF$32</t>
  </si>
  <si>
    <t>$AF$32&gt;=$AH$32</t>
  </si>
  <si>
    <t>$AF$33</t>
  </si>
  <si>
    <t>$AF$33&gt;=$AH$33</t>
  </si>
  <si>
    <t>$AF$34</t>
  </si>
  <si>
    <t>$AF$34&gt;=$AH$34</t>
  </si>
  <si>
    <t>$AF$35</t>
  </si>
  <si>
    <t>$AF$35&gt;=$AH$35</t>
  </si>
  <si>
    <t>$AF$36</t>
  </si>
  <si>
    <t>$AF$36&gt;=$AH$36</t>
  </si>
  <si>
    <t>$AF$37</t>
  </si>
  <si>
    <t>$AF$37&gt;=$AH$37</t>
  </si>
  <si>
    <t>$AF$38</t>
  </si>
  <si>
    <t>$AF$38&gt;=$AH$38</t>
  </si>
  <si>
    <t>$AF$17</t>
  </si>
  <si>
    <t>$AF$17=$AH$17</t>
  </si>
  <si>
    <t>$AF$18</t>
  </si>
  <si>
    <t>$AF$18=$AH$18</t>
  </si>
  <si>
    <t>$AF$19</t>
  </si>
  <si>
    <t>$AF$19=$AH$19</t>
  </si>
  <si>
    <t>$AF$20</t>
  </si>
  <si>
    <t>$AF$20=$AH$20</t>
  </si>
  <si>
    <t>$AF$21</t>
  </si>
  <si>
    <t>$AF$21=$AH$21</t>
  </si>
  <si>
    <t>$AF$22</t>
  </si>
  <si>
    <t>$AF$22=$AH$22</t>
  </si>
  <si>
    <t>$AF$23</t>
  </si>
  <si>
    <t>$AF$23=$AH$23</t>
  </si>
  <si>
    <t>$AF$24</t>
  </si>
  <si>
    <t>$AF$24=$AH$24</t>
  </si>
  <si>
    <t>$AF$25</t>
  </si>
  <si>
    <t>$AF$25=$AH$25</t>
  </si>
  <si>
    <t>$AF$26</t>
  </si>
  <si>
    <t>$AF$26=$AH$26</t>
  </si>
  <si>
    <t>$L$2=0</t>
  </si>
  <si>
    <t>$N$2=0</t>
  </si>
  <si>
    <t>$P$2=0</t>
  </si>
  <si>
    <t>Microsoft Excel 12.0 Отчет по устойчивости</t>
  </si>
  <si>
    <t>Отчет создан: 22.10.2017 9:36:39</t>
  </si>
  <si>
    <t>Результ.</t>
  </si>
  <si>
    <t>значение</t>
  </si>
  <si>
    <t>Нормир.</t>
  </si>
  <si>
    <t>стоимость</t>
  </si>
  <si>
    <t>Целевой</t>
  </si>
  <si>
    <t>Коэффициент</t>
  </si>
  <si>
    <t>Допустимое</t>
  </si>
  <si>
    <t>Увеличение</t>
  </si>
  <si>
    <t>Уменьшение</t>
  </si>
  <si>
    <t>Теневая</t>
  </si>
  <si>
    <t>Цена</t>
  </si>
  <si>
    <t>Ограничение</t>
  </si>
  <si>
    <t>Правая часть</t>
  </si>
  <si>
    <t>Microsoft Excel 12.0 Отчет по пределам</t>
  </si>
  <si>
    <t>Рабочий лист: [3.xlsx]Отчет по пределам 1</t>
  </si>
  <si>
    <t>Целевое</t>
  </si>
  <si>
    <t>Изменяемое</t>
  </si>
  <si>
    <t>Нижний</t>
  </si>
  <si>
    <t>предел</t>
  </si>
  <si>
    <t>результат</t>
  </si>
  <si>
    <t>Верхний</t>
  </si>
  <si>
    <t>I</t>
  </si>
  <si>
    <t>II</t>
  </si>
  <si>
    <t>III</t>
  </si>
  <si>
    <t>a(i)</t>
  </si>
  <si>
    <t>b(i)</t>
  </si>
  <si>
    <t>c(i)</t>
  </si>
  <si>
    <t>q(i)</t>
  </si>
  <si>
    <t>l</t>
  </si>
  <si>
    <t>A1 = {отремонтировать оборудование силами заводских специалистов}</t>
  </si>
  <si>
    <t>A2 = {пригласить специалистов со стороны}</t>
  </si>
  <si>
    <t>A3 = {заменить оборудование новым}</t>
  </si>
  <si>
    <t>П1 = {требуется профилактический ремонт}</t>
  </si>
  <si>
    <t>П2 = {следует заменить отдельные детали и узлы}</t>
  </si>
  <si>
    <t>П3 = {требуется капитальный ремонт}</t>
  </si>
  <si>
    <t>У игрока А 3 и у игрока П 3 возможных чистых стратегии</t>
  </si>
  <si>
    <t>Где А - руководство предприятия</t>
  </si>
  <si>
    <t>П - совокупность объективных неопределённых факторов</t>
  </si>
  <si>
    <t>Платёжная матрица</t>
  </si>
  <si>
    <t>П1</t>
  </si>
  <si>
    <t>П2</t>
  </si>
  <si>
    <t>П3</t>
  </si>
  <si>
    <t>А1</t>
  </si>
  <si>
    <t>А2</t>
  </si>
  <si>
    <t>А3</t>
  </si>
  <si>
    <t>min(aij)(j)</t>
  </si>
  <si>
    <t>max(aij)(j)</t>
  </si>
  <si>
    <t>b = max(aij)(i)</t>
  </si>
  <si>
    <t>Критерий Вальда</t>
  </si>
  <si>
    <t>Критериий Сэвиджа</t>
  </si>
  <si>
    <t>Максимаксный критерий</t>
  </si>
  <si>
    <t>Критерий Гурвица</t>
  </si>
  <si>
    <t>a*i</t>
  </si>
  <si>
    <t>v=(9,12)</t>
  </si>
  <si>
    <t>По Гурвицу (l = 0,6)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</si>
</sst>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3" fillId="8" borderId="0" xfId="1" applyFill="1"/>
    <xf numFmtId="0" fontId="0" fillId="0" borderId="0" xfId="0" applyFill="1" applyBorder="1"/>
    <xf numFmtId="0" fontId="3" fillId="0" borderId="0" xfId="1" applyFill="1" applyBorder="1"/>
    <xf numFmtId="0" fontId="0" fillId="6" borderId="0" xfId="0" applyFill="1"/>
    <xf numFmtId="0" fontId="0" fillId="5" borderId="1" xfId="0" applyFill="1" applyBorder="1"/>
    <xf numFmtId="0" fontId="0" fillId="8" borderId="0" xfId="0" applyFill="1"/>
    <xf numFmtId="0" fontId="0" fillId="0" borderId="0" xfId="0" applyFill="1"/>
    <xf numFmtId="0" fontId="0" fillId="9" borderId="1" xfId="0" applyFill="1" applyBorder="1"/>
    <xf numFmtId="0" fontId="5" fillId="6" borderId="1" xfId="2" applyFont="1" applyFill="1" applyBorder="1"/>
    <xf numFmtId="0" fontId="4" fillId="9" borderId="0" xfId="2" applyFill="1"/>
    <xf numFmtId="0" fontId="5" fillId="10" borderId="14" xfId="1" applyFont="1" applyFill="1" applyBorder="1"/>
    <xf numFmtId="0" fontId="5" fillId="10" borderId="0" xfId="1" applyFont="1" applyFill="1" applyBorder="1"/>
    <xf numFmtId="0" fontId="5" fillId="10" borderId="1" xfId="1" applyFont="1" applyFill="1" applyBorder="1"/>
    <xf numFmtId="0" fontId="5" fillId="6" borderId="1" xfId="1" applyFont="1" applyFill="1" applyBorder="1"/>
    <xf numFmtId="0" fontId="5" fillId="10" borderId="11" xfId="1" applyFont="1" applyFill="1" applyBorder="1" applyAlignment="1">
      <alignment horizontal="center"/>
    </xf>
    <xf numFmtId="0" fontId="5" fillId="10" borderId="12" xfId="1" applyFont="1" applyFill="1" applyBorder="1" applyAlignment="1">
      <alignment horizontal="center"/>
    </xf>
    <xf numFmtId="0" fontId="5" fillId="10" borderId="13" xfId="1" applyFont="1" applyFill="1" applyBorder="1" applyAlignment="1">
      <alignment horizontal="center"/>
    </xf>
    <xf numFmtId="0" fontId="5" fillId="10" borderId="10" xfId="1" applyFont="1" applyFill="1" applyBorder="1" applyAlignment="1">
      <alignment horizontal="center"/>
    </xf>
    <xf numFmtId="0" fontId="5" fillId="10" borderId="15" xfId="1" applyFont="1" applyFill="1" applyBorder="1" applyAlignment="1">
      <alignment horizontal="center"/>
    </xf>
    <xf numFmtId="0" fontId="5" fillId="10" borderId="18" xfId="1" applyFont="1" applyFill="1" applyBorder="1" applyAlignment="1">
      <alignment horizontal="center"/>
    </xf>
    <xf numFmtId="0" fontId="5" fillId="10" borderId="19" xfId="1" applyFont="1" applyFill="1" applyBorder="1" applyAlignment="1">
      <alignment horizontal="center"/>
    </xf>
    <xf numFmtId="0" fontId="5" fillId="10" borderId="16" xfId="1" applyFont="1" applyFill="1" applyBorder="1" applyAlignment="1">
      <alignment horizontal="center"/>
    </xf>
    <xf numFmtId="0" fontId="5" fillId="10" borderId="17" xfId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Ганта до оптимизации</a:t>
            </a:r>
          </a:p>
        </c:rich>
      </c:tx>
      <c:layout>
        <c:manualLayout>
          <c:xMode val="edge"/>
          <c:yMode val="edge"/>
          <c:x val="0.19071271235790066"/>
          <c:y val="2.77777777777778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Время до начала работы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'1 - до'!$A$2:$A$11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до'!$P$2:$P$11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15</c:v>
                </c:pt>
                <c:pt idx="6">
                  <c:v>15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5-444A-976A-E7AA9A1F8132}"/>
            </c:ext>
          </c:extLst>
        </c:ser>
        <c:ser>
          <c:idx val="1"/>
          <c:order val="1"/>
          <c:tx>
            <c:v>Продолжительность работы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'1 - до'!$A$2:$A$11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до'!$Q$2:$Q$11</c:f>
              <c:numCache>
                <c:formatCode>General</c:formatCode>
                <c:ptCount val="10"/>
                <c:pt idx="0">
                  <c:v>6</c:v>
                </c:pt>
                <c:pt idx="1">
                  <c:v>15</c:v>
                </c:pt>
                <c:pt idx="2">
                  <c:v>26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5-444A-976A-E7AA9A1F8132}"/>
            </c:ext>
          </c:extLst>
        </c:ser>
        <c:ser>
          <c:idx val="2"/>
          <c:order val="2"/>
          <c:tx>
            <c:v>Резерв работы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'1 - до'!$A$2:$A$11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до'!$R$2:$R$11</c:f>
              <c:numCache>
                <c:formatCode>General</c:formatCode>
                <c:ptCount val="10"/>
                <c:pt idx="0">
                  <c:v>13</c:v>
                </c:pt>
                <c:pt idx="1">
                  <c:v>1</c:v>
                </c:pt>
                <c:pt idx="2">
                  <c:v>0</c:v>
                </c:pt>
                <c:pt idx="3">
                  <c:v>13</c:v>
                </c:pt>
                <c:pt idx="4">
                  <c:v>21</c:v>
                </c:pt>
                <c:pt idx="5">
                  <c:v>1</c:v>
                </c:pt>
                <c:pt idx="6">
                  <c:v>29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45-444A-976A-E7AA9A1F8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8243584"/>
        <c:axId val="148245120"/>
      </c:barChart>
      <c:catAx>
        <c:axId val="1482435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45120"/>
        <c:crosses val="autoZero"/>
        <c:auto val="1"/>
        <c:lblAlgn val="ctr"/>
        <c:lblOffset val="100"/>
        <c:noMultiLvlLbl val="0"/>
      </c:catAx>
      <c:valAx>
        <c:axId val="148245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ru-RU"/>
              <a:t>График</a:t>
            </a:r>
            <a:r>
              <a:rPr lang="ru-RU" baseline="0"/>
              <a:t> Ганта после оптимизации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Время до начала работы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'1 - после'!$A$2:$A$11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после'!$P$2:$P$11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13</c:v>
                </c:pt>
                <c:pt idx="6">
                  <c:v>13</c:v>
                </c:pt>
                <c:pt idx="7">
                  <c:v>23</c:v>
                </c:pt>
                <c:pt idx="8">
                  <c:v>23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B-4415-A1FF-BE0E3F3D7D7F}"/>
            </c:ext>
          </c:extLst>
        </c:ser>
        <c:ser>
          <c:idx val="1"/>
          <c:order val="1"/>
          <c:tx>
            <c:v>Продолжительность работы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'1 - после'!$A$2:$A$11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после'!$Q$2:$Q$11</c:f>
              <c:numCache>
                <c:formatCode>General</c:formatCode>
                <c:ptCount val="10"/>
                <c:pt idx="0">
                  <c:v>6</c:v>
                </c:pt>
                <c:pt idx="1">
                  <c:v>13</c:v>
                </c:pt>
                <c:pt idx="2">
                  <c:v>23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B-4415-A1FF-BE0E3F3D7D7F}"/>
            </c:ext>
          </c:extLst>
        </c:ser>
        <c:ser>
          <c:idx val="2"/>
          <c:order val="2"/>
          <c:tx>
            <c:v>Резерв работы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'1 - после'!$A$2:$A$11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после'!$R$2:$R$11</c:f>
              <c:numCache>
                <c:formatCode>General</c:formatCode>
                <c:ptCount val="10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18</c:v>
                </c:pt>
                <c:pt idx="5">
                  <c:v>0</c:v>
                </c:pt>
                <c:pt idx="6">
                  <c:v>26</c:v>
                </c:pt>
                <c:pt idx="7">
                  <c:v>0</c:v>
                </c:pt>
                <c:pt idx="8">
                  <c:v>14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8B-4415-A1FF-BE0E3F3D7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313600"/>
        <c:axId val="148315136"/>
      </c:barChart>
      <c:catAx>
        <c:axId val="1483136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ru-RU"/>
          </a:p>
        </c:txPr>
        <c:crossAx val="148315136"/>
        <c:crosses val="autoZero"/>
        <c:auto val="1"/>
        <c:lblAlgn val="ctr"/>
        <c:lblOffset val="100"/>
        <c:noMultiLvlLbl val="0"/>
      </c:catAx>
      <c:valAx>
        <c:axId val="1483151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ru-RU"/>
          </a:p>
        </c:txPr>
        <c:crossAx val="14831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649365774615791"/>
          <c:y val="0.46965769903762072"/>
          <c:w val="0.29350634225384276"/>
          <c:h val="0.25115157480314959"/>
        </c:manualLayout>
      </c:layout>
      <c:overlay val="0"/>
      <c:txPr>
        <a:bodyPr/>
        <a:lstStyle/>
        <a:p>
          <a:pPr>
            <a:defRPr lang="en-US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9525</xdr:rowOff>
    </xdr:from>
    <xdr:to>
      <xdr:col>28</xdr:col>
      <xdr:colOff>438150</xdr:colOff>
      <xdr:row>14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0</xdr:row>
      <xdr:rowOff>0</xdr:rowOff>
    </xdr:from>
    <xdr:to>
      <xdr:col>29</xdr:col>
      <xdr:colOff>247650</xdr:colOff>
      <xdr:row>14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>
      <selection activeCell="P1" sqref="P1:S11"/>
    </sheetView>
  </sheetViews>
  <sheetFormatPr defaultRowHeight="14.4" x14ac:dyDescent="0.3"/>
  <cols>
    <col min="2" max="2" width="10.5546875" bestFit="1" customWidth="1"/>
    <col min="19" max="19" width="12.5546875" bestFit="1" customWidth="1"/>
  </cols>
  <sheetData>
    <row r="1" spans="1:19" x14ac:dyDescent="0.3">
      <c r="A1" s="1" t="s">
        <v>28</v>
      </c>
      <c r="B1" s="1" t="s">
        <v>27</v>
      </c>
      <c r="C1" s="1" t="s">
        <v>10</v>
      </c>
      <c r="D1" s="1" t="s">
        <v>26</v>
      </c>
      <c r="E1" s="1" t="s">
        <v>11</v>
      </c>
      <c r="F1" s="1" t="s">
        <v>29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P1" s="1" t="s">
        <v>12</v>
      </c>
      <c r="Q1" s="1" t="s">
        <v>27</v>
      </c>
      <c r="R1" s="1" t="s">
        <v>16</v>
      </c>
    </row>
    <row r="2" spans="1:19" x14ac:dyDescent="0.3">
      <c r="A2" s="1" t="s">
        <v>0</v>
      </c>
      <c r="B2">
        <v>6</v>
      </c>
      <c r="C2" s="1">
        <v>1</v>
      </c>
      <c r="D2" s="1">
        <v>0</v>
      </c>
      <c r="E2" s="1">
        <v>0</v>
      </c>
      <c r="F2" s="1">
        <f t="shared" ref="F2:F7" si="0">E2-D2</f>
        <v>0</v>
      </c>
      <c r="G2">
        <f>$D$2</f>
        <v>0</v>
      </c>
      <c r="H2">
        <f>G2+B2</f>
        <v>6</v>
      </c>
      <c r="I2">
        <f>E3</f>
        <v>19</v>
      </c>
      <c r="J2">
        <f>I2-B2</f>
        <v>13</v>
      </c>
      <c r="K2">
        <f>$I$2-$G$2-$B$2</f>
        <v>13</v>
      </c>
      <c r="L2">
        <f>D3-E2-B2</f>
        <v>0</v>
      </c>
      <c r="M2">
        <f>E3-E2-B2</f>
        <v>13</v>
      </c>
      <c r="P2" s="1">
        <f>$D$2</f>
        <v>0</v>
      </c>
      <c r="Q2" s="1">
        <f>B2</f>
        <v>6</v>
      </c>
      <c r="R2" s="1">
        <f>K2</f>
        <v>13</v>
      </c>
      <c r="S2" t="str">
        <f>IF(R2=0,"Критич. Путь", "Есть резерв")</f>
        <v>Есть резерв</v>
      </c>
    </row>
    <row r="3" spans="1:19" x14ac:dyDescent="0.3">
      <c r="A3" s="1" t="s">
        <v>1</v>
      </c>
      <c r="B3">
        <v>15</v>
      </c>
      <c r="C3" s="1">
        <v>2</v>
      </c>
      <c r="D3" s="1">
        <f>B2</f>
        <v>6</v>
      </c>
      <c r="E3" s="1">
        <f>D7-(MAX(H13:H15))</f>
        <v>19</v>
      </c>
      <c r="F3" s="1">
        <f t="shared" si="0"/>
        <v>13</v>
      </c>
      <c r="G3">
        <f t="shared" ref="G3:G4" si="1">$D$2</f>
        <v>0</v>
      </c>
      <c r="H3">
        <f>G3+B3</f>
        <v>15</v>
      </c>
      <c r="I3">
        <f>E4</f>
        <v>16</v>
      </c>
      <c r="J3">
        <f>I3-B3</f>
        <v>1</v>
      </c>
      <c r="K3">
        <f>$I$3-$G$3-$B$3</f>
        <v>1</v>
      </c>
      <c r="L3">
        <f>D4-E2-B3</f>
        <v>0</v>
      </c>
      <c r="M3">
        <f>E4-E2-B3</f>
        <v>1</v>
      </c>
      <c r="P3" s="1">
        <f t="shared" ref="P3:P4" si="2">$D$2</f>
        <v>0</v>
      </c>
      <c r="Q3" s="1">
        <f t="shared" ref="Q3:Q11" si="3">B3</f>
        <v>15</v>
      </c>
      <c r="R3" s="1">
        <f t="shared" ref="R3:R11" si="4">K3</f>
        <v>1</v>
      </c>
      <c r="S3" t="str">
        <f t="shared" ref="S3:S11" si="5">IF(R3=0,"Критич. Путь", "Есть резерв")</f>
        <v>Есть резерв</v>
      </c>
    </row>
    <row r="4" spans="1:19" x14ac:dyDescent="0.3">
      <c r="A4" s="1" t="s">
        <v>2</v>
      </c>
      <c r="B4">
        <v>26</v>
      </c>
      <c r="C4" s="1">
        <v>3</v>
      </c>
      <c r="D4" s="1">
        <f>B3</f>
        <v>15</v>
      </c>
      <c r="E4" s="1">
        <f>D7-MAX(L13:L15)</f>
        <v>16</v>
      </c>
      <c r="F4" s="1">
        <f t="shared" si="0"/>
        <v>1</v>
      </c>
      <c r="G4">
        <f t="shared" si="1"/>
        <v>0</v>
      </c>
      <c r="H4">
        <f t="shared" ref="H4:H11" si="6">G4+B4</f>
        <v>26</v>
      </c>
      <c r="I4">
        <f>E5</f>
        <v>26</v>
      </c>
      <c r="J4">
        <f>I4-B4</f>
        <v>0</v>
      </c>
      <c r="K4">
        <f>$I$4-$G$4-$B$4</f>
        <v>0</v>
      </c>
      <c r="L4">
        <f>D5-E2-B4</f>
        <v>0</v>
      </c>
      <c r="M4">
        <f>E5-E2-B4</f>
        <v>0</v>
      </c>
      <c r="P4" s="1">
        <f t="shared" si="2"/>
        <v>0</v>
      </c>
      <c r="Q4" s="1">
        <f t="shared" si="3"/>
        <v>26</v>
      </c>
      <c r="R4" s="1">
        <f t="shared" si="4"/>
        <v>0</v>
      </c>
      <c r="S4" t="str">
        <f t="shared" si="5"/>
        <v>Критич. Путь</v>
      </c>
    </row>
    <row r="5" spans="1:19" x14ac:dyDescent="0.3">
      <c r="A5" s="1" t="s">
        <v>3</v>
      </c>
      <c r="B5">
        <v>7</v>
      </c>
      <c r="C5" s="1">
        <v>4</v>
      </c>
      <c r="D5" s="1">
        <f>MAX(B13:B15)</f>
        <v>26</v>
      </c>
      <c r="E5" s="1">
        <f>D7-MAX(N13:N14)</f>
        <v>26</v>
      </c>
      <c r="F5" s="1">
        <f t="shared" si="0"/>
        <v>0</v>
      </c>
      <c r="G5">
        <f>$D$3</f>
        <v>6</v>
      </c>
      <c r="H5">
        <f>G5+B5</f>
        <v>13</v>
      </c>
      <c r="I5">
        <f>E5</f>
        <v>26</v>
      </c>
      <c r="J5">
        <f t="shared" ref="J5:J11" si="7">I5-B5</f>
        <v>19</v>
      </c>
      <c r="K5">
        <f>$I$5-$G$5-$B$5</f>
        <v>13</v>
      </c>
      <c r="L5">
        <f>D5-E3-B5</f>
        <v>0</v>
      </c>
      <c r="M5">
        <f>E5-E3-B5</f>
        <v>0</v>
      </c>
      <c r="P5" s="1">
        <f>$D$3</f>
        <v>6</v>
      </c>
      <c r="Q5" s="1">
        <f t="shared" si="3"/>
        <v>7</v>
      </c>
      <c r="R5" s="1">
        <f t="shared" si="4"/>
        <v>13</v>
      </c>
      <c r="S5" t="str">
        <f t="shared" si="5"/>
        <v>Есть резерв</v>
      </c>
    </row>
    <row r="6" spans="1:19" x14ac:dyDescent="0.3">
      <c r="A6" s="1" t="s">
        <v>4</v>
      </c>
      <c r="B6">
        <v>11</v>
      </c>
      <c r="C6" s="1">
        <v>5</v>
      </c>
      <c r="D6" s="1">
        <f>MAX(D13:D16)</f>
        <v>38</v>
      </c>
      <c r="E6" s="1">
        <f>D7-B11</f>
        <v>38</v>
      </c>
      <c r="F6" s="1">
        <f t="shared" si="0"/>
        <v>0</v>
      </c>
      <c r="G6">
        <f>$D$3</f>
        <v>6</v>
      </c>
      <c r="H6">
        <f t="shared" si="6"/>
        <v>17</v>
      </c>
      <c r="I6">
        <f>E6</f>
        <v>38</v>
      </c>
      <c r="J6">
        <f t="shared" si="7"/>
        <v>27</v>
      </c>
      <c r="K6">
        <f>$I$6-$G$6-$B$6</f>
        <v>21</v>
      </c>
      <c r="L6">
        <f>D6-E3-B6</f>
        <v>8</v>
      </c>
      <c r="M6">
        <f>E6-E3-B6</f>
        <v>8</v>
      </c>
      <c r="P6" s="1">
        <f>$D$3</f>
        <v>6</v>
      </c>
      <c r="Q6" s="1">
        <f t="shared" si="3"/>
        <v>11</v>
      </c>
      <c r="R6" s="1">
        <f t="shared" si="4"/>
        <v>21</v>
      </c>
      <c r="S6" t="str">
        <f t="shared" si="5"/>
        <v>Есть резерв</v>
      </c>
    </row>
    <row r="7" spans="1:19" x14ac:dyDescent="0.3">
      <c r="A7" s="1" t="s">
        <v>5</v>
      </c>
      <c r="B7">
        <v>10</v>
      </c>
      <c r="C7" s="1">
        <v>6</v>
      </c>
      <c r="D7" s="34">
        <f>MAX(F13:F20)</f>
        <v>55</v>
      </c>
      <c r="E7" s="1">
        <f>D7-0</f>
        <v>55</v>
      </c>
      <c r="F7" s="1">
        <f t="shared" si="0"/>
        <v>0</v>
      </c>
      <c r="G7">
        <f>$D$4</f>
        <v>15</v>
      </c>
      <c r="H7">
        <f t="shared" si="6"/>
        <v>25</v>
      </c>
      <c r="I7">
        <f>E5</f>
        <v>26</v>
      </c>
      <c r="J7">
        <f t="shared" si="7"/>
        <v>16</v>
      </c>
      <c r="K7">
        <f>$I$7-$G$7-$B$7</f>
        <v>1</v>
      </c>
      <c r="L7">
        <f>D5-E4-B7</f>
        <v>0</v>
      </c>
      <c r="M7">
        <f>E5-E4-B7</f>
        <v>0</v>
      </c>
      <c r="P7" s="1">
        <f>$D$4</f>
        <v>15</v>
      </c>
      <c r="Q7" s="1">
        <f t="shared" si="3"/>
        <v>10</v>
      </c>
      <c r="R7" s="1">
        <f t="shared" si="4"/>
        <v>1</v>
      </c>
      <c r="S7" t="str">
        <f t="shared" si="5"/>
        <v>Есть резерв</v>
      </c>
    </row>
    <row r="8" spans="1:19" x14ac:dyDescent="0.3">
      <c r="A8" s="1" t="s">
        <v>6</v>
      </c>
      <c r="B8">
        <v>11</v>
      </c>
      <c r="G8">
        <f>$D$4</f>
        <v>15</v>
      </c>
      <c r="H8">
        <f t="shared" si="6"/>
        <v>26</v>
      </c>
      <c r="I8">
        <f>E7</f>
        <v>55</v>
      </c>
      <c r="J8">
        <f t="shared" si="7"/>
        <v>44</v>
      </c>
      <c r="K8">
        <f>$I$8-$G$8-$B$8</f>
        <v>29</v>
      </c>
      <c r="L8">
        <f>D7-E4-B8</f>
        <v>28</v>
      </c>
      <c r="M8">
        <f>E7-E4-B8</f>
        <v>28</v>
      </c>
      <c r="P8" s="1">
        <f>$D$4</f>
        <v>15</v>
      </c>
      <c r="Q8" s="1">
        <f t="shared" si="3"/>
        <v>11</v>
      </c>
      <c r="R8" s="1">
        <f t="shared" si="4"/>
        <v>29</v>
      </c>
      <c r="S8" t="str">
        <f t="shared" si="5"/>
        <v>Есть резерв</v>
      </c>
    </row>
    <row r="9" spans="1:19" x14ac:dyDescent="0.3">
      <c r="A9" s="1" t="s">
        <v>7</v>
      </c>
      <c r="B9">
        <v>12</v>
      </c>
      <c r="G9">
        <f>$D$5</f>
        <v>26</v>
      </c>
      <c r="H9">
        <f t="shared" si="6"/>
        <v>38</v>
      </c>
      <c r="I9">
        <f>E6</f>
        <v>38</v>
      </c>
      <c r="J9">
        <f t="shared" si="7"/>
        <v>26</v>
      </c>
      <c r="K9">
        <f>$I$9-$G$9-$B$9</f>
        <v>0</v>
      </c>
      <c r="L9">
        <f>D6-E5-B9</f>
        <v>0</v>
      </c>
      <c r="M9">
        <f>E6-E5-B9</f>
        <v>0</v>
      </c>
      <c r="P9" s="1">
        <f>$D$5</f>
        <v>26</v>
      </c>
      <c r="Q9" s="1">
        <f t="shared" si="3"/>
        <v>12</v>
      </c>
      <c r="R9" s="1">
        <f t="shared" si="4"/>
        <v>0</v>
      </c>
      <c r="S9" t="str">
        <f t="shared" si="5"/>
        <v>Критич. Путь</v>
      </c>
    </row>
    <row r="10" spans="1:19" x14ac:dyDescent="0.3">
      <c r="A10" s="1" t="s">
        <v>8</v>
      </c>
      <c r="B10">
        <v>13</v>
      </c>
      <c r="G10">
        <f>$D$5</f>
        <v>26</v>
      </c>
      <c r="H10">
        <f t="shared" si="6"/>
        <v>39</v>
      </c>
      <c r="I10">
        <f>E7</f>
        <v>55</v>
      </c>
      <c r="J10">
        <f t="shared" si="7"/>
        <v>42</v>
      </c>
      <c r="K10">
        <f>$I$10-$G$10-$B$10</f>
        <v>16</v>
      </c>
      <c r="L10">
        <f>D7-E5-B10</f>
        <v>16</v>
      </c>
      <c r="M10">
        <f>E7-E5-B10</f>
        <v>16</v>
      </c>
      <c r="P10" s="1">
        <f>$D$5</f>
        <v>26</v>
      </c>
      <c r="Q10" s="1">
        <f t="shared" si="3"/>
        <v>13</v>
      </c>
      <c r="R10" s="1">
        <f t="shared" si="4"/>
        <v>16</v>
      </c>
      <c r="S10" t="str">
        <f t="shared" si="5"/>
        <v>Есть резерв</v>
      </c>
    </row>
    <row r="11" spans="1:19" ht="15" thickBot="1" x14ac:dyDescent="0.35">
      <c r="A11" s="10" t="s">
        <v>9</v>
      </c>
      <c r="B11">
        <v>17</v>
      </c>
      <c r="G11">
        <f>D6</f>
        <v>38</v>
      </c>
      <c r="H11">
        <f t="shared" si="6"/>
        <v>55</v>
      </c>
      <c r="I11">
        <f>E7</f>
        <v>55</v>
      </c>
      <c r="J11">
        <f t="shared" si="7"/>
        <v>38</v>
      </c>
      <c r="K11">
        <f>$I$11-$G$11-$B$11</f>
        <v>0</v>
      </c>
      <c r="L11">
        <f>D7-E6-B11</f>
        <v>0</v>
      </c>
      <c r="M11">
        <f>E7-E6-B11</f>
        <v>0</v>
      </c>
      <c r="P11" s="1">
        <f>D6</f>
        <v>38</v>
      </c>
      <c r="Q11" s="1">
        <f t="shared" si="3"/>
        <v>17</v>
      </c>
      <c r="R11" s="1">
        <f t="shared" si="4"/>
        <v>0</v>
      </c>
      <c r="S11" t="str">
        <f t="shared" si="5"/>
        <v>Критич. Путь</v>
      </c>
    </row>
    <row r="12" spans="1:19" ht="15" thickBot="1" x14ac:dyDescent="0.35">
      <c r="A12" s="39" t="s">
        <v>25</v>
      </c>
      <c r="B12" s="38"/>
      <c r="C12" s="36" t="s">
        <v>24</v>
      </c>
      <c r="D12" s="38"/>
      <c r="E12" s="36" t="s">
        <v>23</v>
      </c>
      <c r="F12" s="38"/>
      <c r="G12" s="40" t="s">
        <v>22</v>
      </c>
      <c r="H12" s="38"/>
      <c r="I12" s="36" t="s">
        <v>21</v>
      </c>
      <c r="J12" s="36"/>
      <c r="K12" s="40" t="s">
        <v>20</v>
      </c>
      <c r="L12" s="38"/>
      <c r="M12" s="36" t="s">
        <v>19</v>
      </c>
      <c r="N12" s="37"/>
    </row>
    <row r="13" spans="1:19" x14ac:dyDescent="0.3">
      <c r="A13">
        <v>14</v>
      </c>
      <c r="B13" s="32">
        <f>B4</f>
        <v>26</v>
      </c>
      <c r="C13">
        <v>125</v>
      </c>
      <c r="D13" s="32">
        <f>B2+B6</f>
        <v>17</v>
      </c>
      <c r="E13">
        <v>1256</v>
      </c>
      <c r="F13" s="32">
        <f>B2+B6+B11</f>
        <v>34</v>
      </c>
      <c r="G13">
        <v>256</v>
      </c>
      <c r="H13" s="32">
        <f>B6+B11</f>
        <v>28</v>
      </c>
      <c r="I13">
        <v>25</v>
      </c>
      <c r="J13" s="33">
        <f>B6</f>
        <v>11</v>
      </c>
      <c r="K13">
        <v>36</v>
      </c>
      <c r="L13" s="32">
        <f>B8</f>
        <v>11</v>
      </c>
      <c r="M13">
        <v>46</v>
      </c>
      <c r="N13" s="33">
        <f>B10</f>
        <v>13</v>
      </c>
    </row>
    <row r="14" spans="1:19" x14ac:dyDescent="0.3">
      <c r="A14">
        <v>124</v>
      </c>
      <c r="B14" s="32">
        <f>B2+B5</f>
        <v>13</v>
      </c>
      <c r="C14">
        <v>1245</v>
      </c>
      <c r="D14" s="32">
        <f>B2+B5+B9</f>
        <v>25</v>
      </c>
      <c r="E14">
        <v>12456</v>
      </c>
      <c r="F14" s="32">
        <f>B2+B5+B9+B11</f>
        <v>42</v>
      </c>
      <c r="G14">
        <v>2456</v>
      </c>
      <c r="H14" s="32">
        <f>B5+B9+B11</f>
        <v>36</v>
      </c>
      <c r="I14">
        <v>245</v>
      </c>
      <c r="J14" s="33">
        <f>B5+B9</f>
        <v>19</v>
      </c>
      <c r="K14">
        <v>346</v>
      </c>
      <c r="L14" s="32">
        <f>B7+B10</f>
        <v>23</v>
      </c>
      <c r="M14">
        <v>456</v>
      </c>
      <c r="N14" s="33">
        <f>B9+B11</f>
        <v>29</v>
      </c>
    </row>
    <row r="15" spans="1:19" x14ac:dyDescent="0.3">
      <c r="A15">
        <v>134</v>
      </c>
      <c r="B15" s="32">
        <f>B3+B7</f>
        <v>25</v>
      </c>
      <c r="C15">
        <v>145</v>
      </c>
      <c r="D15" s="32">
        <f>B4+B9</f>
        <v>38</v>
      </c>
      <c r="E15">
        <v>1246</v>
      </c>
      <c r="F15" s="32">
        <f>B2+B5+B10</f>
        <v>26</v>
      </c>
      <c r="G15">
        <v>246</v>
      </c>
      <c r="H15" s="32">
        <f>B5+B10</f>
        <v>20</v>
      </c>
      <c r="I15" s="11"/>
      <c r="J15" s="11"/>
      <c r="K15">
        <v>3456</v>
      </c>
      <c r="L15" s="32">
        <f>B7+B9+B11</f>
        <v>39</v>
      </c>
    </row>
    <row r="16" spans="1:19" x14ac:dyDescent="0.3">
      <c r="C16">
        <v>1345</v>
      </c>
      <c r="D16" s="32">
        <f>B3+B7+B9</f>
        <v>37</v>
      </c>
      <c r="E16">
        <v>146</v>
      </c>
      <c r="F16" s="32">
        <f>B4+B10</f>
        <v>39</v>
      </c>
    </row>
    <row r="17" spans="5:6" x14ac:dyDescent="0.3">
      <c r="E17">
        <v>1456</v>
      </c>
      <c r="F17" s="32">
        <f>B4+B9+B11</f>
        <v>55</v>
      </c>
    </row>
    <row r="18" spans="5:6" x14ac:dyDescent="0.3">
      <c r="E18">
        <v>136</v>
      </c>
      <c r="F18" s="32">
        <f>B3+B8</f>
        <v>26</v>
      </c>
    </row>
    <row r="19" spans="5:6" x14ac:dyDescent="0.3">
      <c r="E19">
        <v>1346</v>
      </c>
      <c r="F19" s="32">
        <f>B3+B7+B10</f>
        <v>38</v>
      </c>
    </row>
    <row r="20" spans="5:6" x14ac:dyDescent="0.3">
      <c r="E20">
        <v>13456</v>
      </c>
      <c r="F20" s="32">
        <f>B3+B7+B9+B11</f>
        <v>54</v>
      </c>
    </row>
  </sheetData>
  <mergeCells count="7">
    <mergeCell ref="M12:N12"/>
    <mergeCell ref="C12:D12"/>
    <mergeCell ref="A12:B12"/>
    <mergeCell ref="E12:F12"/>
    <mergeCell ref="G12:H12"/>
    <mergeCell ref="I12:J12"/>
    <mergeCell ref="K12:L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showGridLines="0" topLeftCell="A42" workbookViewId="0"/>
  </sheetViews>
  <sheetFormatPr defaultRowHeight="14.4" x14ac:dyDescent="0.3"/>
  <cols>
    <col min="1" max="1" width="2.33203125" customWidth="1"/>
    <col min="2" max="2" width="7.5546875" customWidth="1"/>
    <col min="3" max="3" width="20" bestFit="1" customWidth="1"/>
    <col min="4" max="4" width="19.44140625" bestFit="1" customWidth="1"/>
    <col min="5" max="5" width="16" bestFit="1" customWidth="1"/>
    <col min="6" max="6" width="10.33203125" bestFit="1" customWidth="1"/>
    <col min="7" max="7" width="8.44140625" customWidth="1"/>
  </cols>
  <sheetData>
    <row r="1" spans="1:5" x14ac:dyDescent="0.3">
      <c r="A1" s="2" t="s">
        <v>31</v>
      </c>
    </row>
    <row r="2" spans="1:5" x14ac:dyDescent="0.3">
      <c r="A2" s="2" t="s">
        <v>32</v>
      </c>
    </row>
    <row r="3" spans="1:5" x14ac:dyDescent="0.3">
      <c r="A3" s="2" t="s">
        <v>33</v>
      </c>
    </row>
    <row r="6" spans="1:5" ht="15" thickBot="1" x14ac:dyDescent="0.35">
      <c r="A6" t="s">
        <v>34</v>
      </c>
    </row>
    <row r="7" spans="1:5" ht="15" thickBot="1" x14ac:dyDescent="0.35">
      <c r="B7" s="4" t="s">
        <v>35</v>
      </c>
      <c r="C7" s="4" t="s">
        <v>36</v>
      </c>
      <c r="D7" s="4" t="s">
        <v>37</v>
      </c>
      <c r="E7" s="4" t="s">
        <v>38</v>
      </c>
    </row>
    <row r="8" spans="1:5" ht="15" thickBot="1" x14ac:dyDescent="0.35">
      <c r="B8" s="3" t="s">
        <v>45</v>
      </c>
      <c r="C8" s="3" t="s">
        <v>46</v>
      </c>
      <c r="D8" s="6">
        <v>48.05</v>
      </c>
      <c r="E8" s="6">
        <v>48.05</v>
      </c>
    </row>
    <row r="11" spans="1:5" ht="15" thickBot="1" x14ac:dyDescent="0.35">
      <c r="A11" t="s">
        <v>39</v>
      </c>
    </row>
    <row r="12" spans="1:5" ht="15" thickBot="1" x14ac:dyDescent="0.35">
      <c r="B12" s="4" t="s">
        <v>35</v>
      </c>
      <c r="C12" s="4" t="s">
        <v>36</v>
      </c>
      <c r="D12" s="4" t="s">
        <v>37</v>
      </c>
      <c r="E12" s="4" t="s">
        <v>38</v>
      </c>
    </row>
    <row r="13" spans="1:5" x14ac:dyDescent="0.3">
      <c r="B13" s="5" t="s">
        <v>47</v>
      </c>
      <c r="C13" s="5" t="s">
        <v>48</v>
      </c>
      <c r="D13" s="7">
        <v>0</v>
      </c>
      <c r="E13" s="7">
        <v>0</v>
      </c>
    </row>
    <row r="14" spans="1:5" x14ac:dyDescent="0.3">
      <c r="B14" s="5" t="s">
        <v>49</v>
      </c>
      <c r="C14" s="5" t="s">
        <v>50</v>
      </c>
      <c r="D14" s="7">
        <v>10</v>
      </c>
      <c r="E14" s="7">
        <v>10</v>
      </c>
    </row>
    <row r="15" spans="1:5" x14ac:dyDescent="0.3">
      <c r="B15" s="5" t="s">
        <v>51</v>
      </c>
      <c r="C15" s="5" t="s">
        <v>52</v>
      </c>
      <c r="D15" s="7">
        <v>16.5</v>
      </c>
      <c r="E15" s="7">
        <v>16.500000000000004</v>
      </c>
    </row>
    <row r="16" spans="1:5" x14ac:dyDescent="0.3">
      <c r="B16" s="5" t="s">
        <v>53</v>
      </c>
      <c r="C16" s="5" t="s">
        <v>54</v>
      </c>
      <c r="D16" s="7">
        <v>0</v>
      </c>
      <c r="E16" s="7">
        <v>0</v>
      </c>
    </row>
    <row r="17" spans="2:5" x14ac:dyDescent="0.3">
      <c r="B17" s="5" t="s">
        <v>55</v>
      </c>
      <c r="C17" s="5" t="s">
        <v>56</v>
      </c>
      <c r="D17" s="7">
        <v>0</v>
      </c>
      <c r="E17" s="7">
        <v>0</v>
      </c>
    </row>
    <row r="18" spans="2:5" x14ac:dyDescent="0.3">
      <c r="B18" s="5" t="s">
        <v>57</v>
      </c>
      <c r="C18" s="5" t="s">
        <v>58</v>
      </c>
      <c r="D18" s="7">
        <v>19.499999999999993</v>
      </c>
      <c r="E18" s="7">
        <v>19.499999999999996</v>
      </c>
    </row>
    <row r="19" spans="2:5" x14ac:dyDescent="0.3">
      <c r="B19" s="5" t="s">
        <v>59</v>
      </c>
      <c r="C19" s="5" t="s">
        <v>60</v>
      </c>
      <c r="D19" s="7">
        <v>0</v>
      </c>
      <c r="E19" s="7">
        <v>0</v>
      </c>
    </row>
    <row r="20" spans="2:5" x14ac:dyDescent="0.3">
      <c r="B20" s="5" t="s">
        <v>61</v>
      </c>
      <c r="C20" s="5" t="s">
        <v>62</v>
      </c>
      <c r="D20" s="7">
        <v>0</v>
      </c>
      <c r="E20" s="7">
        <v>0</v>
      </c>
    </row>
    <row r="21" spans="2:5" x14ac:dyDescent="0.3">
      <c r="B21" s="5" t="s">
        <v>63</v>
      </c>
      <c r="C21" s="5" t="s">
        <v>64</v>
      </c>
      <c r="D21" s="7">
        <v>0</v>
      </c>
      <c r="E21" s="7">
        <v>0</v>
      </c>
    </row>
    <row r="22" spans="2:5" x14ac:dyDescent="0.3">
      <c r="B22" s="5" t="s">
        <v>65</v>
      </c>
      <c r="C22" s="5" t="s">
        <v>66</v>
      </c>
      <c r="D22" s="7">
        <v>4</v>
      </c>
      <c r="E22" s="7">
        <v>4.0000000000000036</v>
      </c>
    </row>
    <row r="23" spans="2:5" x14ac:dyDescent="0.3">
      <c r="B23" s="5" t="s">
        <v>67</v>
      </c>
      <c r="C23" s="5" t="s">
        <v>68</v>
      </c>
      <c r="D23" s="7">
        <v>0</v>
      </c>
      <c r="E23" s="7">
        <v>0</v>
      </c>
    </row>
    <row r="24" spans="2:5" x14ac:dyDescent="0.3">
      <c r="B24" s="5" t="s">
        <v>69</v>
      </c>
      <c r="C24" s="5" t="s">
        <v>70</v>
      </c>
      <c r="D24" s="7">
        <v>6</v>
      </c>
      <c r="E24" s="7">
        <v>5.9999999999999991</v>
      </c>
    </row>
    <row r="25" spans="2:5" x14ac:dyDescent="0.3">
      <c r="B25" s="5" t="s">
        <v>71</v>
      </c>
      <c r="C25" s="5" t="s">
        <v>72</v>
      </c>
      <c r="D25" s="7">
        <v>0</v>
      </c>
      <c r="E25" s="7">
        <v>0</v>
      </c>
    </row>
    <row r="26" spans="2:5" x14ac:dyDescent="0.3">
      <c r="B26" s="5" t="s">
        <v>73</v>
      </c>
      <c r="C26" s="5" t="s">
        <v>74</v>
      </c>
      <c r="D26" s="7">
        <v>13</v>
      </c>
      <c r="E26" s="7">
        <v>13</v>
      </c>
    </row>
    <row r="27" spans="2:5" x14ac:dyDescent="0.3">
      <c r="B27" s="5" t="s">
        <v>75</v>
      </c>
      <c r="C27" s="5" t="s">
        <v>76</v>
      </c>
      <c r="D27" s="7">
        <v>0</v>
      </c>
      <c r="E27" s="7">
        <v>0</v>
      </c>
    </row>
    <row r="28" spans="2:5" x14ac:dyDescent="0.3">
      <c r="B28" s="5" t="s">
        <v>77</v>
      </c>
      <c r="C28" s="5" t="s">
        <v>78</v>
      </c>
      <c r="D28" s="7">
        <v>21.05</v>
      </c>
      <c r="E28" s="7">
        <v>21.05</v>
      </c>
    </row>
    <row r="29" spans="2:5" x14ac:dyDescent="0.3">
      <c r="B29" s="5" t="s">
        <v>79</v>
      </c>
      <c r="C29" s="5" t="s">
        <v>80</v>
      </c>
      <c r="D29" s="7">
        <v>14.05</v>
      </c>
      <c r="E29" s="7">
        <v>14.049999999999999</v>
      </c>
    </row>
    <row r="30" spans="2:5" x14ac:dyDescent="0.3">
      <c r="B30" s="5" t="s">
        <v>81</v>
      </c>
      <c r="C30" s="5" t="s">
        <v>82</v>
      </c>
      <c r="D30" s="7">
        <v>21.05</v>
      </c>
      <c r="E30" s="7">
        <v>21.05</v>
      </c>
    </row>
    <row r="31" spans="2:5" x14ac:dyDescent="0.3">
      <c r="B31" s="5" t="s">
        <v>83</v>
      </c>
      <c r="C31" s="5" t="s">
        <v>84</v>
      </c>
      <c r="D31" s="7">
        <v>22.05</v>
      </c>
      <c r="E31" s="7">
        <v>6.0000000000000888</v>
      </c>
    </row>
    <row r="32" spans="2:5" x14ac:dyDescent="0.3">
      <c r="B32" s="5" t="s">
        <v>85</v>
      </c>
      <c r="C32" s="5" t="s">
        <v>86</v>
      </c>
      <c r="D32" s="7">
        <v>33.049999999999997</v>
      </c>
      <c r="E32" s="7">
        <v>16.999999999987608</v>
      </c>
    </row>
    <row r="33" spans="1:7" x14ac:dyDescent="0.3">
      <c r="B33" s="5" t="s">
        <v>87</v>
      </c>
      <c r="C33" s="5" t="s">
        <v>88</v>
      </c>
      <c r="D33" s="7">
        <v>13</v>
      </c>
      <c r="E33" s="7">
        <v>13</v>
      </c>
    </row>
    <row r="34" spans="1:7" x14ac:dyDescent="0.3">
      <c r="B34" s="5" t="s">
        <v>89</v>
      </c>
      <c r="C34" s="5" t="s">
        <v>90</v>
      </c>
      <c r="D34" s="7">
        <v>21.05</v>
      </c>
      <c r="E34" s="7">
        <v>21.05</v>
      </c>
    </row>
    <row r="35" spans="1:7" x14ac:dyDescent="0.3">
      <c r="B35" s="5" t="s">
        <v>91</v>
      </c>
      <c r="C35" s="5" t="s">
        <v>92</v>
      </c>
      <c r="D35" s="7">
        <v>13</v>
      </c>
      <c r="E35" s="7">
        <v>13</v>
      </c>
    </row>
    <row r="36" spans="1:7" x14ac:dyDescent="0.3">
      <c r="B36" s="5" t="s">
        <v>93</v>
      </c>
      <c r="C36" s="5" t="s">
        <v>94</v>
      </c>
      <c r="D36" s="7">
        <v>24</v>
      </c>
      <c r="E36" s="7">
        <v>24</v>
      </c>
    </row>
    <row r="37" spans="1:7" x14ac:dyDescent="0.3">
      <c r="B37" s="5" t="s">
        <v>95</v>
      </c>
      <c r="C37" s="5" t="s">
        <v>96</v>
      </c>
      <c r="D37" s="7">
        <v>21.05</v>
      </c>
      <c r="E37" s="7">
        <v>21.050000000000004</v>
      </c>
    </row>
    <row r="38" spans="1:7" x14ac:dyDescent="0.3">
      <c r="B38" s="5" t="s">
        <v>97</v>
      </c>
      <c r="C38" s="5" t="s">
        <v>98</v>
      </c>
      <c r="D38" s="7">
        <v>33.049999999999997</v>
      </c>
      <c r="E38" s="7">
        <v>33.050000000000004</v>
      </c>
    </row>
    <row r="39" spans="1:7" x14ac:dyDescent="0.3">
      <c r="B39" s="5" t="s">
        <v>99</v>
      </c>
      <c r="C39" s="5" t="s">
        <v>100</v>
      </c>
      <c r="D39" s="7">
        <v>21.05</v>
      </c>
      <c r="E39" s="7">
        <v>21.05</v>
      </c>
    </row>
    <row r="40" spans="1:7" x14ac:dyDescent="0.3">
      <c r="B40" s="5" t="s">
        <v>101</v>
      </c>
      <c r="C40" s="5" t="s">
        <v>102</v>
      </c>
      <c r="D40" s="7">
        <v>34.049999999999997</v>
      </c>
      <c r="E40" s="7">
        <v>34.050000000000004</v>
      </c>
    </row>
    <row r="41" spans="1:7" x14ac:dyDescent="0.3">
      <c r="B41" s="5" t="s">
        <v>103</v>
      </c>
      <c r="C41" s="5" t="s">
        <v>104</v>
      </c>
      <c r="D41" s="7">
        <v>33.049999999999997</v>
      </c>
      <c r="E41" s="7">
        <v>33.050000000000004</v>
      </c>
    </row>
    <row r="42" spans="1:7" ht="15" thickBot="1" x14ac:dyDescent="0.35">
      <c r="B42" s="3" t="s">
        <v>105</v>
      </c>
      <c r="C42" s="3" t="s">
        <v>106</v>
      </c>
      <c r="D42" s="6">
        <v>48.05</v>
      </c>
      <c r="E42" s="6">
        <v>48.05</v>
      </c>
    </row>
    <row r="45" spans="1:7" ht="15" thickBot="1" x14ac:dyDescent="0.35">
      <c r="A45" t="s">
        <v>40</v>
      </c>
    </row>
    <row r="46" spans="1:7" ht="15" thickBot="1" x14ac:dyDescent="0.35">
      <c r="B46" s="4" t="s">
        <v>35</v>
      </c>
      <c r="C46" s="4" t="s">
        <v>36</v>
      </c>
      <c r="D46" s="4" t="s">
        <v>41</v>
      </c>
      <c r="E46" s="4" t="s">
        <v>42</v>
      </c>
      <c r="F46" s="4" t="s">
        <v>43</v>
      </c>
      <c r="G46" s="4" t="s">
        <v>44</v>
      </c>
    </row>
    <row r="47" spans="1:7" x14ac:dyDescent="0.3">
      <c r="B47" s="5" t="s">
        <v>107</v>
      </c>
      <c r="C47" s="5" t="s">
        <v>30</v>
      </c>
      <c r="D47" s="7">
        <v>50</v>
      </c>
      <c r="E47" s="5" t="s">
        <v>108</v>
      </c>
      <c r="F47" s="5" t="s">
        <v>109</v>
      </c>
      <c r="G47" s="5">
        <v>0</v>
      </c>
    </row>
    <row r="48" spans="1:7" x14ac:dyDescent="0.3">
      <c r="B48" s="5" t="s">
        <v>110</v>
      </c>
      <c r="C48" s="5" t="s">
        <v>30</v>
      </c>
      <c r="D48" s="7">
        <v>5.9999999999999991</v>
      </c>
      <c r="E48" s="5" t="s">
        <v>111</v>
      </c>
      <c r="F48" s="5" t="s">
        <v>112</v>
      </c>
      <c r="G48" s="7">
        <v>0.99999999999999911</v>
      </c>
    </row>
    <row r="49" spans="2:7" x14ac:dyDescent="0.3">
      <c r="B49" s="5" t="s">
        <v>113</v>
      </c>
      <c r="C49" s="5" t="s">
        <v>30</v>
      </c>
      <c r="D49" s="7">
        <v>13</v>
      </c>
      <c r="E49" s="5" t="s">
        <v>114</v>
      </c>
      <c r="F49" s="5" t="s">
        <v>109</v>
      </c>
      <c r="G49" s="7">
        <v>0</v>
      </c>
    </row>
    <row r="50" spans="2:7" x14ac:dyDescent="0.3">
      <c r="B50" s="5" t="s">
        <v>115</v>
      </c>
      <c r="C50" s="5" t="s">
        <v>30</v>
      </c>
      <c r="D50" s="7">
        <v>21.05</v>
      </c>
      <c r="E50" s="5" t="s">
        <v>116</v>
      </c>
      <c r="F50" s="5" t="s">
        <v>112</v>
      </c>
      <c r="G50" s="7">
        <v>1.0500000000000007</v>
      </c>
    </row>
    <row r="51" spans="2:7" x14ac:dyDescent="0.3">
      <c r="B51" s="5" t="s">
        <v>117</v>
      </c>
      <c r="C51" s="5" t="s">
        <v>30</v>
      </c>
      <c r="D51" s="7">
        <v>7.0000000000000018</v>
      </c>
      <c r="E51" s="5" t="s">
        <v>118</v>
      </c>
      <c r="F51" s="5" t="s">
        <v>112</v>
      </c>
      <c r="G51" s="7">
        <v>2.0000000000000018</v>
      </c>
    </row>
    <row r="52" spans="2:7" x14ac:dyDescent="0.3">
      <c r="B52" s="5" t="s">
        <v>119</v>
      </c>
      <c r="C52" s="5" t="s">
        <v>30</v>
      </c>
      <c r="D52" s="7">
        <v>10.999999999987519</v>
      </c>
      <c r="E52" s="5" t="s">
        <v>120</v>
      </c>
      <c r="F52" s="5" t="s">
        <v>112</v>
      </c>
      <c r="G52" s="7">
        <v>1.9999999999875193</v>
      </c>
    </row>
    <row r="53" spans="2:7" x14ac:dyDescent="0.3">
      <c r="B53" s="5" t="s">
        <v>121</v>
      </c>
      <c r="C53" s="5" t="s">
        <v>30</v>
      </c>
      <c r="D53" s="7">
        <v>8.0500000000000007</v>
      </c>
      <c r="E53" s="5" t="s">
        <v>122</v>
      </c>
      <c r="F53" s="5" t="s">
        <v>112</v>
      </c>
      <c r="G53" s="7">
        <v>1.0500000000000007</v>
      </c>
    </row>
    <row r="54" spans="2:7" x14ac:dyDescent="0.3">
      <c r="B54" s="5" t="s">
        <v>123</v>
      </c>
      <c r="C54" s="5" t="s">
        <v>30</v>
      </c>
      <c r="D54" s="7">
        <v>11</v>
      </c>
      <c r="E54" s="5" t="s">
        <v>124</v>
      </c>
      <c r="F54" s="5" t="s">
        <v>112</v>
      </c>
      <c r="G54" s="7">
        <v>3</v>
      </c>
    </row>
    <row r="55" spans="2:7" x14ac:dyDescent="0.3">
      <c r="B55" s="5" t="s">
        <v>125</v>
      </c>
      <c r="C55" s="5" t="s">
        <v>30</v>
      </c>
      <c r="D55" s="7">
        <v>12</v>
      </c>
      <c r="E55" s="5" t="s">
        <v>126</v>
      </c>
      <c r="F55" s="5" t="s">
        <v>112</v>
      </c>
      <c r="G55" s="7">
        <v>3</v>
      </c>
    </row>
    <row r="56" spans="2:7" x14ac:dyDescent="0.3">
      <c r="B56" s="5" t="s">
        <v>127</v>
      </c>
      <c r="C56" s="5" t="s">
        <v>30</v>
      </c>
      <c r="D56" s="7">
        <v>13.000000000000004</v>
      </c>
      <c r="E56" s="5" t="s">
        <v>128</v>
      </c>
      <c r="F56" s="5" t="s">
        <v>112</v>
      </c>
      <c r="G56" s="7">
        <v>1.0000000000000036</v>
      </c>
    </row>
    <row r="57" spans="2:7" x14ac:dyDescent="0.3">
      <c r="B57" s="5" t="s">
        <v>129</v>
      </c>
      <c r="C57" s="5" t="s">
        <v>30</v>
      </c>
      <c r="D57" s="7">
        <v>14.999999999999993</v>
      </c>
      <c r="E57" s="5" t="s">
        <v>130</v>
      </c>
      <c r="F57" s="5" t="s">
        <v>109</v>
      </c>
      <c r="G57" s="7">
        <v>0</v>
      </c>
    </row>
    <row r="58" spans="2:7" x14ac:dyDescent="0.3">
      <c r="B58" s="5" t="s">
        <v>131</v>
      </c>
      <c r="C58" s="5" t="s">
        <v>30</v>
      </c>
      <c r="D58" s="7">
        <v>8.0500000000000007</v>
      </c>
      <c r="E58" s="5" t="s">
        <v>132</v>
      </c>
      <c r="F58" s="5" t="s">
        <v>112</v>
      </c>
      <c r="G58" s="7">
        <v>8.0500000000000007</v>
      </c>
    </row>
    <row r="59" spans="2:7" x14ac:dyDescent="0.3">
      <c r="B59" s="5" t="s">
        <v>133</v>
      </c>
      <c r="C59" s="5" t="s">
        <v>30</v>
      </c>
      <c r="D59" s="7">
        <v>8.9706020389712648E-14</v>
      </c>
      <c r="E59" s="5" t="s">
        <v>134</v>
      </c>
      <c r="F59" s="5" t="s">
        <v>109</v>
      </c>
      <c r="G59" s="7">
        <v>0</v>
      </c>
    </row>
    <row r="60" spans="2:7" x14ac:dyDescent="0.3">
      <c r="B60" s="5" t="s">
        <v>135</v>
      </c>
      <c r="C60" s="5" t="s">
        <v>30</v>
      </c>
      <c r="D60" s="7">
        <v>0</v>
      </c>
      <c r="E60" s="5" t="s">
        <v>136</v>
      </c>
      <c r="F60" s="5" t="s">
        <v>109</v>
      </c>
      <c r="G60" s="7">
        <v>0</v>
      </c>
    </row>
    <row r="61" spans="2:7" x14ac:dyDescent="0.3">
      <c r="B61" s="5" t="s">
        <v>137</v>
      </c>
      <c r="C61" s="5" t="s">
        <v>30</v>
      </c>
      <c r="D61" s="7">
        <v>0</v>
      </c>
      <c r="E61" s="5" t="s">
        <v>138</v>
      </c>
      <c r="F61" s="5" t="s">
        <v>109</v>
      </c>
      <c r="G61" s="7">
        <v>0</v>
      </c>
    </row>
    <row r="62" spans="2:7" x14ac:dyDescent="0.3">
      <c r="B62" s="5" t="s">
        <v>139</v>
      </c>
      <c r="C62" s="5" t="s">
        <v>30</v>
      </c>
      <c r="D62" s="7">
        <v>3.5527136788005009E-15</v>
      </c>
      <c r="E62" s="5" t="s">
        <v>140</v>
      </c>
      <c r="F62" s="5" t="s">
        <v>109</v>
      </c>
      <c r="G62" s="7">
        <v>0</v>
      </c>
    </row>
    <row r="63" spans="2:7" x14ac:dyDescent="0.3">
      <c r="B63" s="5" t="s">
        <v>141</v>
      </c>
      <c r="C63" s="5" t="s">
        <v>30</v>
      </c>
      <c r="D63" s="7">
        <v>3.5527136788005009E-15</v>
      </c>
      <c r="E63" s="5" t="s">
        <v>142</v>
      </c>
      <c r="F63" s="5" t="s">
        <v>109</v>
      </c>
      <c r="G63" s="7">
        <v>0</v>
      </c>
    </row>
    <row r="64" spans="2:7" x14ac:dyDescent="0.3">
      <c r="B64" s="5" t="s">
        <v>143</v>
      </c>
      <c r="C64" s="5" t="s">
        <v>30</v>
      </c>
      <c r="D64" s="7">
        <v>3.5527136788005009E-15</v>
      </c>
      <c r="E64" s="5" t="s">
        <v>144</v>
      </c>
      <c r="F64" s="5" t="s">
        <v>109</v>
      </c>
      <c r="G64" s="7">
        <v>0</v>
      </c>
    </row>
    <row r="65" spans="2:7" x14ac:dyDescent="0.3">
      <c r="B65" s="5" t="s">
        <v>145</v>
      </c>
      <c r="C65" s="5" t="s">
        <v>30</v>
      </c>
      <c r="D65" s="7">
        <v>0</v>
      </c>
      <c r="E65" s="5" t="s">
        <v>146</v>
      </c>
      <c r="F65" s="5" t="s">
        <v>109</v>
      </c>
      <c r="G65" s="7">
        <v>0</v>
      </c>
    </row>
    <row r="66" spans="2:7" x14ac:dyDescent="0.3">
      <c r="B66" s="5" t="s">
        <v>147</v>
      </c>
      <c r="C66" s="5" t="s">
        <v>30</v>
      </c>
      <c r="D66" s="7">
        <v>0</v>
      </c>
      <c r="E66" s="5" t="s">
        <v>148</v>
      </c>
      <c r="F66" s="5" t="s">
        <v>109</v>
      </c>
      <c r="G66" s="7">
        <v>0</v>
      </c>
    </row>
    <row r="67" spans="2:7" x14ac:dyDescent="0.3">
      <c r="B67" s="5" t="s">
        <v>149</v>
      </c>
      <c r="C67" s="5" t="s">
        <v>30</v>
      </c>
      <c r="D67" s="7">
        <v>0</v>
      </c>
      <c r="E67" s="5" t="s">
        <v>150</v>
      </c>
      <c r="F67" s="5" t="s">
        <v>109</v>
      </c>
      <c r="G67" s="7">
        <v>0</v>
      </c>
    </row>
    <row r="68" spans="2:7" x14ac:dyDescent="0.3">
      <c r="B68" s="5" t="s">
        <v>151</v>
      </c>
      <c r="C68" s="5" t="s">
        <v>30</v>
      </c>
      <c r="D68" s="7">
        <v>16.050000000012396</v>
      </c>
      <c r="E68" s="5" t="s">
        <v>152</v>
      </c>
      <c r="F68" s="5" t="s">
        <v>112</v>
      </c>
      <c r="G68" s="7">
        <v>16.050000000012396</v>
      </c>
    </row>
    <row r="69" spans="2:7" x14ac:dyDescent="0.3">
      <c r="B69" s="5" t="s">
        <v>153</v>
      </c>
      <c r="C69" s="5" t="s">
        <v>30</v>
      </c>
      <c r="D69" s="7">
        <v>0</v>
      </c>
      <c r="E69" s="5" t="s">
        <v>154</v>
      </c>
      <c r="F69" s="5" t="s">
        <v>109</v>
      </c>
      <c r="G69" s="7">
        <v>0</v>
      </c>
    </row>
    <row r="70" spans="2:7" x14ac:dyDescent="0.3">
      <c r="B70" s="5" t="s">
        <v>155</v>
      </c>
      <c r="C70" s="5" t="s">
        <v>30</v>
      </c>
      <c r="D70" s="7">
        <v>5.9999999999999991</v>
      </c>
      <c r="E70" s="5" t="s">
        <v>156</v>
      </c>
      <c r="F70" s="5" t="s">
        <v>109</v>
      </c>
      <c r="G70" s="5">
        <v>0</v>
      </c>
    </row>
    <row r="71" spans="2:7" x14ac:dyDescent="0.3">
      <c r="B71" s="5" t="s">
        <v>157</v>
      </c>
      <c r="C71" s="5" t="s">
        <v>30</v>
      </c>
      <c r="D71" s="7">
        <v>15</v>
      </c>
      <c r="E71" s="5" t="s">
        <v>158</v>
      </c>
      <c r="F71" s="5" t="s">
        <v>112</v>
      </c>
      <c r="G71" s="5">
        <v>0</v>
      </c>
    </row>
    <row r="72" spans="2:7" x14ac:dyDescent="0.3">
      <c r="B72" s="5" t="s">
        <v>159</v>
      </c>
      <c r="C72" s="5" t="s">
        <v>30</v>
      </c>
      <c r="D72" s="7">
        <v>26</v>
      </c>
      <c r="E72" s="5" t="s">
        <v>160</v>
      </c>
      <c r="F72" s="5" t="s">
        <v>109</v>
      </c>
      <c r="G72" s="5">
        <v>0</v>
      </c>
    </row>
    <row r="73" spans="2:7" x14ac:dyDescent="0.3">
      <c r="B73" s="5" t="s">
        <v>161</v>
      </c>
      <c r="C73" s="5" t="s">
        <v>30</v>
      </c>
      <c r="D73" s="7">
        <v>7.0000000000000018</v>
      </c>
      <c r="E73" s="5" t="s">
        <v>162</v>
      </c>
      <c r="F73" s="5" t="s">
        <v>112</v>
      </c>
      <c r="G73" s="5">
        <v>0</v>
      </c>
    </row>
    <row r="74" spans="2:7" x14ac:dyDescent="0.3">
      <c r="B74" s="5" t="s">
        <v>163</v>
      </c>
      <c r="C74" s="5" t="s">
        <v>30</v>
      </c>
      <c r="D74" s="7">
        <v>10.999999999987519</v>
      </c>
      <c r="E74" s="5" t="s">
        <v>164</v>
      </c>
      <c r="F74" s="5" t="s">
        <v>112</v>
      </c>
      <c r="G74" s="5">
        <v>0</v>
      </c>
    </row>
    <row r="75" spans="2:7" x14ac:dyDescent="0.3">
      <c r="B75" s="5" t="s">
        <v>165</v>
      </c>
      <c r="C75" s="5" t="s">
        <v>30</v>
      </c>
      <c r="D75" s="7">
        <v>10</v>
      </c>
      <c r="E75" s="5" t="s">
        <v>166</v>
      </c>
      <c r="F75" s="5" t="s">
        <v>112</v>
      </c>
      <c r="G75" s="5">
        <v>0</v>
      </c>
    </row>
    <row r="76" spans="2:7" x14ac:dyDescent="0.3">
      <c r="B76" s="5" t="s">
        <v>167</v>
      </c>
      <c r="C76" s="5" t="s">
        <v>30</v>
      </c>
      <c r="D76" s="7">
        <v>11</v>
      </c>
      <c r="E76" s="5" t="s">
        <v>168</v>
      </c>
      <c r="F76" s="5" t="s">
        <v>112</v>
      </c>
      <c r="G76" s="5">
        <v>0</v>
      </c>
    </row>
    <row r="77" spans="2:7" x14ac:dyDescent="0.3">
      <c r="B77" s="5" t="s">
        <v>169</v>
      </c>
      <c r="C77" s="5" t="s">
        <v>30</v>
      </c>
      <c r="D77" s="7">
        <v>12</v>
      </c>
      <c r="E77" s="5" t="s">
        <v>170</v>
      </c>
      <c r="F77" s="5" t="s">
        <v>112</v>
      </c>
      <c r="G77" s="5">
        <v>0</v>
      </c>
    </row>
    <row r="78" spans="2:7" x14ac:dyDescent="0.3">
      <c r="B78" s="5" t="s">
        <v>171</v>
      </c>
      <c r="C78" s="5" t="s">
        <v>30</v>
      </c>
      <c r="D78" s="7">
        <v>13.000000000000004</v>
      </c>
      <c r="E78" s="5" t="s">
        <v>172</v>
      </c>
      <c r="F78" s="5" t="s">
        <v>112</v>
      </c>
      <c r="G78" s="5">
        <v>0</v>
      </c>
    </row>
    <row r="79" spans="2:7" x14ac:dyDescent="0.3">
      <c r="B79" s="5" t="s">
        <v>173</v>
      </c>
      <c r="C79" s="5" t="s">
        <v>30</v>
      </c>
      <c r="D79" s="7">
        <v>16.999999999999993</v>
      </c>
      <c r="E79" s="5" t="s">
        <v>174</v>
      </c>
      <c r="F79" s="5" t="s">
        <v>112</v>
      </c>
      <c r="G79" s="5">
        <v>0</v>
      </c>
    </row>
    <row r="80" spans="2:7" x14ac:dyDescent="0.3">
      <c r="B80" s="5" t="s">
        <v>67</v>
      </c>
      <c r="C80" s="5" t="s">
        <v>68</v>
      </c>
      <c r="D80" s="7">
        <v>0</v>
      </c>
      <c r="E80" s="5" t="s">
        <v>175</v>
      </c>
      <c r="F80" s="5" t="s">
        <v>109</v>
      </c>
      <c r="G80" s="5">
        <v>0</v>
      </c>
    </row>
    <row r="81" spans="2:7" x14ac:dyDescent="0.3">
      <c r="B81" s="5" t="s">
        <v>71</v>
      </c>
      <c r="C81" s="5" t="s">
        <v>72</v>
      </c>
      <c r="D81" s="7">
        <v>0</v>
      </c>
      <c r="E81" s="5" t="s">
        <v>176</v>
      </c>
      <c r="F81" s="5" t="s">
        <v>112</v>
      </c>
      <c r="G81" s="5">
        <v>0</v>
      </c>
    </row>
    <row r="82" spans="2:7" ht="15" thickBot="1" x14ac:dyDescent="0.35">
      <c r="B82" s="3" t="s">
        <v>75</v>
      </c>
      <c r="C82" s="3" t="s">
        <v>76</v>
      </c>
      <c r="D82" s="6">
        <v>0</v>
      </c>
      <c r="E82" s="3" t="s">
        <v>177</v>
      </c>
      <c r="F82" s="3" t="s">
        <v>109</v>
      </c>
      <c r="G8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showGridLines="0" topLeftCell="A6" workbookViewId="0">
      <selection sqref="A1:A3"/>
    </sheetView>
  </sheetViews>
  <sheetFormatPr defaultRowHeight="14.4" x14ac:dyDescent="0.3"/>
  <cols>
    <col min="1" max="1" width="2.33203125" customWidth="1"/>
    <col min="2" max="2" width="7.5546875" customWidth="1"/>
    <col min="3" max="3" width="14" bestFit="1" customWidth="1"/>
    <col min="4" max="4" width="9.5546875" bestFit="1" customWidth="1"/>
    <col min="5" max="5" width="10.44140625" bestFit="1" customWidth="1"/>
    <col min="6" max="6" width="13.88671875" bestFit="1" customWidth="1"/>
    <col min="7" max="7" width="12.44140625" bestFit="1" customWidth="1"/>
    <col min="8" max="8" width="13.33203125" bestFit="1" customWidth="1"/>
  </cols>
  <sheetData>
    <row r="1" spans="1:8" x14ac:dyDescent="0.3">
      <c r="A1" s="2" t="s">
        <v>178</v>
      </c>
    </row>
    <row r="2" spans="1:8" x14ac:dyDescent="0.3">
      <c r="A2" s="2" t="s">
        <v>32</v>
      </c>
    </row>
    <row r="3" spans="1:8" x14ac:dyDescent="0.3">
      <c r="A3" s="2" t="s">
        <v>179</v>
      </c>
    </row>
    <row r="6" spans="1:8" ht="15" thickBot="1" x14ac:dyDescent="0.35">
      <c r="A6" t="s">
        <v>39</v>
      </c>
    </row>
    <row r="7" spans="1:8" x14ac:dyDescent="0.3">
      <c r="B7" s="8"/>
      <c r="C7" s="8"/>
      <c r="D7" s="8" t="s">
        <v>180</v>
      </c>
      <c r="E7" s="8" t="s">
        <v>182</v>
      </c>
      <c r="F7" s="8" t="s">
        <v>184</v>
      </c>
      <c r="G7" s="8" t="s">
        <v>186</v>
      </c>
      <c r="H7" s="8" t="s">
        <v>186</v>
      </c>
    </row>
    <row r="8" spans="1:8" ht="15" thickBot="1" x14ac:dyDescent="0.35">
      <c r="B8" s="9" t="s">
        <v>35</v>
      </c>
      <c r="C8" s="9" t="s">
        <v>36</v>
      </c>
      <c r="D8" s="9" t="s">
        <v>181</v>
      </c>
      <c r="E8" s="9" t="s">
        <v>183</v>
      </c>
      <c r="F8" s="9" t="s">
        <v>185</v>
      </c>
      <c r="G8" s="9" t="s">
        <v>187</v>
      </c>
      <c r="H8" s="9" t="s">
        <v>188</v>
      </c>
    </row>
    <row r="9" spans="1:8" x14ac:dyDescent="0.3">
      <c r="B9" s="5" t="s">
        <v>47</v>
      </c>
      <c r="C9" s="5" t="s">
        <v>48</v>
      </c>
      <c r="D9" s="7">
        <v>0</v>
      </c>
      <c r="E9" s="7">
        <v>7.4999999999999997E-2</v>
      </c>
      <c r="F9" s="5">
        <v>0</v>
      </c>
      <c r="G9" s="5">
        <v>1E+30</v>
      </c>
      <c r="H9" s="5">
        <v>7.4999999999999997E-2</v>
      </c>
    </row>
    <row r="10" spans="1:8" x14ac:dyDescent="0.3">
      <c r="B10" s="5" t="s">
        <v>49</v>
      </c>
      <c r="C10" s="5" t="s">
        <v>50</v>
      </c>
      <c r="D10" s="7">
        <v>10</v>
      </c>
      <c r="E10" s="7">
        <v>0</v>
      </c>
      <c r="F10" s="5">
        <v>0</v>
      </c>
      <c r="G10" s="5">
        <v>7.5000000000000011E-2</v>
      </c>
      <c r="H10" s="5">
        <v>1E+30</v>
      </c>
    </row>
    <row r="11" spans="1:8" x14ac:dyDescent="0.3">
      <c r="B11" s="5" t="s">
        <v>51</v>
      </c>
      <c r="C11" s="5" t="s">
        <v>52</v>
      </c>
      <c r="D11" s="7">
        <v>16.5</v>
      </c>
      <c r="E11" s="7">
        <v>0</v>
      </c>
      <c r="F11" s="5">
        <v>0</v>
      </c>
      <c r="G11" s="5">
        <v>9.9999999999999964E-2</v>
      </c>
      <c r="H11" s="5">
        <v>9.9999999999999992E-2</v>
      </c>
    </row>
    <row r="12" spans="1:8" x14ac:dyDescent="0.3">
      <c r="B12" s="5" t="s">
        <v>53</v>
      </c>
      <c r="C12" s="5" t="s">
        <v>54</v>
      </c>
      <c r="D12" s="7">
        <v>0</v>
      </c>
      <c r="E12" s="7">
        <v>7.4999999999999997E-2</v>
      </c>
      <c r="F12" s="5">
        <v>0</v>
      </c>
      <c r="G12" s="5">
        <v>1E+30</v>
      </c>
      <c r="H12" s="5">
        <v>7.4999999999999997E-2</v>
      </c>
    </row>
    <row r="13" spans="1:8" x14ac:dyDescent="0.3">
      <c r="B13" s="5" t="s">
        <v>55</v>
      </c>
      <c r="C13" s="5" t="s">
        <v>56</v>
      </c>
      <c r="D13" s="7">
        <v>0</v>
      </c>
      <c r="E13" s="7">
        <v>7.4999999999999997E-2</v>
      </c>
      <c r="F13" s="5">
        <v>0</v>
      </c>
      <c r="G13" s="5">
        <v>1E+30</v>
      </c>
      <c r="H13" s="5">
        <v>7.4999999999999997E-2</v>
      </c>
    </row>
    <row r="14" spans="1:8" x14ac:dyDescent="0.3">
      <c r="B14" s="5" t="s">
        <v>57</v>
      </c>
      <c r="C14" s="5" t="s">
        <v>58</v>
      </c>
      <c r="D14" s="7">
        <v>19.499999999999993</v>
      </c>
      <c r="E14" s="7">
        <v>0</v>
      </c>
      <c r="F14" s="5">
        <v>0</v>
      </c>
      <c r="G14" s="5">
        <v>3.3333333333333326E-2</v>
      </c>
      <c r="H14" s="5">
        <v>6.0000000000000019E-2</v>
      </c>
    </row>
    <row r="15" spans="1:8" x14ac:dyDescent="0.3">
      <c r="B15" s="5" t="s">
        <v>59</v>
      </c>
      <c r="C15" s="5" t="s">
        <v>60</v>
      </c>
      <c r="D15" s="7">
        <v>0</v>
      </c>
      <c r="E15" s="7">
        <v>7.4999999999999997E-2</v>
      </c>
      <c r="F15" s="5">
        <v>0</v>
      </c>
      <c r="G15" s="5">
        <v>1E+30</v>
      </c>
      <c r="H15" s="5">
        <v>7.4999999999999997E-2</v>
      </c>
    </row>
    <row r="16" spans="1:8" x14ac:dyDescent="0.3">
      <c r="B16" s="5" t="s">
        <v>61</v>
      </c>
      <c r="C16" s="5" t="s">
        <v>62</v>
      </c>
      <c r="D16" s="7">
        <v>0</v>
      </c>
      <c r="E16" s="7">
        <v>2.4999999999999991E-2</v>
      </c>
      <c r="F16" s="5">
        <v>0</v>
      </c>
      <c r="G16" s="5">
        <v>1E+30</v>
      </c>
      <c r="H16" s="5">
        <v>2.4999999999999991E-2</v>
      </c>
    </row>
    <row r="17" spans="2:8" x14ac:dyDescent="0.3">
      <c r="B17" s="5" t="s">
        <v>63</v>
      </c>
      <c r="C17" s="5" t="s">
        <v>64</v>
      </c>
      <c r="D17" s="7">
        <v>0</v>
      </c>
      <c r="E17" s="7">
        <v>7.4999999999999997E-2</v>
      </c>
      <c r="F17" s="5">
        <v>0</v>
      </c>
      <c r="G17" s="5">
        <v>1E+30</v>
      </c>
      <c r="H17" s="5">
        <v>7.4999999999999997E-2</v>
      </c>
    </row>
    <row r="18" spans="2:8" x14ac:dyDescent="0.3">
      <c r="B18" s="5" t="s">
        <v>65</v>
      </c>
      <c r="C18" s="5" t="s">
        <v>66</v>
      </c>
      <c r="D18" s="7">
        <v>4</v>
      </c>
      <c r="E18" s="7">
        <v>0</v>
      </c>
      <c r="F18" s="5">
        <v>0</v>
      </c>
      <c r="G18" s="5">
        <v>0.42499999999999999</v>
      </c>
      <c r="H18" s="5">
        <v>1E+30</v>
      </c>
    </row>
    <row r="19" spans="2:8" x14ac:dyDescent="0.3">
      <c r="B19" s="5" t="s">
        <v>67</v>
      </c>
      <c r="C19" s="5" t="s">
        <v>68</v>
      </c>
      <c r="D19" s="7">
        <v>0</v>
      </c>
      <c r="E19" s="7">
        <v>0</v>
      </c>
      <c r="F19" s="5">
        <v>0</v>
      </c>
      <c r="G19" s="5">
        <v>1E+30</v>
      </c>
      <c r="H19" s="5">
        <v>0</v>
      </c>
    </row>
    <row r="20" spans="2:8" x14ac:dyDescent="0.3">
      <c r="B20" s="5" t="s">
        <v>69</v>
      </c>
      <c r="C20" s="5" t="s">
        <v>70</v>
      </c>
      <c r="D20" s="7">
        <v>6</v>
      </c>
      <c r="E20" s="7">
        <v>0</v>
      </c>
      <c r="F20" s="5">
        <v>0</v>
      </c>
      <c r="G20" s="5">
        <v>1.0714285714285714</v>
      </c>
      <c r="H20" s="5">
        <v>0</v>
      </c>
    </row>
    <row r="21" spans="2:8" x14ac:dyDescent="0.3">
      <c r="B21" s="5" t="s">
        <v>71</v>
      </c>
      <c r="C21" s="5" t="s">
        <v>72</v>
      </c>
      <c r="D21" s="7">
        <v>0</v>
      </c>
      <c r="E21" s="7">
        <v>0.75</v>
      </c>
      <c r="F21" s="5">
        <v>0</v>
      </c>
      <c r="G21" s="5">
        <v>1E+30</v>
      </c>
      <c r="H21" s="5">
        <v>0.75</v>
      </c>
    </row>
    <row r="22" spans="2:8" x14ac:dyDescent="0.3">
      <c r="B22" s="5" t="s">
        <v>73</v>
      </c>
      <c r="C22" s="5" t="s">
        <v>74</v>
      </c>
      <c r="D22" s="7">
        <v>13</v>
      </c>
      <c r="E22" s="7">
        <v>0</v>
      </c>
      <c r="F22" s="5">
        <v>0</v>
      </c>
      <c r="G22" s="5">
        <v>1E+30</v>
      </c>
      <c r="H22" s="5">
        <v>0.37500000000000006</v>
      </c>
    </row>
    <row r="23" spans="2:8" x14ac:dyDescent="0.3">
      <c r="B23" s="5" t="s">
        <v>75</v>
      </c>
      <c r="C23" s="5" t="s">
        <v>76</v>
      </c>
      <c r="D23" s="7">
        <v>0</v>
      </c>
      <c r="E23" s="7">
        <v>0.24999999999999997</v>
      </c>
      <c r="F23" s="5">
        <v>0</v>
      </c>
      <c r="G23" s="5">
        <v>1E+30</v>
      </c>
      <c r="H23" s="5">
        <v>0.24999999999999997</v>
      </c>
    </row>
    <row r="24" spans="2:8" x14ac:dyDescent="0.3">
      <c r="B24" s="5" t="s">
        <v>77</v>
      </c>
      <c r="C24" s="5" t="s">
        <v>78</v>
      </c>
      <c r="D24" s="7">
        <v>21.05</v>
      </c>
      <c r="E24" s="7">
        <v>0</v>
      </c>
      <c r="F24" s="5">
        <v>0</v>
      </c>
      <c r="G24" s="5">
        <v>0.33333333333333331</v>
      </c>
      <c r="H24" s="5">
        <v>0.3333333333333332</v>
      </c>
    </row>
    <row r="25" spans="2:8" x14ac:dyDescent="0.3">
      <c r="B25" s="5" t="s">
        <v>79</v>
      </c>
      <c r="C25" s="5" t="s">
        <v>80</v>
      </c>
      <c r="D25" s="7">
        <v>14.05</v>
      </c>
      <c r="E25" s="7">
        <v>0</v>
      </c>
      <c r="F25" s="5">
        <v>0</v>
      </c>
      <c r="G25" s="5">
        <v>0</v>
      </c>
      <c r="H25" s="5">
        <v>0</v>
      </c>
    </row>
    <row r="26" spans="2:8" x14ac:dyDescent="0.3">
      <c r="B26" s="5" t="s">
        <v>81</v>
      </c>
      <c r="C26" s="5" t="s">
        <v>82</v>
      </c>
      <c r="D26" s="7">
        <v>21.05</v>
      </c>
      <c r="E26" s="7">
        <v>0</v>
      </c>
      <c r="F26" s="5">
        <v>0</v>
      </c>
      <c r="G26" s="5">
        <v>0</v>
      </c>
      <c r="H26" s="5">
        <v>0</v>
      </c>
    </row>
    <row r="27" spans="2:8" x14ac:dyDescent="0.3">
      <c r="B27" s="5" t="s">
        <v>83</v>
      </c>
      <c r="C27" s="5" t="s">
        <v>84</v>
      </c>
      <c r="D27" s="7">
        <v>22.05</v>
      </c>
      <c r="E27" s="7">
        <v>0</v>
      </c>
      <c r="F27" s="5">
        <v>0</v>
      </c>
      <c r="G27" s="5">
        <v>0</v>
      </c>
      <c r="H27" s="5">
        <v>0.6</v>
      </c>
    </row>
    <row r="28" spans="2:8" x14ac:dyDescent="0.3">
      <c r="B28" s="5" t="s">
        <v>85</v>
      </c>
      <c r="C28" s="5" t="s">
        <v>86</v>
      </c>
      <c r="D28" s="7">
        <v>33.049999999999997</v>
      </c>
      <c r="E28" s="7">
        <v>0</v>
      </c>
      <c r="F28" s="5">
        <v>0</v>
      </c>
      <c r="G28" s="5">
        <v>0</v>
      </c>
      <c r="H28" s="5">
        <v>1</v>
      </c>
    </row>
    <row r="29" spans="2:8" x14ac:dyDescent="0.3">
      <c r="B29" s="5" t="s">
        <v>87</v>
      </c>
      <c r="C29" s="5" t="s">
        <v>88</v>
      </c>
      <c r="D29" s="7">
        <v>13</v>
      </c>
      <c r="E29" s="7">
        <v>0</v>
      </c>
      <c r="F29" s="5">
        <v>0</v>
      </c>
      <c r="G29" s="5">
        <v>1E+30</v>
      </c>
      <c r="H29" s="5">
        <v>0.37500000000000006</v>
      </c>
    </row>
    <row r="30" spans="2:8" x14ac:dyDescent="0.3">
      <c r="B30" s="5" t="s">
        <v>89</v>
      </c>
      <c r="C30" s="5" t="s">
        <v>90</v>
      </c>
      <c r="D30" s="7">
        <v>21.05</v>
      </c>
      <c r="E30" s="7">
        <v>0</v>
      </c>
      <c r="F30" s="5">
        <v>0</v>
      </c>
      <c r="G30" s="5">
        <v>3.0000000000000004</v>
      </c>
      <c r="H30" s="5">
        <v>0.3333333333333332</v>
      </c>
    </row>
    <row r="31" spans="2:8" x14ac:dyDescent="0.3">
      <c r="B31" s="5" t="s">
        <v>91</v>
      </c>
      <c r="C31" s="5" t="s">
        <v>92</v>
      </c>
      <c r="D31" s="7">
        <v>13</v>
      </c>
      <c r="E31" s="7">
        <v>0</v>
      </c>
      <c r="F31" s="5">
        <v>0</v>
      </c>
      <c r="G31" s="5">
        <v>1E+30</v>
      </c>
      <c r="H31" s="5">
        <v>0</v>
      </c>
    </row>
    <row r="32" spans="2:8" x14ac:dyDescent="0.3">
      <c r="B32" s="5" t="s">
        <v>93</v>
      </c>
      <c r="C32" s="5" t="s">
        <v>94</v>
      </c>
      <c r="D32" s="7">
        <v>24</v>
      </c>
      <c r="E32" s="7">
        <v>0</v>
      </c>
      <c r="F32" s="5">
        <v>0</v>
      </c>
      <c r="G32" s="5">
        <v>1.875</v>
      </c>
      <c r="H32" s="5">
        <v>0</v>
      </c>
    </row>
    <row r="33" spans="1:8" x14ac:dyDescent="0.3">
      <c r="B33" s="5" t="s">
        <v>95</v>
      </c>
      <c r="C33" s="5" t="s">
        <v>96</v>
      </c>
      <c r="D33" s="7">
        <v>21.05</v>
      </c>
      <c r="E33" s="7">
        <v>0</v>
      </c>
      <c r="F33" s="5">
        <v>0</v>
      </c>
      <c r="G33" s="5">
        <v>5.666666666666667</v>
      </c>
      <c r="H33" s="5">
        <v>0.3333333333333332</v>
      </c>
    </row>
    <row r="34" spans="1:8" x14ac:dyDescent="0.3">
      <c r="B34" s="5" t="s">
        <v>97</v>
      </c>
      <c r="C34" s="5" t="s">
        <v>98</v>
      </c>
      <c r="D34" s="7">
        <v>33.049999999999997</v>
      </c>
      <c r="E34" s="7">
        <v>0</v>
      </c>
      <c r="F34" s="5">
        <v>0</v>
      </c>
      <c r="G34" s="5">
        <v>5.666666666666667</v>
      </c>
      <c r="H34" s="5">
        <v>1</v>
      </c>
    </row>
    <row r="35" spans="1:8" x14ac:dyDescent="0.3">
      <c r="B35" s="5" t="s">
        <v>99</v>
      </c>
      <c r="C35" s="5" t="s">
        <v>100</v>
      </c>
      <c r="D35" s="7">
        <v>21.05</v>
      </c>
      <c r="E35" s="7">
        <v>0</v>
      </c>
      <c r="F35" s="5">
        <v>0</v>
      </c>
      <c r="G35" s="5">
        <v>0.33333333333333331</v>
      </c>
      <c r="H35" s="5">
        <v>0</v>
      </c>
    </row>
    <row r="36" spans="1:8" x14ac:dyDescent="0.3">
      <c r="B36" s="5" t="s">
        <v>101</v>
      </c>
      <c r="C36" s="5" t="s">
        <v>102</v>
      </c>
      <c r="D36" s="7">
        <v>34.049999999999997</v>
      </c>
      <c r="E36" s="7">
        <v>0</v>
      </c>
      <c r="F36" s="5">
        <v>0</v>
      </c>
      <c r="G36" s="5">
        <v>0.33333333333333331</v>
      </c>
      <c r="H36" s="5">
        <v>0</v>
      </c>
    </row>
    <row r="37" spans="1:8" x14ac:dyDescent="0.3">
      <c r="B37" s="5" t="s">
        <v>103</v>
      </c>
      <c r="C37" s="5" t="s">
        <v>104</v>
      </c>
      <c r="D37" s="7">
        <v>33.049999999999997</v>
      </c>
      <c r="E37" s="7">
        <v>0</v>
      </c>
      <c r="F37" s="5">
        <v>0</v>
      </c>
      <c r="G37" s="5">
        <v>5.666666666666667</v>
      </c>
      <c r="H37" s="5">
        <v>1</v>
      </c>
    </row>
    <row r="38" spans="1:8" ht="15" thickBot="1" x14ac:dyDescent="0.35">
      <c r="B38" s="3" t="s">
        <v>105</v>
      </c>
      <c r="C38" s="3" t="s">
        <v>106</v>
      </c>
      <c r="D38" s="6">
        <v>48.05</v>
      </c>
      <c r="E38" s="6">
        <v>0</v>
      </c>
      <c r="F38" s="3">
        <v>1</v>
      </c>
      <c r="G38" s="3">
        <v>1E+30</v>
      </c>
      <c r="H38" s="3">
        <v>1</v>
      </c>
    </row>
    <row r="40" spans="1:8" ht="15" thickBot="1" x14ac:dyDescent="0.35">
      <c r="A40" t="s">
        <v>40</v>
      </c>
    </row>
    <row r="41" spans="1:8" x14ac:dyDescent="0.3">
      <c r="B41" s="8"/>
      <c r="C41" s="8"/>
      <c r="D41" s="8" t="s">
        <v>180</v>
      </c>
      <c r="E41" s="8" t="s">
        <v>189</v>
      </c>
      <c r="F41" s="8" t="s">
        <v>191</v>
      </c>
      <c r="G41" s="8" t="s">
        <v>186</v>
      </c>
      <c r="H41" s="8" t="s">
        <v>186</v>
      </c>
    </row>
    <row r="42" spans="1:8" ht="15" thickBot="1" x14ac:dyDescent="0.35">
      <c r="B42" s="9" t="s">
        <v>35</v>
      </c>
      <c r="C42" s="9" t="s">
        <v>36</v>
      </c>
      <c r="D42" s="9" t="s">
        <v>181</v>
      </c>
      <c r="E42" s="9" t="s">
        <v>190</v>
      </c>
      <c r="F42" s="9" t="s">
        <v>192</v>
      </c>
      <c r="G42" s="9" t="s">
        <v>187</v>
      </c>
      <c r="H42" s="9" t="s">
        <v>188</v>
      </c>
    </row>
    <row r="43" spans="1:8" x14ac:dyDescent="0.3">
      <c r="B43" s="5" t="s">
        <v>107</v>
      </c>
      <c r="C43" s="5" t="s">
        <v>30</v>
      </c>
      <c r="D43" s="7">
        <v>49.999999999999993</v>
      </c>
      <c r="E43" s="7">
        <v>-7.4999999999999997E-2</v>
      </c>
      <c r="F43" s="5">
        <v>50</v>
      </c>
      <c r="G43" s="5">
        <v>14.000000000000011</v>
      </c>
      <c r="H43" s="5">
        <v>25.999999999999993</v>
      </c>
    </row>
    <row r="44" spans="1:8" x14ac:dyDescent="0.3">
      <c r="B44" s="5" t="s">
        <v>110</v>
      </c>
      <c r="C44" s="5" t="s">
        <v>30</v>
      </c>
      <c r="D44" s="7">
        <v>6</v>
      </c>
      <c r="E44" s="7">
        <v>0</v>
      </c>
      <c r="F44" s="5">
        <v>5</v>
      </c>
      <c r="G44" s="5">
        <v>1</v>
      </c>
      <c r="H44" s="5">
        <v>1E+30</v>
      </c>
    </row>
    <row r="45" spans="1:8" x14ac:dyDescent="0.3">
      <c r="B45" s="5" t="s">
        <v>113</v>
      </c>
      <c r="C45" s="5" t="s">
        <v>30</v>
      </c>
      <c r="D45" s="7">
        <v>13</v>
      </c>
      <c r="E45" s="7">
        <v>0.37500000000000006</v>
      </c>
      <c r="F45" s="5">
        <v>13</v>
      </c>
      <c r="G45" s="5">
        <v>1.680000000000001</v>
      </c>
      <c r="H45" s="5">
        <v>2.8000000000000016</v>
      </c>
    </row>
    <row r="46" spans="1:8" x14ac:dyDescent="0.3">
      <c r="B46" s="5" t="s">
        <v>115</v>
      </c>
      <c r="C46" s="5" t="s">
        <v>30</v>
      </c>
      <c r="D46" s="7">
        <v>21.05</v>
      </c>
      <c r="E46" s="7">
        <v>0</v>
      </c>
      <c r="F46" s="5">
        <v>20</v>
      </c>
      <c r="G46" s="5">
        <v>1.0500000000000007</v>
      </c>
      <c r="H46" s="5">
        <v>1E+30</v>
      </c>
    </row>
    <row r="47" spans="1:8" x14ac:dyDescent="0.3">
      <c r="B47" s="5" t="s">
        <v>117</v>
      </c>
      <c r="C47" s="5" t="s">
        <v>30</v>
      </c>
      <c r="D47" s="7">
        <v>7</v>
      </c>
      <c r="E47" s="7">
        <v>0</v>
      </c>
      <c r="F47" s="5">
        <v>5</v>
      </c>
      <c r="G47" s="5">
        <v>2</v>
      </c>
      <c r="H47" s="5">
        <v>1E+30</v>
      </c>
    </row>
    <row r="48" spans="1:8" x14ac:dyDescent="0.3">
      <c r="B48" s="5" t="s">
        <v>119</v>
      </c>
      <c r="C48" s="5" t="s">
        <v>30</v>
      </c>
      <c r="D48" s="7">
        <v>10.999999999999996</v>
      </c>
      <c r="E48" s="7">
        <v>0</v>
      </c>
      <c r="F48" s="5">
        <v>9</v>
      </c>
      <c r="G48" s="5">
        <v>2</v>
      </c>
      <c r="H48" s="5">
        <v>1E+30</v>
      </c>
    </row>
    <row r="49" spans="2:8" x14ac:dyDescent="0.3">
      <c r="B49" s="5" t="s">
        <v>121</v>
      </c>
      <c r="C49" s="5" t="s">
        <v>30</v>
      </c>
      <c r="D49" s="7">
        <v>8.0500000000000007</v>
      </c>
      <c r="E49" s="7">
        <v>0</v>
      </c>
      <c r="F49" s="5">
        <v>7</v>
      </c>
      <c r="G49" s="5">
        <v>1.0500000000000007</v>
      </c>
      <c r="H49" s="5">
        <v>1E+30</v>
      </c>
    </row>
    <row r="50" spans="2:8" x14ac:dyDescent="0.3">
      <c r="B50" s="5" t="s">
        <v>123</v>
      </c>
      <c r="C50" s="5" t="s">
        <v>30</v>
      </c>
      <c r="D50" s="7">
        <v>11</v>
      </c>
      <c r="E50" s="7">
        <v>0</v>
      </c>
      <c r="F50" s="5">
        <v>8</v>
      </c>
      <c r="G50" s="5">
        <v>3</v>
      </c>
      <c r="H50" s="5">
        <v>1E+30</v>
      </c>
    </row>
    <row r="51" spans="2:8" x14ac:dyDescent="0.3">
      <c r="B51" s="5" t="s">
        <v>125</v>
      </c>
      <c r="C51" s="5" t="s">
        <v>30</v>
      </c>
      <c r="D51" s="7">
        <v>11.999999999999996</v>
      </c>
      <c r="E51" s="7">
        <v>0</v>
      </c>
      <c r="F51" s="5">
        <v>9</v>
      </c>
      <c r="G51" s="5">
        <v>3</v>
      </c>
      <c r="H51" s="5">
        <v>1E+30</v>
      </c>
    </row>
    <row r="52" spans="2:8" x14ac:dyDescent="0.3">
      <c r="B52" s="5" t="s">
        <v>127</v>
      </c>
      <c r="C52" s="5" t="s">
        <v>30</v>
      </c>
      <c r="D52" s="7">
        <v>12.999999999999996</v>
      </c>
      <c r="E52" s="7">
        <v>0</v>
      </c>
      <c r="F52" s="5">
        <v>12</v>
      </c>
      <c r="G52" s="5">
        <v>1</v>
      </c>
      <c r="H52" s="5">
        <v>1E+30</v>
      </c>
    </row>
    <row r="53" spans="2:8" x14ac:dyDescent="0.3">
      <c r="B53" s="5" t="s">
        <v>129</v>
      </c>
      <c r="C53" s="5" t="s">
        <v>30</v>
      </c>
      <c r="D53" s="7">
        <v>15</v>
      </c>
      <c r="E53" s="7">
        <v>0.85</v>
      </c>
      <c r="F53" s="5">
        <v>15</v>
      </c>
      <c r="G53" s="5">
        <v>2</v>
      </c>
      <c r="H53" s="5">
        <v>12.999999999999996</v>
      </c>
    </row>
    <row r="54" spans="2:8" x14ac:dyDescent="0.3">
      <c r="B54" s="5" t="s">
        <v>131</v>
      </c>
      <c r="C54" s="5" t="s">
        <v>30</v>
      </c>
      <c r="D54" s="7">
        <v>8.0500000000000007</v>
      </c>
      <c r="E54" s="7">
        <v>0</v>
      </c>
      <c r="F54" s="5">
        <v>0</v>
      </c>
      <c r="G54" s="5">
        <v>8.0500000000000007</v>
      </c>
      <c r="H54" s="5">
        <v>1E+30</v>
      </c>
    </row>
    <row r="55" spans="2:8" x14ac:dyDescent="0.3">
      <c r="B55" s="5" t="s">
        <v>133</v>
      </c>
      <c r="C55" s="5" t="s">
        <v>30</v>
      </c>
      <c r="D55" s="7">
        <v>16.05</v>
      </c>
      <c r="E55" s="7">
        <v>0</v>
      </c>
      <c r="F55" s="5">
        <v>0</v>
      </c>
      <c r="G55" s="5">
        <v>16.05</v>
      </c>
      <c r="H55" s="5">
        <v>1E+30</v>
      </c>
    </row>
    <row r="56" spans="2:8" x14ac:dyDescent="0.3">
      <c r="B56" s="5" t="s">
        <v>135</v>
      </c>
      <c r="C56" s="5" t="s">
        <v>30</v>
      </c>
      <c r="D56" s="7">
        <v>0</v>
      </c>
      <c r="E56" s="7">
        <v>0.75</v>
      </c>
      <c r="F56" s="5">
        <v>0</v>
      </c>
      <c r="G56" s="5">
        <v>4.2000000000000037</v>
      </c>
      <c r="H56" s="5">
        <v>1.400000000000001</v>
      </c>
    </row>
    <row r="57" spans="2:8" x14ac:dyDescent="0.3">
      <c r="B57" s="5" t="s">
        <v>137</v>
      </c>
      <c r="C57" s="5" t="s">
        <v>30</v>
      </c>
      <c r="D57" s="7">
        <v>0</v>
      </c>
      <c r="E57" s="7">
        <v>0</v>
      </c>
      <c r="F57" s="5">
        <v>0</v>
      </c>
      <c r="G57" s="5">
        <v>1E+30</v>
      </c>
      <c r="H57" s="5">
        <v>13</v>
      </c>
    </row>
    <row r="58" spans="2:8" x14ac:dyDescent="0.3">
      <c r="B58" s="5" t="s">
        <v>139</v>
      </c>
      <c r="C58" s="5" t="s">
        <v>30</v>
      </c>
      <c r="D58" s="7">
        <v>0</v>
      </c>
      <c r="E58" s="7">
        <v>0.24999999999999997</v>
      </c>
      <c r="F58" s="5">
        <v>0</v>
      </c>
      <c r="G58" s="5">
        <v>0</v>
      </c>
      <c r="H58" s="5">
        <v>0</v>
      </c>
    </row>
    <row r="59" spans="2:8" x14ac:dyDescent="0.3">
      <c r="B59" s="5" t="s">
        <v>141</v>
      </c>
      <c r="C59" s="5" t="s">
        <v>30</v>
      </c>
      <c r="D59" s="7">
        <v>0</v>
      </c>
      <c r="E59" s="7">
        <v>0</v>
      </c>
      <c r="F59" s="5">
        <v>0</v>
      </c>
      <c r="G59" s="5">
        <v>0</v>
      </c>
      <c r="H59" s="5">
        <v>1E+30</v>
      </c>
    </row>
    <row r="60" spans="2:8" x14ac:dyDescent="0.3">
      <c r="B60" s="5" t="s">
        <v>143</v>
      </c>
      <c r="C60" s="5" t="s">
        <v>30</v>
      </c>
      <c r="D60" s="7">
        <v>0</v>
      </c>
      <c r="E60" s="7">
        <v>0.75</v>
      </c>
      <c r="F60" s="5">
        <v>0</v>
      </c>
      <c r="G60" s="5">
        <v>4.2000000000000037</v>
      </c>
      <c r="H60" s="5">
        <v>0</v>
      </c>
    </row>
    <row r="61" spans="2:8" x14ac:dyDescent="0.3">
      <c r="B61" s="5" t="s">
        <v>145</v>
      </c>
      <c r="C61" s="5" t="s">
        <v>30</v>
      </c>
      <c r="D61" s="7">
        <v>0</v>
      </c>
      <c r="E61" s="7">
        <v>0</v>
      </c>
      <c r="F61" s="5">
        <v>0</v>
      </c>
      <c r="G61" s="5">
        <v>0</v>
      </c>
      <c r="H61" s="5">
        <v>0</v>
      </c>
    </row>
    <row r="62" spans="2:8" x14ac:dyDescent="0.3">
      <c r="B62" s="5" t="s">
        <v>147</v>
      </c>
      <c r="C62" s="5" t="s">
        <v>30</v>
      </c>
      <c r="D62" s="7">
        <v>0</v>
      </c>
      <c r="E62" s="7">
        <v>0</v>
      </c>
      <c r="F62" s="5">
        <v>0</v>
      </c>
      <c r="G62" s="5">
        <v>8.0500000000000007</v>
      </c>
      <c r="H62" s="5">
        <v>0</v>
      </c>
    </row>
    <row r="63" spans="2:8" x14ac:dyDescent="0.3">
      <c r="B63" s="5" t="s">
        <v>149</v>
      </c>
      <c r="C63" s="5" t="s">
        <v>30</v>
      </c>
      <c r="D63" s="7">
        <v>0</v>
      </c>
      <c r="E63" s="7">
        <v>0</v>
      </c>
      <c r="F63" s="5">
        <v>0</v>
      </c>
      <c r="G63" s="5">
        <v>0</v>
      </c>
      <c r="H63" s="5">
        <v>1E+30</v>
      </c>
    </row>
    <row r="64" spans="2:8" x14ac:dyDescent="0.3">
      <c r="B64" s="5" t="s">
        <v>151</v>
      </c>
      <c r="C64" s="5" t="s">
        <v>30</v>
      </c>
      <c r="D64" s="7">
        <v>0</v>
      </c>
      <c r="E64" s="7">
        <v>0</v>
      </c>
      <c r="F64" s="5">
        <v>0</v>
      </c>
      <c r="G64" s="5">
        <v>16.05</v>
      </c>
      <c r="H64" s="5">
        <v>1E+30</v>
      </c>
    </row>
    <row r="65" spans="2:8" x14ac:dyDescent="0.3">
      <c r="B65" s="5" t="s">
        <v>153</v>
      </c>
      <c r="C65" s="5" t="s">
        <v>30</v>
      </c>
      <c r="D65" s="7">
        <v>0</v>
      </c>
      <c r="E65" s="7">
        <v>1</v>
      </c>
      <c r="F65" s="5">
        <v>0</v>
      </c>
      <c r="G65" s="5">
        <v>1E+30</v>
      </c>
      <c r="H65" s="5">
        <v>16.05</v>
      </c>
    </row>
    <row r="66" spans="2:8" x14ac:dyDescent="0.3">
      <c r="B66" s="5" t="s">
        <v>155</v>
      </c>
      <c r="C66" s="5" t="s">
        <v>30</v>
      </c>
      <c r="D66" s="7">
        <v>6</v>
      </c>
      <c r="E66" s="7">
        <v>0</v>
      </c>
      <c r="F66" s="5">
        <v>6</v>
      </c>
      <c r="G66" s="5">
        <v>8.0500000000000007</v>
      </c>
      <c r="H66" s="5">
        <v>1</v>
      </c>
    </row>
    <row r="67" spans="2:8" x14ac:dyDescent="0.3">
      <c r="B67" s="5" t="s">
        <v>157</v>
      </c>
      <c r="C67" s="5" t="s">
        <v>30</v>
      </c>
      <c r="D67" s="7">
        <v>15</v>
      </c>
      <c r="E67" s="7">
        <v>0.37499999999999994</v>
      </c>
      <c r="F67" s="5">
        <v>15</v>
      </c>
      <c r="G67" s="5">
        <v>5.1999999999999984</v>
      </c>
      <c r="H67" s="5">
        <v>2</v>
      </c>
    </row>
    <row r="68" spans="2:8" x14ac:dyDescent="0.3">
      <c r="B68" s="5" t="s">
        <v>159</v>
      </c>
      <c r="C68" s="5" t="s">
        <v>30</v>
      </c>
      <c r="D68" s="7">
        <v>26</v>
      </c>
      <c r="E68" s="7">
        <v>0.24999999999999997</v>
      </c>
      <c r="F68" s="5">
        <v>26</v>
      </c>
      <c r="G68" s="5">
        <v>7.7999999999999989</v>
      </c>
      <c r="H68" s="5">
        <v>4.2000000000000037</v>
      </c>
    </row>
    <row r="69" spans="2:8" x14ac:dyDescent="0.3">
      <c r="B69" s="5" t="s">
        <v>161</v>
      </c>
      <c r="C69" s="5" t="s">
        <v>30</v>
      </c>
      <c r="D69" s="7">
        <v>7</v>
      </c>
      <c r="E69" s="7">
        <v>0</v>
      </c>
      <c r="F69" s="5">
        <v>7</v>
      </c>
      <c r="G69" s="5">
        <v>8.0500000000000007</v>
      </c>
      <c r="H69" s="5">
        <v>2</v>
      </c>
    </row>
    <row r="70" spans="2:8" x14ac:dyDescent="0.3">
      <c r="B70" s="5" t="s">
        <v>163</v>
      </c>
      <c r="C70" s="5" t="s">
        <v>30</v>
      </c>
      <c r="D70" s="7">
        <v>10.999999999999996</v>
      </c>
      <c r="E70" s="7">
        <v>0</v>
      </c>
      <c r="F70" s="5">
        <v>11</v>
      </c>
      <c r="G70" s="5">
        <v>16.05</v>
      </c>
      <c r="H70" s="5">
        <v>2</v>
      </c>
    </row>
    <row r="71" spans="2:8" x14ac:dyDescent="0.3">
      <c r="B71" s="5" t="s">
        <v>165</v>
      </c>
      <c r="C71" s="5" t="s">
        <v>30</v>
      </c>
      <c r="D71" s="7">
        <v>10</v>
      </c>
      <c r="E71" s="7">
        <v>0.75</v>
      </c>
      <c r="F71" s="5">
        <v>10</v>
      </c>
      <c r="G71" s="5">
        <v>6.6</v>
      </c>
      <c r="H71" s="5">
        <v>1.400000000000001</v>
      </c>
    </row>
    <row r="72" spans="2:8" x14ac:dyDescent="0.3">
      <c r="B72" s="5" t="s">
        <v>167</v>
      </c>
      <c r="C72" s="5" t="s">
        <v>30</v>
      </c>
      <c r="D72" s="7">
        <v>11</v>
      </c>
      <c r="E72" s="7">
        <v>0</v>
      </c>
      <c r="F72" s="5">
        <v>11</v>
      </c>
      <c r="G72" s="5">
        <v>1E+30</v>
      </c>
      <c r="H72" s="5">
        <v>3</v>
      </c>
    </row>
    <row r="73" spans="2:8" x14ac:dyDescent="0.3">
      <c r="B73" s="5" t="s">
        <v>169</v>
      </c>
      <c r="C73" s="5" t="s">
        <v>30</v>
      </c>
      <c r="D73" s="7">
        <v>11.999999999999996</v>
      </c>
      <c r="E73" s="7">
        <v>1</v>
      </c>
      <c r="F73" s="5">
        <v>12</v>
      </c>
      <c r="G73" s="5">
        <v>1E+30</v>
      </c>
      <c r="H73" s="5">
        <v>3</v>
      </c>
    </row>
    <row r="74" spans="2:8" x14ac:dyDescent="0.3">
      <c r="B74" s="5" t="s">
        <v>171</v>
      </c>
      <c r="C74" s="5" t="s">
        <v>30</v>
      </c>
      <c r="D74" s="7">
        <v>12.999999999999996</v>
      </c>
      <c r="E74" s="7">
        <v>0</v>
      </c>
      <c r="F74" s="5">
        <v>13</v>
      </c>
      <c r="G74" s="5">
        <v>1E+30</v>
      </c>
      <c r="H74" s="5">
        <v>1</v>
      </c>
    </row>
    <row r="75" spans="2:8" ht="15" thickBot="1" x14ac:dyDescent="0.35">
      <c r="B75" s="3" t="s">
        <v>173</v>
      </c>
      <c r="C75" s="3" t="s">
        <v>30</v>
      </c>
      <c r="D75" s="6">
        <v>17</v>
      </c>
      <c r="E75" s="6">
        <v>0.15</v>
      </c>
      <c r="F75" s="3">
        <v>17</v>
      </c>
      <c r="G75" s="3">
        <v>12.999999999999996</v>
      </c>
      <c r="H75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showGridLines="0" topLeftCell="A18" workbookViewId="0">
      <selection sqref="A1:A3"/>
    </sheetView>
  </sheetViews>
  <sheetFormatPr defaultRowHeight="14.4" x14ac:dyDescent="0.3"/>
  <cols>
    <col min="1" max="1" width="2.33203125" customWidth="1"/>
    <col min="2" max="2" width="7.5546875" customWidth="1"/>
    <col min="3" max="3" width="20" bestFit="1" customWidth="1"/>
    <col min="4" max="4" width="9.6640625" bestFit="1" customWidth="1"/>
    <col min="5" max="5" width="2.33203125" customWidth="1"/>
    <col min="6" max="6" width="12" bestFit="1" customWidth="1"/>
    <col min="7" max="7" width="10" bestFit="1" customWidth="1"/>
    <col min="8" max="8" width="2.33203125" customWidth="1"/>
    <col min="9" max="9" width="12" bestFit="1" customWidth="1"/>
    <col min="10" max="10" width="10" bestFit="1" customWidth="1"/>
  </cols>
  <sheetData>
    <row r="1" spans="1:10" x14ac:dyDescent="0.3">
      <c r="A1" s="2" t="s">
        <v>193</v>
      </c>
    </row>
    <row r="2" spans="1:10" x14ac:dyDescent="0.3">
      <c r="A2" s="2" t="s">
        <v>194</v>
      </c>
    </row>
    <row r="3" spans="1:10" x14ac:dyDescent="0.3">
      <c r="A3" s="2" t="s">
        <v>179</v>
      </c>
    </row>
    <row r="5" spans="1:10" ht="15" thickBot="1" x14ac:dyDescent="0.35"/>
    <row r="6" spans="1:10" x14ac:dyDescent="0.3">
      <c r="B6" s="8"/>
      <c r="C6" s="8" t="s">
        <v>195</v>
      </c>
      <c r="D6" s="8"/>
    </row>
    <row r="7" spans="1:10" ht="15" thickBot="1" x14ac:dyDescent="0.35">
      <c r="B7" s="9" t="s">
        <v>35</v>
      </c>
      <c r="C7" s="9" t="s">
        <v>36</v>
      </c>
      <c r="D7" s="9" t="s">
        <v>41</v>
      </c>
    </row>
    <row r="8" spans="1:10" ht="15" thickBot="1" x14ac:dyDescent="0.35">
      <c r="B8" s="3" t="s">
        <v>45</v>
      </c>
      <c r="C8" s="3" t="s">
        <v>46</v>
      </c>
      <c r="D8" s="6">
        <v>48.05</v>
      </c>
    </row>
    <row r="10" spans="1:10" ht="15" thickBot="1" x14ac:dyDescent="0.35"/>
    <row r="11" spans="1:10" x14ac:dyDescent="0.3">
      <c r="B11" s="8"/>
      <c r="C11" s="8" t="s">
        <v>196</v>
      </c>
      <c r="D11" s="8"/>
      <c r="F11" s="8" t="s">
        <v>197</v>
      </c>
      <c r="G11" s="8" t="s">
        <v>184</v>
      </c>
      <c r="I11" s="8" t="s">
        <v>200</v>
      </c>
      <c r="J11" s="8" t="s">
        <v>184</v>
      </c>
    </row>
    <row r="12" spans="1:10" ht="15" thickBot="1" x14ac:dyDescent="0.35">
      <c r="B12" s="9" t="s">
        <v>35</v>
      </c>
      <c r="C12" s="9" t="s">
        <v>36</v>
      </c>
      <c r="D12" s="9" t="s">
        <v>41</v>
      </c>
      <c r="F12" s="9" t="s">
        <v>198</v>
      </c>
      <c r="G12" s="9" t="s">
        <v>199</v>
      </c>
      <c r="I12" s="9" t="s">
        <v>198</v>
      </c>
      <c r="J12" s="9" t="s">
        <v>199</v>
      </c>
    </row>
    <row r="13" spans="1:10" x14ac:dyDescent="0.3">
      <c r="B13" s="5" t="s">
        <v>47</v>
      </c>
      <c r="C13" s="5" t="s">
        <v>48</v>
      </c>
      <c r="D13" s="7">
        <v>0</v>
      </c>
      <c r="F13" s="7">
        <v>0</v>
      </c>
      <c r="G13" s="7">
        <v>48.05</v>
      </c>
      <c r="I13" s="7">
        <v>0</v>
      </c>
      <c r="J13" s="7">
        <v>48.05</v>
      </c>
    </row>
    <row r="14" spans="1:10" x14ac:dyDescent="0.3">
      <c r="B14" s="5" t="s">
        <v>49</v>
      </c>
      <c r="C14" s="5" t="s">
        <v>50</v>
      </c>
      <c r="D14" s="7">
        <v>10</v>
      </c>
      <c r="F14" s="7">
        <v>10</v>
      </c>
      <c r="G14" s="7">
        <v>48.05</v>
      </c>
      <c r="I14" s="7">
        <v>10</v>
      </c>
      <c r="J14" s="7">
        <v>48.05</v>
      </c>
    </row>
    <row r="15" spans="1:10" x14ac:dyDescent="0.3">
      <c r="B15" s="5" t="s">
        <v>51</v>
      </c>
      <c r="C15" s="5" t="s">
        <v>52</v>
      </c>
      <c r="D15" s="7">
        <v>16.5</v>
      </c>
      <c r="F15" s="7">
        <v>16.5</v>
      </c>
      <c r="G15" s="7">
        <v>48.05</v>
      </c>
      <c r="I15" s="7">
        <v>16.5</v>
      </c>
      <c r="J15" s="7">
        <v>48.05</v>
      </c>
    </row>
    <row r="16" spans="1:10" x14ac:dyDescent="0.3">
      <c r="B16" s="5" t="s">
        <v>53</v>
      </c>
      <c r="C16" s="5" t="s">
        <v>54</v>
      </c>
      <c r="D16" s="7">
        <v>0</v>
      </c>
      <c r="F16" s="7">
        <v>0</v>
      </c>
      <c r="G16" s="7">
        <v>48.05</v>
      </c>
      <c r="I16" s="7">
        <v>0</v>
      </c>
      <c r="J16" s="7">
        <v>48.05</v>
      </c>
    </row>
    <row r="17" spans="2:10" x14ac:dyDescent="0.3">
      <c r="B17" s="5" t="s">
        <v>55</v>
      </c>
      <c r="C17" s="5" t="s">
        <v>56</v>
      </c>
      <c r="D17" s="7">
        <v>0</v>
      </c>
      <c r="F17" s="7">
        <v>7.1054273553456422E-14</v>
      </c>
      <c r="G17" s="7">
        <v>48.05</v>
      </c>
      <c r="I17" s="7">
        <v>7.1054273553456422E-14</v>
      </c>
      <c r="J17" s="7">
        <v>48.05</v>
      </c>
    </row>
    <row r="18" spans="2:10" x14ac:dyDescent="0.3">
      <c r="B18" s="5" t="s">
        <v>57</v>
      </c>
      <c r="C18" s="5" t="s">
        <v>58</v>
      </c>
      <c r="D18" s="7">
        <v>19.499999999999993</v>
      </c>
      <c r="F18" s="7">
        <v>19.499999999999993</v>
      </c>
      <c r="G18" s="7">
        <v>48.05</v>
      </c>
      <c r="I18" s="7">
        <v>19.499999999999993</v>
      </c>
      <c r="J18" s="7">
        <v>48.05</v>
      </c>
    </row>
    <row r="19" spans="2:10" x14ac:dyDescent="0.3">
      <c r="B19" s="5" t="s">
        <v>59</v>
      </c>
      <c r="C19" s="5" t="s">
        <v>60</v>
      </c>
      <c r="D19" s="7">
        <v>0</v>
      </c>
      <c r="F19" s="7">
        <v>0</v>
      </c>
      <c r="G19" s="7">
        <v>48.05</v>
      </c>
      <c r="I19" s="7">
        <v>0</v>
      </c>
      <c r="J19" s="7">
        <v>48.05</v>
      </c>
    </row>
    <row r="20" spans="2:10" x14ac:dyDescent="0.3">
      <c r="B20" s="5" t="s">
        <v>61</v>
      </c>
      <c r="C20" s="5" t="s">
        <v>62</v>
      </c>
      <c r="D20" s="7">
        <v>0</v>
      </c>
      <c r="F20" s="7">
        <v>7.1054273553456422E-14</v>
      </c>
      <c r="G20" s="7">
        <v>48.05</v>
      </c>
      <c r="I20" s="7">
        <v>7.1054273553456422E-14</v>
      </c>
      <c r="J20" s="7">
        <v>48.05</v>
      </c>
    </row>
    <row r="21" spans="2:10" x14ac:dyDescent="0.3">
      <c r="B21" s="5" t="s">
        <v>63</v>
      </c>
      <c r="C21" s="5" t="s">
        <v>64</v>
      </c>
      <c r="D21" s="7">
        <v>0</v>
      </c>
      <c r="F21" s="7">
        <v>2.3684757856761819E-14</v>
      </c>
      <c r="G21" s="7">
        <v>48.05</v>
      </c>
      <c r="I21" s="7">
        <v>2.3684757856761819E-14</v>
      </c>
      <c r="J21" s="7">
        <v>48.05</v>
      </c>
    </row>
    <row r="22" spans="2:10" x14ac:dyDescent="0.3">
      <c r="B22" s="5" t="s">
        <v>65</v>
      </c>
      <c r="C22" s="5" t="s">
        <v>66</v>
      </c>
      <c r="D22" s="7">
        <v>4</v>
      </c>
      <c r="F22" s="7">
        <v>4</v>
      </c>
      <c r="G22" s="7">
        <v>48.05</v>
      </c>
      <c r="I22" s="7">
        <v>4</v>
      </c>
      <c r="J22" s="7">
        <v>48.05</v>
      </c>
    </row>
    <row r="23" spans="2:10" x14ac:dyDescent="0.3">
      <c r="B23" s="5" t="s">
        <v>67</v>
      </c>
      <c r="C23" s="5" t="s">
        <v>68</v>
      </c>
      <c r="D23" s="7">
        <v>0</v>
      </c>
      <c r="F23" s="7">
        <v>0</v>
      </c>
      <c r="G23" s="7">
        <v>48.05</v>
      </c>
      <c r="I23" s="7">
        <v>0</v>
      </c>
      <c r="J23" s="7">
        <v>48.05</v>
      </c>
    </row>
    <row r="24" spans="2:10" x14ac:dyDescent="0.3">
      <c r="B24" s="5" t="s">
        <v>69</v>
      </c>
      <c r="C24" s="5" t="s">
        <v>70</v>
      </c>
      <c r="D24" s="7">
        <v>6</v>
      </c>
      <c r="F24" s="7">
        <v>6</v>
      </c>
      <c r="G24" s="7">
        <v>48.05</v>
      </c>
      <c r="I24" s="7">
        <v>6</v>
      </c>
      <c r="J24" s="7">
        <v>48.05</v>
      </c>
    </row>
    <row r="25" spans="2:10" x14ac:dyDescent="0.3">
      <c r="B25" s="5" t="s">
        <v>71</v>
      </c>
      <c r="C25" s="5" t="s">
        <v>72</v>
      </c>
      <c r="D25" s="7">
        <v>0</v>
      </c>
      <c r="F25" s="7">
        <v>0</v>
      </c>
      <c r="G25" s="7">
        <v>48.05</v>
      </c>
      <c r="I25" s="7">
        <v>0</v>
      </c>
      <c r="J25" s="7">
        <v>48.05</v>
      </c>
    </row>
    <row r="26" spans="2:10" x14ac:dyDescent="0.3">
      <c r="B26" s="5" t="s">
        <v>73</v>
      </c>
      <c r="C26" s="5" t="s">
        <v>74</v>
      </c>
      <c r="D26" s="7">
        <v>13</v>
      </c>
      <c r="F26" s="7">
        <v>13</v>
      </c>
      <c r="G26" s="7">
        <v>48.05</v>
      </c>
      <c r="I26" s="7">
        <v>13</v>
      </c>
      <c r="J26" s="7">
        <v>48.05</v>
      </c>
    </row>
    <row r="27" spans="2:10" x14ac:dyDescent="0.3">
      <c r="B27" s="5" t="s">
        <v>75</v>
      </c>
      <c r="C27" s="5" t="s">
        <v>76</v>
      </c>
      <c r="D27" s="7">
        <v>0</v>
      </c>
      <c r="F27" s="7">
        <v>0</v>
      </c>
      <c r="G27" s="7">
        <v>48.05</v>
      </c>
      <c r="I27" s="7">
        <v>0</v>
      </c>
      <c r="J27" s="7">
        <v>48.05</v>
      </c>
    </row>
    <row r="28" spans="2:10" x14ac:dyDescent="0.3">
      <c r="B28" s="5" t="s">
        <v>77</v>
      </c>
      <c r="C28" s="5" t="s">
        <v>78</v>
      </c>
      <c r="D28" s="7">
        <v>21.05</v>
      </c>
      <c r="F28" s="7">
        <v>21.05</v>
      </c>
      <c r="G28" s="7">
        <v>48.05</v>
      </c>
      <c r="I28" s="7">
        <v>21.05</v>
      </c>
      <c r="J28" s="7">
        <v>48.05</v>
      </c>
    </row>
    <row r="29" spans="2:10" x14ac:dyDescent="0.3">
      <c r="B29" s="5" t="s">
        <v>79</v>
      </c>
      <c r="C29" s="5" t="s">
        <v>80</v>
      </c>
      <c r="D29" s="7">
        <v>14.05</v>
      </c>
      <c r="F29" s="7">
        <v>14.05</v>
      </c>
      <c r="G29" s="7">
        <v>48.05</v>
      </c>
      <c r="I29" s="7">
        <v>14.05</v>
      </c>
      <c r="J29" s="7">
        <v>48.05</v>
      </c>
    </row>
    <row r="30" spans="2:10" x14ac:dyDescent="0.3">
      <c r="B30" s="5" t="s">
        <v>81</v>
      </c>
      <c r="C30" s="5" t="s">
        <v>82</v>
      </c>
      <c r="D30" s="7">
        <v>21.05</v>
      </c>
      <c r="F30" s="7">
        <v>21.05</v>
      </c>
      <c r="G30" s="7">
        <v>48.05</v>
      </c>
      <c r="I30" s="7">
        <v>21.05</v>
      </c>
      <c r="J30" s="7">
        <v>48.05</v>
      </c>
    </row>
    <row r="31" spans="2:10" x14ac:dyDescent="0.3">
      <c r="B31" s="5" t="s">
        <v>83</v>
      </c>
      <c r="C31" s="5" t="s">
        <v>84</v>
      </c>
      <c r="D31" s="7">
        <v>22.05</v>
      </c>
      <c r="F31" s="7">
        <v>22.049999999999997</v>
      </c>
      <c r="G31" s="7">
        <v>48.05</v>
      </c>
      <c r="I31" s="7">
        <v>22.049999999999997</v>
      </c>
      <c r="J31" s="7">
        <v>48.05</v>
      </c>
    </row>
    <row r="32" spans="2:10" x14ac:dyDescent="0.3">
      <c r="B32" s="5" t="s">
        <v>85</v>
      </c>
      <c r="C32" s="5" t="s">
        <v>86</v>
      </c>
      <c r="D32" s="7">
        <v>33.049999999999997</v>
      </c>
      <c r="F32" s="7">
        <v>33.049999999999997</v>
      </c>
      <c r="G32" s="7">
        <v>48.05</v>
      </c>
      <c r="I32" s="7">
        <v>33.049999999999997</v>
      </c>
      <c r="J32" s="7">
        <v>48.05</v>
      </c>
    </row>
    <row r="33" spans="2:10" x14ac:dyDescent="0.3">
      <c r="B33" s="5" t="s">
        <v>87</v>
      </c>
      <c r="C33" s="5" t="s">
        <v>88</v>
      </c>
      <c r="D33" s="7">
        <v>13</v>
      </c>
      <c r="F33" s="7">
        <v>13</v>
      </c>
      <c r="G33" s="7">
        <v>48.05</v>
      </c>
      <c r="I33" s="7">
        <v>13</v>
      </c>
      <c r="J33" s="7">
        <v>48.05</v>
      </c>
    </row>
    <row r="34" spans="2:10" x14ac:dyDescent="0.3">
      <c r="B34" s="5" t="s">
        <v>89</v>
      </c>
      <c r="C34" s="5" t="s">
        <v>90</v>
      </c>
      <c r="D34" s="7">
        <v>21.05</v>
      </c>
      <c r="F34" s="7">
        <v>21.05</v>
      </c>
      <c r="G34" s="7">
        <v>48.05</v>
      </c>
      <c r="I34" s="7">
        <v>21.05</v>
      </c>
      <c r="J34" s="7">
        <v>48.05</v>
      </c>
    </row>
    <row r="35" spans="2:10" x14ac:dyDescent="0.3">
      <c r="B35" s="5" t="s">
        <v>91</v>
      </c>
      <c r="C35" s="5" t="s">
        <v>92</v>
      </c>
      <c r="D35" s="7">
        <v>13</v>
      </c>
      <c r="F35" s="7">
        <v>13</v>
      </c>
      <c r="G35" s="7">
        <v>48.05</v>
      </c>
      <c r="I35" s="7">
        <v>13</v>
      </c>
      <c r="J35" s="7">
        <v>48.05</v>
      </c>
    </row>
    <row r="36" spans="2:10" x14ac:dyDescent="0.3">
      <c r="B36" s="5" t="s">
        <v>93</v>
      </c>
      <c r="C36" s="5" t="s">
        <v>94</v>
      </c>
      <c r="D36" s="7">
        <v>24</v>
      </c>
      <c r="F36" s="7">
        <v>24.000000000000004</v>
      </c>
      <c r="G36" s="7">
        <v>48.05</v>
      </c>
      <c r="I36" s="7">
        <v>24</v>
      </c>
      <c r="J36" s="7">
        <v>48.05</v>
      </c>
    </row>
    <row r="37" spans="2:10" x14ac:dyDescent="0.3">
      <c r="B37" s="5" t="s">
        <v>95</v>
      </c>
      <c r="C37" s="5" t="s">
        <v>96</v>
      </c>
      <c r="D37" s="7">
        <v>21.05</v>
      </c>
      <c r="F37" s="7">
        <v>21.049999999999997</v>
      </c>
      <c r="G37" s="7">
        <v>48.05</v>
      </c>
      <c r="I37" s="7">
        <v>21.049999999999997</v>
      </c>
      <c r="J37" s="7">
        <v>48.05</v>
      </c>
    </row>
    <row r="38" spans="2:10" x14ac:dyDescent="0.3">
      <c r="B38" s="5" t="s">
        <v>97</v>
      </c>
      <c r="C38" s="5" t="s">
        <v>98</v>
      </c>
      <c r="D38" s="7">
        <v>33.049999999999997</v>
      </c>
      <c r="F38" s="7">
        <v>33.049999999999997</v>
      </c>
      <c r="G38" s="7">
        <v>48.05</v>
      </c>
      <c r="I38" s="7">
        <v>33.049999999999997</v>
      </c>
      <c r="J38" s="7">
        <v>48.05</v>
      </c>
    </row>
    <row r="39" spans="2:10" x14ac:dyDescent="0.3">
      <c r="B39" s="5" t="s">
        <v>99</v>
      </c>
      <c r="C39" s="5" t="s">
        <v>100</v>
      </c>
      <c r="D39" s="7">
        <v>21.05</v>
      </c>
      <c r="F39" s="7">
        <v>21.049999999999997</v>
      </c>
      <c r="G39" s="7">
        <v>48.05</v>
      </c>
      <c r="I39" s="7">
        <v>21.049999999999997</v>
      </c>
      <c r="J39" s="7">
        <v>48.05</v>
      </c>
    </row>
    <row r="40" spans="2:10" x14ac:dyDescent="0.3">
      <c r="B40" s="5" t="s">
        <v>101</v>
      </c>
      <c r="C40" s="5" t="s">
        <v>102</v>
      </c>
      <c r="D40" s="7">
        <v>34.049999999999997</v>
      </c>
      <c r="F40" s="7">
        <v>34.050000000000004</v>
      </c>
      <c r="G40" s="7">
        <v>48.05</v>
      </c>
      <c r="I40" s="7">
        <v>34.050000000000004</v>
      </c>
      <c r="J40" s="7">
        <v>48.05</v>
      </c>
    </row>
    <row r="41" spans="2:10" x14ac:dyDescent="0.3">
      <c r="B41" s="5" t="s">
        <v>103</v>
      </c>
      <c r="C41" s="5" t="s">
        <v>104</v>
      </c>
      <c r="D41" s="7">
        <v>33.049999999999997</v>
      </c>
      <c r="F41" s="7">
        <v>33.049999999999997</v>
      </c>
      <c r="G41" s="7">
        <v>48.05</v>
      </c>
      <c r="I41" s="7">
        <v>33.049999999999997</v>
      </c>
      <c r="J41" s="7">
        <v>48.05</v>
      </c>
    </row>
    <row r="42" spans="2:10" ht="15" thickBot="1" x14ac:dyDescent="0.35">
      <c r="B42" s="3" t="s">
        <v>105</v>
      </c>
      <c r="C42" s="3" t="s">
        <v>106</v>
      </c>
      <c r="D42" s="6">
        <v>48.05</v>
      </c>
      <c r="F42" s="6">
        <v>48.05</v>
      </c>
      <c r="G42" s="6">
        <v>48.05</v>
      </c>
      <c r="I42" s="6">
        <v>48.05</v>
      </c>
      <c r="J42" s="6">
        <v>48.05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zoomScale="85" zoomScaleNormal="85" workbookViewId="0">
      <selection activeCell="AB17" sqref="AB17"/>
    </sheetView>
  </sheetViews>
  <sheetFormatPr defaultRowHeight="14.4" x14ac:dyDescent="0.3"/>
  <cols>
    <col min="18" max="18" width="12" bestFit="1" customWidth="1"/>
  </cols>
  <sheetData>
    <row r="1" spans="1:19" x14ac:dyDescent="0.3">
      <c r="A1" s="1" t="s">
        <v>28</v>
      </c>
      <c r="B1" s="1" t="s">
        <v>27</v>
      </c>
      <c r="C1" s="1" t="s">
        <v>10</v>
      </c>
      <c r="D1" s="1" t="s">
        <v>26</v>
      </c>
      <c r="E1" s="1" t="s">
        <v>11</v>
      </c>
      <c r="F1" s="1" t="s">
        <v>29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P1" s="1" t="s">
        <v>12</v>
      </c>
      <c r="Q1" s="1" t="s">
        <v>27</v>
      </c>
      <c r="R1" s="1" t="s">
        <v>16</v>
      </c>
    </row>
    <row r="2" spans="1:19" x14ac:dyDescent="0.3">
      <c r="A2" s="1" t="s">
        <v>0</v>
      </c>
      <c r="B2">
        <v>6</v>
      </c>
      <c r="C2" s="1">
        <v>1</v>
      </c>
      <c r="D2" s="1">
        <v>0</v>
      </c>
      <c r="E2" s="1">
        <v>0</v>
      </c>
      <c r="F2" s="1">
        <f t="shared" ref="F2:F7" si="0">E2-D2</f>
        <v>0</v>
      </c>
      <c r="G2">
        <f>$D$2</f>
        <v>0</v>
      </c>
      <c r="H2">
        <f t="shared" ref="H2:H11" si="1">G2+B2</f>
        <v>6</v>
      </c>
      <c r="I2">
        <f>E3</f>
        <v>16</v>
      </c>
      <c r="J2">
        <f t="shared" ref="J2:J11" si="2">I2-B2</f>
        <v>10</v>
      </c>
      <c r="K2">
        <f>$I$2-$G$2-$B$2</f>
        <v>10</v>
      </c>
      <c r="L2">
        <f>D3-E2-B2</f>
        <v>0</v>
      </c>
      <c r="M2">
        <f>E3-E2-B2</f>
        <v>10</v>
      </c>
      <c r="P2" s="1">
        <f>$D$2</f>
        <v>0</v>
      </c>
      <c r="Q2" s="12">
        <f t="shared" ref="Q2:Q11" si="3">B2</f>
        <v>6</v>
      </c>
      <c r="R2" s="1">
        <f>K2</f>
        <v>10</v>
      </c>
      <c r="S2" t="str">
        <f>IF(R2=0,"Критич. Путь", "Есть резерв")</f>
        <v>Есть резерв</v>
      </c>
    </row>
    <row r="3" spans="1:19" x14ac:dyDescent="0.3">
      <c r="A3" s="1" t="s">
        <v>1</v>
      </c>
      <c r="B3">
        <v>13</v>
      </c>
      <c r="C3" s="1">
        <v>2</v>
      </c>
      <c r="D3" s="1">
        <f>B2</f>
        <v>6</v>
      </c>
      <c r="E3" s="1">
        <f>D7-(MAX(H13:H15))</f>
        <v>16</v>
      </c>
      <c r="F3" s="1">
        <f t="shared" si="0"/>
        <v>10</v>
      </c>
      <c r="G3">
        <f t="shared" ref="G3:G4" si="4">$D$2</f>
        <v>0</v>
      </c>
      <c r="H3">
        <f t="shared" si="1"/>
        <v>13</v>
      </c>
      <c r="I3">
        <f>E4</f>
        <v>13</v>
      </c>
      <c r="J3">
        <f t="shared" si="2"/>
        <v>0</v>
      </c>
      <c r="K3">
        <f>$I$3-$G$3-$B$3</f>
        <v>0</v>
      </c>
      <c r="L3">
        <f>D4-E2-B3</f>
        <v>0</v>
      </c>
      <c r="M3">
        <f>E4-E2-B3</f>
        <v>0</v>
      </c>
      <c r="P3" s="1">
        <f t="shared" ref="P3:P4" si="5">$D$2</f>
        <v>0</v>
      </c>
      <c r="Q3" s="12">
        <f t="shared" si="3"/>
        <v>13</v>
      </c>
      <c r="R3" s="1">
        <f t="shared" ref="R3:R11" si="6">K3</f>
        <v>0</v>
      </c>
      <c r="S3" t="str">
        <f t="shared" ref="S3:S11" si="7">IF(R3=0,"Критич. Путь", "Есть резерв")</f>
        <v>Критич. Путь</v>
      </c>
    </row>
    <row r="4" spans="1:19" x14ac:dyDescent="0.3">
      <c r="A4" s="1" t="s">
        <v>2</v>
      </c>
      <c r="B4">
        <v>23</v>
      </c>
      <c r="C4" s="1">
        <v>3</v>
      </c>
      <c r="D4" s="1">
        <f>B3</f>
        <v>13</v>
      </c>
      <c r="E4" s="1">
        <f>D7-MAX(L13:L15)</f>
        <v>13</v>
      </c>
      <c r="F4" s="1">
        <f t="shared" si="0"/>
        <v>0</v>
      </c>
      <c r="G4">
        <f t="shared" si="4"/>
        <v>0</v>
      </c>
      <c r="H4">
        <f t="shared" si="1"/>
        <v>23</v>
      </c>
      <c r="I4">
        <f>E5</f>
        <v>23</v>
      </c>
      <c r="J4">
        <f t="shared" si="2"/>
        <v>0</v>
      </c>
      <c r="K4">
        <f>$I$4-$G$4-$B$4</f>
        <v>0</v>
      </c>
      <c r="L4">
        <f>D5-E2-B4</f>
        <v>0</v>
      </c>
      <c r="M4">
        <f>E5-E2-B4</f>
        <v>0</v>
      </c>
      <c r="P4" s="1">
        <f t="shared" si="5"/>
        <v>0</v>
      </c>
      <c r="Q4" s="12">
        <f t="shared" si="3"/>
        <v>23</v>
      </c>
      <c r="R4" s="1">
        <f t="shared" si="6"/>
        <v>0</v>
      </c>
      <c r="S4" t="str">
        <f t="shared" si="7"/>
        <v>Критич. Путь</v>
      </c>
    </row>
    <row r="5" spans="1:19" x14ac:dyDescent="0.3">
      <c r="A5" s="1" t="s">
        <v>3</v>
      </c>
      <c r="B5">
        <v>7</v>
      </c>
      <c r="C5" s="1">
        <v>4</v>
      </c>
      <c r="D5" s="1">
        <f>MAX(B13:B15)</f>
        <v>23</v>
      </c>
      <c r="E5" s="1">
        <f>D7-MAX(N13:N14)</f>
        <v>23</v>
      </c>
      <c r="F5" s="1">
        <f t="shared" si="0"/>
        <v>0</v>
      </c>
      <c r="G5">
        <f>$D$3</f>
        <v>6</v>
      </c>
      <c r="H5">
        <f t="shared" si="1"/>
        <v>13</v>
      </c>
      <c r="I5">
        <f>E5</f>
        <v>23</v>
      </c>
      <c r="J5">
        <f t="shared" si="2"/>
        <v>16</v>
      </c>
      <c r="K5">
        <f>$I$5-$G$5-$B$5</f>
        <v>10</v>
      </c>
      <c r="L5">
        <f>D5-E3-B5</f>
        <v>0</v>
      </c>
      <c r="M5">
        <f>E5-E3-B5</f>
        <v>0</v>
      </c>
      <c r="P5" s="1">
        <f>$D$3</f>
        <v>6</v>
      </c>
      <c r="Q5" s="12">
        <f t="shared" si="3"/>
        <v>7</v>
      </c>
      <c r="R5" s="1">
        <f t="shared" si="6"/>
        <v>10</v>
      </c>
      <c r="S5" t="str">
        <f t="shared" si="7"/>
        <v>Есть резерв</v>
      </c>
    </row>
    <row r="6" spans="1:19" x14ac:dyDescent="0.3">
      <c r="A6" s="1" t="s">
        <v>4</v>
      </c>
      <c r="B6">
        <v>11</v>
      </c>
      <c r="C6" s="1">
        <v>5</v>
      </c>
      <c r="D6" s="1">
        <f>MAX(D13:D16)</f>
        <v>35</v>
      </c>
      <c r="E6" s="1">
        <f>D7-B11</f>
        <v>35</v>
      </c>
      <c r="F6" s="1">
        <f t="shared" si="0"/>
        <v>0</v>
      </c>
      <c r="G6">
        <f>$D$3</f>
        <v>6</v>
      </c>
      <c r="H6">
        <f t="shared" si="1"/>
        <v>17</v>
      </c>
      <c r="I6">
        <f>E6</f>
        <v>35</v>
      </c>
      <c r="J6">
        <f t="shared" si="2"/>
        <v>24</v>
      </c>
      <c r="K6">
        <f>$I$6-$G$6-$B$6</f>
        <v>18</v>
      </c>
      <c r="L6">
        <f>D6-E3-B6</f>
        <v>8</v>
      </c>
      <c r="M6">
        <f>E6-E3-B6</f>
        <v>8</v>
      </c>
      <c r="P6" s="1">
        <f>$D$3</f>
        <v>6</v>
      </c>
      <c r="Q6" s="12">
        <f t="shared" si="3"/>
        <v>11</v>
      </c>
      <c r="R6" s="1">
        <f t="shared" si="6"/>
        <v>18</v>
      </c>
      <c r="S6" t="str">
        <f t="shared" si="7"/>
        <v>Есть резерв</v>
      </c>
    </row>
    <row r="7" spans="1:19" x14ac:dyDescent="0.3">
      <c r="A7" s="1" t="s">
        <v>5</v>
      </c>
      <c r="B7">
        <v>10</v>
      </c>
      <c r="C7" s="1">
        <v>6</v>
      </c>
      <c r="D7" s="35">
        <f>MAX(F13:F20)</f>
        <v>50</v>
      </c>
      <c r="E7" s="1">
        <f>D7-0</f>
        <v>50</v>
      </c>
      <c r="F7" s="1">
        <f t="shared" si="0"/>
        <v>0</v>
      </c>
      <c r="G7">
        <f>$D$4</f>
        <v>13</v>
      </c>
      <c r="H7">
        <f t="shared" si="1"/>
        <v>23</v>
      </c>
      <c r="I7">
        <f>E5</f>
        <v>23</v>
      </c>
      <c r="J7">
        <f t="shared" si="2"/>
        <v>13</v>
      </c>
      <c r="K7">
        <f>$I$7-$G$7-$B$7</f>
        <v>0</v>
      </c>
      <c r="L7">
        <f>D5-E4-B7</f>
        <v>0</v>
      </c>
      <c r="M7">
        <f>E5-E4-B7</f>
        <v>0</v>
      </c>
      <c r="P7" s="1">
        <f>$D$4</f>
        <v>13</v>
      </c>
      <c r="Q7" s="12">
        <f t="shared" si="3"/>
        <v>10</v>
      </c>
      <c r="R7" s="1">
        <f t="shared" si="6"/>
        <v>0</v>
      </c>
      <c r="S7" t="str">
        <f t="shared" si="7"/>
        <v>Критич. Путь</v>
      </c>
    </row>
    <row r="8" spans="1:19" x14ac:dyDescent="0.3">
      <c r="A8" s="1" t="s">
        <v>6</v>
      </c>
      <c r="B8">
        <v>11</v>
      </c>
      <c r="G8">
        <f>$D$4</f>
        <v>13</v>
      </c>
      <c r="H8">
        <f t="shared" si="1"/>
        <v>24</v>
      </c>
      <c r="I8">
        <f>E7</f>
        <v>50</v>
      </c>
      <c r="J8">
        <f t="shared" si="2"/>
        <v>39</v>
      </c>
      <c r="K8">
        <f>$I$8-$G$8-$B$8</f>
        <v>26</v>
      </c>
      <c r="L8">
        <f>D7-E4-B8</f>
        <v>26</v>
      </c>
      <c r="M8">
        <f>E7-E4-B8</f>
        <v>26</v>
      </c>
      <c r="P8" s="1">
        <f>$D$4</f>
        <v>13</v>
      </c>
      <c r="Q8" s="12">
        <f t="shared" si="3"/>
        <v>11</v>
      </c>
      <c r="R8" s="1">
        <f t="shared" si="6"/>
        <v>26</v>
      </c>
      <c r="S8" t="str">
        <f t="shared" si="7"/>
        <v>Есть резерв</v>
      </c>
    </row>
    <row r="9" spans="1:19" x14ac:dyDescent="0.3">
      <c r="A9" s="1" t="s">
        <v>7</v>
      </c>
      <c r="B9">
        <v>12</v>
      </c>
      <c r="G9">
        <f>$D$5</f>
        <v>23</v>
      </c>
      <c r="H9">
        <f t="shared" si="1"/>
        <v>35</v>
      </c>
      <c r="I9">
        <f>E6</f>
        <v>35</v>
      </c>
      <c r="J9">
        <f t="shared" si="2"/>
        <v>23</v>
      </c>
      <c r="K9">
        <f>$I$9-$G$9-$B$9</f>
        <v>0</v>
      </c>
      <c r="L9">
        <f>D6-E5-B9</f>
        <v>0</v>
      </c>
      <c r="M9">
        <f>E6-E5-B9</f>
        <v>0</v>
      </c>
      <c r="P9" s="1">
        <f>$D$5</f>
        <v>23</v>
      </c>
      <c r="Q9" s="12">
        <f t="shared" si="3"/>
        <v>12</v>
      </c>
      <c r="R9" s="1">
        <f t="shared" si="6"/>
        <v>0</v>
      </c>
      <c r="S9" t="str">
        <f t="shared" si="7"/>
        <v>Критич. Путь</v>
      </c>
    </row>
    <row r="10" spans="1:19" x14ac:dyDescent="0.3">
      <c r="A10" s="1" t="s">
        <v>8</v>
      </c>
      <c r="B10">
        <v>13</v>
      </c>
      <c r="G10">
        <f>$D$5</f>
        <v>23</v>
      </c>
      <c r="H10">
        <f t="shared" si="1"/>
        <v>36</v>
      </c>
      <c r="I10">
        <f>E7</f>
        <v>50</v>
      </c>
      <c r="J10">
        <f t="shared" si="2"/>
        <v>37</v>
      </c>
      <c r="K10">
        <f>$I$10-$G$10-$B$10</f>
        <v>14</v>
      </c>
      <c r="L10">
        <f>D7-E5-B10</f>
        <v>14</v>
      </c>
      <c r="M10">
        <f>E7-E5-B10</f>
        <v>14</v>
      </c>
      <c r="P10" s="1">
        <f>$D$5</f>
        <v>23</v>
      </c>
      <c r="Q10" s="12">
        <f t="shared" si="3"/>
        <v>13</v>
      </c>
      <c r="R10" s="1">
        <f t="shared" si="6"/>
        <v>14</v>
      </c>
      <c r="S10" t="str">
        <f t="shared" si="7"/>
        <v>Есть резерв</v>
      </c>
    </row>
    <row r="11" spans="1:19" ht="15" thickBot="1" x14ac:dyDescent="0.35">
      <c r="A11" s="10" t="s">
        <v>9</v>
      </c>
      <c r="B11">
        <v>15</v>
      </c>
      <c r="G11">
        <f>D6</f>
        <v>35</v>
      </c>
      <c r="H11">
        <f t="shared" si="1"/>
        <v>50</v>
      </c>
      <c r="I11">
        <f>E7</f>
        <v>50</v>
      </c>
      <c r="J11">
        <f t="shared" si="2"/>
        <v>35</v>
      </c>
      <c r="K11">
        <f>$I$11-$G$11-$B$11</f>
        <v>0</v>
      </c>
      <c r="L11">
        <f>D7-E6-B11</f>
        <v>0</v>
      </c>
      <c r="M11">
        <f>E7-E6-B11</f>
        <v>0</v>
      </c>
      <c r="P11" s="1">
        <f>D6</f>
        <v>35</v>
      </c>
      <c r="Q11" s="12">
        <f t="shared" si="3"/>
        <v>15</v>
      </c>
      <c r="R11" s="1">
        <f t="shared" si="6"/>
        <v>0</v>
      </c>
      <c r="S11" t="str">
        <f t="shared" si="7"/>
        <v>Критич. Путь</v>
      </c>
    </row>
    <row r="12" spans="1:19" ht="15" thickBot="1" x14ac:dyDescent="0.35">
      <c r="A12" s="43" t="s">
        <v>25</v>
      </c>
      <c r="B12" s="44"/>
      <c r="C12" s="41" t="s">
        <v>24</v>
      </c>
      <c r="D12" s="44"/>
      <c r="E12" s="41" t="s">
        <v>23</v>
      </c>
      <c r="F12" s="44"/>
      <c r="G12" s="41" t="s">
        <v>22</v>
      </c>
      <c r="H12" s="44"/>
      <c r="I12" s="41" t="s">
        <v>21</v>
      </c>
      <c r="J12" s="44"/>
      <c r="K12" s="41" t="s">
        <v>20</v>
      </c>
      <c r="L12" s="44"/>
      <c r="M12" s="41" t="s">
        <v>19</v>
      </c>
      <c r="N12" s="42"/>
    </row>
    <row r="13" spans="1:19" x14ac:dyDescent="0.3">
      <c r="A13" s="11">
        <v>14</v>
      </c>
      <c r="B13" s="32">
        <f>B4</f>
        <v>23</v>
      </c>
      <c r="C13" s="11">
        <v>125</v>
      </c>
      <c r="D13" s="32">
        <f>B2+B6</f>
        <v>17</v>
      </c>
      <c r="E13" s="11">
        <v>1256</v>
      </c>
      <c r="F13" s="32">
        <f>B2+B6+B11</f>
        <v>32</v>
      </c>
      <c r="G13" s="11">
        <v>256</v>
      </c>
      <c r="H13" s="32">
        <f>B6+B11</f>
        <v>26</v>
      </c>
      <c r="I13" s="11">
        <v>25</v>
      </c>
      <c r="J13" s="32">
        <f>B6</f>
        <v>11</v>
      </c>
      <c r="K13" s="11">
        <v>36</v>
      </c>
      <c r="L13" s="32">
        <f>B8</f>
        <v>11</v>
      </c>
      <c r="M13" s="11">
        <v>46</v>
      </c>
      <c r="N13" s="32">
        <f>B10</f>
        <v>13</v>
      </c>
    </row>
    <row r="14" spans="1:19" x14ac:dyDescent="0.3">
      <c r="A14" s="11">
        <v>124</v>
      </c>
      <c r="B14" s="32">
        <f>B2+B5</f>
        <v>13</v>
      </c>
      <c r="C14" s="11">
        <v>1245</v>
      </c>
      <c r="D14" s="32">
        <f>B2+B5+B9</f>
        <v>25</v>
      </c>
      <c r="E14" s="11">
        <v>12456</v>
      </c>
      <c r="F14" s="32">
        <f>B2+B5+B9+B11</f>
        <v>40</v>
      </c>
      <c r="G14" s="11">
        <v>2456</v>
      </c>
      <c r="H14" s="32">
        <f>B5+B9+B11</f>
        <v>34</v>
      </c>
      <c r="I14" s="11">
        <v>245</v>
      </c>
      <c r="J14" s="32">
        <f>B5+B9</f>
        <v>19</v>
      </c>
      <c r="K14" s="11">
        <v>346</v>
      </c>
      <c r="L14" s="32">
        <f>B7+B10</f>
        <v>23</v>
      </c>
      <c r="M14" s="11">
        <v>456</v>
      </c>
      <c r="N14" s="32">
        <f>B9+B11</f>
        <v>27</v>
      </c>
    </row>
    <row r="15" spans="1:19" x14ac:dyDescent="0.3">
      <c r="A15" s="11">
        <v>134</v>
      </c>
      <c r="B15" s="32">
        <f>B3+B7</f>
        <v>23</v>
      </c>
      <c r="C15" s="11">
        <v>145</v>
      </c>
      <c r="D15" s="32">
        <f>B4+B9</f>
        <v>35</v>
      </c>
      <c r="E15" s="11">
        <v>1246</v>
      </c>
      <c r="F15" s="32">
        <f>B2+B5+B10</f>
        <v>26</v>
      </c>
      <c r="G15" s="11">
        <v>246</v>
      </c>
      <c r="H15" s="32">
        <f>B5+B10</f>
        <v>20</v>
      </c>
      <c r="I15" s="11"/>
      <c r="K15" s="11">
        <v>3456</v>
      </c>
      <c r="L15" s="32">
        <f>B7+B9+B11</f>
        <v>37</v>
      </c>
      <c r="M15" s="11"/>
      <c r="N15" s="11"/>
    </row>
    <row r="16" spans="1:19" x14ac:dyDescent="0.3">
      <c r="A16" s="11"/>
      <c r="C16" s="11">
        <v>1345</v>
      </c>
      <c r="D16" s="32">
        <f>B3+B7+B9</f>
        <v>35</v>
      </c>
      <c r="E16" s="11">
        <v>146</v>
      </c>
      <c r="F16" s="32">
        <f>B4+B10</f>
        <v>36</v>
      </c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11"/>
      <c r="B17" s="11"/>
      <c r="C17" s="11"/>
      <c r="E17" s="11">
        <v>1456</v>
      </c>
      <c r="F17" s="32">
        <f>B4+B9+B11</f>
        <v>50</v>
      </c>
      <c r="G17" s="11"/>
      <c r="H17" s="11"/>
      <c r="I17" s="11"/>
      <c r="J17" s="11"/>
      <c r="K17" s="11"/>
      <c r="L17" s="11"/>
      <c r="M17" s="11"/>
      <c r="N17" s="11"/>
    </row>
    <row r="18" spans="1:14" x14ac:dyDescent="0.3">
      <c r="A18" s="11"/>
      <c r="B18" s="11"/>
      <c r="C18" s="11"/>
      <c r="E18" s="11">
        <v>136</v>
      </c>
      <c r="F18" s="32">
        <f>B3+B8</f>
        <v>24</v>
      </c>
      <c r="G18" s="11"/>
      <c r="H18" s="11"/>
      <c r="I18" s="11"/>
      <c r="J18" s="11"/>
      <c r="K18" s="11"/>
      <c r="L18" s="11"/>
      <c r="M18" s="11"/>
      <c r="N18" s="11"/>
    </row>
    <row r="19" spans="1:14" x14ac:dyDescent="0.3">
      <c r="A19" s="11"/>
      <c r="B19" s="11"/>
      <c r="C19" s="11"/>
      <c r="E19" s="11">
        <v>1346</v>
      </c>
      <c r="F19" s="32">
        <f>B3+B7+B10</f>
        <v>36</v>
      </c>
      <c r="G19" s="11"/>
      <c r="H19" s="11"/>
      <c r="I19" s="11"/>
      <c r="J19" s="11"/>
      <c r="K19" s="11"/>
      <c r="L19" s="11"/>
      <c r="M19" s="11"/>
      <c r="N19" s="11"/>
    </row>
  </sheetData>
  <mergeCells count="7">
    <mergeCell ref="M12:N12"/>
    <mergeCell ref="A12:B12"/>
    <mergeCell ref="C12:D12"/>
    <mergeCell ref="E12:F12"/>
    <mergeCell ref="G12:H12"/>
    <mergeCell ref="I12:J12"/>
    <mergeCell ref="K12:L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A36"/>
  <sheetViews>
    <sheetView tabSelected="1" topLeftCell="A18" zoomScale="115" zoomScaleNormal="115" workbookViewId="0">
      <selection activeCell="R33" sqref="R33"/>
    </sheetView>
  </sheetViews>
  <sheetFormatPr defaultRowHeight="14.4" x14ac:dyDescent="0.3"/>
  <cols>
    <col min="1" max="1" width="8" customWidth="1"/>
    <col min="2" max="2" width="5.88671875" customWidth="1"/>
    <col min="3" max="3" width="6.109375" customWidth="1"/>
    <col min="4" max="4" width="6.6640625" customWidth="1"/>
    <col min="5" max="5" width="7.88671875" customWidth="1"/>
    <col min="6" max="6" width="6.109375" customWidth="1"/>
    <col min="7" max="8" width="7.44140625" customWidth="1"/>
    <col min="9" max="9" width="7.33203125" customWidth="1"/>
    <col min="10" max="10" width="7.6640625" customWidth="1"/>
    <col min="11" max="11" width="8.88671875" customWidth="1"/>
    <col min="12" max="12" width="13.44140625" customWidth="1"/>
    <col min="15" max="15" width="8.6640625" customWidth="1"/>
    <col min="17" max="17" width="12.109375" customWidth="1"/>
    <col min="18" max="18" width="18.44140625" customWidth="1"/>
  </cols>
  <sheetData>
    <row r="3" spans="3:27" x14ac:dyDescent="0.3">
      <c r="D3" t="s">
        <v>201</v>
      </c>
      <c r="E3" t="s">
        <v>202</v>
      </c>
      <c r="F3" t="s">
        <v>203</v>
      </c>
      <c r="L3" s="45" t="s">
        <v>218</v>
      </c>
      <c r="M3" s="46"/>
      <c r="N3" s="46"/>
      <c r="O3" s="47"/>
      <c r="Q3" s="17"/>
      <c r="R3" t="s">
        <v>228</v>
      </c>
    </row>
    <row r="4" spans="3:27" x14ac:dyDescent="0.3">
      <c r="C4" s="21" t="s">
        <v>204</v>
      </c>
      <c r="D4">
        <v>2</v>
      </c>
      <c r="E4">
        <v>6</v>
      </c>
      <c r="F4">
        <v>10</v>
      </c>
      <c r="L4" s="1"/>
      <c r="M4" s="1" t="s">
        <v>219</v>
      </c>
      <c r="N4" s="1" t="s">
        <v>220</v>
      </c>
      <c r="O4" s="1" t="s">
        <v>221</v>
      </c>
      <c r="Q4" s="31"/>
      <c r="R4" t="s">
        <v>229</v>
      </c>
    </row>
    <row r="5" spans="3:27" x14ac:dyDescent="0.3">
      <c r="C5" s="21" t="s">
        <v>205</v>
      </c>
      <c r="D5">
        <v>10</v>
      </c>
      <c r="E5">
        <v>4</v>
      </c>
      <c r="F5">
        <v>8</v>
      </c>
      <c r="L5" s="1" t="s">
        <v>222</v>
      </c>
      <c r="M5" s="1">
        <f>D4 * -1</f>
        <v>-2</v>
      </c>
      <c r="N5" s="1">
        <f>D5 * -1</f>
        <v>-10</v>
      </c>
      <c r="O5" s="1">
        <f>D6*-1</f>
        <v>-14</v>
      </c>
      <c r="Q5" s="22"/>
      <c r="R5" t="s">
        <v>230</v>
      </c>
    </row>
    <row r="6" spans="3:27" x14ac:dyDescent="0.3">
      <c r="C6" s="21" t="s">
        <v>206</v>
      </c>
      <c r="D6">
        <v>14</v>
      </c>
      <c r="E6">
        <v>12</v>
      </c>
      <c r="F6">
        <v>6</v>
      </c>
      <c r="L6" s="1" t="s">
        <v>223</v>
      </c>
      <c r="M6" s="1">
        <f>E4 * -1</f>
        <v>-6</v>
      </c>
      <c r="N6" s="1">
        <f>E5 * -1</f>
        <v>-4</v>
      </c>
      <c r="O6" s="1">
        <f>E6 * -1</f>
        <v>-12</v>
      </c>
      <c r="Q6" s="16"/>
      <c r="R6" t="s">
        <v>231</v>
      </c>
    </row>
    <row r="7" spans="3:27" x14ac:dyDescent="0.3">
      <c r="C7" s="21" t="s">
        <v>207</v>
      </c>
      <c r="D7">
        <v>0.3</v>
      </c>
      <c r="E7">
        <v>0.6</v>
      </c>
      <c r="F7">
        <v>0.1</v>
      </c>
      <c r="L7" s="1" t="s">
        <v>224</v>
      </c>
      <c r="M7" s="1">
        <f>F4 * -1</f>
        <v>-10</v>
      </c>
      <c r="N7" s="1">
        <f>F5 * -1</f>
        <v>-8</v>
      </c>
      <c r="O7" s="1">
        <f>F6 * -1</f>
        <v>-6</v>
      </c>
      <c r="U7" s="23"/>
      <c r="V7" s="23"/>
      <c r="W7" s="23"/>
      <c r="X7" s="23"/>
      <c r="Y7" s="23"/>
      <c r="Z7" s="23"/>
      <c r="AA7" s="23"/>
    </row>
    <row r="8" spans="3:27" x14ac:dyDescent="0.3">
      <c r="C8" s="21" t="s">
        <v>208</v>
      </c>
      <c r="D8">
        <v>0.6</v>
      </c>
      <c r="U8" s="23"/>
      <c r="V8" s="23"/>
      <c r="W8" s="23"/>
      <c r="X8" s="23"/>
      <c r="Y8" s="24"/>
      <c r="Z8" s="23"/>
      <c r="AA8" s="23"/>
    </row>
    <row r="9" spans="3:27" x14ac:dyDescent="0.3">
      <c r="U9" s="23"/>
      <c r="V9" s="23"/>
      <c r="W9" s="23"/>
      <c r="X9" s="23"/>
      <c r="Y9" s="23"/>
      <c r="Z9" s="23"/>
      <c r="AA9" s="23"/>
    </row>
    <row r="10" spans="3:27" x14ac:dyDescent="0.3">
      <c r="U10" s="23"/>
      <c r="V10" s="23"/>
      <c r="W10" s="23"/>
      <c r="X10" s="23"/>
      <c r="Y10" s="23"/>
      <c r="Z10" s="23"/>
      <c r="AA10" s="23">
        <v>0</v>
      </c>
    </row>
    <row r="11" spans="3:27" x14ac:dyDescent="0.3">
      <c r="U11" s="23"/>
      <c r="V11" s="23"/>
      <c r="W11" s="23"/>
      <c r="X11" s="23"/>
      <c r="Y11" s="23"/>
      <c r="Z11" s="23"/>
      <c r="AA11" s="23"/>
    </row>
    <row r="12" spans="3:27" x14ac:dyDescent="0.3">
      <c r="C12" t="s">
        <v>209</v>
      </c>
      <c r="L12" s="1"/>
      <c r="M12" s="1" t="s">
        <v>219</v>
      </c>
      <c r="N12" s="1" t="s">
        <v>220</v>
      </c>
      <c r="O12" s="1" t="s">
        <v>221</v>
      </c>
      <c r="P12" s="13" t="s">
        <v>225</v>
      </c>
      <c r="Q12" s="13" t="s">
        <v>226</v>
      </c>
      <c r="R12" s="13" t="s">
        <v>234</v>
      </c>
      <c r="U12" s="23"/>
      <c r="V12" s="23"/>
      <c r="W12" s="23"/>
      <c r="X12" s="23"/>
      <c r="Y12" s="23"/>
      <c r="Z12" s="23"/>
      <c r="AA12" s="23"/>
    </row>
    <row r="13" spans="3:27" x14ac:dyDescent="0.3">
      <c r="C13" t="s">
        <v>210</v>
      </c>
      <c r="L13" s="1" t="s">
        <v>222</v>
      </c>
      <c r="M13" s="1">
        <f>M5</f>
        <v>-2</v>
      </c>
      <c r="N13" s="1">
        <f t="shared" ref="N13:O13" si="0">N5</f>
        <v>-10</v>
      </c>
      <c r="O13" s="1">
        <f t="shared" si="0"/>
        <v>-14</v>
      </c>
      <c r="P13" s="18">
        <f>MIN(M13:O13)</f>
        <v>-14</v>
      </c>
      <c r="Q13" s="27">
        <f>MAX(M13:O13)</f>
        <v>-2</v>
      </c>
      <c r="R13" s="18">
        <f>(($D$8 * P13) + ((1-$D$8) * Q13))</f>
        <v>-9.2000000000000011</v>
      </c>
      <c r="U13" s="23"/>
      <c r="V13" s="23"/>
      <c r="W13" s="23"/>
      <c r="X13" s="23"/>
      <c r="Y13" s="23"/>
      <c r="Z13" s="23"/>
      <c r="AA13" s="23"/>
    </row>
    <row r="14" spans="3:27" x14ac:dyDescent="0.3">
      <c r="C14" t="s">
        <v>211</v>
      </c>
      <c r="L14" s="1" t="s">
        <v>223</v>
      </c>
      <c r="M14" s="1">
        <f t="shared" ref="M14:O14" si="1">M6</f>
        <v>-6</v>
      </c>
      <c r="N14" s="1">
        <f t="shared" si="1"/>
        <v>-4</v>
      </c>
      <c r="O14" s="1">
        <f t="shared" si="1"/>
        <v>-12</v>
      </c>
      <c r="P14" s="25">
        <f>MIN(M14:O14)</f>
        <v>-12</v>
      </c>
      <c r="Q14" s="18">
        <f t="shared" ref="Q14:Q15" si="2">MAX(M14:O14)</f>
        <v>-4</v>
      </c>
      <c r="R14" s="28">
        <f>(($D$8 * P14) + ((1-$D$8) * Q14))</f>
        <v>-8.7999999999999989</v>
      </c>
    </row>
    <row r="15" spans="3:27" x14ac:dyDescent="0.3">
      <c r="L15" s="1" t="s">
        <v>224</v>
      </c>
      <c r="M15" s="1">
        <f t="shared" ref="M15:O15" si="3">M7</f>
        <v>-10</v>
      </c>
      <c r="N15" s="1">
        <f t="shared" si="3"/>
        <v>-8</v>
      </c>
      <c r="O15" s="1">
        <f t="shared" si="3"/>
        <v>-6</v>
      </c>
      <c r="P15" s="26">
        <f t="shared" ref="P15" si="4">MIN(M15:O15)</f>
        <v>-10</v>
      </c>
      <c r="Q15">
        <f t="shared" si="2"/>
        <v>-6</v>
      </c>
      <c r="R15" s="14">
        <f>(($D$8 * P15) + ((1-$D$8) * Q15))</f>
        <v>-8.4</v>
      </c>
    </row>
    <row r="16" spans="3:27" x14ac:dyDescent="0.3">
      <c r="C16" t="s">
        <v>212</v>
      </c>
      <c r="L16" s="15" t="s">
        <v>227</v>
      </c>
      <c r="M16" s="1">
        <f>MAX(M13:M15)</f>
        <v>-2</v>
      </c>
      <c r="N16" s="1">
        <f t="shared" ref="N16:O16" si="5">MAX(N13:N15)</f>
        <v>-4</v>
      </c>
      <c r="O16" s="1">
        <f t="shared" si="5"/>
        <v>-6</v>
      </c>
      <c r="P16" s="1"/>
      <c r="Q16" s="1"/>
      <c r="R16" s="1"/>
    </row>
    <row r="17" spans="1:21" x14ac:dyDescent="0.3">
      <c r="C17" t="s">
        <v>213</v>
      </c>
      <c r="T17">
        <f>MIN(M16:O16)</f>
        <v>-6</v>
      </c>
      <c r="U17">
        <f>MAX(P13:P15)</f>
        <v>-10</v>
      </c>
    </row>
    <row r="18" spans="1:21" x14ac:dyDescent="0.3">
      <c r="C18" t="s">
        <v>214</v>
      </c>
      <c r="L18" s="1"/>
      <c r="M18" s="1" t="s">
        <v>219</v>
      </c>
      <c r="N18" s="1" t="s">
        <v>220</v>
      </c>
      <c r="O18" s="1" t="s">
        <v>221</v>
      </c>
      <c r="P18" s="13" t="s">
        <v>226</v>
      </c>
      <c r="Q18" s="13" t="s">
        <v>225</v>
      </c>
      <c r="R18" s="13" t="s">
        <v>234</v>
      </c>
      <c r="T18">
        <f>T17+24</f>
        <v>18</v>
      </c>
      <c r="U18">
        <f>U17+24</f>
        <v>14</v>
      </c>
    </row>
    <row r="19" spans="1:21" x14ac:dyDescent="0.3">
      <c r="L19" s="1" t="s">
        <v>222</v>
      </c>
      <c r="M19" s="1">
        <f>M16-M13</f>
        <v>0</v>
      </c>
      <c r="N19" s="1">
        <f t="shared" ref="N19:O19" si="6">N16-N13</f>
        <v>6</v>
      </c>
      <c r="O19" s="1">
        <f t="shared" si="6"/>
        <v>8</v>
      </c>
      <c r="P19" s="30">
        <f>MAX(M19:O19)</f>
        <v>8</v>
      </c>
      <c r="Q19" s="1">
        <f>MIN(M19:O19)</f>
        <v>0</v>
      </c>
      <c r="R19" s="18">
        <f>(($D$8 * P19) + ((1-$D$8) * Q19))</f>
        <v>4.8</v>
      </c>
      <c r="T19" t="s">
        <v>233</v>
      </c>
    </row>
    <row r="20" spans="1:21" x14ac:dyDescent="0.3">
      <c r="C20" t="s">
        <v>215</v>
      </c>
      <c r="L20" s="1" t="s">
        <v>223</v>
      </c>
      <c r="M20" s="1">
        <f>M16-M14</f>
        <v>4</v>
      </c>
      <c r="N20" s="1">
        <f t="shared" ref="N20:O20" si="7">N16-N14</f>
        <v>0</v>
      </c>
      <c r="O20" s="1">
        <f t="shared" si="7"/>
        <v>6</v>
      </c>
      <c r="P20" s="29">
        <f t="shared" ref="P20:P21" si="8">MAX(M20:O20)</f>
        <v>6</v>
      </c>
      <c r="Q20" s="1">
        <f t="shared" ref="Q20:Q21" si="9">MIN(M20:O20)</f>
        <v>0</v>
      </c>
      <c r="R20" s="14">
        <f>(($D$8 * P20) + ((1-$D$8) * Q20))</f>
        <v>3.5999999999999996</v>
      </c>
    </row>
    <row r="21" spans="1:21" x14ac:dyDescent="0.3">
      <c r="C21" t="s">
        <v>216</v>
      </c>
      <c r="L21" s="1" t="s">
        <v>224</v>
      </c>
      <c r="M21" s="1">
        <f>M16-M15</f>
        <v>8</v>
      </c>
      <c r="N21" s="1">
        <f t="shared" ref="N21:O21" si="10">N16-N15</f>
        <v>4</v>
      </c>
      <c r="O21" s="1">
        <f t="shared" si="10"/>
        <v>0</v>
      </c>
      <c r="P21" s="1">
        <f t="shared" si="8"/>
        <v>8</v>
      </c>
      <c r="Q21" s="1">
        <f t="shared" si="9"/>
        <v>0</v>
      </c>
      <c r="R21" s="1">
        <f>(($D$8 * P21) + ((1-$D$8) * Q21))</f>
        <v>4.8</v>
      </c>
    </row>
    <row r="22" spans="1:21" x14ac:dyDescent="0.3">
      <c r="C22" t="s">
        <v>217</v>
      </c>
    </row>
    <row r="23" spans="1:21" x14ac:dyDescent="0.3">
      <c r="N23" s="11"/>
      <c r="O23" s="11"/>
      <c r="P23" s="11"/>
      <c r="Q23" s="11"/>
      <c r="R23" s="11"/>
      <c r="S23" s="11"/>
      <c r="T23" s="11"/>
    </row>
    <row r="24" spans="1:21" x14ac:dyDescent="0.3">
      <c r="N24" s="11"/>
      <c r="O24" s="11"/>
      <c r="P24" s="11"/>
      <c r="Q24" s="11"/>
      <c r="R24" s="11"/>
      <c r="S24" s="11"/>
      <c r="T24" s="11"/>
    </row>
    <row r="25" spans="1:21" x14ac:dyDescent="0.3">
      <c r="N25" s="11"/>
      <c r="O25" s="11"/>
      <c r="P25" s="11"/>
      <c r="Q25" s="11"/>
      <c r="R25" s="11"/>
      <c r="S25" s="11"/>
      <c r="T25" s="11"/>
    </row>
    <row r="26" spans="1:21" x14ac:dyDescent="0.3">
      <c r="A26" s="1"/>
      <c r="B26" s="1" t="s">
        <v>219</v>
      </c>
      <c r="C26" s="1" t="s">
        <v>220</v>
      </c>
      <c r="D26" s="1" t="s">
        <v>221</v>
      </c>
      <c r="E26" s="13" t="s">
        <v>232</v>
      </c>
      <c r="H26" s="1"/>
      <c r="I26" s="1" t="s">
        <v>219</v>
      </c>
      <c r="J26" s="1" t="s">
        <v>220</v>
      </c>
      <c r="K26" s="1" t="s">
        <v>221</v>
      </c>
      <c r="L26" s="13" t="s">
        <v>232</v>
      </c>
      <c r="N26" s="11"/>
      <c r="O26" s="48"/>
      <c r="P26" s="48"/>
      <c r="Q26" s="48"/>
      <c r="R26" s="48"/>
      <c r="S26" s="11"/>
      <c r="T26" s="11"/>
      <c r="U26" s="11"/>
    </row>
    <row r="27" spans="1:21" x14ac:dyDescent="0.3">
      <c r="A27" s="1" t="s">
        <v>222</v>
      </c>
      <c r="B27" s="1">
        <f>M5</f>
        <v>-2</v>
      </c>
      <c r="C27" s="1">
        <f t="shared" ref="C27:D27" si="11">N5</f>
        <v>-10</v>
      </c>
      <c r="D27" s="1">
        <f t="shared" si="11"/>
        <v>-14</v>
      </c>
      <c r="E27" s="13">
        <f>SUMPRODUCT(B27:D27*B$30:D$30)</f>
        <v>-8.58</v>
      </c>
      <c r="H27" s="1" t="s">
        <v>222</v>
      </c>
      <c r="I27" s="1">
        <f>M13</f>
        <v>-2</v>
      </c>
      <c r="J27" s="1">
        <f t="shared" ref="J27:K27" si="12">N13</f>
        <v>-10</v>
      </c>
      <c r="K27" s="1">
        <f t="shared" si="12"/>
        <v>-14</v>
      </c>
      <c r="L27" s="13">
        <f>SUMPRODUCT(I27:K27*I$30:K$30)</f>
        <v>-8</v>
      </c>
      <c r="N27" s="11"/>
      <c r="O27" s="11"/>
      <c r="P27" s="11"/>
      <c r="Q27" s="11"/>
      <c r="R27" s="11"/>
      <c r="S27" s="11"/>
      <c r="T27" s="11"/>
      <c r="U27" s="11"/>
    </row>
    <row r="28" spans="1:21" x14ac:dyDescent="0.3">
      <c r="A28" s="1" t="s">
        <v>223</v>
      </c>
      <c r="B28" s="1">
        <f t="shared" ref="B28:B29" si="13">M6</f>
        <v>-6</v>
      </c>
      <c r="C28" s="1">
        <f t="shared" ref="C28:C29" si="14">N6</f>
        <v>-4</v>
      </c>
      <c r="D28" s="1">
        <f t="shared" ref="D28:D29" si="15">O6</f>
        <v>-12</v>
      </c>
      <c r="E28" s="19">
        <f>SUMPRODUCT(B28:D28*B$30:D$30)</f>
        <v>-7.26</v>
      </c>
      <c r="H28" s="1" t="s">
        <v>223</v>
      </c>
      <c r="I28" s="1">
        <f t="shared" ref="I28:I29" si="16">M14</f>
        <v>-6</v>
      </c>
      <c r="J28" s="1">
        <f t="shared" ref="J28:J29" si="17">N14</f>
        <v>-4</v>
      </c>
      <c r="K28" s="1">
        <f t="shared" ref="K28:K29" si="18">O14</f>
        <v>-12</v>
      </c>
      <c r="L28" s="19">
        <f>SUMPRODUCT(I28:K28*I$30:K$30)</f>
        <v>-5.3999999999999995</v>
      </c>
      <c r="N28" s="11"/>
      <c r="O28" s="11"/>
      <c r="P28" s="11"/>
      <c r="Q28" s="11"/>
      <c r="R28" s="11"/>
      <c r="S28" s="11"/>
      <c r="T28" s="11"/>
      <c r="U28" s="11"/>
    </row>
    <row r="29" spans="1:21" x14ac:dyDescent="0.3">
      <c r="A29" s="1" t="s">
        <v>224</v>
      </c>
      <c r="B29" s="1">
        <f t="shared" si="13"/>
        <v>-10</v>
      </c>
      <c r="C29" s="1">
        <f t="shared" si="14"/>
        <v>-8</v>
      </c>
      <c r="D29" s="1">
        <f t="shared" si="15"/>
        <v>-6</v>
      </c>
      <c r="E29" s="18">
        <f>SUMPRODUCT(B29:D29*B$30:D$30)</f>
        <v>-7.92</v>
      </c>
      <c r="H29" s="1" t="s">
        <v>224</v>
      </c>
      <c r="I29" s="1">
        <f t="shared" si="16"/>
        <v>-10</v>
      </c>
      <c r="J29" s="1">
        <f t="shared" si="17"/>
        <v>-8</v>
      </c>
      <c r="K29" s="1">
        <f t="shared" si="18"/>
        <v>-6</v>
      </c>
      <c r="L29" s="18">
        <f>SUMPRODUCT(I29:K29*I$30:K$30)</f>
        <v>-8.4</v>
      </c>
      <c r="N29" s="11"/>
      <c r="O29" s="11"/>
      <c r="P29" s="11"/>
      <c r="Q29" s="11"/>
      <c r="R29" s="11"/>
      <c r="S29" s="11"/>
      <c r="T29" s="11"/>
    </row>
    <row r="30" spans="1:21" x14ac:dyDescent="0.3">
      <c r="A30" s="20" t="s">
        <v>207</v>
      </c>
      <c r="B30" s="1">
        <v>0.33</v>
      </c>
      <c r="C30" s="1">
        <v>0.33</v>
      </c>
      <c r="D30" s="1">
        <v>0.33</v>
      </c>
      <c r="E30" s="1"/>
      <c r="H30" s="20" t="s">
        <v>207</v>
      </c>
      <c r="I30" s="1">
        <f>D7</f>
        <v>0.3</v>
      </c>
      <c r="J30" s="1">
        <f t="shared" ref="J30:K30" si="19">E7</f>
        <v>0.6</v>
      </c>
      <c r="K30" s="1">
        <f t="shared" si="19"/>
        <v>0.1</v>
      </c>
      <c r="L30" s="1"/>
      <c r="N30" s="11"/>
      <c r="O30" s="11"/>
      <c r="P30" s="11"/>
      <c r="Q30" s="11"/>
      <c r="R30" s="11"/>
      <c r="S30" s="11"/>
      <c r="T30" s="11"/>
    </row>
    <row r="31" spans="1:21" x14ac:dyDescent="0.3">
      <c r="N31" s="11"/>
      <c r="O31" s="11"/>
      <c r="P31" s="11"/>
      <c r="Q31" s="11"/>
      <c r="R31" s="11"/>
      <c r="S31" s="11"/>
      <c r="T31" s="11"/>
    </row>
    <row r="32" spans="1:21" x14ac:dyDescent="0.3">
      <c r="A32" s="1"/>
      <c r="B32" s="1" t="s">
        <v>219</v>
      </c>
      <c r="C32" s="1" t="s">
        <v>220</v>
      </c>
      <c r="D32" s="1" t="s">
        <v>221</v>
      </c>
      <c r="E32" s="13" t="s">
        <v>232</v>
      </c>
      <c r="H32" s="1"/>
      <c r="I32" s="1" t="s">
        <v>219</v>
      </c>
      <c r="J32" s="1" t="s">
        <v>220</v>
      </c>
      <c r="K32" s="1" t="s">
        <v>221</v>
      </c>
      <c r="L32" s="13" t="s">
        <v>232</v>
      </c>
      <c r="N32" s="11"/>
      <c r="O32" s="11"/>
      <c r="P32" s="11"/>
      <c r="Q32" s="11"/>
      <c r="R32" s="11"/>
      <c r="S32" s="11"/>
      <c r="T32" s="11"/>
    </row>
    <row r="33" spans="1:20" x14ac:dyDescent="0.3">
      <c r="A33" s="1" t="s">
        <v>222</v>
      </c>
      <c r="B33" s="1">
        <f>M19</f>
        <v>0</v>
      </c>
      <c r="C33" s="1">
        <f t="shared" ref="C33:D33" si="20">N19</f>
        <v>6</v>
      </c>
      <c r="D33" s="1">
        <f t="shared" si="20"/>
        <v>8</v>
      </c>
      <c r="E33" s="13">
        <f>SUMPRODUCT(B33:D33*B$30:D$30)</f>
        <v>4.62</v>
      </c>
      <c r="H33" s="1" t="s">
        <v>222</v>
      </c>
      <c r="I33" s="1">
        <f>M19</f>
        <v>0</v>
      </c>
      <c r="J33" s="1">
        <f t="shared" ref="J33:K33" si="21">N19</f>
        <v>6</v>
      </c>
      <c r="K33" s="1">
        <f t="shared" si="21"/>
        <v>8</v>
      </c>
      <c r="L33" s="13">
        <f>SUMPRODUCT(I33:K33*I$36:K$36)</f>
        <v>4.3999999999999995</v>
      </c>
      <c r="N33" s="11"/>
      <c r="O33" s="11"/>
      <c r="P33" s="11"/>
      <c r="Q33" s="11"/>
      <c r="R33" s="11"/>
      <c r="S33" s="11"/>
      <c r="T33" s="11"/>
    </row>
    <row r="34" spans="1:20" x14ac:dyDescent="0.3">
      <c r="A34" s="1" t="s">
        <v>223</v>
      </c>
      <c r="B34" s="1">
        <f t="shared" ref="B34:B35" si="22">M20</f>
        <v>4</v>
      </c>
      <c r="C34" s="1">
        <f t="shared" ref="C34:C35" si="23">N20</f>
        <v>0</v>
      </c>
      <c r="D34" s="1">
        <f t="shared" ref="D34:D35" si="24">O20</f>
        <v>6</v>
      </c>
      <c r="E34" s="19">
        <f>SUMPRODUCT(B34:D34*B$30:D$30)</f>
        <v>3.3</v>
      </c>
      <c r="H34" s="1" t="s">
        <v>223</v>
      </c>
      <c r="I34" s="1">
        <f t="shared" ref="I34:I35" si="25">M20</f>
        <v>4</v>
      </c>
      <c r="J34" s="1">
        <f t="shared" ref="J34:J35" si="26">N20</f>
        <v>0</v>
      </c>
      <c r="K34" s="1">
        <f t="shared" ref="K34:K35" si="27">O20</f>
        <v>6</v>
      </c>
      <c r="L34" s="19">
        <f>SUMPRODUCT(I34:K34*I$36:K$36)</f>
        <v>1.8</v>
      </c>
      <c r="N34" s="11"/>
      <c r="O34" s="11"/>
      <c r="P34" s="11"/>
      <c r="Q34" s="11"/>
      <c r="R34" s="11"/>
      <c r="S34" s="11"/>
      <c r="T34" s="11"/>
    </row>
    <row r="35" spans="1:20" x14ac:dyDescent="0.3">
      <c r="A35" s="1" t="s">
        <v>224</v>
      </c>
      <c r="B35" s="1">
        <f t="shared" si="22"/>
        <v>8</v>
      </c>
      <c r="C35" s="1">
        <f t="shared" si="23"/>
        <v>4</v>
      </c>
      <c r="D35" s="1">
        <f t="shared" si="24"/>
        <v>0</v>
      </c>
      <c r="E35" s="18">
        <f>SUMPRODUCT(B35:D35*B$30:D$30)</f>
        <v>3.96</v>
      </c>
      <c r="H35" s="1" t="s">
        <v>224</v>
      </c>
      <c r="I35" s="1">
        <f t="shared" si="25"/>
        <v>8</v>
      </c>
      <c r="J35" s="1">
        <f t="shared" si="26"/>
        <v>4</v>
      </c>
      <c r="K35" s="1">
        <f t="shared" si="27"/>
        <v>0</v>
      </c>
      <c r="L35" s="13">
        <f>SUMPRODUCT(I35:K35*I$36:K$36)</f>
        <v>4.8</v>
      </c>
      <c r="N35" s="11"/>
      <c r="O35" s="11"/>
      <c r="P35" s="11"/>
      <c r="Q35" s="11"/>
      <c r="R35" s="11"/>
      <c r="S35" s="11"/>
      <c r="T35" s="11"/>
    </row>
    <row r="36" spans="1:20" x14ac:dyDescent="0.3">
      <c r="A36" s="20" t="s">
        <v>207</v>
      </c>
      <c r="B36" s="1">
        <v>0.33</v>
      </c>
      <c r="C36" s="1">
        <v>0.33</v>
      </c>
      <c r="D36" s="1">
        <v>0.33</v>
      </c>
      <c r="E36" s="1"/>
      <c r="H36" s="20" t="s">
        <v>207</v>
      </c>
      <c r="I36" s="1">
        <f>D7</f>
        <v>0.3</v>
      </c>
      <c r="J36" s="1">
        <f t="shared" ref="J36:K36" si="28">E7</f>
        <v>0.6</v>
      </c>
      <c r="K36" s="1">
        <f t="shared" si="28"/>
        <v>0.1</v>
      </c>
      <c r="L36" s="1"/>
    </row>
  </sheetData>
  <mergeCells count="2">
    <mergeCell ref="L3:O3"/>
    <mergeCell ref="O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1 - до</vt:lpstr>
      <vt:lpstr>Отчет по результатам 1</vt:lpstr>
      <vt:lpstr>Отчет по устойчивости 1</vt:lpstr>
      <vt:lpstr>Отчет по пределам 1</vt:lpstr>
      <vt:lpstr>1 - после</vt:lpstr>
      <vt:lpstr>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2017-10-09T05:31:11Z</dcterms:created>
  <dcterms:modified xsi:type="dcterms:W3CDTF">2021-11-15T15:20:42Z</dcterms:modified>
</cp:coreProperties>
</file>