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94"/>
  </bookViews>
  <sheets>
    <sheet name="DIAZ SEGURA" sheetId="1" r:id="rId1"/>
    <sheet name="OROCHE SUTTA" sheetId="3" r:id="rId2"/>
    <sheet name="COCHON QUISPE" sheetId="4" r:id="rId3"/>
    <sheet name="RODRIGUEZ" sheetId="6" r:id="rId4"/>
    <sheet name="GONZALO ARRIETA" sheetId="8" r:id="rId5"/>
    <sheet name="PERICANZAS" sheetId="9" r:id="rId6"/>
    <sheet name="RETAMOSO" sheetId="10" r:id="rId7"/>
  </sheets>
  <definedNames>
    <definedName name="_xlnm.Print_Area" localSheetId="2">'COCHON QUISPE'!$A$1:$F$61</definedName>
    <definedName name="_xlnm.Print_Area" localSheetId="0">'DIAZ SEGURA'!$A$1:$F$61</definedName>
    <definedName name="_xlnm.Print_Area" localSheetId="1">'OROCHE SUTTA'!$A$1:$F$61</definedName>
    <definedName name="_xlnm.Print_Area" localSheetId="5">PERICANZAS!$A$1:$F$61</definedName>
    <definedName name="_xlnm.Print_Area" localSheetId="6">RETAMOSO!$A$1:$F$61</definedName>
    <definedName name="_xlnm.Print_Area" localSheetId="3">RODRIGUEZ!$A$1:$F$61</definedName>
  </definedNames>
  <calcPr calcId="145621"/>
</workbook>
</file>

<file path=xl/calcChain.xml><?xml version="1.0" encoding="utf-8"?>
<calcChain xmlns="http://schemas.openxmlformats.org/spreadsheetml/2006/main">
  <c r="E15" i="3" l="1"/>
  <c r="E15" i="10" l="1"/>
  <c r="E56" i="10"/>
  <c r="E33" i="10"/>
  <c r="E10" i="10"/>
  <c r="E11" i="10" s="1"/>
  <c r="E12" i="10" s="1"/>
  <c r="E13" i="10" s="1"/>
  <c r="E58" i="8"/>
  <c r="E58" i="6"/>
  <c r="E58" i="1"/>
  <c r="E24" i="10" l="1"/>
  <c r="E16" i="10"/>
  <c r="E17" i="10" s="1"/>
  <c r="E18" i="10" s="1"/>
  <c r="E19" i="10" s="1"/>
  <c r="E20" i="10" s="1"/>
  <c r="E25" i="10" s="1"/>
  <c r="E26" i="10" s="1"/>
  <c r="E21" i="10"/>
  <c r="E30" i="10" s="1"/>
  <c r="E32" i="10" s="1"/>
  <c r="E34" i="10" s="1"/>
  <c r="E12" i="6"/>
  <c r="C40" i="10" l="1"/>
  <c r="E40" i="10" s="1"/>
  <c r="C39" i="10"/>
  <c r="E39" i="10" s="1"/>
  <c r="C38" i="10"/>
  <c r="E38" i="10" s="1"/>
  <c r="C37" i="10"/>
  <c r="E37" i="10" s="1"/>
  <c r="C36" i="10"/>
  <c r="E36" i="10" s="1"/>
  <c r="E42" i="10" s="1"/>
  <c r="E57" i="10" s="1"/>
  <c r="E58" i="10" s="1"/>
  <c r="E60" i="10" s="1"/>
  <c r="E56" i="9"/>
  <c r="E33" i="9"/>
  <c r="E12" i="9"/>
  <c r="E13" i="9" s="1"/>
  <c r="E14" i="9" s="1"/>
  <c r="E24" i="9" l="1"/>
  <c r="E16" i="9"/>
  <c r="E17" i="9" s="1"/>
  <c r="E18" i="9" s="1"/>
  <c r="E19" i="9" s="1"/>
  <c r="E20" i="9" s="1"/>
  <c r="E25" i="9" s="1"/>
  <c r="E26" i="9" s="1"/>
  <c r="L22" i="8"/>
  <c r="E63" i="8"/>
  <c r="E21" i="9" l="1"/>
  <c r="E30" i="9" s="1"/>
  <c r="E32" i="9" s="1"/>
  <c r="E34" i="9" s="1"/>
  <c r="E59" i="8"/>
  <c r="E56" i="8"/>
  <c r="E33" i="8"/>
  <c r="K23" i="8"/>
  <c r="L13" i="8"/>
  <c r="L21" i="8" s="1"/>
  <c r="E11" i="8"/>
  <c r="C40" i="9" l="1"/>
  <c r="E40" i="9" s="1"/>
  <c r="C39" i="9"/>
  <c r="E39" i="9" s="1"/>
  <c r="C38" i="9"/>
  <c r="E38" i="9" s="1"/>
  <c r="C37" i="9"/>
  <c r="E37" i="9" s="1"/>
  <c r="C36" i="9"/>
  <c r="E36" i="9" s="1"/>
  <c r="E42" i="9" s="1"/>
  <c r="E57" i="9" s="1"/>
  <c r="E58" i="9" s="1"/>
  <c r="E12" i="8"/>
  <c r="E13" i="8" s="1"/>
  <c r="E14" i="8" s="1"/>
  <c r="E15" i="8" s="1"/>
  <c r="L17" i="8"/>
  <c r="L20" i="8"/>
  <c r="L23" i="8" s="1"/>
  <c r="E60" i="9" l="1"/>
  <c r="E23" i="8"/>
  <c r="E24" i="8" s="1"/>
  <c r="E16" i="8"/>
  <c r="E17" i="8" s="1"/>
  <c r="E18" i="8" s="1"/>
  <c r="E19" i="8" s="1"/>
  <c r="E20" i="8" s="1"/>
  <c r="E25" i="8" s="1"/>
  <c r="E26" i="8" s="1"/>
  <c r="E9" i="6"/>
  <c r="E56" i="6"/>
  <c r="E33" i="6"/>
  <c r="E10" i="6"/>
  <c r="E11" i="6" s="1"/>
  <c r="E13" i="6" s="1"/>
  <c r="E14" i="6" s="1"/>
  <c r="E15" i="6" s="1"/>
  <c r="E56" i="4"/>
  <c r="E33" i="4"/>
  <c r="E10" i="4"/>
  <c r="E11" i="4" s="1"/>
  <c r="E13" i="4" s="1"/>
  <c r="E14" i="4" s="1"/>
  <c r="E15" i="4" s="1"/>
  <c r="E9" i="3"/>
  <c r="E56" i="3"/>
  <c r="E33" i="3"/>
  <c r="E10" i="3"/>
  <c r="E11" i="3" s="1"/>
  <c r="E12" i="3" s="1"/>
  <c r="E13" i="3" s="1"/>
  <c r="E14" i="3" s="1"/>
  <c r="E37" i="1"/>
  <c r="C40" i="1"/>
  <c r="C39" i="1"/>
  <c r="C38" i="1"/>
  <c r="C37" i="1"/>
  <c r="C36" i="1"/>
  <c r="E21" i="8" l="1"/>
  <c r="E30" i="8" s="1"/>
  <c r="E32" i="8" s="1"/>
  <c r="E34" i="8" s="1"/>
  <c r="E23" i="6"/>
  <c r="E24" i="6" s="1"/>
  <c r="E16" i="6"/>
  <c r="E17" i="6" s="1"/>
  <c r="E18" i="6" s="1"/>
  <c r="E19" i="6" s="1"/>
  <c r="E20" i="6" s="1"/>
  <c r="E25" i="6" s="1"/>
  <c r="E26" i="6" s="1"/>
  <c r="E23" i="4"/>
  <c r="E24" i="4" s="1"/>
  <c r="E16" i="4"/>
  <c r="E17" i="4" s="1"/>
  <c r="E18" i="4" s="1"/>
  <c r="E19" i="4" s="1"/>
  <c r="E20" i="4" s="1"/>
  <c r="E25" i="4" s="1"/>
  <c r="E26" i="4" s="1"/>
  <c r="E24" i="3"/>
  <c r="E16" i="3"/>
  <c r="E17" i="3" s="1"/>
  <c r="E18" i="3" s="1"/>
  <c r="E19" i="3" s="1"/>
  <c r="E20" i="3" s="1"/>
  <c r="E25" i="3" s="1"/>
  <c r="E26" i="3" s="1"/>
  <c r="E21" i="3"/>
  <c r="E30" i="3" s="1"/>
  <c r="E32" i="3" s="1"/>
  <c r="E34" i="3" s="1"/>
  <c r="E30" i="1"/>
  <c r="E25" i="1"/>
  <c r="E11" i="1"/>
  <c r="E12" i="1" s="1"/>
  <c r="E13" i="1" s="1"/>
  <c r="E14" i="1" s="1"/>
  <c r="E15" i="1" s="1"/>
  <c r="E10" i="1"/>
  <c r="E9" i="1"/>
  <c r="E33" i="1"/>
  <c r="E26" i="1"/>
  <c r="C40" i="8" l="1"/>
  <c r="E40" i="8" s="1"/>
  <c r="C39" i="8"/>
  <c r="E39" i="8" s="1"/>
  <c r="C38" i="8"/>
  <c r="E38" i="8" s="1"/>
  <c r="C37" i="8"/>
  <c r="E37" i="8" s="1"/>
  <c r="C36" i="8"/>
  <c r="E36" i="8" s="1"/>
  <c r="E21" i="6"/>
  <c r="E30" i="6" s="1"/>
  <c r="E32" i="6" s="1"/>
  <c r="E34" i="6" s="1"/>
  <c r="E21" i="4"/>
  <c r="E30" i="4" s="1"/>
  <c r="E32" i="4" s="1"/>
  <c r="E34" i="4" s="1"/>
  <c r="C40" i="3"/>
  <c r="E40" i="3" s="1"/>
  <c r="C39" i="3"/>
  <c r="E39" i="3" s="1"/>
  <c r="C38" i="3"/>
  <c r="E38" i="3" s="1"/>
  <c r="C37" i="3"/>
  <c r="E37" i="3" s="1"/>
  <c r="C36" i="3"/>
  <c r="E36" i="3" s="1"/>
  <c r="E42" i="3" s="1"/>
  <c r="E57" i="3" s="1"/>
  <c r="E58" i="3" s="1"/>
  <c r="E16" i="1"/>
  <c r="E17" i="1" s="1"/>
  <c r="E18" i="1" s="1"/>
  <c r="E19" i="1" s="1"/>
  <c r="E20" i="1" s="1"/>
  <c r="E23" i="1"/>
  <c r="E24" i="1" s="1"/>
  <c r="E56" i="1"/>
  <c r="E57" i="1" s="1"/>
  <c r="E21" i="1"/>
  <c r="E42" i="8" l="1"/>
  <c r="E57" i="8" s="1"/>
  <c r="E60" i="3"/>
  <c r="C40" i="6"/>
  <c r="E40" i="6" s="1"/>
  <c r="C39" i="6"/>
  <c r="E39" i="6" s="1"/>
  <c r="C38" i="6"/>
  <c r="E38" i="6" s="1"/>
  <c r="C37" i="6"/>
  <c r="E37" i="6" s="1"/>
  <c r="C36" i="6"/>
  <c r="E36" i="6" s="1"/>
  <c r="E42" i="6" s="1"/>
  <c r="E57" i="6" s="1"/>
  <c r="C40" i="4"/>
  <c r="E40" i="4" s="1"/>
  <c r="C39" i="4"/>
  <c r="E39" i="4" s="1"/>
  <c r="C38" i="4"/>
  <c r="E38" i="4" s="1"/>
  <c r="C37" i="4"/>
  <c r="E37" i="4" s="1"/>
  <c r="C36" i="4"/>
  <c r="E36" i="4" s="1"/>
  <c r="E42" i="4" s="1"/>
  <c r="E57" i="4" s="1"/>
  <c r="E58" i="4" s="1"/>
  <c r="E32" i="1"/>
  <c r="E34" i="1" s="1"/>
  <c r="E60" i="8" l="1"/>
  <c r="L24" i="8" s="1"/>
  <c r="L29" i="8" s="1"/>
  <c r="L31" i="8" s="1"/>
  <c r="E60" i="6"/>
  <c r="E60" i="4"/>
  <c r="E40" i="1"/>
  <c r="E39" i="1"/>
  <c r="E36" i="1"/>
  <c r="E38" i="1"/>
  <c r="E42" i="1" l="1"/>
  <c r="E60" i="1"/>
</calcChain>
</file>

<file path=xl/comments1.xml><?xml version="1.0" encoding="utf-8"?>
<comments xmlns="http://schemas.openxmlformats.org/spreadsheetml/2006/main">
  <authors>
    <author>Autor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INGRESOS PERCIBIDOS HASTA EL 30-06-2017 EN LA EMPRESA TECNOLOGIA DE ALIMENTOS S.A.C.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TOTAL RETENIDO POR RENTAS DE 5TA EN LA EMPRESA TECNOLOGIA DE ALIMENTOS S.A.C. HASTA EL 30-06-2017</t>
        </r>
      </text>
    </comment>
  </commentList>
</comments>
</file>

<file path=xl/sharedStrings.xml><?xml version="1.0" encoding="utf-8"?>
<sst xmlns="http://schemas.openxmlformats.org/spreadsheetml/2006/main" count="412" uniqueCount="71">
  <si>
    <t xml:space="preserve">Enero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</si>
  <si>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</si>
  <si>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</si>
  <si>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</si>
  <si>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</si>
  <si>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</si>
  <si>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</si>
  <si>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</si>
  <si>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</si>
  <si>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</si>
  <si>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</si>
  <si>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</si>
  <si>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</si>
  <si>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</si>
  <si>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TASAS</t>
  </si>
  <si>
    <t>REM. AFECTA</t>
  </si>
  <si>
    <t>%</t>
  </si>
  <si>
    <t>5TA CATEGORIA</t>
  </si>
  <si>
    <t>Setiembre</t>
  </si>
  <si>
    <t>DIAZ SEGURA JORGE ANTONIO</t>
  </si>
  <si>
    <t>DETALLE</t>
  </si>
  <si>
    <t>REMUNERACIONES</t>
  </si>
  <si>
    <t>SUB TOTAL</t>
  </si>
  <si>
    <t>GRATIFICACION JULIO 2017</t>
  </si>
  <si>
    <t>BONIFICACION EXTRAORD. JULIO 2017</t>
  </si>
  <si>
    <t>GRATIFICACION DICIEMBRE 2017</t>
  </si>
  <si>
    <t>BONIFICACION EXTRAORD. DICIEMBRE 2017</t>
  </si>
  <si>
    <t>CANASTA NAVIDAD DICIEMBRE 2017</t>
  </si>
  <si>
    <t>DISTRIBUCION UTILIDADES 2016</t>
  </si>
  <si>
    <t>OTROS ING. EXTRAORDINARIOS</t>
  </si>
  <si>
    <t>TOTAL INGRESOS AFECTOS A 5TA</t>
  </si>
  <si>
    <t>DEDUCCION 7 UIT (4,050 * 7)</t>
  </si>
  <si>
    <t>BASE IMPONIBLE</t>
  </si>
  <si>
    <t>IMPTO.  ANUAL EJERCICIO 2017</t>
  </si>
  <si>
    <t>RETENCIONES</t>
  </si>
  <si>
    <t>TOTAL RETENCIONES</t>
  </si>
  <si>
    <t>SALDO IMPUESTO ANUAL</t>
  </si>
  <si>
    <t>TASA ( 00 - 05 UIT )  -  0  A  20250.00  x 8%</t>
  </si>
  <si>
    <t>TASA ( 05 - 20 UIT )  -  20250.00  A  81000.00  x 14%</t>
  </si>
  <si>
    <t>TASA ( 20 - 35 UIT )  -  81000.00  A  141750.00  x 17%</t>
  </si>
  <si>
    <t>TASA ( 35 - 45 UIT )  -  141750.00  A  182250.00  x 20%</t>
  </si>
  <si>
    <t>TASA ( 45 - +UIT )  -  182250  A  +  x 30%</t>
  </si>
  <si>
    <t>OROCHE SUTTA ROSALIA MABEL</t>
  </si>
  <si>
    <t>RODRIGUEZ HERRERA HARRY FRANCISCO</t>
  </si>
  <si>
    <t>HABER</t>
  </si>
  <si>
    <t>ASIG. FAM</t>
  </si>
  <si>
    <t>SUELDOS</t>
  </si>
  <si>
    <t>FONDO</t>
  </si>
  <si>
    <t>COMISION</t>
  </si>
  <si>
    <t>SEGURO</t>
  </si>
  <si>
    <t>TOTAL AFP</t>
  </si>
  <si>
    <t>VIDA</t>
  </si>
  <si>
    <t>TOTAL DESCTO</t>
  </si>
  <si>
    <t>NETO PAGAR  &gt;&gt;&gt;&gt;&gt;</t>
  </si>
  <si>
    <t>CALCULO DE RENTA DE 5TA CATEGORIA 2017</t>
  </si>
  <si>
    <t>ARRIETA ROEDER GONZALO FERNANDO</t>
  </si>
  <si>
    <t>BONO EXTRAORD.</t>
  </si>
  <si>
    <t>TOTAL INGRESO</t>
  </si>
  <si>
    <t>PAGO BONO EXTRAORD.</t>
  </si>
  <si>
    <t>NETO ESPERADO</t>
  </si>
  <si>
    <t>COCHON QUISPE SAIDA MILAGROS</t>
  </si>
  <si>
    <t>GRATIFICACION EXTRAORDINARIA MARZO 2017</t>
  </si>
  <si>
    <t>RETENCION EXTRAORDINARIA MARZO 2017</t>
  </si>
  <si>
    <t>PERICANAZAS RODRIGUEZ GUILLERMO HAROLD</t>
  </si>
  <si>
    <t>OBRERO</t>
  </si>
  <si>
    <t>RETENCION JULIO 2017 - ORDINARIO</t>
  </si>
  <si>
    <t>RETENCION JULIO 2017 - EXTRAORD</t>
  </si>
  <si>
    <t xml:space="preserve">RETENCION JULIO 2017 </t>
  </si>
  <si>
    <t>PLANILLA SUELDOS  JULIO  2017</t>
  </si>
  <si>
    <t>EMPRESA : MATARANI S.A.C</t>
  </si>
  <si>
    <t>RETAMOSO MONJARAS WILBERTH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</si>
</sst>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00_ ;_ * \-#,##0.0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sz val="10"/>
      <color indexed="10"/>
      <name val="Arial"/>
      <family val="2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/>
    <xf numFmtId="4" fontId="2" fillId="0" borderId="0" xfId="0" applyNumberFormat="1" applyFont="1"/>
    <xf numFmtId="0" fontId="2" fillId="0" borderId="0" xfId="0" applyFont="1" applyFill="1" applyAlignment="1">
      <alignment horizontal="right"/>
    </xf>
    <xf numFmtId="0" fontId="6" fillId="5" borderId="15" xfId="0" applyFont="1" applyFill="1" applyBorder="1" applyAlignment="1">
      <alignment horizontal="left" vertical="center"/>
    </xf>
    <xf numFmtId="4" fontId="2" fillId="5" borderId="16" xfId="0" applyNumberFormat="1" applyFont="1" applyFill="1" applyBorder="1"/>
    <xf numFmtId="0" fontId="7" fillId="5" borderId="22" xfId="0" applyFont="1" applyFill="1" applyBorder="1" applyAlignment="1">
      <alignment horizontal="left" vertical="center"/>
    </xf>
    <xf numFmtId="43" fontId="4" fillId="0" borderId="7" xfId="1" applyNumberFormat="1" applyFont="1" applyFill="1" applyBorder="1"/>
    <xf numFmtId="0" fontId="7" fillId="5" borderId="24" xfId="0" applyFont="1" applyFill="1" applyBorder="1" applyAlignment="1">
      <alignment horizontal="left" vertical="center"/>
    </xf>
    <xf numFmtId="0" fontId="8" fillId="0" borderId="0" xfId="0" applyFont="1" applyFill="1"/>
    <xf numFmtId="0" fontId="6" fillId="0" borderId="0" xfId="0" applyFont="1" applyFill="1" applyAlignment="1">
      <alignment horizontal="left"/>
    </xf>
    <xf numFmtId="0" fontId="7" fillId="5" borderId="27" xfId="0" applyFont="1" applyFill="1" applyBorder="1" applyAlignment="1">
      <alignment horizontal="left" vertical="center"/>
    </xf>
    <xf numFmtId="43" fontId="4" fillId="4" borderId="12" xfId="0" applyNumberFormat="1" applyFont="1" applyFill="1" applyBorder="1"/>
    <xf numFmtId="43" fontId="2" fillId="0" borderId="16" xfId="0" applyNumberFormat="1" applyFont="1" applyFill="1" applyBorder="1"/>
    <xf numFmtId="43" fontId="4" fillId="0" borderId="7" xfId="0" applyNumberFormat="1" applyFont="1" applyFill="1" applyBorder="1"/>
    <xf numFmtId="43" fontId="5" fillId="0" borderId="7" xfId="1" applyNumberFormat="1" applyFont="1" applyFill="1" applyBorder="1"/>
    <xf numFmtId="43" fontId="5" fillId="0" borderId="28" xfId="1" applyNumberFormat="1" applyFont="1" applyFill="1" applyBorder="1"/>
    <xf numFmtId="43" fontId="4" fillId="3" borderId="12" xfId="1" applyNumberFormat="1" applyFont="1" applyFill="1" applyBorder="1"/>
    <xf numFmtId="0" fontId="4" fillId="0" borderId="0" xfId="0" applyFont="1" applyFill="1"/>
    <xf numFmtId="0" fontId="4" fillId="5" borderId="20" xfId="0" applyFont="1" applyFill="1" applyBorder="1" applyAlignment="1">
      <alignment horizontal="left"/>
    </xf>
    <xf numFmtId="9" fontId="4" fillId="5" borderId="34" xfId="0" applyNumberFormat="1" applyFont="1" applyFill="1" applyBorder="1" applyAlignment="1">
      <alignment horizontal="center"/>
    </xf>
    <xf numFmtId="43" fontId="4" fillId="5" borderId="33" xfId="1" applyNumberFormat="1" applyFont="1" applyFill="1" applyBorder="1" applyAlignment="1">
      <alignment horizontal="center"/>
    </xf>
    <xf numFmtId="43" fontId="4" fillId="5" borderId="38" xfId="1" applyNumberFormat="1" applyFont="1" applyFill="1" applyBorder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6" fillId="5" borderId="15" xfId="0" applyFont="1" applyFill="1" applyBorder="1" applyAlignment="1">
      <alignment horizontal="left"/>
    </xf>
    <xf numFmtId="0" fontId="4" fillId="5" borderId="22" xfId="0" applyFont="1" applyFill="1" applyBorder="1" applyAlignment="1">
      <alignment horizontal="center"/>
    </xf>
    <xf numFmtId="43" fontId="4" fillId="0" borderId="7" xfId="2" applyNumberFormat="1" applyFont="1" applyFill="1" applyBorder="1"/>
    <xf numFmtId="43" fontId="4" fillId="0" borderId="0" xfId="2" applyFont="1" applyFill="1" applyAlignment="1">
      <alignment horizontal="left"/>
    </xf>
    <xf numFmtId="0" fontId="4" fillId="5" borderId="22" xfId="0" applyFont="1" applyFill="1" applyBorder="1" applyAlignment="1">
      <alignment horizontal="left"/>
    </xf>
    <xf numFmtId="0" fontId="4" fillId="5" borderId="27" xfId="0" applyFont="1" applyFill="1" applyBorder="1" applyAlignment="1">
      <alignment horizontal="left"/>
    </xf>
    <xf numFmtId="43" fontId="4" fillId="6" borderId="12" xfId="1" applyNumberFormat="1" applyFont="1" applyFill="1" applyBorder="1"/>
    <xf numFmtId="43" fontId="4" fillId="0" borderId="16" xfId="1" applyNumberFormat="1" applyFont="1" applyFill="1" applyBorder="1"/>
    <xf numFmtId="43" fontId="4" fillId="2" borderId="12" xfId="1" applyNumberFormat="1" applyFont="1" applyFill="1" applyBorder="1"/>
    <xf numFmtId="4" fontId="2" fillId="0" borderId="0" xfId="0" applyNumberFormat="1" applyFont="1" applyFill="1"/>
    <xf numFmtId="0" fontId="4" fillId="0" borderId="0" xfId="0" applyFont="1" applyAlignment="1">
      <alignment horizontal="left"/>
    </xf>
    <xf numFmtId="43" fontId="5" fillId="0" borderId="37" xfId="1" applyNumberFormat="1" applyFont="1" applyFill="1" applyBorder="1"/>
    <xf numFmtId="43" fontId="5" fillId="0" borderId="28" xfId="0" applyNumberFormat="1" applyFont="1" applyFill="1" applyBorder="1"/>
    <xf numFmtId="43" fontId="4" fillId="0" borderId="37" xfId="1" applyNumberFormat="1" applyFont="1" applyFill="1" applyBorder="1"/>
    <xf numFmtId="0" fontId="4" fillId="6" borderId="44" xfId="0" applyFont="1" applyFill="1" applyBorder="1" applyAlignment="1">
      <alignment horizontal="center"/>
    </xf>
    <xf numFmtId="0" fontId="4" fillId="6" borderId="45" xfId="0" applyFont="1" applyFill="1" applyBorder="1" applyAlignment="1">
      <alignment horizontal="center" wrapText="1"/>
    </xf>
    <xf numFmtId="0" fontId="4" fillId="6" borderId="46" xfId="0" applyFont="1" applyFill="1" applyBorder="1" applyAlignment="1">
      <alignment horizontal="center"/>
    </xf>
    <xf numFmtId="43" fontId="2" fillId="0" borderId="37" xfId="0" applyNumberFormat="1" applyFont="1" applyFill="1" applyBorder="1"/>
    <xf numFmtId="0" fontId="4" fillId="5" borderId="47" xfId="0" applyFont="1" applyFill="1" applyBorder="1" applyAlignment="1">
      <alignment horizontal="left"/>
    </xf>
    <xf numFmtId="9" fontId="4" fillId="5" borderId="49" xfId="0" applyNumberFormat="1" applyFont="1" applyFill="1" applyBorder="1" applyAlignment="1">
      <alignment horizontal="center"/>
    </xf>
    <xf numFmtId="43" fontId="4" fillId="0" borderId="4" xfId="1" applyNumberFormat="1" applyFont="1" applyFill="1" applyBorder="1"/>
    <xf numFmtId="43" fontId="4" fillId="0" borderId="11" xfId="1" applyNumberFormat="1" applyFont="1" applyFill="1" applyBorder="1"/>
    <xf numFmtId="43" fontId="4" fillId="4" borderId="12" xfId="1" applyNumberFormat="1" applyFont="1" applyFill="1" applyBorder="1"/>
    <xf numFmtId="43" fontId="4" fillId="0" borderId="48" xfId="0" applyNumberFormat="1" applyFont="1" applyBorder="1" applyAlignment="1">
      <alignment horizontal="center"/>
    </xf>
    <xf numFmtId="43" fontId="4" fillId="0" borderId="33" xfId="0" applyNumberFormat="1" applyFont="1" applyBorder="1" applyAlignment="1">
      <alignment horizontal="center"/>
    </xf>
    <xf numFmtId="0" fontId="4" fillId="5" borderId="50" xfId="0" applyFont="1" applyFill="1" applyBorder="1" applyAlignment="1">
      <alignment horizontal="left"/>
    </xf>
    <xf numFmtId="0" fontId="10" fillId="0" borderId="0" xfId="0" applyFont="1"/>
    <xf numFmtId="43" fontId="10" fillId="0" borderId="0" xfId="3" applyFont="1"/>
    <xf numFmtId="0" fontId="10" fillId="0" borderId="0" xfId="0" applyFont="1" applyAlignment="1">
      <alignment horizontal="left"/>
    </xf>
    <xf numFmtId="43" fontId="10" fillId="0" borderId="9" xfId="3" applyFont="1" applyBorder="1"/>
    <xf numFmtId="43" fontId="11" fillId="0" borderId="0" xfId="3" applyFont="1"/>
    <xf numFmtId="10" fontId="10" fillId="0" borderId="0" xfId="0" applyNumberFormat="1" applyFont="1" applyAlignment="1">
      <alignment horizontal="center"/>
    </xf>
    <xf numFmtId="10" fontId="10" fillId="0" borderId="33" xfId="0" applyNumberFormat="1" applyFont="1" applyBorder="1" applyAlignment="1">
      <alignment horizontal="center"/>
    </xf>
    <xf numFmtId="43" fontId="11" fillId="6" borderId="51" xfId="3" applyFont="1" applyFill="1" applyBorder="1"/>
    <xf numFmtId="164" fontId="10" fillId="0" borderId="0" xfId="3" applyNumberFormat="1" applyFont="1"/>
    <xf numFmtId="43" fontId="11" fillId="6" borderId="12" xfId="3" applyFont="1" applyFill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3" fontId="12" fillId="0" borderId="51" xfId="3" applyFont="1" applyFill="1" applyBorder="1"/>
    <xf numFmtId="0" fontId="4" fillId="5" borderId="2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4" fillId="5" borderId="20" xfId="0" applyFont="1" applyFill="1" applyBorder="1" applyAlignment="1">
      <alignment horizontal="left"/>
    </xf>
    <xf numFmtId="0" fontId="4" fillId="0" borderId="0" xfId="0" applyFont="1"/>
    <xf numFmtId="4" fontId="5" fillId="0" borderId="0" xfId="0" applyNumberFormat="1" applyFont="1" applyFill="1"/>
    <xf numFmtId="43" fontId="4" fillId="9" borderId="7" xfId="1" applyNumberFormat="1" applyFont="1" applyFill="1" applyBorder="1"/>
    <xf numFmtId="0" fontId="4" fillId="5" borderId="20" xfId="0" applyFont="1" applyFill="1" applyBorder="1" applyAlignment="1">
      <alignment horizontal="left"/>
    </xf>
    <xf numFmtId="43" fontId="5" fillId="6" borderId="7" xfId="1" applyNumberFormat="1" applyFont="1" applyFill="1" applyBorder="1"/>
    <xf numFmtId="43" fontId="5" fillId="6" borderId="7" xfId="2" applyNumberFormat="1" applyFont="1" applyFill="1" applyBorder="1"/>
    <xf numFmtId="0" fontId="7" fillId="5" borderId="20" xfId="0" applyFont="1" applyFill="1" applyBorder="1" applyAlignment="1">
      <alignment horizontal="left" vertical="center"/>
    </xf>
    <xf numFmtId="0" fontId="7" fillId="5" borderId="2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right" vertical="center" wrapText="1"/>
    </xf>
    <xf numFmtId="4" fontId="4" fillId="3" borderId="7" xfId="0" applyNumberFormat="1" applyFont="1" applyFill="1" applyBorder="1" applyAlignment="1">
      <alignment horizontal="right" vertical="center" wrapText="1"/>
    </xf>
    <xf numFmtId="4" fontId="4" fillId="3" borderId="11" xfId="0" applyNumberFormat="1" applyFont="1" applyFill="1" applyBorder="1" applyAlignment="1">
      <alignment horizontal="right" vertical="center" wrapText="1"/>
    </xf>
    <xf numFmtId="0" fontId="6" fillId="5" borderId="13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left"/>
    </xf>
    <xf numFmtId="0" fontId="5" fillId="5" borderId="33" xfId="0" applyFont="1" applyFill="1" applyBorder="1" applyAlignment="1">
      <alignment horizontal="left"/>
    </xf>
    <xf numFmtId="0" fontId="5" fillId="5" borderId="3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 vertical="center"/>
    </xf>
    <xf numFmtId="0" fontId="7" fillId="5" borderId="26" xfId="0" applyFont="1" applyFill="1" applyBorder="1" applyAlignment="1">
      <alignment horizontal="left" vertical="center"/>
    </xf>
    <xf numFmtId="0" fontId="4" fillId="4" borderId="30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/>
    </xf>
    <xf numFmtId="0" fontId="4" fillId="5" borderId="23" xfId="0" applyFont="1" applyFill="1" applyBorder="1" applyAlignment="1">
      <alignment horizontal="left"/>
    </xf>
    <xf numFmtId="0" fontId="4" fillId="5" borderId="32" xfId="0" applyFont="1" applyFill="1" applyBorder="1" applyAlignment="1">
      <alignment horizontal="left"/>
    </xf>
    <xf numFmtId="0" fontId="4" fillId="5" borderId="20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left"/>
    </xf>
    <xf numFmtId="0" fontId="4" fillId="5" borderId="34" xfId="0" applyFont="1" applyFill="1" applyBorder="1" applyAlignment="1">
      <alignment horizontal="left"/>
    </xf>
    <xf numFmtId="0" fontId="5" fillId="5" borderId="25" xfId="0" applyFont="1" applyFill="1" applyBorder="1" applyAlignment="1">
      <alignment horizontal="left"/>
    </xf>
    <xf numFmtId="0" fontId="5" fillId="5" borderId="29" xfId="0" applyFont="1" applyFill="1" applyBorder="1" applyAlignment="1">
      <alignment horizontal="left"/>
    </xf>
    <xf numFmtId="0" fontId="5" fillId="5" borderId="35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43" fontId="2" fillId="0" borderId="0" xfId="0" applyNumberFormat="1" applyFont="1" applyFill="1" applyAlignment="1">
      <alignment horizontal="center"/>
    </xf>
    <xf numFmtId="0" fontId="4" fillId="4" borderId="17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32" xfId="0" applyFont="1" applyFill="1" applyBorder="1" applyAlignment="1">
      <alignment horizontal="left"/>
    </xf>
    <xf numFmtId="0" fontId="6" fillId="5" borderId="13" xfId="0" applyFont="1" applyFill="1" applyBorder="1" applyAlignment="1">
      <alignment horizontal="left"/>
    </xf>
    <xf numFmtId="0" fontId="6" fillId="5" borderId="14" xfId="0" applyFont="1" applyFill="1" applyBorder="1" applyAlignment="1">
      <alignment horizontal="left"/>
    </xf>
    <xf numFmtId="0" fontId="4" fillId="5" borderId="21" xfId="0" applyFont="1" applyFill="1" applyBorder="1" applyAlignment="1">
      <alignment horizontal="left"/>
    </xf>
    <xf numFmtId="0" fontId="4" fillId="8" borderId="30" xfId="0" applyFont="1" applyFill="1" applyBorder="1" applyAlignment="1">
      <alignment horizontal="left"/>
    </xf>
    <xf numFmtId="0" fontId="4" fillId="8" borderId="31" xfId="0" applyFont="1" applyFill="1" applyBorder="1" applyAlignment="1">
      <alignment horizontal="left"/>
    </xf>
    <xf numFmtId="0" fontId="4" fillId="8" borderId="1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left"/>
    </xf>
    <xf numFmtId="0" fontId="4" fillId="5" borderId="26" xfId="0" applyFont="1" applyFill="1" applyBorder="1" applyAlignment="1">
      <alignment horizontal="left"/>
    </xf>
    <xf numFmtId="0" fontId="4" fillId="5" borderId="30" xfId="0" applyFont="1" applyFill="1" applyBorder="1" applyAlignment="1">
      <alignment horizontal="left"/>
    </xf>
    <xf numFmtId="0" fontId="4" fillId="5" borderId="31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left"/>
    </xf>
    <xf numFmtId="0" fontId="4" fillId="7" borderId="40" xfId="0" applyFont="1" applyFill="1" applyBorder="1" applyAlignment="1">
      <alignment horizontal="left"/>
    </xf>
    <xf numFmtId="0" fontId="4" fillId="7" borderId="41" xfId="0" applyFont="1" applyFill="1" applyBorder="1" applyAlignment="1">
      <alignment horizontal="left"/>
    </xf>
    <xf numFmtId="0" fontId="4" fillId="7" borderId="15" xfId="0" applyFont="1" applyFill="1" applyBorder="1" applyAlignment="1">
      <alignment horizontal="left"/>
    </xf>
    <xf numFmtId="0" fontId="4" fillId="7" borderId="42" xfId="0" applyFont="1" applyFill="1" applyBorder="1" applyAlignment="1">
      <alignment horizontal="left"/>
    </xf>
    <xf numFmtId="0" fontId="4" fillId="7" borderId="43" xfId="0" applyFont="1" applyFill="1" applyBorder="1" applyAlignment="1">
      <alignment horizontal="left"/>
    </xf>
    <xf numFmtId="0" fontId="4" fillId="7" borderId="27" xfId="0" applyFont="1" applyFill="1" applyBorder="1" applyAlignment="1">
      <alignment horizontal="left"/>
    </xf>
    <xf numFmtId="0" fontId="9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43" fontId="4" fillId="7" borderId="7" xfId="0" applyNumberFormat="1" applyFont="1" applyFill="1" applyBorder="1"/>
  </cellXfs>
  <cellStyles count="4">
    <cellStyle name="Millares 2" xfId="3"/>
    <cellStyle name="Millares 2 2 2" xfId="2"/>
    <cellStyle name="Millares 5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1"/>
  <sheetViews>
    <sheetView tabSelected="1" view="pageBreakPreview" zoomScale="80" zoomScaleNormal="80" zoomScaleSheetLayoutView="80" workbookViewId="0">
      <pane ySplit="7" topLeftCell="A47" activePane="bottomLeft" state="frozen"/>
      <selection pane="bottomLeft" activeCell="D54" sqref="D54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8.85546875" style="36" bestFit="1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19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9">
        <f>2400+600+85</f>
        <v>3085</v>
      </c>
      <c r="F9" s="2"/>
      <c r="G9" s="1"/>
      <c r="H9" s="1"/>
    </row>
    <row r="10" spans="1:211" x14ac:dyDescent="0.2">
      <c r="A10" s="1"/>
      <c r="B10" s="75" t="s">
        <v>2</v>
      </c>
      <c r="C10" s="76"/>
      <c r="D10" s="8"/>
      <c r="E10" s="9">
        <f>+E9</f>
        <v>3085</v>
      </c>
      <c r="F10" s="2"/>
      <c r="G10" s="1"/>
      <c r="H10" s="1"/>
    </row>
    <row r="11" spans="1:211" x14ac:dyDescent="0.2">
      <c r="A11" s="1"/>
      <c r="B11" s="75" t="s">
        <v>3</v>
      </c>
      <c r="C11" s="76"/>
      <c r="D11" s="8"/>
      <c r="E11" s="9">
        <f t="shared" ref="E11:E20" si="0">+E10</f>
        <v>3085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f t="shared" si="0"/>
        <v>3085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3085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9">
        <f t="shared" si="0"/>
        <v>3085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f t="shared" si="0"/>
        <v>3085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3085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3085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3085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3085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3085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37020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42">
        <f>E15</f>
        <v>3085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42">
        <f>+E23*9%</f>
        <v>277.64999999999998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3085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277.64999999999998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43745.3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43745.3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15395.300000000003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15395.300000000003</v>
      </c>
      <c r="D36" s="45">
        <v>0.08</v>
      </c>
      <c r="E36" s="46">
        <f>IF(B36&gt;1,C36*D36,0)</f>
        <v>1231.6240000000003</v>
      </c>
      <c r="F36" s="2"/>
      <c r="G36" s="1"/>
      <c r="H36" s="1"/>
    </row>
    <row r="37" spans="1:211" x14ac:dyDescent="0.2">
      <c r="A37" s="1"/>
      <c r="B37" s="21" t="s">
        <v>38</v>
      </c>
      <c r="C37" s="50">
        <f>IF(E34-20250&gt;1,IF((E34-20250)&gt;60750,60750,(E34-20250)),0)</f>
        <v>0</v>
      </c>
      <c r="D37" s="22">
        <v>0.14000000000000001</v>
      </c>
      <c r="E37" s="9">
        <f>IF(B37&gt;1,C37*D37,0)</f>
        <v>0</v>
      </c>
      <c r="F37" s="2"/>
      <c r="G37" s="1"/>
      <c r="H37" s="1"/>
    </row>
    <row r="38" spans="1:211" x14ac:dyDescent="0.2">
      <c r="A38" s="1"/>
      <c r="B38" s="21" t="s">
        <v>39</v>
      </c>
      <c r="C38" s="23">
        <f>IF(E34-81000&gt;1,IF((E34-81000)&gt;60750,60750,(E34-81000)),0)</f>
        <v>0</v>
      </c>
      <c r="D38" s="22">
        <v>0.17</v>
      </c>
      <c r="E38" s="9">
        <f>IF(B38&gt;1,C38*D38,0)</f>
        <v>0</v>
      </c>
      <c r="F38" s="2"/>
      <c r="G38" s="113"/>
      <c r="H38" s="113"/>
    </row>
    <row r="39" spans="1:211" ht="15.75" customHeight="1" x14ac:dyDescent="0.2">
      <c r="A39" s="1"/>
      <c r="B39" s="21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1231.6240000000003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102.64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102.63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102.64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102.63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102.64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102.63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615.80999999999995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615.81400000000031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102.63566666666672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102.63566666666672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60:D60"/>
    <mergeCell ref="B29:D29"/>
    <mergeCell ref="B41:D41"/>
    <mergeCell ref="B54:C54"/>
    <mergeCell ref="B55:C55"/>
    <mergeCell ref="B56:D56"/>
    <mergeCell ref="B57:D57"/>
    <mergeCell ref="B58:D58"/>
    <mergeCell ref="B59:D59"/>
    <mergeCell ref="B48:C48"/>
    <mergeCell ref="B49:C49"/>
    <mergeCell ref="B50:C50"/>
    <mergeCell ref="B51:C51"/>
    <mergeCell ref="B52:C52"/>
    <mergeCell ref="B53:C53"/>
    <mergeCell ref="B42:D42"/>
    <mergeCell ref="B43:C43"/>
    <mergeCell ref="B44:C44"/>
    <mergeCell ref="B45:C45"/>
    <mergeCell ref="B46:C46"/>
    <mergeCell ref="B47:C47"/>
    <mergeCell ref="B33:D33"/>
    <mergeCell ref="B34:D34"/>
    <mergeCell ref="G38:H38"/>
    <mergeCell ref="B28:D28"/>
    <mergeCell ref="B30:D30"/>
    <mergeCell ref="B31:D31"/>
    <mergeCell ref="B32:D32"/>
    <mergeCell ref="B27:D27"/>
    <mergeCell ref="B16:C16"/>
    <mergeCell ref="B17:C17"/>
    <mergeCell ref="B18:C18"/>
    <mergeCell ref="B19:C19"/>
    <mergeCell ref="B20:C20"/>
    <mergeCell ref="B21:D21"/>
    <mergeCell ref="B22:D22"/>
    <mergeCell ref="B23:D23"/>
    <mergeCell ref="B24:D24"/>
    <mergeCell ref="B25:D25"/>
    <mergeCell ref="B26:D26"/>
    <mergeCell ref="B15:C15"/>
    <mergeCell ref="B1:E1"/>
    <mergeCell ref="B2:E2"/>
    <mergeCell ref="B5:D7"/>
    <mergeCell ref="E5:E7"/>
    <mergeCell ref="B8:C8"/>
    <mergeCell ref="B9:C9"/>
    <mergeCell ref="B10:C10"/>
    <mergeCell ref="B11:C11"/>
    <mergeCell ref="B12:C12"/>
    <mergeCell ref="B13:C13"/>
    <mergeCell ref="B14:C14"/>
  </mergeCells>
  <pageMargins left="0.7" right="0.7" top="0.75" bottom="0.75" header="0.3" footer="0.3"/>
  <pageSetup scale="80" orientation="portrait" r:id="rId1"/>
  <ignoredErrors>
    <ignoredError sqref="E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1"/>
  <sheetViews>
    <sheetView view="pageBreakPreview" zoomScale="80" zoomScaleNormal="100" zoomScaleSheetLayoutView="80" workbookViewId="0">
      <pane ySplit="7" topLeftCell="A44" activePane="bottomLeft" state="frozen"/>
      <selection pane="bottomLeft" activeCell="B70" sqref="B70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42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9">
        <f>2000+85</f>
        <v>2085</v>
      </c>
      <c r="F9" s="2"/>
      <c r="G9" s="1"/>
      <c r="H9" s="1"/>
    </row>
    <row r="10" spans="1:211" x14ac:dyDescent="0.2">
      <c r="A10" s="1"/>
      <c r="B10" s="75" t="s">
        <v>2</v>
      </c>
      <c r="C10" s="76"/>
      <c r="D10" s="8"/>
      <c r="E10" s="9">
        <f>+E9</f>
        <v>2085</v>
      </c>
      <c r="F10" s="2"/>
      <c r="G10" s="1"/>
      <c r="H10" s="1"/>
    </row>
    <row r="11" spans="1:211" x14ac:dyDescent="0.2">
      <c r="A11" s="1"/>
      <c r="B11" s="75" t="s">
        <v>3</v>
      </c>
      <c r="C11" s="76"/>
      <c r="D11" s="8"/>
      <c r="E11" s="9">
        <f t="shared" ref="E11:E20" si="0">+E10</f>
        <v>2085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f t="shared" si="0"/>
        <v>2085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2085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9">
        <f t="shared" si="0"/>
        <v>2085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f>2500+85</f>
        <v>2585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2585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2585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2585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2585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2585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28020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42">
        <v>2085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42">
        <f>+E23*9%</f>
        <v>187.65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2585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232.64999999999998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33110.300000000003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33110.300000000003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4760.3000000000029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4760.3000000000029</v>
      </c>
      <c r="D36" s="45">
        <v>0.08</v>
      </c>
      <c r="E36" s="46">
        <f>IF(B36&gt;1,C36*D36,0)</f>
        <v>380.82400000000024</v>
      </c>
      <c r="F36" s="2"/>
      <c r="G36" s="1"/>
      <c r="H36" s="1"/>
    </row>
    <row r="37" spans="1:211" x14ac:dyDescent="0.2">
      <c r="A37" s="1"/>
      <c r="B37" s="21" t="s">
        <v>38</v>
      </c>
      <c r="C37" s="50">
        <f>IF(E34-20250&gt;1,IF((E34-20250)&gt;60750,60750,(E34-20250)),0)</f>
        <v>0</v>
      </c>
      <c r="D37" s="22">
        <v>0.14000000000000001</v>
      </c>
      <c r="E37" s="9">
        <f>IF(B37&gt;1,C37*D37,0)</f>
        <v>0</v>
      </c>
      <c r="F37" s="2"/>
      <c r="G37" s="1"/>
      <c r="H37" s="1"/>
    </row>
    <row r="38" spans="1:211" x14ac:dyDescent="0.2">
      <c r="A38" s="1"/>
      <c r="B38" s="21" t="s">
        <v>39</v>
      </c>
      <c r="C38" s="23">
        <f>IF(E34-81000&gt;1,IF((E34-81000)&gt;60750,60750,(E34-81000)),0)</f>
        <v>0</v>
      </c>
      <c r="D38" s="22">
        <v>0.17</v>
      </c>
      <c r="E38" s="9">
        <f>IF(B38&gt;1,C38*D38,0)</f>
        <v>0</v>
      </c>
      <c r="F38" s="2"/>
      <c r="G38" s="113"/>
      <c r="H38" s="113"/>
    </row>
    <row r="39" spans="1:211" ht="15.75" customHeight="1" x14ac:dyDescent="0.2">
      <c r="A39" s="1"/>
      <c r="B39" s="21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380.82400000000024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8.1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8.1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8.1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8.1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8.1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8.1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48.6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332.22400000000022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55.3706666666667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55.3706666666667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57:D57"/>
    <mergeCell ref="B58:D58"/>
    <mergeCell ref="B59:D59"/>
    <mergeCell ref="B60:D60"/>
    <mergeCell ref="B51:C51"/>
    <mergeCell ref="B52:C52"/>
    <mergeCell ref="B53:C53"/>
    <mergeCell ref="B54:C54"/>
    <mergeCell ref="B55:C55"/>
    <mergeCell ref="B56:D56"/>
    <mergeCell ref="B50:C50"/>
    <mergeCell ref="B34:D34"/>
    <mergeCell ref="G38:H38"/>
    <mergeCell ref="B41:D41"/>
    <mergeCell ref="B42:D42"/>
    <mergeCell ref="B43:C43"/>
    <mergeCell ref="B44:C44"/>
    <mergeCell ref="B45:C45"/>
    <mergeCell ref="B46:C46"/>
    <mergeCell ref="B47:C47"/>
    <mergeCell ref="B48:C48"/>
    <mergeCell ref="B49:C4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21:D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9:C9"/>
    <mergeCell ref="B1:E1"/>
    <mergeCell ref="B2:E2"/>
    <mergeCell ref="B5:D7"/>
    <mergeCell ref="E5:E7"/>
    <mergeCell ref="B8:C8"/>
  </mergeCells>
  <pageMargins left="0.7" right="0.7" top="0.75" bottom="0.75" header="0.3" footer="0.3"/>
  <pageSetup scale="80" orientation="portrait" r:id="rId1"/>
  <ignoredErrors>
    <ignoredError sqref="E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1"/>
  <sheetViews>
    <sheetView view="pageBreakPreview" zoomScale="80" zoomScaleNormal="100" zoomScaleSheetLayoutView="80" workbookViewId="0">
      <pane ySplit="7" topLeftCell="A47" activePane="bottomLeft" state="frozen"/>
      <selection pane="bottomLeft" activeCell="I65" sqref="I65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60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9">
        <v>2000</v>
      </c>
      <c r="F9" s="2"/>
      <c r="G9" s="1"/>
      <c r="H9" s="1"/>
    </row>
    <row r="10" spans="1:211" x14ac:dyDescent="0.2">
      <c r="A10" s="1"/>
      <c r="B10" s="75" t="s">
        <v>2</v>
      </c>
      <c r="C10" s="76"/>
      <c r="D10" s="8"/>
      <c r="E10" s="9">
        <f>+E9</f>
        <v>2000</v>
      </c>
      <c r="F10" s="2"/>
      <c r="G10" s="1"/>
      <c r="H10" s="1"/>
    </row>
    <row r="11" spans="1:211" x14ac:dyDescent="0.2">
      <c r="A11" s="1"/>
      <c r="B11" s="75" t="s">
        <v>3</v>
      </c>
      <c r="C11" s="76"/>
      <c r="D11" s="8"/>
      <c r="E11" s="9">
        <f t="shared" ref="E11:E20" si="0">+E10</f>
        <v>2000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v>2500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2500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9">
        <f t="shared" si="0"/>
        <v>2500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f t="shared" si="0"/>
        <v>2500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2500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2500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2500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2500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2500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28500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42">
        <f>E15</f>
        <v>2500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42">
        <f>+E23*9%</f>
        <v>225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2500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225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33950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33950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5600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5600</v>
      </c>
      <c r="D36" s="45">
        <v>0.08</v>
      </c>
      <c r="E36" s="46">
        <f>IF(B36&gt;1,C36*D36,0)</f>
        <v>448</v>
      </c>
      <c r="F36" s="2"/>
      <c r="G36" s="1"/>
      <c r="H36" s="1"/>
    </row>
    <row r="37" spans="1:211" x14ac:dyDescent="0.2">
      <c r="A37" s="1"/>
      <c r="B37" s="21" t="s">
        <v>38</v>
      </c>
      <c r="C37" s="50">
        <f>IF(E34-20250&gt;1,IF((E34-20250)&gt;60750,60750,(E34-20250)),0)</f>
        <v>0</v>
      </c>
      <c r="D37" s="22">
        <v>0.14000000000000001</v>
      </c>
      <c r="E37" s="9">
        <f>IF(B37&gt;1,C37*D37,0)</f>
        <v>0</v>
      </c>
      <c r="F37" s="2"/>
      <c r="G37" s="1"/>
      <c r="H37" s="1"/>
    </row>
    <row r="38" spans="1:211" x14ac:dyDescent="0.2">
      <c r="A38" s="1"/>
      <c r="B38" s="21" t="s">
        <v>39</v>
      </c>
      <c r="C38" s="23">
        <f>IF(E34-81000&gt;1,IF((E34-81000)&gt;60750,60750,(E34-81000)),0)</f>
        <v>0</v>
      </c>
      <c r="D38" s="22">
        <v>0.17</v>
      </c>
      <c r="E38" s="9">
        <f>IF(B38&gt;1,C38*D38,0)</f>
        <v>0</v>
      </c>
      <c r="F38" s="2"/>
      <c r="G38" s="113"/>
      <c r="H38" s="113"/>
    </row>
    <row r="39" spans="1:211" ht="15.75" customHeight="1" x14ac:dyDescent="0.2">
      <c r="A39" s="1"/>
      <c r="B39" s="21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448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7.0000000000000007E-2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7.0000000000000007E-2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7.0000000000000007E-2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49.75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49.76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49.75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149.47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298.52999999999997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49.754999999999995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49.754999999999995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57:D57"/>
    <mergeCell ref="B58:D58"/>
    <mergeCell ref="B59:D59"/>
    <mergeCell ref="B60:D60"/>
    <mergeCell ref="B51:C51"/>
    <mergeCell ref="B52:C52"/>
    <mergeCell ref="B53:C53"/>
    <mergeCell ref="B54:C54"/>
    <mergeCell ref="B55:C55"/>
    <mergeCell ref="B56:D56"/>
    <mergeCell ref="B50:C50"/>
    <mergeCell ref="B34:D34"/>
    <mergeCell ref="G38:H38"/>
    <mergeCell ref="B41:D41"/>
    <mergeCell ref="B42:D42"/>
    <mergeCell ref="B43:C43"/>
    <mergeCell ref="B44:C44"/>
    <mergeCell ref="B45:C45"/>
    <mergeCell ref="B46:C46"/>
    <mergeCell ref="B47:C47"/>
    <mergeCell ref="B48:C48"/>
    <mergeCell ref="B49:C4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21:D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9:C9"/>
    <mergeCell ref="B1:E1"/>
    <mergeCell ref="B2:E2"/>
    <mergeCell ref="B5:D7"/>
    <mergeCell ref="E5:E7"/>
    <mergeCell ref="B8:C8"/>
  </mergeCells>
  <pageMargins left="0.7" right="0.7" top="0.75" bottom="0.75" header="0.3" footer="0.3"/>
  <pageSetup scale="80" orientation="portrait" r:id="rId1"/>
  <ignoredErrors>
    <ignoredError sqref="E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1"/>
  <sheetViews>
    <sheetView view="pageBreakPreview" zoomScale="80" zoomScaleNormal="100" zoomScaleSheetLayoutView="80" workbookViewId="0">
      <pane ySplit="7" topLeftCell="A44" activePane="bottomLeft" state="frozen"/>
      <selection pane="bottomLeft" activeCell="K34" sqref="K34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43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9">
        <f>2300+85</f>
        <v>2385</v>
      </c>
      <c r="F9" s="2"/>
      <c r="G9" s="1"/>
      <c r="H9" s="1"/>
    </row>
    <row r="10" spans="1:211" x14ac:dyDescent="0.2">
      <c r="A10" s="1"/>
      <c r="B10" s="75" t="s">
        <v>2</v>
      </c>
      <c r="C10" s="76"/>
      <c r="D10" s="8"/>
      <c r="E10" s="9">
        <f>+E9</f>
        <v>2385</v>
      </c>
      <c r="F10" s="2"/>
      <c r="G10" s="1"/>
      <c r="H10" s="1"/>
    </row>
    <row r="11" spans="1:211" x14ac:dyDescent="0.2">
      <c r="A11" s="1"/>
      <c r="B11" s="75" t="s">
        <v>3</v>
      </c>
      <c r="C11" s="76"/>
      <c r="D11" s="8"/>
      <c r="E11" s="9">
        <f t="shared" ref="E11:E20" si="0">+E10</f>
        <v>2385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f>2500+85</f>
        <v>2585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2585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9">
        <f t="shared" si="0"/>
        <v>2585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f t="shared" si="0"/>
        <v>2585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2585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2585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2585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2585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2585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30420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42">
        <f>E15</f>
        <v>2585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42">
        <f>+E23*9%</f>
        <v>232.64999999999998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2585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232.64999999999998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36055.300000000003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36055.300000000003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7705.3000000000029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7705.3000000000029</v>
      </c>
      <c r="D36" s="45">
        <v>0.08</v>
      </c>
      <c r="E36" s="46">
        <f>IF(B36&gt;1,C36*D36,0)</f>
        <v>616.42400000000021</v>
      </c>
      <c r="F36" s="2"/>
      <c r="G36" s="1"/>
      <c r="H36" s="1"/>
    </row>
    <row r="37" spans="1:211" x14ac:dyDescent="0.2">
      <c r="A37" s="1"/>
      <c r="B37" s="21" t="s">
        <v>38</v>
      </c>
      <c r="C37" s="50">
        <f>IF(E34-20250&gt;1,IF((E34-20250)&gt;60750,60750,(E34-20250)),0)</f>
        <v>0</v>
      </c>
      <c r="D37" s="22">
        <v>0.14000000000000001</v>
      </c>
      <c r="E37" s="9">
        <f>IF(B37&gt;1,C37*D37,0)</f>
        <v>0</v>
      </c>
      <c r="F37" s="2"/>
      <c r="G37" s="1"/>
      <c r="H37" s="1"/>
    </row>
    <row r="38" spans="1:211" x14ac:dyDescent="0.2">
      <c r="A38" s="1"/>
      <c r="B38" s="21" t="s">
        <v>39</v>
      </c>
      <c r="C38" s="23">
        <f>IF(E34-81000&gt;1,IF((E34-81000)&gt;60750,60750,(E34-81000)),0)</f>
        <v>0</v>
      </c>
      <c r="D38" s="22">
        <v>0.17</v>
      </c>
      <c r="E38" s="9">
        <f>IF(B38&gt;1,C38*D38,0)</f>
        <v>0</v>
      </c>
      <c r="F38" s="2"/>
      <c r="G38" s="113"/>
      <c r="H38" s="113"/>
    </row>
    <row r="39" spans="1:211" ht="15.75" customHeight="1" x14ac:dyDescent="0.2">
      <c r="A39" s="1"/>
      <c r="B39" s="21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616.42400000000021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36.46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36.46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36.46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56.34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56.34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56.34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278.39999999999998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338.02400000000023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56.337333333333369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56.337333333333369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57:D57"/>
    <mergeCell ref="B58:D58"/>
    <mergeCell ref="B59:D59"/>
    <mergeCell ref="B60:D60"/>
    <mergeCell ref="B51:C51"/>
    <mergeCell ref="B52:C52"/>
    <mergeCell ref="B53:C53"/>
    <mergeCell ref="B54:C54"/>
    <mergeCell ref="B55:C55"/>
    <mergeCell ref="B56:D56"/>
    <mergeCell ref="B50:C50"/>
    <mergeCell ref="B34:D34"/>
    <mergeCell ref="G38:H38"/>
    <mergeCell ref="B41:D41"/>
    <mergeCell ref="B42:D42"/>
    <mergeCell ref="B43:C43"/>
    <mergeCell ref="B44:C44"/>
    <mergeCell ref="B45:C45"/>
    <mergeCell ref="B46:C46"/>
    <mergeCell ref="B47:C47"/>
    <mergeCell ref="B48:C48"/>
    <mergeCell ref="B49:C49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21:D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9:C9"/>
    <mergeCell ref="B1:E1"/>
    <mergeCell ref="B2:E2"/>
    <mergeCell ref="B5:D7"/>
    <mergeCell ref="E5:E7"/>
    <mergeCell ref="B8:C8"/>
  </mergeCells>
  <pageMargins left="0.7" right="0.7" top="0.75" bottom="0.75" header="0.3" footer="0.3"/>
  <pageSetup scale="80" orientation="portrait" r:id="rId1"/>
  <ignoredErrors>
    <ignoredError sqref="E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9"/>
  <sheetViews>
    <sheetView zoomScale="80" zoomScaleNormal="80" workbookViewId="0">
      <pane ySplit="7" topLeftCell="A38" activePane="bottomLeft" state="frozen"/>
      <selection pane="bottomLeft" activeCell="K58" sqref="K58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10" width="11.42578125" style="1"/>
    <col min="11" max="11" width="20.28515625" style="1" customWidth="1"/>
    <col min="12" max="12" width="14.85546875" style="1" customWidth="1"/>
    <col min="13" max="13" width="7.140625" style="1" customWidth="1"/>
    <col min="14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55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ht="15.75" x14ac:dyDescent="0.25">
      <c r="A9" s="1"/>
      <c r="B9" s="75" t="s">
        <v>0</v>
      </c>
      <c r="C9" s="76"/>
      <c r="D9" s="8"/>
      <c r="E9" s="9">
        <v>0</v>
      </c>
      <c r="F9" s="2"/>
      <c r="G9" s="1"/>
      <c r="H9" s="1"/>
      <c r="I9" s="140" t="s">
        <v>68</v>
      </c>
      <c r="J9" s="140"/>
      <c r="K9" s="140"/>
      <c r="L9" s="140"/>
    </row>
    <row r="10" spans="1:211" ht="15.75" x14ac:dyDescent="0.25">
      <c r="A10" s="1"/>
      <c r="B10" s="75" t="s">
        <v>2</v>
      </c>
      <c r="C10" s="76"/>
      <c r="D10" s="8"/>
      <c r="E10" s="9">
        <v>0</v>
      </c>
      <c r="F10" s="2"/>
      <c r="G10" s="1"/>
      <c r="H10" s="1"/>
      <c r="I10" s="52"/>
      <c r="J10" s="52"/>
      <c r="K10" s="52"/>
      <c r="L10" s="53"/>
    </row>
    <row r="11" spans="1:211" ht="15.75" x14ac:dyDescent="0.25">
      <c r="A11" s="1"/>
      <c r="B11" s="75" t="s">
        <v>3</v>
      </c>
      <c r="C11" s="76"/>
      <c r="D11" s="8"/>
      <c r="E11" s="9">
        <f>+L11</f>
        <v>12677</v>
      </c>
      <c r="F11" s="2"/>
      <c r="G11" s="1"/>
      <c r="H11" s="1"/>
      <c r="I11" s="54" t="s">
        <v>44</v>
      </c>
      <c r="J11" s="52"/>
      <c r="K11" s="52"/>
      <c r="L11" s="53">
        <v>12677</v>
      </c>
    </row>
    <row r="12" spans="1:211" ht="16.5" thickBot="1" x14ac:dyDescent="0.3">
      <c r="A12" s="1"/>
      <c r="B12" s="75" t="s">
        <v>4</v>
      </c>
      <c r="C12" s="76"/>
      <c r="D12" s="8"/>
      <c r="E12" s="9">
        <f t="shared" ref="E12:E20" si="0">+E11</f>
        <v>12677</v>
      </c>
      <c r="F12" s="2"/>
      <c r="G12" s="1"/>
      <c r="H12" s="1"/>
      <c r="I12" s="54" t="s">
        <v>45</v>
      </c>
      <c r="J12" s="52"/>
      <c r="K12" s="52"/>
      <c r="L12" s="55">
        <v>0</v>
      </c>
    </row>
    <row r="13" spans="1:211" ht="15.75" x14ac:dyDescent="0.25">
      <c r="A13" s="1"/>
      <c r="B13" s="75" t="s">
        <v>5</v>
      </c>
      <c r="C13" s="76"/>
      <c r="D13" s="10"/>
      <c r="E13" s="9">
        <f t="shared" si="0"/>
        <v>12677</v>
      </c>
      <c r="F13" s="2"/>
      <c r="G13" s="1"/>
      <c r="H13" s="1"/>
      <c r="I13" s="62" t="s">
        <v>46</v>
      </c>
      <c r="J13" s="52"/>
      <c r="K13" s="52"/>
      <c r="L13" s="56">
        <f>+L11+L12</f>
        <v>12677</v>
      </c>
    </row>
    <row r="14" spans="1:211" ht="15.75" x14ac:dyDescent="0.25">
      <c r="A14" s="11"/>
      <c r="B14" s="75" t="s">
        <v>6</v>
      </c>
      <c r="C14" s="76"/>
      <c r="D14" s="8"/>
      <c r="E14" s="9">
        <f t="shared" si="0"/>
        <v>12677</v>
      </c>
      <c r="F14" s="2"/>
      <c r="G14" s="1"/>
      <c r="H14" s="1"/>
      <c r="I14" s="62"/>
      <c r="J14" s="52"/>
      <c r="K14" s="52"/>
      <c r="L14" s="56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ht="15.75" x14ac:dyDescent="0.25">
      <c r="A15" s="1"/>
      <c r="B15" s="75" t="s">
        <v>7</v>
      </c>
      <c r="C15" s="76"/>
      <c r="D15" s="8"/>
      <c r="E15" s="9">
        <f t="shared" si="0"/>
        <v>12677</v>
      </c>
      <c r="F15" s="2"/>
      <c r="G15" s="1"/>
      <c r="H15" s="1"/>
      <c r="I15" s="62" t="s">
        <v>56</v>
      </c>
      <c r="J15" s="52"/>
      <c r="K15" s="52"/>
      <c r="L15" s="56">
        <v>0</v>
      </c>
    </row>
    <row r="16" spans="1:211" ht="15.75" x14ac:dyDescent="0.25">
      <c r="A16" s="1"/>
      <c r="B16" s="75" t="s">
        <v>8</v>
      </c>
      <c r="C16" s="76"/>
      <c r="D16" s="8"/>
      <c r="E16" s="9">
        <f t="shared" si="0"/>
        <v>12677</v>
      </c>
      <c r="F16" s="2"/>
      <c r="G16" s="1"/>
      <c r="H16" s="1"/>
      <c r="I16" s="62"/>
      <c r="J16" s="52"/>
      <c r="K16" s="52"/>
      <c r="L16" s="56"/>
    </row>
    <row r="17" spans="1:13" ht="15.75" x14ac:dyDescent="0.25">
      <c r="A17" s="1"/>
      <c r="B17" s="75" t="s">
        <v>9</v>
      </c>
      <c r="C17" s="76"/>
      <c r="D17" s="8"/>
      <c r="E17" s="9">
        <f t="shared" si="0"/>
        <v>12677</v>
      </c>
      <c r="F17" s="2"/>
      <c r="G17" s="1"/>
      <c r="H17" s="1"/>
      <c r="I17" s="62" t="s">
        <v>57</v>
      </c>
      <c r="J17" s="52"/>
      <c r="K17" s="52"/>
      <c r="L17" s="56">
        <f>+L13+L15</f>
        <v>12677</v>
      </c>
    </row>
    <row r="18" spans="1:13" ht="15.75" x14ac:dyDescent="0.25">
      <c r="A18" s="1"/>
      <c r="B18" s="75" t="s">
        <v>10</v>
      </c>
      <c r="C18" s="76"/>
      <c r="D18" s="8"/>
      <c r="E18" s="9">
        <f t="shared" si="0"/>
        <v>12677</v>
      </c>
      <c r="F18" s="2"/>
      <c r="G18" s="1"/>
      <c r="H18" s="1"/>
      <c r="I18" s="62"/>
      <c r="J18" s="52"/>
      <c r="K18" s="52"/>
      <c r="L18" s="56"/>
    </row>
    <row r="19" spans="1:13" ht="15.75" x14ac:dyDescent="0.25">
      <c r="A19" s="1"/>
      <c r="B19" s="75" t="s">
        <v>11</v>
      </c>
      <c r="C19" s="76"/>
      <c r="D19" s="8"/>
      <c r="E19" s="9">
        <f t="shared" si="0"/>
        <v>12677</v>
      </c>
      <c r="F19" s="12"/>
      <c r="G19" s="11"/>
      <c r="H19" s="11"/>
      <c r="I19" s="54"/>
      <c r="J19" s="52"/>
      <c r="K19" s="57"/>
      <c r="L19" s="53"/>
      <c r="M19" s="11"/>
    </row>
    <row r="20" spans="1:13" ht="16.5" thickBot="1" x14ac:dyDescent="0.3">
      <c r="A20" s="1"/>
      <c r="B20" s="96" t="s">
        <v>12</v>
      </c>
      <c r="C20" s="97"/>
      <c r="D20" s="13"/>
      <c r="E20" s="9">
        <f t="shared" si="0"/>
        <v>12677</v>
      </c>
      <c r="F20" s="2"/>
      <c r="G20" s="1"/>
      <c r="H20" s="1"/>
      <c r="I20" s="54" t="s">
        <v>47</v>
      </c>
      <c r="J20" s="52"/>
      <c r="K20" s="57">
        <v>0.1</v>
      </c>
      <c r="L20" s="53">
        <f>-L13*K20</f>
        <v>-1267.7</v>
      </c>
    </row>
    <row r="21" spans="1:13" ht="15.75" customHeight="1" thickBot="1" x14ac:dyDescent="0.3">
      <c r="A21" s="1"/>
      <c r="B21" s="98" t="s">
        <v>22</v>
      </c>
      <c r="C21" s="99"/>
      <c r="D21" s="100"/>
      <c r="E21" s="14">
        <f>SUM(E9:E20)</f>
        <v>126770</v>
      </c>
      <c r="F21" s="2"/>
      <c r="G21" s="1"/>
      <c r="H21" s="1"/>
      <c r="I21" s="54" t="s">
        <v>48</v>
      </c>
      <c r="J21" s="52"/>
      <c r="K21" s="57">
        <v>1.6E-2</v>
      </c>
      <c r="L21" s="53">
        <f>-L13*K21</f>
        <v>-202.83199999999999</v>
      </c>
    </row>
    <row r="22" spans="1:13" ht="16.5" thickBot="1" x14ac:dyDescent="0.3">
      <c r="A22" s="1"/>
      <c r="B22" s="101"/>
      <c r="C22" s="102"/>
      <c r="D22" s="103"/>
      <c r="E22" s="15"/>
      <c r="F22" s="2"/>
      <c r="G22" s="1"/>
      <c r="H22" s="1"/>
      <c r="I22" s="54" t="s">
        <v>49</v>
      </c>
      <c r="J22" s="52"/>
      <c r="K22" s="57">
        <v>1.3599999999999999E-2</v>
      </c>
      <c r="L22" s="55">
        <f>-9368.34*K22</f>
        <v>-127.409424</v>
      </c>
    </row>
    <row r="23" spans="1:13" ht="15.75" x14ac:dyDescent="0.25">
      <c r="A23" s="1"/>
      <c r="B23" s="104" t="s">
        <v>23</v>
      </c>
      <c r="C23" s="105"/>
      <c r="D23" s="106"/>
      <c r="E23" s="142">
        <f>E15/6*4</f>
        <v>8451.3333333333339</v>
      </c>
      <c r="F23" s="2"/>
      <c r="G23" s="1"/>
      <c r="H23" s="1"/>
      <c r="I23" s="54" t="s">
        <v>50</v>
      </c>
      <c r="J23" s="52"/>
      <c r="K23" s="58">
        <f>SUM(K20:K22)</f>
        <v>0.12959999999999999</v>
      </c>
      <c r="L23" s="56">
        <f>SUM(L20:L22)</f>
        <v>-1597.9414240000001</v>
      </c>
    </row>
    <row r="24" spans="1:13" ht="15.75" x14ac:dyDescent="0.25">
      <c r="A24" s="1"/>
      <c r="B24" s="104" t="s">
        <v>24</v>
      </c>
      <c r="C24" s="105"/>
      <c r="D24" s="106"/>
      <c r="E24" s="142">
        <f>+E23*9%</f>
        <v>760.62</v>
      </c>
      <c r="F24" s="2"/>
      <c r="G24" s="1"/>
      <c r="H24" s="1"/>
      <c r="I24" s="67"/>
      <c r="J24" s="52"/>
      <c r="K24" s="52" t="s">
        <v>17</v>
      </c>
      <c r="L24" s="56">
        <f>-E60</f>
        <v>-1723.8566944444447</v>
      </c>
    </row>
    <row r="25" spans="1:13" ht="15.75" x14ac:dyDescent="0.25">
      <c r="A25" s="1"/>
      <c r="B25" s="104" t="s">
        <v>25</v>
      </c>
      <c r="C25" s="105"/>
      <c r="D25" s="106"/>
      <c r="E25" s="16">
        <f>+E20</f>
        <v>12677</v>
      </c>
      <c r="F25" s="2"/>
      <c r="G25" s="1"/>
      <c r="H25" s="1"/>
      <c r="I25" s="67"/>
      <c r="J25" s="52"/>
      <c r="K25" s="52" t="s">
        <v>51</v>
      </c>
      <c r="L25" s="56">
        <v>0</v>
      </c>
    </row>
    <row r="26" spans="1:13" ht="15.75" x14ac:dyDescent="0.25">
      <c r="A26" s="1"/>
      <c r="B26" s="104" t="s">
        <v>26</v>
      </c>
      <c r="C26" s="105"/>
      <c r="D26" s="106"/>
      <c r="E26" s="16">
        <f>+E25*9%</f>
        <v>1140.93</v>
      </c>
      <c r="F26" s="2"/>
      <c r="G26" s="1"/>
      <c r="H26" s="1"/>
      <c r="I26" s="67"/>
      <c r="J26" s="52"/>
      <c r="K26" s="52"/>
      <c r="L26" s="56"/>
    </row>
    <row r="27" spans="1:13" ht="15.75" x14ac:dyDescent="0.25">
      <c r="A27" s="1"/>
      <c r="B27" s="93" t="s">
        <v>27</v>
      </c>
      <c r="C27" s="94"/>
      <c r="D27" s="95"/>
      <c r="E27" s="17">
        <v>0</v>
      </c>
      <c r="F27" s="2"/>
      <c r="G27" s="1"/>
      <c r="H27" s="1"/>
      <c r="I27" s="62" t="s">
        <v>58</v>
      </c>
      <c r="J27" s="52"/>
      <c r="K27" s="52"/>
      <c r="L27" s="56">
        <v>0</v>
      </c>
    </row>
    <row r="28" spans="1:13" ht="15.75" x14ac:dyDescent="0.25">
      <c r="A28" s="1"/>
      <c r="B28" s="107" t="s">
        <v>28</v>
      </c>
      <c r="C28" s="108"/>
      <c r="D28" s="109"/>
      <c r="E28" s="17">
        <v>0</v>
      </c>
      <c r="F28" s="2"/>
      <c r="G28" s="1"/>
      <c r="H28" s="1"/>
      <c r="I28" s="67"/>
      <c r="J28" s="52"/>
      <c r="K28" s="52"/>
      <c r="L28" s="56"/>
    </row>
    <row r="29" spans="1:13" ht="16.5" thickBot="1" x14ac:dyDescent="0.3">
      <c r="A29" s="1"/>
      <c r="B29" s="107" t="s">
        <v>29</v>
      </c>
      <c r="C29" s="108"/>
      <c r="D29" s="109"/>
      <c r="E29" s="37">
        <v>0</v>
      </c>
      <c r="F29" s="2"/>
      <c r="G29" s="1"/>
      <c r="H29" s="1"/>
      <c r="I29" s="52"/>
      <c r="J29" s="52"/>
      <c r="K29" s="64" t="s">
        <v>52</v>
      </c>
      <c r="L29" s="65">
        <f>SUM(L23:L27)</f>
        <v>-3321.7981184444448</v>
      </c>
    </row>
    <row r="30" spans="1:13" ht="17.25" thickTop="1" thickBot="1" x14ac:dyDescent="0.3">
      <c r="A30" s="1"/>
      <c r="B30" s="114" t="s">
        <v>13</v>
      </c>
      <c r="C30" s="115"/>
      <c r="D30" s="116"/>
      <c r="E30" s="14">
        <f>SUM(E21:E29)</f>
        <v>149799.88333333333</v>
      </c>
      <c r="F30" s="2"/>
      <c r="G30" s="1"/>
      <c r="H30" s="1"/>
      <c r="I30" s="52"/>
      <c r="J30" s="52"/>
      <c r="K30" s="52"/>
      <c r="L30" s="53"/>
    </row>
    <row r="31" spans="1:13" ht="16.5" thickBot="1" x14ac:dyDescent="0.3">
      <c r="A31" s="1"/>
      <c r="B31" s="117"/>
      <c r="C31" s="118"/>
      <c r="D31" s="119"/>
      <c r="E31" s="15"/>
      <c r="F31" s="2"/>
      <c r="G31" s="1"/>
      <c r="H31" s="1"/>
      <c r="I31" s="52"/>
      <c r="J31" s="52"/>
      <c r="K31" s="63" t="s">
        <v>53</v>
      </c>
      <c r="L31" s="59">
        <f>+L17+L29</f>
        <v>9355.2018815555548</v>
      </c>
    </row>
    <row r="32" spans="1:13" ht="16.5" thickTop="1" x14ac:dyDescent="0.25">
      <c r="A32" s="1"/>
      <c r="B32" s="104" t="s">
        <v>30</v>
      </c>
      <c r="C32" s="105"/>
      <c r="D32" s="106"/>
      <c r="E32" s="16">
        <f>+E30</f>
        <v>149799.88333333333</v>
      </c>
      <c r="F32" s="2"/>
      <c r="G32" s="1"/>
      <c r="H32" s="1"/>
      <c r="I32" s="52"/>
      <c r="J32" s="52"/>
      <c r="K32" s="52"/>
      <c r="L32" s="53"/>
    </row>
    <row r="33" spans="1:211" ht="16.5" thickBot="1" x14ac:dyDescent="0.3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  <c r="I33" s="141"/>
      <c r="J33" s="141"/>
      <c r="K33" s="141"/>
      <c r="L33" s="60"/>
    </row>
    <row r="34" spans="1:211" ht="16.5" thickBot="1" x14ac:dyDescent="0.3">
      <c r="A34" s="20"/>
      <c r="B34" s="110" t="s">
        <v>32</v>
      </c>
      <c r="C34" s="111"/>
      <c r="D34" s="112"/>
      <c r="E34" s="14">
        <f>SUM(E32:E33)</f>
        <v>121449.88333333333</v>
      </c>
      <c r="F34" s="2"/>
      <c r="G34" s="1"/>
      <c r="H34" s="1"/>
      <c r="I34" s="52"/>
      <c r="J34" s="52"/>
      <c r="K34" s="52"/>
      <c r="L34" s="5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3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  <c r="I35" s="52"/>
      <c r="J35" s="52"/>
      <c r="K35" s="52" t="s">
        <v>59</v>
      </c>
      <c r="L35" s="61">
        <v>9355</v>
      </c>
    </row>
    <row r="36" spans="1:211" x14ac:dyDescent="0.2">
      <c r="A36" s="1"/>
      <c r="B36" s="44" t="s">
        <v>37</v>
      </c>
      <c r="C36" s="49">
        <f>IF(E34&gt;20250,20250,E34)</f>
        <v>20250</v>
      </c>
      <c r="D36" s="45">
        <v>0.08</v>
      </c>
      <c r="E36" s="46">
        <f>IF(B36&gt;1,C36*D36,0)</f>
        <v>1620</v>
      </c>
      <c r="F36" s="2"/>
      <c r="G36" s="1"/>
      <c r="H36" s="1"/>
    </row>
    <row r="37" spans="1:211" x14ac:dyDescent="0.2">
      <c r="A37" s="1"/>
      <c r="B37" s="66" t="s">
        <v>38</v>
      </c>
      <c r="C37" s="50">
        <f>IF(E34-20250&gt;1,IF((E34-20250)&gt;60750,60750,(E34-20250)),0)</f>
        <v>60750</v>
      </c>
      <c r="D37" s="22">
        <v>0.14000000000000001</v>
      </c>
      <c r="E37" s="9">
        <f>IF(B37&gt;1,C37*D37,0)</f>
        <v>8505</v>
      </c>
      <c r="F37" s="2"/>
      <c r="G37" s="1"/>
      <c r="H37" s="1"/>
    </row>
    <row r="38" spans="1:211" x14ac:dyDescent="0.2">
      <c r="A38" s="1"/>
      <c r="B38" s="66" t="s">
        <v>39</v>
      </c>
      <c r="C38" s="23">
        <f>IF(E34-81000&gt;1,IF((E34-81000)&gt;60750,60750,(E34-81000)),0)</f>
        <v>40449.883333333331</v>
      </c>
      <c r="D38" s="22">
        <v>0.17</v>
      </c>
      <c r="E38" s="9">
        <f>IF(B38&gt;1,C38*D38,0)</f>
        <v>6876.4801666666672</v>
      </c>
      <c r="F38" s="2"/>
      <c r="G38" s="1"/>
      <c r="H38" s="1"/>
    </row>
    <row r="39" spans="1:211" ht="15.75" customHeight="1" x14ac:dyDescent="0.2">
      <c r="A39" s="1"/>
      <c r="B39" s="66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  <c r="M39" s="20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17001.480166666668</v>
      </c>
      <c r="F42" s="2"/>
      <c r="G42" s="20"/>
      <c r="H42" s="20"/>
      <c r="I42" s="20"/>
      <c r="J42" s="20"/>
      <c r="K42" s="20"/>
      <c r="L42" s="20"/>
    </row>
    <row r="43" spans="1:211" x14ac:dyDescent="0.2">
      <c r="A43" s="1"/>
      <c r="B43" s="120" t="s">
        <v>34</v>
      </c>
      <c r="C43" s="121"/>
      <c r="D43" s="26"/>
      <c r="E43" s="15"/>
      <c r="F43" s="2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0</v>
      </c>
      <c r="F44" s="2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0</v>
      </c>
      <c r="F45" s="2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1486.76</v>
      </c>
      <c r="F46" s="2"/>
      <c r="G46" s="113"/>
      <c r="H46" s="113"/>
    </row>
    <row r="47" spans="1:211" x14ac:dyDescent="0.2">
      <c r="A47" s="1"/>
      <c r="B47" s="104" t="s">
        <v>4</v>
      </c>
      <c r="C47" s="122"/>
      <c r="D47" s="30"/>
      <c r="E47" s="28">
        <v>1723.86</v>
      </c>
      <c r="F47" s="2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1723.86</v>
      </c>
      <c r="F48" s="2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1723.86</v>
      </c>
      <c r="F49" s="2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1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1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6658.3399999999992</v>
      </c>
      <c r="F56" s="29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10343.140166666668</v>
      </c>
      <c r="F57" s="29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1723.8566944444447</v>
      </c>
      <c r="F58" s="29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f>+L15*17%</f>
        <v>0</v>
      </c>
      <c r="F59" s="29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1723.8566944444447</v>
      </c>
      <c r="F60" s="29"/>
      <c r="G60" s="1"/>
      <c r="H60" s="1"/>
    </row>
    <row r="61" spans="1:8" x14ac:dyDescent="0.2">
      <c r="A61" s="1"/>
      <c r="F61" s="29"/>
      <c r="G61" s="1"/>
      <c r="H61" s="1"/>
    </row>
    <row r="62" spans="1:8" x14ac:dyDescent="0.2">
      <c r="B62" s="69" t="s">
        <v>61</v>
      </c>
      <c r="E62" s="70">
        <v>11271</v>
      </c>
      <c r="F62" s="29"/>
      <c r="G62" s="1"/>
      <c r="H62" s="1"/>
    </row>
    <row r="63" spans="1:8" x14ac:dyDescent="0.2">
      <c r="B63" s="69" t="s">
        <v>62</v>
      </c>
      <c r="E63" s="70">
        <f>+E62*17%</f>
        <v>1916.0700000000002</v>
      </c>
      <c r="F63" s="29"/>
      <c r="G63" s="1"/>
      <c r="H63" s="1"/>
    </row>
    <row r="64" spans="1:8" x14ac:dyDescent="0.2">
      <c r="F64" s="2"/>
      <c r="G64" s="1"/>
      <c r="H64" s="1"/>
    </row>
    <row r="65" spans="6:6" s="1" customFormat="1" x14ac:dyDescent="0.2">
      <c r="F65" s="2"/>
    </row>
    <row r="66" spans="6:6" s="1" customFormat="1" x14ac:dyDescent="0.2">
      <c r="F66" s="2"/>
    </row>
    <row r="67" spans="6:6" s="1" customFormat="1" x14ac:dyDescent="0.2">
      <c r="F67" s="2"/>
    </row>
    <row r="68" spans="6:6" s="1" customFormat="1" x14ac:dyDescent="0.2">
      <c r="F68" s="2"/>
    </row>
    <row r="69" spans="6:6" s="1" customFormat="1" x14ac:dyDescent="0.2">
      <c r="F69" s="2"/>
    </row>
  </sheetData>
  <mergeCells count="54">
    <mergeCell ref="B60:D60"/>
    <mergeCell ref="B49:C49"/>
    <mergeCell ref="B50:C50"/>
    <mergeCell ref="B51:C51"/>
    <mergeCell ref="B52:C52"/>
    <mergeCell ref="B53:C53"/>
    <mergeCell ref="B54:C54"/>
    <mergeCell ref="B55:C55"/>
    <mergeCell ref="B56:D56"/>
    <mergeCell ref="B57:D57"/>
    <mergeCell ref="B58:D58"/>
    <mergeCell ref="B59:D59"/>
    <mergeCell ref="B48:C48"/>
    <mergeCell ref="B33:D33"/>
    <mergeCell ref="I33:K33"/>
    <mergeCell ref="B34:D34"/>
    <mergeCell ref="B41:D41"/>
    <mergeCell ref="B42:D42"/>
    <mergeCell ref="B43:C43"/>
    <mergeCell ref="B44:C44"/>
    <mergeCell ref="B45:C45"/>
    <mergeCell ref="B46:C46"/>
    <mergeCell ref="G46:H46"/>
    <mergeCell ref="B47:C47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0:C20"/>
    <mergeCell ref="I9:L9"/>
    <mergeCell ref="B10:C10"/>
    <mergeCell ref="B11:C11"/>
    <mergeCell ref="B12:C12"/>
    <mergeCell ref="B13:C13"/>
    <mergeCell ref="B14:C14"/>
    <mergeCell ref="B9:C9"/>
    <mergeCell ref="B15:C15"/>
    <mergeCell ref="B16:C16"/>
    <mergeCell ref="B17:C17"/>
    <mergeCell ref="B18:C18"/>
    <mergeCell ref="B19:C19"/>
    <mergeCell ref="B1:E1"/>
    <mergeCell ref="B2:E2"/>
    <mergeCell ref="B5:D7"/>
    <mergeCell ref="E5:E7"/>
    <mergeCell ref="B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C61"/>
  <sheetViews>
    <sheetView view="pageBreakPreview" zoomScale="80" zoomScaleNormal="100" zoomScaleSheetLayoutView="80" workbookViewId="0">
      <pane ySplit="7" topLeftCell="A47" activePane="bottomLeft" state="frozen"/>
      <selection pane="bottomLeft" activeCell="J57" sqref="J57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63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71">
        <v>2158.6799999999998</v>
      </c>
      <c r="F9" s="2"/>
      <c r="G9" s="20" t="s">
        <v>64</v>
      </c>
      <c r="H9" s="1"/>
    </row>
    <row r="10" spans="1:211" x14ac:dyDescent="0.2">
      <c r="A10" s="1"/>
      <c r="B10" s="75" t="s">
        <v>2</v>
      </c>
      <c r="C10" s="76"/>
      <c r="D10" s="8"/>
      <c r="E10" s="71">
        <v>2468.06</v>
      </c>
      <c r="F10" s="2"/>
      <c r="G10" s="20" t="s">
        <v>64</v>
      </c>
      <c r="H10" s="1"/>
    </row>
    <row r="11" spans="1:211" x14ac:dyDescent="0.2">
      <c r="A11" s="1"/>
      <c r="B11" s="75" t="s">
        <v>3</v>
      </c>
      <c r="C11" s="76"/>
      <c r="D11" s="8"/>
      <c r="E11" s="9">
        <v>2200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f t="shared" ref="E12:E20" si="0">+E11</f>
        <v>2200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2200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9">
        <f t="shared" si="0"/>
        <v>2200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v>2500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2500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2500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2500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2500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2500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28426.739999999998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42">
        <v>1466.67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42">
        <f>+E23*9%</f>
        <v>132.00030000000001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2500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225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32750.410299999996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32750.410299999996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4400.4102999999959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4400.4102999999959</v>
      </c>
      <c r="D36" s="45">
        <v>0.08</v>
      </c>
      <c r="E36" s="46">
        <f>IF(B36&gt;1,C36*D36,0)</f>
        <v>352.03282399999966</v>
      </c>
      <c r="F36" s="2"/>
      <c r="G36" s="1"/>
      <c r="H36" s="1"/>
    </row>
    <row r="37" spans="1:211" x14ac:dyDescent="0.2">
      <c r="A37" s="1"/>
      <c r="B37" s="68" t="s">
        <v>38</v>
      </c>
      <c r="C37" s="50">
        <f>IF(E34-20250&gt;1,IF((E34-20250)&gt;60750,60750,(E34-20250)),0)</f>
        <v>0</v>
      </c>
      <c r="D37" s="22">
        <v>0.14000000000000001</v>
      </c>
      <c r="E37" s="9">
        <f>IF(B37&gt;1,C37*D37,0)</f>
        <v>0</v>
      </c>
      <c r="F37" s="2"/>
      <c r="G37" s="1"/>
      <c r="H37" s="1"/>
    </row>
    <row r="38" spans="1:211" x14ac:dyDescent="0.2">
      <c r="A38" s="1"/>
      <c r="B38" s="68" t="s">
        <v>39</v>
      </c>
      <c r="C38" s="23">
        <f>IF(E34-81000&gt;1,IF((E34-81000)&gt;60750,60750,(E34-81000)),0)</f>
        <v>0</v>
      </c>
      <c r="D38" s="22">
        <v>0.17</v>
      </c>
      <c r="E38" s="9">
        <f>IF(B38&gt;1,C38*D38,0)</f>
        <v>0</v>
      </c>
      <c r="F38" s="2"/>
      <c r="G38" s="113"/>
      <c r="H38" s="113"/>
    </row>
    <row r="39" spans="1:211" ht="15.75" customHeight="1" x14ac:dyDescent="0.2">
      <c r="A39" s="1"/>
      <c r="B39" s="68" t="s">
        <v>40</v>
      </c>
      <c r="C39" s="23">
        <f>IF(E34-141750&gt;1,IF((E34-141750)&gt;40500,40500,(E34-141750)),0)</f>
        <v>0</v>
      </c>
      <c r="D39" s="22">
        <v>0.2</v>
      </c>
      <c r="E39" s="9">
        <f>IF(B39&gt;1,C39*D39,0)</f>
        <v>0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352.03282399999966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0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0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0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20.21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20.21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28">
        <v>20.21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60.63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291.40282399999967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48.567137333333278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48.567137333333278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9:C9"/>
    <mergeCell ref="B1:E1"/>
    <mergeCell ref="B2:E2"/>
    <mergeCell ref="B5:D7"/>
    <mergeCell ref="E5:E7"/>
    <mergeCell ref="B8:C8"/>
    <mergeCell ref="B21:D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50:C50"/>
    <mergeCell ref="B34:D34"/>
    <mergeCell ref="G38:H38"/>
    <mergeCell ref="B41:D41"/>
    <mergeCell ref="B42:D42"/>
    <mergeCell ref="B43:C43"/>
    <mergeCell ref="B44:C44"/>
    <mergeCell ref="B45:C45"/>
    <mergeCell ref="B46:C46"/>
    <mergeCell ref="B47:C47"/>
    <mergeCell ref="B48:C48"/>
    <mergeCell ref="B49:C49"/>
    <mergeCell ref="B57:D57"/>
    <mergeCell ref="B58:D58"/>
    <mergeCell ref="B59:D59"/>
    <mergeCell ref="B60:D60"/>
    <mergeCell ref="B51:C51"/>
    <mergeCell ref="B52:C52"/>
    <mergeCell ref="B53:C53"/>
    <mergeCell ref="B54:C54"/>
    <mergeCell ref="B55:C55"/>
    <mergeCell ref="B56:D56"/>
  </mergeCells>
  <pageMargins left="0.7" right="0.7" top="0.75" bottom="0.75" header="0.3" footer="0.3"/>
  <pageSetup paperSize="9" scale="7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HC61"/>
  <sheetViews>
    <sheetView view="pageBreakPreview" zoomScale="80" zoomScaleNormal="100" zoomScaleSheetLayoutView="80" workbookViewId="0">
      <pane ySplit="7" topLeftCell="A38" activePane="bottomLeft" state="frozen"/>
      <selection pane="bottomLeft" activeCell="I56" sqref="I56"/>
    </sheetView>
  </sheetViews>
  <sheetFormatPr baseColWidth="10" defaultRowHeight="12.75" x14ac:dyDescent="0.2"/>
  <cols>
    <col min="1" max="1" width="2.140625" style="3" customWidth="1"/>
    <col min="2" max="2" width="57.140625" style="3" bestFit="1" customWidth="1"/>
    <col min="3" max="3" width="10.7109375" style="3" customWidth="1"/>
    <col min="4" max="4" width="7.140625" style="3" customWidth="1"/>
    <col min="5" max="5" width="18.5703125" style="35" customWidth="1"/>
    <col min="6" max="6" width="5.42578125" style="36" customWidth="1"/>
    <col min="7" max="7" width="5.28515625" style="3" customWidth="1"/>
    <col min="8" max="8" width="6.28515625" style="3" customWidth="1"/>
    <col min="9" max="248" width="11.42578125" style="1"/>
    <col min="249" max="249" width="2.140625" style="1" customWidth="1"/>
    <col min="250" max="250" width="57.140625" style="1" bestFit="1" customWidth="1"/>
    <col min="251" max="251" width="9.28515625" style="1" customWidth="1"/>
    <col min="252" max="252" width="5" style="1" bestFit="1" customWidth="1"/>
    <col min="253" max="253" width="18.5703125" style="1" customWidth="1"/>
    <col min="254" max="254" width="8.85546875" style="1" bestFit="1" customWidth="1"/>
    <col min="255" max="255" width="5.28515625" style="1" customWidth="1"/>
    <col min="256" max="256" width="6.28515625" style="1" customWidth="1"/>
    <col min="257" max="257" width="12.85546875" style="1" bestFit="1" customWidth="1"/>
    <col min="258" max="259" width="14.85546875" style="1" bestFit="1" customWidth="1"/>
    <col min="260" max="260" width="18.42578125" style="1" bestFit="1" customWidth="1"/>
    <col min="261" max="261" width="16.42578125" style="1" bestFit="1" customWidth="1"/>
    <col min="262" max="262" width="18.5703125" style="1" bestFit="1" customWidth="1"/>
    <col min="263" max="263" width="18.7109375" style="1" bestFit="1" customWidth="1"/>
    <col min="264" max="264" width="2.7109375" style="1" customWidth="1"/>
    <col min="265" max="504" width="11.42578125" style="1"/>
    <col min="505" max="505" width="2.140625" style="1" customWidth="1"/>
    <col min="506" max="506" width="57.140625" style="1" bestFit="1" customWidth="1"/>
    <col min="507" max="507" width="9.28515625" style="1" customWidth="1"/>
    <col min="508" max="508" width="5" style="1" bestFit="1" customWidth="1"/>
    <col min="509" max="509" width="18.5703125" style="1" customWidth="1"/>
    <col min="510" max="510" width="8.85546875" style="1" bestFit="1" customWidth="1"/>
    <col min="511" max="511" width="5.28515625" style="1" customWidth="1"/>
    <col min="512" max="512" width="6.28515625" style="1" customWidth="1"/>
    <col min="513" max="513" width="12.85546875" style="1" bestFit="1" customWidth="1"/>
    <col min="514" max="515" width="14.85546875" style="1" bestFit="1" customWidth="1"/>
    <col min="516" max="516" width="18.42578125" style="1" bestFit="1" customWidth="1"/>
    <col min="517" max="517" width="16.42578125" style="1" bestFit="1" customWidth="1"/>
    <col min="518" max="518" width="18.5703125" style="1" bestFit="1" customWidth="1"/>
    <col min="519" max="519" width="18.7109375" style="1" bestFit="1" customWidth="1"/>
    <col min="520" max="520" width="2.7109375" style="1" customWidth="1"/>
    <col min="521" max="760" width="11.42578125" style="1"/>
    <col min="761" max="761" width="2.140625" style="1" customWidth="1"/>
    <col min="762" max="762" width="57.140625" style="1" bestFit="1" customWidth="1"/>
    <col min="763" max="763" width="9.28515625" style="1" customWidth="1"/>
    <col min="764" max="764" width="5" style="1" bestFit="1" customWidth="1"/>
    <col min="765" max="765" width="18.5703125" style="1" customWidth="1"/>
    <col min="766" max="766" width="8.85546875" style="1" bestFit="1" customWidth="1"/>
    <col min="767" max="767" width="5.28515625" style="1" customWidth="1"/>
    <col min="768" max="768" width="6.28515625" style="1" customWidth="1"/>
    <col min="769" max="769" width="12.85546875" style="1" bestFit="1" customWidth="1"/>
    <col min="770" max="771" width="14.85546875" style="1" bestFit="1" customWidth="1"/>
    <col min="772" max="772" width="18.42578125" style="1" bestFit="1" customWidth="1"/>
    <col min="773" max="773" width="16.42578125" style="1" bestFit="1" customWidth="1"/>
    <col min="774" max="774" width="18.5703125" style="1" bestFit="1" customWidth="1"/>
    <col min="775" max="775" width="18.7109375" style="1" bestFit="1" customWidth="1"/>
    <col min="776" max="776" width="2.7109375" style="1" customWidth="1"/>
    <col min="777" max="1016" width="11.42578125" style="1"/>
    <col min="1017" max="1017" width="2.140625" style="1" customWidth="1"/>
    <col min="1018" max="1018" width="57.140625" style="1" bestFit="1" customWidth="1"/>
    <col min="1019" max="1019" width="9.28515625" style="1" customWidth="1"/>
    <col min="1020" max="1020" width="5" style="1" bestFit="1" customWidth="1"/>
    <col min="1021" max="1021" width="18.5703125" style="1" customWidth="1"/>
    <col min="1022" max="1022" width="8.85546875" style="1" bestFit="1" customWidth="1"/>
    <col min="1023" max="1023" width="5.28515625" style="1" customWidth="1"/>
    <col min="1024" max="1024" width="6.28515625" style="1" customWidth="1"/>
    <col min="1025" max="1025" width="12.85546875" style="1" bestFit="1" customWidth="1"/>
    <col min="1026" max="1027" width="14.85546875" style="1" bestFit="1" customWidth="1"/>
    <col min="1028" max="1028" width="18.42578125" style="1" bestFit="1" customWidth="1"/>
    <col min="1029" max="1029" width="16.42578125" style="1" bestFit="1" customWidth="1"/>
    <col min="1030" max="1030" width="18.5703125" style="1" bestFit="1" customWidth="1"/>
    <col min="1031" max="1031" width="18.7109375" style="1" bestFit="1" customWidth="1"/>
    <col min="1032" max="1032" width="2.7109375" style="1" customWidth="1"/>
    <col min="1033" max="1272" width="11.42578125" style="1"/>
    <col min="1273" max="1273" width="2.140625" style="1" customWidth="1"/>
    <col min="1274" max="1274" width="57.140625" style="1" bestFit="1" customWidth="1"/>
    <col min="1275" max="1275" width="9.28515625" style="1" customWidth="1"/>
    <col min="1276" max="1276" width="5" style="1" bestFit="1" customWidth="1"/>
    <col min="1277" max="1277" width="18.5703125" style="1" customWidth="1"/>
    <col min="1278" max="1278" width="8.85546875" style="1" bestFit="1" customWidth="1"/>
    <col min="1279" max="1279" width="5.28515625" style="1" customWidth="1"/>
    <col min="1280" max="1280" width="6.28515625" style="1" customWidth="1"/>
    <col min="1281" max="1281" width="12.85546875" style="1" bestFit="1" customWidth="1"/>
    <col min="1282" max="1283" width="14.85546875" style="1" bestFit="1" customWidth="1"/>
    <col min="1284" max="1284" width="18.42578125" style="1" bestFit="1" customWidth="1"/>
    <col min="1285" max="1285" width="16.42578125" style="1" bestFit="1" customWidth="1"/>
    <col min="1286" max="1286" width="18.5703125" style="1" bestFit="1" customWidth="1"/>
    <col min="1287" max="1287" width="18.7109375" style="1" bestFit="1" customWidth="1"/>
    <col min="1288" max="1288" width="2.7109375" style="1" customWidth="1"/>
    <col min="1289" max="1528" width="11.42578125" style="1"/>
    <col min="1529" max="1529" width="2.140625" style="1" customWidth="1"/>
    <col min="1530" max="1530" width="57.140625" style="1" bestFit="1" customWidth="1"/>
    <col min="1531" max="1531" width="9.28515625" style="1" customWidth="1"/>
    <col min="1532" max="1532" width="5" style="1" bestFit="1" customWidth="1"/>
    <col min="1533" max="1533" width="18.5703125" style="1" customWidth="1"/>
    <col min="1534" max="1534" width="8.85546875" style="1" bestFit="1" customWidth="1"/>
    <col min="1535" max="1535" width="5.28515625" style="1" customWidth="1"/>
    <col min="1536" max="1536" width="6.28515625" style="1" customWidth="1"/>
    <col min="1537" max="1537" width="12.85546875" style="1" bestFit="1" customWidth="1"/>
    <col min="1538" max="1539" width="14.85546875" style="1" bestFit="1" customWidth="1"/>
    <col min="1540" max="1540" width="18.42578125" style="1" bestFit="1" customWidth="1"/>
    <col min="1541" max="1541" width="16.42578125" style="1" bestFit="1" customWidth="1"/>
    <col min="1542" max="1542" width="18.5703125" style="1" bestFit="1" customWidth="1"/>
    <col min="1543" max="1543" width="18.7109375" style="1" bestFit="1" customWidth="1"/>
    <col min="1544" max="1544" width="2.7109375" style="1" customWidth="1"/>
    <col min="1545" max="1784" width="11.42578125" style="1"/>
    <col min="1785" max="1785" width="2.140625" style="1" customWidth="1"/>
    <col min="1786" max="1786" width="57.140625" style="1" bestFit="1" customWidth="1"/>
    <col min="1787" max="1787" width="9.28515625" style="1" customWidth="1"/>
    <col min="1788" max="1788" width="5" style="1" bestFit="1" customWidth="1"/>
    <col min="1789" max="1789" width="18.5703125" style="1" customWidth="1"/>
    <col min="1790" max="1790" width="8.85546875" style="1" bestFit="1" customWidth="1"/>
    <col min="1791" max="1791" width="5.28515625" style="1" customWidth="1"/>
    <col min="1792" max="1792" width="6.28515625" style="1" customWidth="1"/>
    <col min="1793" max="1793" width="12.85546875" style="1" bestFit="1" customWidth="1"/>
    <col min="1794" max="1795" width="14.85546875" style="1" bestFit="1" customWidth="1"/>
    <col min="1796" max="1796" width="18.42578125" style="1" bestFit="1" customWidth="1"/>
    <col min="1797" max="1797" width="16.42578125" style="1" bestFit="1" customWidth="1"/>
    <col min="1798" max="1798" width="18.5703125" style="1" bestFit="1" customWidth="1"/>
    <col min="1799" max="1799" width="18.7109375" style="1" bestFit="1" customWidth="1"/>
    <col min="1800" max="1800" width="2.7109375" style="1" customWidth="1"/>
    <col min="1801" max="2040" width="11.42578125" style="1"/>
    <col min="2041" max="2041" width="2.140625" style="1" customWidth="1"/>
    <col min="2042" max="2042" width="57.140625" style="1" bestFit="1" customWidth="1"/>
    <col min="2043" max="2043" width="9.28515625" style="1" customWidth="1"/>
    <col min="2044" max="2044" width="5" style="1" bestFit="1" customWidth="1"/>
    <col min="2045" max="2045" width="18.5703125" style="1" customWidth="1"/>
    <col min="2046" max="2046" width="8.85546875" style="1" bestFit="1" customWidth="1"/>
    <col min="2047" max="2047" width="5.28515625" style="1" customWidth="1"/>
    <col min="2048" max="2048" width="6.28515625" style="1" customWidth="1"/>
    <col min="2049" max="2049" width="12.85546875" style="1" bestFit="1" customWidth="1"/>
    <col min="2050" max="2051" width="14.85546875" style="1" bestFit="1" customWidth="1"/>
    <col min="2052" max="2052" width="18.42578125" style="1" bestFit="1" customWidth="1"/>
    <col min="2053" max="2053" width="16.42578125" style="1" bestFit="1" customWidth="1"/>
    <col min="2054" max="2054" width="18.5703125" style="1" bestFit="1" customWidth="1"/>
    <col min="2055" max="2055" width="18.7109375" style="1" bestFit="1" customWidth="1"/>
    <col min="2056" max="2056" width="2.7109375" style="1" customWidth="1"/>
    <col min="2057" max="2296" width="11.42578125" style="1"/>
    <col min="2297" max="2297" width="2.140625" style="1" customWidth="1"/>
    <col min="2298" max="2298" width="57.140625" style="1" bestFit="1" customWidth="1"/>
    <col min="2299" max="2299" width="9.28515625" style="1" customWidth="1"/>
    <col min="2300" max="2300" width="5" style="1" bestFit="1" customWidth="1"/>
    <col min="2301" max="2301" width="18.5703125" style="1" customWidth="1"/>
    <col min="2302" max="2302" width="8.85546875" style="1" bestFit="1" customWidth="1"/>
    <col min="2303" max="2303" width="5.28515625" style="1" customWidth="1"/>
    <col min="2304" max="2304" width="6.28515625" style="1" customWidth="1"/>
    <col min="2305" max="2305" width="12.85546875" style="1" bestFit="1" customWidth="1"/>
    <col min="2306" max="2307" width="14.85546875" style="1" bestFit="1" customWidth="1"/>
    <col min="2308" max="2308" width="18.42578125" style="1" bestFit="1" customWidth="1"/>
    <col min="2309" max="2309" width="16.42578125" style="1" bestFit="1" customWidth="1"/>
    <col min="2310" max="2310" width="18.5703125" style="1" bestFit="1" customWidth="1"/>
    <col min="2311" max="2311" width="18.7109375" style="1" bestFit="1" customWidth="1"/>
    <col min="2312" max="2312" width="2.7109375" style="1" customWidth="1"/>
    <col min="2313" max="2552" width="11.42578125" style="1"/>
    <col min="2553" max="2553" width="2.140625" style="1" customWidth="1"/>
    <col min="2554" max="2554" width="57.140625" style="1" bestFit="1" customWidth="1"/>
    <col min="2555" max="2555" width="9.28515625" style="1" customWidth="1"/>
    <col min="2556" max="2556" width="5" style="1" bestFit="1" customWidth="1"/>
    <col min="2557" max="2557" width="18.5703125" style="1" customWidth="1"/>
    <col min="2558" max="2558" width="8.85546875" style="1" bestFit="1" customWidth="1"/>
    <col min="2559" max="2559" width="5.28515625" style="1" customWidth="1"/>
    <col min="2560" max="2560" width="6.28515625" style="1" customWidth="1"/>
    <col min="2561" max="2561" width="12.85546875" style="1" bestFit="1" customWidth="1"/>
    <col min="2562" max="2563" width="14.85546875" style="1" bestFit="1" customWidth="1"/>
    <col min="2564" max="2564" width="18.42578125" style="1" bestFit="1" customWidth="1"/>
    <col min="2565" max="2565" width="16.42578125" style="1" bestFit="1" customWidth="1"/>
    <col min="2566" max="2566" width="18.5703125" style="1" bestFit="1" customWidth="1"/>
    <col min="2567" max="2567" width="18.7109375" style="1" bestFit="1" customWidth="1"/>
    <col min="2568" max="2568" width="2.7109375" style="1" customWidth="1"/>
    <col min="2569" max="2808" width="11.42578125" style="1"/>
    <col min="2809" max="2809" width="2.140625" style="1" customWidth="1"/>
    <col min="2810" max="2810" width="57.140625" style="1" bestFit="1" customWidth="1"/>
    <col min="2811" max="2811" width="9.28515625" style="1" customWidth="1"/>
    <col min="2812" max="2812" width="5" style="1" bestFit="1" customWidth="1"/>
    <col min="2813" max="2813" width="18.5703125" style="1" customWidth="1"/>
    <col min="2814" max="2814" width="8.85546875" style="1" bestFit="1" customWidth="1"/>
    <col min="2815" max="2815" width="5.28515625" style="1" customWidth="1"/>
    <col min="2816" max="2816" width="6.28515625" style="1" customWidth="1"/>
    <col min="2817" max="2817" width="12.85546875" style="1" bestFit="1" customWidth="1"/>
    <col min="2818" max="2819" width="14.85546875" style="1" bestFit="1" customWidth="1"/>
    <col min="2820" max="2820" width="18.42578125" style="1" bestFit="1" customWidth="1"/>
    <col min="2821" max="2821" width="16.42578125" style="1" bestFit="1" customWidth="1"/>
    <col min="2822" max="2822" width="18.5703125" style="1" bestFit="1" customWidth="1"/>
    <col min="2823" max="2823" width="18.7109375" style="1" bestFit="1" customWidth="1"/>
    <col min="2824" max="2824" width="2.7109375" style="1" customWidth="1"/>
    <col min="2825" max="3064" width="11.42578125" style="1"/>
    <col min="3065" max="3065" width="2.140625" style="1" customWidth="1"/>
    <col min="3066" max="3066" width="57.140625" style="1" bestFit="1" customWidth="1"/>
    <col min="3067" max="3067" width="9.28515625" style="1" customWidth="1"/>
    <col min="3068" max="3068" width="5" style="1" bestFit="1" customWidth="1"/>
    <col min="3069" max="3069" width="18.5703125" style="1" customWidth="1"/>
    <col min="3070" max="3070" width="8.85546875" style="1" bestFit="1" customWidth="1"/>
    <col min="3071" max="3071" width="5.28515625" style="1" customWidth="1"/>
    <col min="3072" max="3072" width="6.28515625" style="1" customWidth="1"/>
    <col min="3073" max="3073" width="12.85546875" style="1" bestFit="1" customWidth="1"/>
    <col min="3074" max="3075" width="14.85546875" style="1" bestFit="1" customWidth="1"/>
    <col min="3076" max="3076" width="18.42578125" style="1" bestFit="1" customWidth="1"/>
    <col min="3077" max="3077" width="16.42578125" style="1" bestFit="1" customWidth="1"/>
    <col min="3078" max="3078" width="18.5703125" style="1" bestFit="1" customWidth="1"/>
    <col min="3079" max="3079" width="18.7109375" style="1" bestFit="1" customWidth="1"/>
    <col min="3080" max="3080" width="2.7109375" style="1" customWidth="1"/>
    <col min="3081" max="3320" width="11.42578125" style="1"/>
    <col min="3321" max="3321" width="2.140625" style="1" customWidth="1"/>
    <col min="3322" max="3322" width="57.140625" style="1" bestFit="1" customWidth="1"/>
    <col min="3323" max="3323" width="9.28515625" style="1" customWidth="1"/>
    <col min="3324" max="3324" width="5" style="1" bestFit="1" customWidth="1"/>
    <col min="3325" max="3325" width="18.5703125" style="1" customWidth="1"/>
    <col min="3326" max="3326" width="8.85546875" style="1" bestFit="1" customWidth="1"/>
    <col min="3327" max="3327" width="5.28515625" style="1" customWidth="1"/>
    <col min="3328" max="3328" width="6.28515625" style="1" customWidth="1"/>
    <col min="3329" max="3329" width="12.85546875" style="1" bestFit="1" customWidth="1"/>
    <col min="3330" max="3331" width="14.85546875" style="1" bestFit="1" customWidth="1"/>
    <col min="3332" max="3332" width="18.42578125" style="1" bestFit="1" customWidth="1"/>
    <col min="3333" max="3333" width="16.42578125" style="1" bestFit="1" customWidth="1"/>
    <col min="3334" max="3334" width="18.5703125" style="1" bestFit="1" customWidth="1"/>
    <col min="3335" max="3335" width="18.7109375" style="1" bestFit="1" customWidth="1"/>
    <col min="3336" max="3336" width="2.7109375" style="1" customWidth="1"/>
    <col min="3337" max="3576" width="11.42578125" style="1"/>
    <col min="3577" max="3577" width="2.140625" style="1" customWidth="1"/>
    <col min="3578" max="3578" width="57.140625" style="1" bestFit="1" customWidth="1"/>
    <col min="3579" max="3579" width="9.28515625" style="1" customWidth="1"/>
    <col min="3580" max="3580" width="5" style="1" bestFit="1" customWidth="1"/>
    <col min="3581" max="3581" width="18.5703125" style="1" customWidth="1"/>
    <col min="3582" max="3582" width="8.85546875" style="1" bestFit="1" customWidth="1"/>
    <col min="3583" max="3583" width="5.28515625" style="1" customWidth="1"/>
    <col min="3584" max="3584" width="6.28515625" style="1" customWidth="1"/>
    <col min="3585" max="3585" width="12.85546875" style="1" bestFit="1" customWidth="1"/>
    <col min="3586" max="3587" width="14.85546875" style="1" bestFit="1" customWidth="1"/>
    <col min="3588" max="3588" width="18.42578125" style="1" bestFit="1" customWidth="1"/>
    <col min="3589" max="3589" width="16.42578125" style="1" bestFit="1" customWidth="1"/>
    <col min="3590" max="3590" width="18.5703125" style="1" bestFit="1" customWidth="1"/>
    <col min="3591" max="3591" width="18.7109375" style="1" bestFit="1" customWidth="1"/>
    <col min="3592" max="3592" width="2.7109375" style="1" customWidth="1"/>
    <col min="3593" max="3832" width="11.42578125" style="1"/>
    <col min="3833" max="3833" width="2.140625" style="1" customWidth="1"/>
    <col min="3834" max="3834" width="57.140625" style="1" bestFit="1" customWidth="1"/>
    <col min="3835" max="3835" width="9.28515625" style="1" customWidth="1"/>
    <col min="3836" max="3836" width="5" style="1" bestFit="1" customWidth="1"/>
    <col min="3837" max="3837" width="18.5703125" style="1" customWidth="1"/>
    <col min="3838" max="3838" width="8.85546875" style="1" bestFit="1" customWidth="1"/>
    <col min="3839" max="3839" width="5.28515625" style="1" customWidth="1"/>
    <col min="3840" max="3840" width="6.28515625" style="1" customWidth="1"/>
    <col min="3841" max="3841" width="12.85546875" style="1" bestFit="1" customWidth="1"/>
    <col min="3842" max="3843" width="14.85546875" style="1" bestFit="1" customWidth="1"/>
    <col min="3844" max="3844" width="18.42578125" style="1" bestFit="1" customWidth="1"/>
    <col min="3845" max="3845" width="16.42578125" style="1" bestFit="1" customWidth="1"/>
    <col min="3846" max="3846" width="18.5703125" style="1" bestFit="1" customWidth="1"/>
    <col min="3847" max="3847" width="18.7109375" style="1" bestFit="1" customWidth="1"/>
    <col min="3848" max="3848" width="2.7109375" style="1" customWidth="1"/>
    <col min="3849" max="4088" width="11.42578125" style="1"/>
    <col min="4089" max="4089" width="2.140625" style="1" customWidth="1"/>
    <col min="4090" max="4090" width="57.140625" style="1" bestFit="1" customWidth="1"/>
    <col min="4091" max="4091" width="9.28515625" style="1" customWidth="1"/>
    <col min="4092" max="4092" width="5" style="1" bestFit="1" customWidth="1"/>
    <col min="4093" max="4093" width="18.5703125" style="1" customWidth="1"/>
    <col min="4094" max="4094" width="8.85546875" style="1" bestFit="1" customWidth="1"/>
    <col min="4095" max="4095" width="5.28515625" style="1" customWidth="1"/>
    <col min="4096" max="4096" width="6.28515625" style="1" customWidth="1"/>
    <col min="4097" max="4097" width="12.85546875" style="1" bestFit="1" customWidth="1"/>
    <col min="4098" max="4099" width="14.85546875" style="1" bestFit="1" customWidth="1"/>
    <col min="4100" max="4100" width="18.42578125" style="1" bestFit="1" customWidth="1"/>
    <col min="4101" max="4101" width="16.42578125" style="1" bestFit="1" customWidth="1"/>
    <col min="4102" max="4102" width="18.5703125" style="1" bestFit="1" customWidth="1"/>
    <col min="4103" max="4103" width="18.7109375" style="1" bestFit="1" customWidth="1"/>
    <col min="4104" max="4104" width="2.7109375" style="1" customWidth="1"/>
    <col min="4105" max="4344" width="11.42578125" style="1"/>
    <col min="4345" max="4345" width="2.140625" style="1" customWidth="1"/>
    <col min="4346" max="4346" width="57.140625" style="1" bestFit="1" customWidth="1"/>
    <col min="4347" max="4347" width="9.28515625" style="1" customWidth="1"/>
    <col min="4348" max="4348" width="5" style="1" bestFit="1" customWidth="1"/>
    <col min="4349" max="4349" width="18.5703125" style="1" customWidth="1"/>
    <col min="4350" max="4350" width="8.85546875" style="1" bestFit="1" customWidth="1"/>
    <col min="4351" max="4351" width="5.28515625" style="1" customWidth="1"/>
    <col min="4352" max="4352" width="6.28515625" style="1" customWidth="1"/>
    <col min="4353" max="4353" width="12.85546875" style="1" bestFit="1" customWidth="1"/>
    <col min="4354" max="4355" width="14.85546875" style="1" bestFit="1" customWidth="1"/>
    <col min="4356" max="4356" width="18.42578125" style="1" bestFit="1" customWidth="1"/>
    <col min="4357" max="4357" width="16.42578125" style="1" bestFit="1" customWidth="1"/>
    <col min="4358" max="4358" width="18.5703125" style="1" bestFit="1" customWidth="1"/>
    <col min="4359" max="4359" width="18.7109375" style="1" bestFit="1" customWidth="1"/>
    <col min="4360" max="4360" width="2.7109375" style="1" customWidth="1"/>
    <col min="4361" max="4600" width="11.42578125" style="1"/>
    <col min="4601" max="4601" width="2.140625" style="1" customWidth="1"/>
    <col min="4602" max="4602" width="57.140625" style="1" bestFit="1" customWidth="1"/>
    <col min="4603" max="4603" width="9.28515625" style="1" customWidth="1"/>
    <col min="4604" max="4604" width="5" style="1" bestFit="1" customWidth="1"/>
    <col min="4605" max="4605" width="18.5703125" style="1" customWidth="1"/>
    <col min="4606" max="4606" width="8.85546875" style="1" bestFit="1" customWidth="1"/>
    <col min="4607" max="4607" width="5.28515625" style="1" customWidth="1"/>
    <col min="4608" max="4608" width="6.28515625" style="1" customWidth="1"/>
    <col min="4609" max="4609" width="12.85546875" style="1" bestFit="1" customWidth="1"/>
    <col min="4610" max="4611" width="14.85546875" style="1" bestFit="1" customWidth="1"/>
    <col min="4612" max="4612" width="18.42578125" style="1" bestFit="1" customWidth="1"/>
    <col min="4613" max="4613" width="16.42578125" style="1" bestFit="1" customWidth="1"/>
    <col min="4614" max="4614" width="18.5703125" style="1" bestFit="1" customWidth="1"/>
    <col min="4615" max="4615" width="18.7109375" style="1" bestFit="1" customWidth="1"/>
    <col min="4616" max="4616" width="2.7109375" style="1" customWidth="1"/>
    <col min="4617" max="4856" width="11.42578125" style="1"/>
    <col min="4857" max="4857" width="2.140625" style="1" customWidth="1"/>
    <col min="4858" max="4858" width="57.140625" style="1" bestFit="1" customWidth="1"/>
    <col min="4859" max="4859" width="9.28515625" style="1" customWidth="1"/>
    <col min="4860" max="4860" width="5" style="1" bestFit="1" customWidth="1"/>
    <col min="4861" max="4861" width="18.5703125" style="1" customWidth="1"/>
    <col min="4862" max="4862" width="8.85546875" style="1" bestFit="1" customWidth="1"/>
    <col min="4863" max="4863" width="5.28515625" style="1" customWidth="1"/>
    <col min="4864" max="4864" width="6.28515625" style="1" customWidth="1"/>
    <col min="4865" max="4865" width="12.85546875" style="1" bestFit="1" customWidth="1"/>
    <col min="4866" max="4867" width="14.85546875" style="1" bestFit="1" customWidth="1"/>
    <col min="4868" max="4868" width="18.42578125" style="1" bestFit="1" customWidth="1"/>
    <col min="4869" max="4869" width="16.42578125" style="1" bestFit="1" customWidth="1"/>
    <col min="4870" max="4870" width="18.5703125" style="1" bestFit="1" customWidth="1"/>
    <col min="4871" max="4871" width="18.7109375" style="1" bestFit="1" customWidth="1"/>
    <col min="4872" max="4872" width="2.7109375" style="1" customWidth="1"/>
    <col min="4873" max="5112" width="11.42578125" style="1"/>
    <col min="5113" max="5113" width="2.140625" style="1" customWidth="1"/>
    <col min="5114" max="5114" width="57.140625" style="1" bestFit="1" customWidth="1"/>
    <col min="5115" max="5115" width="9.28515625" style="1" customWidth="1"/>
    <col min="5116" max="5116" width="5" style="1" bestFit="1" customWidth="1"/>
    <col min="5117" max="5117" width="18.5703125" style="1" customWidth="1"/>
    <col min="5118" max="5118" width="8.85546875" style="1" bestFit="1" customWidth="1"/>
    <col min="5119" max="5119" width="5.28515625" style="1" customWidth="1"/>
    <col min="5120" max="5120" width="6.28515625" style="1" customWidth="1"/>
    <col min="5121" max="5121" width="12.85546875" style="1" bestFit="1" customWidth="1"/>
    <col min="5122" max="5123" width="14.85546875" style="1" bestFit="1" customWidth="1"/>
    <col min="5124" max="5124" width="18.42578125" style="1" bestFit="1" customWidth="1"/>
    <col min="5125" max="5125" width="16.42578125" style="1" bestFit="1" customWidth="1"/>
    <col min="5126" max="5126" width="18.5703125" style="1" bestFit="1" customWidth="1"/>
    <col min="5127" max="5127" width="18.7109375" style="1" bestFit="1" customWidth="1"/>
    <col min="5128" max="5128" width="2.7109375" style="1" customWidth="1"/>
    <col min="5129" max="5368" width="11.42578125" style="1"/>
    <col min="5369" max="5369" width="2.140625" style="1" customWidth="1"/>
    <col min="5370" max="5370" width="57.140625" style="1" bestFit="1" customWidth="1"/>
    <col min="5371" max="5371" width="9.28515625" style="1" customWidth="1"/>
    <col min="5372" max="5372" width="5" style="1" bestFit="1" customWidth="1"/>
    <col min="5373" max="5373" width="18.5703125" style="1" customWidth="1"/>
    <col min="5374" max="5374" width="8.85546875" style="1" bestFit="1" customWidth="1"/>
    <col min="5375" max="5375" width="5.28515625" style="1" customWidth="1"/>
    <col min="5376" max="5376" width="6.28515625" style="1" customWidth="1"/>
    <col min="5377" max="5377" width="12.85546875" style="1" bestFit="1" customWidth="1"/>
    <col min="5378" max="5379" width="14.85546875" style="1" bestFit="1" customWidth="1"/>
    <col min="5380" max="5380" width="18.42578125" style="1" bestFit="1" customWidth="1"/>
    <col min="5381" max="5381" width="16.42578125" style="1" bestFit="1" customWidth="1"/>
    <col min="5382" max="5382" width="18.5703125" style="1" bestFit="1" customWidth="1"/>
    <col min="5383" max="5383" width="18.7109375" style="1" bestFit="1" customWidth="1"/>
    <col min="5384" max="5384" width="2.7109375" style="1" customWidth="1"/>
    <col min="5385" max="5624" width="11.42578125" style="1"/>
    <col min="5625" max="5625" width="2.140625" style="1" customWidth="1"/>
    <col min="5626" max="5626" width="57.140625" style="1" bestFit="1" customWidth="1"/>
    <col min="5627" max="5627" width="9.28515625" style="1" customWidth="1"/>
    <col min="5628" max="5628" width="5" style="1" bestFit="1" customWidth="1"/>
    <col min="5629" max="5629" width="18.5703125" style="1" customWidth="1"/>
    <col min="5630" max="5630" width="8.85546875" style="1" bestFit="1" customWidth="1"/>
    <col min="5631" max="5631" width="5.28515625" style="1" customWidth="1"/>
    <col min="5632" max="5632" width="6.28515625" style="1" customWidth="1"/>
    <col min="5633" max="5633" width="12.85546875" style="1" bestFit="1" customWidth="1"/>
    <col min="5634" max="5635" width="14.85546875" style="1" bestFit="1" customWidth="1"/>
    <col min="5636" max="5636" width="18.42578125" style="1" bestFit="1" customWidth="1"/>
    <col min="5637" max="5637" width="16.42578125" style="1" bestFit="1" customWidth="1"/>
    <col min="5638" max="5638" width="18.5703125" style="1" bestFit="1" customWidth="1"/>
    <col min="5639" max="5639" width="18.7109375" style="1" bestFit="1" customWidth="1"/>
    <col min="5640" max="5640" width="2.7109375" style="1" customWidth="1"/>
    <col min="5641" max="5880" width="11.42578125" style="1"/>
    <col min="5881" max="5881" width="2.140625" style="1" customWidth="1"/>
    <col min="5882" max="5882" width="57.140625" style="1" bestFit="1" customWidth="1"/>
    <col min="5883" max="5883" width="9.28515625" style="1" customWidth="1"/>
    <col min="5884" max="5884" width="5" style="1" bestFit="1" customWidth="1"/>
    <col min="5885" max="5885" width="18.5703125" style="1" customWidth="1"/>
    <col min="5886" max="5886" width="8.85546875" style="1" bestFit="1" customWidth="1"/>
    <col min="5887" max="5887" width="5.28515625" style="1" customWidth="1"/>
    <col min="5888" max="5888" width="6.28515625" style="1" customWidth="1"/>
    <col min="5889" max="5889" width="12.85546875" style="1" bestFit="1" customWidth="1"/>
    <col min="5890" max="5891" width="14.85546875" style="1" bestFit="1" customWidth="1"/>
    <col min="5892" max="5892" width="18.42578125" style="1" bestFit="1" customWidth="1"/>
    <col min="5893" max="5893" width="16.42578125" style="1" bestFit="1" customWidth="1"/>
    <col min="5894" max="5894" width="18.5703125" style="1" bestFit="1" customWidth="1"/>
    <col min="5895" max="5895" width="18.7109375" style="1" bestFit="1" customWidth="1"/>
    <col min="5896" max="5896" width="2.7109375" style="1" customWidth="1"/>
    <col min="5897" max="6136" width="11.42578125" style="1"/>
    <col min="6137" max="6137" width="2.140625" style="1" customWidth="1"/>
    <col min="6138" max="6138" width="57.140625" style="1" bestFit="1" customWidth="1"/>
    <col min="6139" max="6139" width="9.28515625" style="1" customWidth="1"/>
    <col min="6140" max="6140" width="5" style="1" bestFit="1" customWidth="1"/>
    <col min="6141" max="6141" width="18.5703125" style="1" customWidth="1"/>
    <col min="6142" max="6142" width="8.85546875" style="1" bestFit="1" customWidth="1"/>
    <col min="6143" max="6143" width="5.28515625" style="1" customWidth="1"/>
    <col min="6144" max="6144" width="6.28515625" style="1" customWidth="1"/>
    <col min="6145" max="6145" width="12.85546875" style="1" bestFit="1" customWidth="1"/>
    <col min="6146" max="6147" width="14.85546875" style="1" bestFit="1" customWidth="1"/>
    <col min="6148" max="6148" width="18.42578125" style="1" bestFit="1" customWidth="1"/>
    <col min="6149" max="6149" width="16.42578125" style="1" bestFit="1" customWidth="1"/>
    <col min="6150" max="6150" width="18.5703125" style="1" bestFit="1" customWidth="1"/>
    <col min="6151" max="6151" width="18.7109375" style="1" bestFit="1" customWidth="1"/>
    <col min="6152" max="6152" width="2.7109375" style="1" customWidth="1"/>
    <col min="6153" max="6392" width="11.42578125" style="1"/>
    <col min="6393" max="6393" width="2.140625" style="1" customWidth="1"/>
    <col min="6394" max="6394" width="57.140625" style="1" bestFit="1" customWidth="1"/>
    <col min="6395" max="6395" width="9.28515625" style="1" customWidth="1"/>
    <col min="6396" max="6396" width="5" style="1" bestFit="1" customWidth="1"/>
    <col min="6397" max="6397" width="18.5703125" style="1" customWidth="1"/>
    <col min="6398" max="6398" width="8.85546875" style="1" bestFit="1" customWidth="1"/>
    <col min="6399" max="6399" width="5.28515625" style="1" customWidth="1"/>
    <col min="6400" max="6400" width="6.28515625" style="1" customWidth="1"/>
    <col min="6401" max="6401" width="12.85546875" style="1" bestFit="1" customWidth="1"/>
    <col min="6402" max="6403" width="14.85546875" style="1" bestFit="1" customWidth="1"/>
    <col min="6404" max="6404" width="18.42578125" style="1" bestFit="1" customWidth="1"/>
    <col min="6405" max="6405" width="16.42578125" style="1" bestFit="1" customWidth="1"/>
    <col min="6406" max="6406" width="18.5703125" style="1" bestFit="1" customWidth="1"/>
    <col min="6407" max="6407" width="18.7109375" style="1" bestFit="1" customWidth="1"/>
    <col min="6408" max="6408" width="2.7109375" style="1" customWidth="1"/>
    <col min="6409" max="6648" width="11.42578125" style="1"/>
    <col min="6649" max="6649" width="2.140625" style="1" customWidth="1"/>
    <col min="6650" max="6650" width="57.140625" style="1" bestFit="1" customWidth="1"/>
    <col min="6651" max="6651" width="9.28515625" style="1" customWidth="1"/>
    <col min="6652" max="6652" width="5" style="1" bestFit="1" customWidth="1"/>
    <col min="6653" max="6653" width="18.5703125" style="1" customWidth="1"/>
    <col min="6654" max="6654" width="8.85546875" style="1" bestFit="1" customWidth="1"/>
    <col min="6655" max="6655" width="5.28515625" style="1" customWidth="1"/>
    <col min="6656" max="6656" width="6.28515625" style="1" customWidth="1"/>
    <col min="6657" max="6657" width="12.85546875" style="1" bestFit="1" customWidth="1"/>
    <col min="6658" max="6659" width="14.85546875" style="1" bestFit="1" customWidth="1"/>
    <col min="6660" max="6660" width="18.42578125" style="1" bestFit="1" customWidth="1"/>
    <col min="6661" max="6661" width="16.42578125" style="1" bestFit="1" customWidth="1"/>
    <col min="6662" max="6662" width="18.5703125" style="1" bestFit="1" customWidth="1"/>
    <col min="6663" max="6663" width="18.7109375" style="1" bestFit="1" customWidth="1"/>
    <col min="6664" max="6664" width="2.7109375" style="1" customWidth="1"/>
    <col min="6665" max="6904" width="11.42578125" style="1"/>
    <col min="6905" max="6905" width="2.140625" style="1" customWidth="1"/>
    <col min="6906" max="6906" width="57.140625" style="1" bestFit="1" customWidth="1"/>
    <col min="6907" max="6907" width="9.28515625" style="1" customWidth="1"/>
    <col min="6908" max="6908" width="5" style="1" bestFit="1" customWidth="1"/>
    <col min="6909" max="6909" width="18.5703125" style="1" customWidth="1"/>
    <col min="6910" max="6910" width="8.85546875" style="1" bestFit="1" customWidth="1"/>
    <col min="6911" max="6911" width="5.28515625" style="1" customWidth="1"/>
    <col min="6912" max="6912" width="6.28515625" style="1" customWidth="1"/>
    <col min="6913" max="6913" width="12.85546875" style="1" bestFit="1" customWidth="1"/>
    <col min="6914" max="6915" width="14.85546875" style="1" bestFit="1" customWidth="1"/>
    <col min="6916" max="6916" width="18.42578125" style="1" bestFit="1" customWidth="1"/>
    <col min="6917" max="6917" width="16.42578125" style="1" bestFit="1" customWidth="1"/>
    <col min="6918" max="6918" width="18.5703125" style="1" bestFit="1" customWidth="1"/>
    <col min="6919" max="6919" width="18.7109375" style="1" bestFit="1" customWidth="1"/>
    <col min="6920" max="6920" width="2.7109375" style="1" customWidth="1"/>
    <col min="6921" max="7160" width="11.42578125" style="1"/>
    <col min="7161" max="7161" width="2.140625" style="1" customWidth="1"/>
    <col min="7162" max="7162" width="57.140625" style="1" bestFit="1" customWidth="1"/>
    <col min="7163" max="7163" width="9.28515625" style="1" customWidth="1"/>
    <col min="7164" max="7164" width="5" style="1" bestFit="1" customWidth="1"/>
    <col min="7165" max="7165" width="18.5703125" style="1" customWidth="1"/>
    <col min="7166" max="7166" width="8.85546875" style="1" bestFit="1" customWidth="1"/>
    <col min="7167" max="7167" width="5.28515625" style="1" customWidth="1"/>
    <col min="7168" max="7168" width="6.28515625" style="1" customWidth="1"/>
    <col min="7169" max="7169" width="12.85546875" style="1" bestFit="1" customWidth="1"/>
    <col min="7170" max="7171" width="14.85546875" style="1" bestFit="1" customWidth="1"/>
    <col min="7172" max="7172" width="18.42578125" style="1" bestFit="1" customWidth="1"/>
    <col min="7173" max="7173" width="16.42578125" style="1" bestFit="1" customWidth="1"/>
    <col min="7174" max="7174" width="18.5703125" style="1" bestFit="1" customWidth="1"/>
    <col min="7175" max="7175" width="18.7109375" style="1" bestFit="1" customWidth="1"/>
    <col min="7176" max="7176" width="2.7109375" style="1" customWidth="1"/>
    <col min="7177" max="7416" width="11.42578125" style="1"/>
    <col min="7417" max="7417" width="2.140625" style="1" customWidth="1"/>
    <col min="7418" max="7418" width="57.140625" style="1" bestFit="1" customWidth="1"/>
    <col min="7419" max="7419" width="9.28515625" style="1" customWidth="1"/>
    <col min="7420" max="7420" width="5" style="1" bestFit="1" customWidth="1"/>
    <col min="7421" max="7421" width="18.5703125" style="1" customWidth="1"/>
    <col min="7422" max="7422" width="8.85546875" style="1" bestFit="1" customWidth="1"/>
    <col min="7423" max="7423" width="5.28515625" style="1" customWidth="1"/>
    <col min="7424" max="7424" width="6.28515625" style="1" customWidth="1"/>
    <col min="7425" max="7425" width="12.85546875" style="1" bestFit="1" customWidth="1"/>
    <col min="7426" max="7427" width="14.85546875" style="1" bestFit="1" customWidth="1"/>
    <col min="7428" max="7428" width="18.42578125" style="1" bestFit="1" customWidth="1"/>
    <col min="7429" max="7429" width="16.42578125" style="1" bestFit="1" customWidth="1"/>
    <col min="7430" max="7430" width="18.5703125" style="1" bestFit="1" customWidth="1"/>
    <col min="7431" max="7431" width="18.7109375" style="1" bestFit="1" customWidth="1"/>
    <col min="7432" max="7432" width="2.7109375" style="1" customWidth="1"/>
    <col min="7433" max="7672" width="11.42578125" style="1"/>
    <col min="7673" max="7673" width="2.140625" style="1" customWidth="1"/>
    <col min="7674" max="7674" width="57.140625" style="1" bestFit="1" customWidth="1"/>
    <col min="7675" max="7675" width="9.28515625" style="1" customWidth="1"/>
    <col min="7676" max="7676" width="5" style="1" bestFit="1" customWidth="1"/>
    <col min="7677" max="7677" width="18.5703125" style="1" customWidth="1"/>
    <col min="7678" max="7678" width="8.85546875" style="1" bestFit="1" customWidth="1"/>
    <col min="7679" max="7679" width="5.28515625" style="1" customWidth="1"/>
    <col min="7680" max="7680" width="6.28515625" style="1" customWidth="1"/>
    <col min="7681" max="7681" width="12.85546875" style="1" bestFit="1" customWidth="1"/>
    <col min="7682" max="7683" width="14.85546875" style="1" bestFit="1" customWidth="1"/>
    <col min="7684" max="7684" width="18.42578125" style="1" bestFit="1" customWidth="1"/>
    <col min="7685" max="7685" width="16.42578125" style="1" bestFit="1" customWidth="1"/>
    <col min="7686" max="7686" width="18.5703125" style="1" bestFit="1" customWidth="1"/>
    <col min="7687" max="7687" width="18.7109375" style="1" bestFit="1" customWidth="1"/>
    <col min="7688" max="7688" width="2.7109375" style="1" customWidth="1"/>
    <col min="7689" max="7928" width="11.42578125" style="1"/>
    <col min="7929" max="7929" width="2.140625" style="1" customWidth="1"/>
    <col min="7930" max="7930" width="57.140625" style="1" bestFit="1" customWidth="1"/>
    <col min="7931" max="7931" width="9.28515625" style="1" customWidth="1"/>
    <col min="7932" max="7932" width="5" style="1" bestFit="1" customWidth="1"/>
    <col min="7933" max="7933" width="18.5703125" style="1" customWidth="1"/>
    <col min="7934" max="7934" width="8.85546875" style="1" bestFit="1" customWidth="1"/>
    <col min="7935" max="7935" width="5.28515625" style="1" customWidth="1"/>
    <col min="7936" max="7936" width="6.28515625" style="1" customWidth="1"/>
    <col min="7937" max="7937" width="12.85546875" style="1" bestFit="1" customWidth="1"/>
    <col min="7938" max="7939" width="14.85546875" style="1" bestFit="1" customWidth="1"/>
    <col min="7940" max="7940" width="18.42578125" style="1" bestFit="1" customWidth="1"/>
    <col min="7941" max="7941" width="16.42578125" style="1" bestFit="1" customWidth="1"/>
    <col min="7942" max="7942" width="18.5703125" style="1" bestFit="1" customWidth="1"/>
    <col min="7943" max="7943" width="18.7109375" style="1" bestFit="1" customWidth="1"/>
    <col min="7944" max="7944" width="2.7109375" style="1" customWidth="1"/>
    <col min="7945" max="8184" width="11.42578125" style="1"/>
    <col min="8185" max="8185" width="2.140625" style="1" customWidth="1"/>
    <col min="8186" max="8186" width="57.140625" style="1" bestFit="1" customWidth="1"/>
    <col min="8187" max="8187" width="9.28515625" style="1" customWidth="1"/>
    <col min="8188" max="8188" width="5" style="1" bestFit="1" customWidth="1"/>
    <col min="8189" max="8189" width="18.5703125" style="1" customWidth="1"/>
    <col min="8190" max="8190" width="8.85546875" style="1" bestFit="1" customWidth="1"/>
    <col min="8191" max="8191" width="5.28515625" style="1" customWidth="1"/>
    <col min="8192" max="8192" width="6.28515625" style="1" customWidth="1"/>
    <col min="8193" max="8193" width="12.85546875" style="1" bestFit="1" customWidth="1"/>
    <col min="8194" max="8195" width="14.85546875" style="1" bestFit="1" customWidth="1"/>
    <col min="8196" max="8196" width="18.42578125" style="1" bestFit="1" customWidth="1"/>
    <col min="8197" max="8197" width="16.42578125" style="1" bestFit="1" customWidth="1"/>
    <col min="8198" max="8198" width="18.5703125" style="1" bestFit="1" customWidth="1"/>
    <col min="8199" max="8199" width="18.7109375" style="1" bestFit="1" customWidth="1"/>
    <col min="8200" max="8200" width="2.7109375" style="1" customWidth="1"/>
    <col min="8201" max="8440" width="11.42578125" style="1"/>
    <col min="8441" max="8441" width="2.140625" style="1" customWidth="1"/>
    <col min="8442" max="8442" width="57.140625" style="1" bestFit="1" customWidth="1"/>
    <col min="8443" max="8443" width="9.28515625" style="1" customWidth="1"/>
    <col min="8444" max="8444" width="5" style="1" bestFit="1" customWidth="1"/>
    <col min="8445" max="8445" width="18.5703125" style="1" customWidth="1"/>
    <col min="8446" max="8446" width="8.85546875" style="1" bestFit="1" customWidth="1"/>
    <col min="8447" max="8447" width="5.28515625" style="1" customWidth="1"/>
    <col min="8448" max="8448" width="6.28515625" style="1" customWidth="1"/>
    <col min="8449" max="8449" width="12.85546875" style="1" bestFit="1" customWidth="1"/>
    <col min="8450" max="8451" width="14.85546875" style="1" bestFit="1" customWidth="1"/>
    <col min="8452" max="8452" width="18.42578125" style="1" bestFit="1" customWidth="1"/>
    <col min="8453" max="8453" width="16.42578125" style="1" bestFit="1" customWidth="1"/>
    <col min="8454" max="8454" width="18.5703125" style="1" bestFit="1" customWidth="1"/>
    <col min="8455" max="8455" width="18.7109375" style="1" bestFit="1" customWidth="1"/>
    <col min="8456" max="8456" width="2.7109375" style="1" customWidth="1"/>
    <col min="8457" max="8696" width="11.42578125" style="1"/>
    <col min="8697" max="8697" width="2.140625" style="1" customWidth="1"/>
    <col min="8698" max="8698" width="57.140625" style="1" bestFit="1" customWidth="1"/>
    <col min="8699" max="8699" width="9.28515625" style="1" customWidth="1"/>
    <col min="8700" max="8700" width="5" style="1" bestFit="1" customWidth="1"/>
    <col min="8701" max="8701" width="18.5703125" style="1" customWidth="1"/>
    <col min="8702" max="8702" width="8.85546875" style="1" bestFit="1" customWidth="1"/>
    <col min="8703" max="8703" width="5.28515625" style="1" customWidth="1"/>
    <col min="8704" max="8704" width="6.28515625" style="1" customWidth="1"/>
    <col min="8705" max="8705" width="12.85546875" style="1" bestFit="1" customWidth="1"/>
    <col min="8706" max="8707" width="14.85546875" style="1" bestFit="1" customWidth="1"/>
    <col min="8708" max="8708" width="18.42578125" style="1" bestFit="1" customWidth="1"/>
    <col min="8709" max="8709" width="16.42578125" style="1" bestFit="1" customWidth="1"/>
    <col min="8710" max="8710" width="18.5703125" style="1" bestFit="1" customWidth="1"/>
    <col min="8711" max="8711" width="18.7109375" style="1" bestFit="1" customWidth="1"/>
    <col min="8712" max="8712" width="2.7109375" style="1" customWidth="1"/>
    <col min="8713" max="8952" width="11.42578125" style="1"/>
    <col min="8953" max="8953" width="2.140625" style="1" customWidth="1"/>
    <col min="8954" max="8954" width="57.140625" style="1" bestFit="1" customWidth="1"/>
    <col min="8955" max="8955" width="9.28515625" style="1" customWidth="1"/>
    <col min="8956" max="8956" width="5" style="1" bestFit="1" customWidth="1"/>
    <col min="8957" max="8957" width="18.5703125" style="1" customWidth="1"/>
    <col min="8958" max="8958" width="8.85546875" style="1" bestFit="1" customWidth="1"/>
    <col min="8959" max="8959" width="5.28515625" style="1" customWidth="1"/>
    <col min="8960" max="8960" width="6.28515625" style="1" customWidth="1"/>
    <col min="8961" max="8961" width="12.85546875" style="1" bestFit="1" customWidth="1"/>
    <col min="8962" max="8963" width="14.85546875" style="1" bestFit="1" customWidth="1"/>
    <col min="8964" max="8964" width="18.42578125" style="1" bestFit="1" customWidth="1"/>
    <col min="8965" max="8965" width="16.42578125" style="1" bestFit="1" customWidth="1"/>
    <col min="8966" max="8966" width="18.5703125" style="1" bestFit="1" customWidth="1"/>
    <col min="8967" max="8967" width="18.7109375" style="1" bestFit="1" customWidth="1"/>
    <col min="8968" max="8968" width="2.7109375" style="1" customWidth="1"/>
    <col min="8969" max="9208" width="11.42578125" style="1"/>
    <col min="9209" max="9209" width="2.140625" style="1" customWidth="1"/>
    <col min="9210" max="9210" width="57.140625" style="1" bestFit="1" customWidth="1"/>
    <col min="9211" max="9211" width="9.28515625" style="1" customWidth="1"/>
    <col min="9212" max="9212" width="5" style="1" bestFit="1" customWidth="1"/>
    <col min="9213" max="9213" width="18.5703125" style="1" customWidth="1"/>
    <col min="9214" max="9214" width="8.85546875" style="1" bestFit="1" customWidth="1"/>
    <col min="9215" max="9215" width="5.28515625" style="1" customWidth="1"/>
    <col min="9216" max="9216" width="6.28515625" style="1" customWidth="1"/>
    <col min="9217" max="9217" width="12.85546875" style="1" bestFit="1" customWidth="1"/>
    <col min="9218" max="9219" width="14.85546875" style="1" bestFit="1" customWidth="1"/>
    <col min="9220" max="9220" width="18.42578125" style="1" bestFit="1" customWidth="1"/>
    <col min="9221" max="9221" width="16.42578125" style="1" bestFit="1" customWidth="1"/>
    <col min="9222" max="9222" width="18.5703125" style="1" bestFit="1" customWidth="1"/>
    <col min="9223" max="9223" width="18.7109375" style="1" bestFit="1" customWidth="1"/>
    <col min="9224" max="9224" width="2.7109375" style="1" customWidth="1"/>
    <col min="9225" max="9464" width="11.42578125" style="1"/>
    <col min="9465" max="9465" width="2.140625" style="1" customWidth="1"/>
    <col min="9466" max="9466" width="57.140625" style="1" bestFit="1" customWidth="1"/>
    <col min="9467" max="9467" width="9.28515625" style="1" customWidth="1"/>
    <col min="9468" max="9468" width="5" style="1" bestFit="1" customWidth="1"/>
    <col min="9469" max="9469" width="18.5703125" style="1" customWidth="1"/>
    <col min="9470" max="9470" width="8.85546875" style="1" bestFit="1" customWidth="1"/>
    <col min="9471" max="9471" width="5.28515625" style="1" customWidth="1"/>
    <col min="9472" max="9472" width="6.28515625" style="1" customWidth="1"/>
    <col min="9473" max="9473" width="12.85546875" style="1" bestFit="1" customWidth="1"/>
    <col min="9474" max="9475" width="14.85546875" style="1" bestFit="1" customWidth="1"/>
    <col min="9476" max="9476" width="18.42578125" style="1" bestFit="1" customWidth="1"/>
    <col min="9477" max="9477" width="16.42578125" style="1" bestFit="1" customWidth="1"/>
    <col min="9478" max="9478" width="18.5703125" style="1" bestFit="1" customWidth="1"/>
    <col min="9479" max="9479" width="18.7109375" style="1" bestFit="1" customWidth="1"/>
    <col min="9480" max="9480" width="2.7109375" style="1" customWidth="1"/>
    <col min="9481" max="9720" width="11.42578125" style="1"/>
    <col min="9721" max="9721" width="2.140625" style="1" customWidth="1"/>
    <col min="9722" max="9722" width="57.140625" style="1" bestFit="1" customWidth="1"/>
    <col min="9723" max="9723" width="9.28515625" style="1" customWidth="1"/>
    <col min="9724" max="9724" width="5" style="1" bestFit="1" customWidth="1"/>
    <col min="9725" max="9725" width="18.5703125" style="1" customWidth="1"/>
    <col min="9726" max="9726" width="8.85546875" style="1" bestFit="1" customWidth="1"/>
    <col min="9727" max="9727" width="5.28515625" style="1" customWidth="1"/>
    <col min="9728" max="9728" width="6.28515625" style="1" customWidth="1"/>
    <col min="9729" max="9729" width="12.85546875" style="1" bestFit="1" customWidth="1"/>
    <col min="9730" max="9731" width="14.85546875" style="1" bestFit="1" customWidth="1"/>
    <col min="9732" max="9732" width="18.42578125" style="1" bestFit="1" customWidth="1"/>
    <col min="9733" max="9733" width="16.42578125" style="1" bestFit="1" customWidth="1"/>
    <col min="9734" max="9734" width="18.5703125" style="1" bestFit="1" customWidth="1"/>
    <col min="9735" max="9735" width="18.7109375" style="1" bestFit="1" customWidth="1"/>
    <col min="9736" max="9736" width="2.7109375" style="1" customWidth="1"/>
    <col min="9737" max="9976" width="11.42578125" style="1"/>
    <col min="9977" max="9977" width="2.140625" style="1" customWidth="1"/>
    <col min="9978" max="9978" width="57.140625" style="1" bestFit="1" customWidth="1"/>
    <col min="9979" max="9979" width="9.28515625" style="1" customWidth="1"/>
    <col min="9980" max="9980" width="5" style="1" bestFit="1" customWidth="1"/>
    <col min="9981" max="9981" width="18.5703125" style="1" customWidth="1"/>
    <col min="9982" max="9982" width="8.85546875" style="1" bestFit="1" customWidth="1"/>
    <col min="9983" max="9983" width="5.28515625" style="1" customWidth="1"/>
    <col min="9984" max="9984" width="6.28515625" style="1" customWidth="1"/>
    <col min="9985" max="9985" width="12.85546875" style="1" bestFit="1" customWidth="1"/>
    <col min="9986" max="9987" width="14.85546875" style="1" bestFit="1" customWidth="1"/>
    <col min="9988" max="9988" width="18.42578125" style="1" bestFit="1" customWidth="1"/>
    <col min="9989" max="9989" width="16.42578125" style="1" bestFit="1" customWidth="1"/>
    <col min="9990" max="9990" width="18.5703125" style="1" bestFit="1" customWidth="1"/>
    <col min="9991" max="9991" width="18.7109375" style="1" bestFit="1" customWidth="1"/>
    <col min="9992" max="9992" width="2.7109375" style="1" customWidth="1"/>
    <col min="9993" max="10232" width="11.42578125" style="1"/>
    <col min="10233" max="10233" width="2.140625" style="1" customWidth="1"/>
    <col min="10234" max="10234" width="57.140625" style="1" bestFit="1" customWidth="1"/>
    <col min="10235" max="10235" width="9.28515625" style="1" customWidth="1"/>
    <col min="10236" max="10236" width="5" style="1" bestFit="1" customWidth="1"/>
    <col min="10237" max="10237" width="18.5703125" style="1" customWidth="1"/>
    <col min="10238" max="10238" width="8.85546875" style="1" bestFit="1" customWidth="1"/>
    <col min="10239" max="10239" width="5.28515625" style="1" customWidth="1"/>
    <col min="10240" max="10240" width="6.28515625" style="1" customWidth="1"/>
    <col min="10241" max="10241" width="12.85546875" style="1" bestFit="1" customWidth="1"/>
    <col min="10242" max="10243" width="14.85546875" style="1" bestFit="1" customWidth="1"/>
    <col min="10244" max="10244" width="18.42578125" style="1" bestFit="1" customWidth="1"/>
    <col min="10245" max="10245" width="16.42578125" style="1" bestFit="1" customWidth="1"/>
    <col min="10246" max="10246" width="18.5703125" style="1" bestFit="1" customWidth="1"/>
    <col min="10247" max="10247" width="18.7109375" style="1" bestFit="1" customWidth="1"/>
    <col min="10248" max="10248" width="2.7109375" style="1" customWidth="1"/>
    <col min="10249" max="10488" width="11.42578125" style="1"/>
    <col min="10489" max="10489" width="2.140625" style="1" customWidth="1"/>
    <col min="10490" max="10490" width="57.140625" style="1" bestFit="1" customWidth="1"/>
    <col min="10491" max="10491" width="9.28515625" style="1" customWidth="1"/>
    <col min="10492" max="10492" width="5" style="1" bestFit="1" customWidth="1"/>
    <col min="10493" max="10493" width="18.5703125" style="1" customWidth="1"/>
    <col min="10494" max="10494" width="8.85546875" style="1" bestFit="1" customWidth="1"/>
    <col min="10495" max="10495" width="5.28515625" style="1" customWidth="1"/>
    <col min="10496" max="10496" width="6.28515625" style="1" customWidth="1"/>
    <col min="10497" max="10497" width="12.85546875" style="1" bestFit="1" customWidth="1"/>
    <col min="10498" max="10499" width="14.85546875" style="1" bestFit="1" customWidth="1"/>
    <col min="10500" max="10500" width="18.42578125" style="1" bestFit="1" customWidth="1"/>
    <col min="10501" max="10501" width="16.42578125" style="1" bestFit="1" customWidth="1"/>
    <col min="10502" max="10502" width="18.5703125" style="1" bestFit="1" customWidth="1"/>
    <col min="10503" max="10503" width="18.7109375" style="1" bestFit="1" customWidth="1"/>
    <col min="10504" max="10504" width="2.7109375" style="1" customWidth="1"/>
    <col min="10505" max="10744" width="11.42578125" style="1"/>
    <col min="10745" max="10745" width="2.140625" style="1" customWidth="1"/>
    <col min="10746" max="10746" width="57.140625" style="1" bestFit="1" customWidth="1"/>
    <col min="10747" max="10747" width="9.28515625" style="1" customWidth="1"/>
    <col min="10748" max="10748" width="5" style="1" bestFit="1" customWidth="1"/>
    <col min="10749" max="10749" width="18.5703125" style="1" customWidth="1"/>
    <col min="10750" max="10750" width="8.85546875" style="1" bestFit="1" customWidth="1"/>
    <col min="10751" max="10751" width="5.28515625" style="1" customWidth="1"/>
    <col min="10752" max="10752" width="6.28515625" style="1" customWidth="1"/>
    <col min="10753" max="10753" width="12.85546875" style="1" bestFit="1" customWidth="1"/>
    <col min="10754" max="10755" width="14.85546875" style="1" bestFit="1" customWidth="1"/>
    <col min="10756" max="10756" width="18.42578125" style="1" bestFit="1" customWidth="1"/>
    <col min="10757" max="10757" width="16.42578125" style="1" bestFit="1" customWidth="1"/>
    <col min="10758" max="10758" width="18.5703125" style="1" bestFit="1" customWidth="1"/>
    <col min="10759" max="10759" width="18.7109375" style="1" bestFit="1" customWidth="1"/>
    <col min="10760" max="10760" width="2.7109375" style="1" customWidth="1"/>
    <col min="10761" max="11000" width="11.42578125" style="1"/>
    <col min="11001" max="11001" width="2.140625" style="1" customWidth="1"/>
    <col min="11002" max="11002" width="57.140625" style="1" bestFit="1" customWidth="1"/>
    <col min="11003" max="11003" width="9.28515625" style="1" customWidth="1"/>
    <col min="11004" max="11004" width="5" style="1" bestFit="1" customWidth="1"/>
    <col min="11005" max="11005" width="18.5703125" style="1" customWidth="1"/>
    <col min="11006" max="11006" width="8.85546875" style="1" bestFit="1" customWidth="1"/>
    <col min="11007" max="11007" width="5.28515625" style="1" customWidth="1"/>
    <col min="11008" max="11008" width="6.28515625" style="1" customWidth="1"/>
    <col min="11009" max="11009" width="12.85546875" style="1" bestFit="1" customWidth="1"/>
    <col min="11010" max="11011" width="14.85546875" style="1" bestFit="1" customWidth="1"/>
    <col min="11012" max="11012" width="18.42578125" style="1" bestFit="1" customWidth="1"/>
    <col min="11013" max="11013" width="16.42578125" style="1" bestFit="1" customWidth="1"/>
    <col min="11014" max="11014" width="18.5703125" style="1" bestFit="1" customWidth="1"/>
    <col min="11015" max="11015" width="18.7109375" style="1" bestFit="1" customWidth="1"/>
    <col min="11016" max="11016" width="2.7109375" style="1" customWidth="1"/>
    <col min="11017" max="11256" width="11.42578125" style="1"/>
    <col min="11257" max="11257" width="2.140625" style="1" customWidth="1"/>
    <col min="11258" max="11258" width="57.140625" style="1" bestFit="1" customWidth="1"/>
    <col min="11259" max="11259" width="9.28515625" style="1" customWidth="1"/>
    <col min="11260" max="11260" width="5" style="1" bestFit="1" customWidth="1"/>
    <col min="11261" max="11261" width="18.5703125" style="1" customWidth="1"/>
    <col min="11262" max="11262" width="8.85546875" style="1" bestFit="1" customWidth="1"/>
    <col min="11263" max="11263" width="5.28515625" style="1" customWidth="1"/>
    <col min="11264" max="11264" width="6.28515625" style="1" customWidth="1"/>
    <col min="11265" max="11265" width="12.85546875" style="1" bestFit="1" customWidth="1"/>
    <col min="11266" max="11267" width="14.85546875" style="1" bestFit="1" customWidth="1"/>
    <col min="11268" max="11268" width="18.42578125" style="1" bestFit="1" customWidth="1"/>
    <col min="11269" max="11269" width="16.42578125" style="1" bestFit="1" customWidth="1"/>
    <col min="11270" max="11270" width="18.5703125" style="1" bestFit="1" customWidth="1"/>
    <col min="11271" max="11271" width="18.7109375" style="1" bestFit="1" customWidth="1"/>
    <col min="11272" max="11272" width="2.7109375" style="1" customWidth="1"/>
    <col min="11273" max="11512" width="11.42578125" style="1"/>
    <col min="11513" max="11513" width="2.140625" style="1" customWidth="1"/>
    <col min="11514" max="11514" width="57.140625" style="1" bestFit="1" customWidth="1"/>
    <col min="11515" max="11515" width="9.28515625" style="1" customWidth="1"/>
    <col min="11516" max="11516" width="5" style="1" bestFit="1" customWidth="1"/>
    <col min="11517" max="11517" width="18.5703125" style="1" customWidth="1"/>
    <col min="11518" max="11518" width="8.85546875" style="1" bestFit="1" customWidth="1"/>
    <col min="11519" max="11519" width="5.28515625" style="1" customWidth="1"/>
    <col min="11520" max="11520" width="6.28515625" style="1" customWidth="1"/>
    <col min="11521" max="11521" width="12.85546875" style="1" bestFit="1" customWidth="1"/>
    <col min="11522" max="11523" width="14.85546875" style="1" bestFit="1" customWidth="1"/>
    <col min="11524" max="11524" width="18.42578125" style="1" bestFit="1" customWidth="1"/>
    <col min="11525" max="11525" width="16.42578125" style="1" bestFit="1" customWidth="1"/>
    <col min="11526" max="11526" width="18.5703125" style="1" bestFit="1" customWidth="1"/>
    <col min="11527" max="11527" width="18.7109375" style="1" bestFit="1" customWidth="1"/>
    <col min="11528" max="11528" width="2.7109375" style="1" customWidth="1"/>
    <col min="11529" max="11768" width="11.42578125" style="1"/>
    <col min="11769" max="11769" width="2.140625" style="1" customWidth="1"/>
    <col min="11770" max="11770" width="57.140625" style="1" bestFit="1" customWidth="1"/>
    <col min="11771" max="11771" width="9.28515625" style="1" customWidth="1"/>
    <col min="11772" max="11772" width="5" style="1" bestFit="1" customWidth="1"/>
    <col min="11773" max="11773" width="18.5703125" style="1" customWidth="1"/>
    <col min="11774" max="11774" width="8.85546875" style="1" bestFit="1" customWidth="1"/>
    <col min="11775" max="11775" width="5.28515625" style="1" customWidth="1"/>
    <col min="11776" max="11776" width="6.28515625" style="1" customWidth="1"/>
    <col min="11777" max="11777" width="12.85546875" style="1" bestFit="1" customWidth="1"/>
    <col min="11778" max="11779" width="14.85546875" style="1" bestFit="1" customWidth="1"/>
    <col min="11780" max="11780" width="18.42578125" style="1" bestFit="1" customWidth="1"/>
    <col min="11781" max="11781" width="16.42578125" style="1" bestFit="1" customWidth="1"/>
    <col min="11782" max="11782" width="18.5703125" style="1" bestFit="1" customWidth="1"/>
    <col min="11783" max="11783" width="18.7109375" style="1" bestFit="1" customWidth="1"/>
    <col min="11784" max="11784" width="2.7109375" style="1" customWidth="1"/>
    <col min="11785" max="12024" width="11.42578125" style="1"/>
    <col min="12025" max="12025" width="2.140625" style="1" customWidth="1"/>
    <col min="12026" max="12026" width="57.140625" style="1" bestFit="1" customWidth="1"/>
    <col min="12027" max="12027" width="9.28515625" style="1" customWidth="1"/>
    <col min="12028" max="12028" width="5" style="1" bestFit="1" customWidth="1"/>
    <col min="12029" max="12029" width="18.5703125" style="1" customWidth="1"/>
    <col min="12030" max="12030" width="8.85546875" style="1" bestFit="1" customWidth="1"/>
    <col min="12031" max="12031" width="5.28515625" style="1" customWidth="1"/>
    <col min="12032" max="12032" width="6.28515625" style="1" customWidth="1"/>
    <col min="12033" max="12033" width="12.85546875" style="1" bestFit="1" customWidth="1"/>
    <col min="12034" max="12035" width="14.85546875" style="1" bestFit="1" customWidth="1"/>
    <col min="12036" max="12036" width="18.42578125" style="1" bestFit="1" customWidth="1"/>
    <col min="12037" max="12037" width="16.42578125" style="1" bestFit="1" customWidth="1"/>
    <col min="12038" max="12038" width="18.5703125" style="1" bestFit="1" customWidth="1"/>
    <col min="12039" max="12039" width="18.7109375" style="1" bestFit="1" customWidth="1"/>
    <col min="12040" max="12040" width="2.7109375" style="1" customWidth="1"/>
    <col min="12041" max="12280" width="11.42578125" style="1"/>
    <col min="12281" max="12281" width="2.140625" style="1" customWidth="1"/>
    <col min="12282" max="12282" width="57.140625" style="1" bestFit="1" customWidth="1"/>
    <col min="12283" max="12283" width="9.28515625" style="1" customWidth="1"/>
    <col min="12284" max="12284" width="5" style="1" bestFit="1" customWidth="1"/>
    <col min="12285" max="12285" width="18.5703125" style="1" customWidth="1"/>
    <col min="12286" max="12286" width="8.85546875" style="1" bestFit="1" customWidth="1"/>
    <col min="12287" max="12287" width="5.28515625" style="1" customWidth="1"/>
    <col min="12288" max="12288" width="6.28515625" style="1" customWidth="1"/>
    <col min="12289" max="12289" width="12.85546875" style="1" bestFit="1" customWidth="1"/>
    <col min="12290" max="12291" width="14.85546875" style="1" bestFit="1" customWidth="1"/>
    <col min="12292" max="12292" width="18.42578125" style="1" bestFit="1" customWidth="1"/>
    <col min="12293" max="12293" width="16.42578125" style="1" bestFit="1" customWidth="1"/>
    <col min="12294" max="12294" width="18.5703125" style="1" bestFit="1" customWidth="1"/>
    <col min="12295" max="12295" width="18.7109375" style="1" bestFit="1" customWidth="1"/>
    <col min="12296" max="12296" width="2.7109375" style="1" customWidth="1"/>
    <col min="12297" max="12536" width="11.42578125" style="1"/>
    <col min="12537" max="12537" width="2.140625" style="1" customWidth="1"/>
    <col min="12538" max="12538" width="57.140625" style="1" bestFit="1" customWidth="1"/>
    <col min="12539" max="12539" width="9.28515625" style="1" customWidth="1"/>
    <col min="12540" max="12540" width="5" style="1" bestFit="1" customWidth="1"/>
    <col min="12541" max="12541" width="18.5703125" style="1" customWidth="1"/>
    <col min="12542" max="12542" width="8.85546875" style="1" bestFit="1" customWidth="1"/>
    <col min="12543" max="12543" width="5.28515625" style="1" customWidth="1"/>
    <col min="12544" max="12544" width="6.28515625" style="1" customWidth="1"/>
    <col min="12545" max="12545" width="12.85546875" style="1" bestFit="1" customWidth="1"/>
    <col min="12546" max="12547" width="14.85546875" style="1" bestFit="1" customWidth="1"/>
    <col min="12548" max="12548" width="18.42578125" style="1" bestFit="1" customWidth="1"/>
    <col min="12549" max="12549" width="16.42578125" style="1" bestFit="1" customWidth="1"/>
    <col min="12550" max="12550" width="18.5703125" style="1" bestFit="1" customWidth="1"/>
    <col min="12551" max="12551" width="18.7109375" style="1" bestFit="1" customWidth="1"/>
    <col min="12552" max="12552" width="2.7109375" style="1" customWidth="1"/>
    <col min="12553" max="12792" width="11.42578125" style="1"/>
    <col min="12793" max="12793" width="2.140625" style="1" customWidth="1"/>
    <col min="12794" max="12794" width="57.140625" style="1" bestFit="1" customWidth="1"/>
    <col min="12795" max="12795" width="9.28515625" style="1" customWidth="1"/>
    <col min="12796" max="12796" width="5" style="1" bestFit="1" customWidth="1"/>
    <col min="12797" max="12797" width="18.5703125" style="1" customWidth="1"/>
    <col min="12798" max="12798" width="8.85546875" style="1" bestFit="1" customWidth="1"/>
    <col min="12799" max="12799" width="5.28515625" style="1" customWidth="1"/>
    <col min="12800" max="12800" width="6.28515625" style="1" customWidth="1"/>
    <col min="12801" max="12801" width="12.85546875" style="1" bestFit="1" customWidth="1"/>
    <col min="12802" max="12803" width="14.85546875" style="1" bestFit="1" customWidth="1"/>
    <col min="12804" max="12804" width="18.42578125" style="1" bestFit="1" customWidth="1"/>
    <col min="12805" max="12805" width="16.42578125" style="1" bestFit="1" customWidth="1"/>
    <col min="12806" max="12806" width="18.5703125" style="1" bestFit="1" customWidth="1"/>
    <col min="12807" max="12807" width="18.7109375" style="1" bestFit="1" customWidth="1"/>
    <col min="12808" max="12808" width="2.7109375" style="1" customWidth="1"/>
    <col min="12809" max="13048" width="11.42578125" style="1"/>
    <col min="13049" max="13049" width="2.140625" style="1" customWidth="1"/>
    <col min="13050" max="13050" width="57.140625" style="1" bestFit="1" customWidth="1"/>
    <col min="13051" max="13051" width="9.28515625" style="1" customWidth="1"/>
    <col min="13052" max="13052" width="5" style="1" bestFit="1" customWidth="1"/>
    <col min="13053" max="13053" width="18.5703125" style="1" customWidth="1"/>
    <col min="13054" max="13054" width="8.85546875" style="1" bestFit="1" customWidth="1"/>
    <col min="13055" max="13055" width="5.28515625" style="1" customWidth="1"/>
    <col min="13056" max="13056" width="6.28515625" style="1" customWidth="1"/>
    <col min="13057" max="13057" width="12.85546875" style="1" bestFit="1" customWidth="1"/>
    <col min="13058" max="13059" width="14.85546875" style="1" bestFit="1" customWidth="1"/>
    <col min="13060" max="13060" width="18.42578125" style="1" bestFit="1" customWidth="1"/>
    <col min="13061" max="13061" width="16.42578125" style="1" bestFit="1" customWidth="1"/>
    <col min="13062" max="13062" width="18.5703125" style="1" bestFit="1" customWidth="1"/>
    <col min="13063" max="13063" width="18.7109375" style="1" bestFit="1" customWidth="1"/>
    <col min="13064" max="13064" width="2.7109375" style="1" customWidth="1"/>
    <col min="13065" max="13304" width="11.42578125" style="1"/>
    <col min="13305" max="13305" width="2.140625" style="1" customWidth="1"/>
    <col min="13306" max="13306" width="57.140625" style="1" bestFit="1" customWidth="1"/>
    <col min="13307" max="13307" width="9.28515625" style="1" customWidth="1"/>
    <col min="13308" max="13308" width="5" style="1" bestFit="1" customWidth="1"/>
    <col min="13309" max="13309" width="18.5703125" style="1" customWidth="1"/>
    <col min="13310" max="13310" width="8.85546875" style="1" bestFit="1" customWidth="1"/>
    <col min="13311" max="13311" width="5.28515625" style="1" customWidth="1"/>
    <col min="13312" max="13312" width="6.28515625" style="1" customWidth="1"/>
    <col min="13313" max="13313" width="12.85546875" style="1" bestFit="1" customWidth="1"/>
    <col min="13314" max="13315" width="14.85546875" style="1" bestFit="1" customWidth="1"/>
    <col min="13316" max="13316" width="18.42578125" style="1" bestFit="1" customWidth="1"/>
    <col min="13317" max="13317" width="16.42578125" style="1" bestFit="1" customWidth="1"/>
    <col min="13318" max="13318" width="18.5703125" style="1" bestFit="1" customWidth="1"/>
    <col min="13319" max="13319" width="18.7109375" style="1" bestFit="1" customWidth="1"/>
    <col min="13320" max="13320" width="2.7109375" style="1" customWidth="1"/>
    <col min="13321" max="13560" width="11.42578125" style="1"/>
    <col min="13561" max="13561" width="2.140625" style="1" customWidth="1"/>
    <col min="13562" max="13562" width="57.140625" style="1" bestFit="1" customWidth="1"/>
    <col min="13563" max="13563" width="9.28515625" style="1" customWidth="1"/>
    <col min="13564" max="13564" width="5" style="1" bestFit="1" customWidth="1"/>
    <col min="13565" max="13565" width="18.5703125" style="1" customWidth="1"/>
    <col min="13566" max="13566" width="8.85546875" style="1" bestFit="1" customWidth="1"/>
    <col min="13567" max="13567" width="5.28515625" style="1" customWidth="1"/>
    <col min="13568" max="13568" width="6.28515625" style="1" customWidth="1"/>
    <col min="13569" max="13569" width="12.85546875" style="1" bestFit="1" customWidth="1"/>
    <col min="13570" max="13571" width="14.85546875" style="1" bestFit="1" customWidth="1"/>
    <col min="13572" max="13572" width="18.42578125" style="1" bestFit="1" customWidth="1"/>
    <col min="13573" max="13573" width="16.42578125" style="1" bestFit="1" customWidth="1"/>
    <col min="13574" max="13574" width="18.5703125" style="1" bestFit="1" customWidth="1"/>
    <col min="13575" max="13575" width="18.7109375" style="1" bestFit="1" customWidth="1"/>
    <col min="13576" max="13576" width="2.7109375" style="1" customWidth="1"/>
    <col min="13577" max="13816" width="11.42578125" style="1"/>
    <col min="13817" max="13817" width="2.140625" style="1" customWidth="1"/>
    <col min="13818" max="13818" width="57.140625" style="1" bestFit="1" customWidth="1"/>
    <col min="13819" max="13819" width="9.28515625" style="1" customWidth="1"/>
    <col min="13820" max="13820" width="5" style="1" bestFit="1" customWidth="1"/>
    <col min="13821" max="13821" width="18.5703125" style="1" customWidth="1"/>
    <col min="13822" max="13822" width="8.85546875" style="1" bestFit="1" customWidth="1"/>
    <col min="13823" max="13823" width="5.28515625" style="1" customWidth="1"/>
    <col min="13824" max="13824" width="6.28515625" style="1" customWidth="1"/>
    <col min="13825" max="13825" width="12.85546875" style="1" bestFit="1" customWidth="1"/>
    <col min="13826" max="13827" width="14.85546875" style="1" bestFit="1" customWidth="1"/>
    <col min="13828" max="13828" width="18.42578125" style="1" bestFit="1" customWidth="1"/>
    <col min="13829" max="13829" width="16.42578125" style="1" bestFit="1" customWidth="1"/>
    <col min="13830" max="13830" width="18.5703125" style="1" bestFit="1" customWidth="1"/>
    <col min="13831" max="13831" width="18.7109375" style="1" bestFit="1" customWidth="1"/>
    <col min="13832" max="13832" width="2.7109375" style="1" customWidth="1"/>
    <col min="13833" max="14072" width="11.42578125" style="1"/>
    <col min="14073" max="14073" width="2.140625" style="1" customWidth="1"/>
    <col min="14074" max="14074" width="57.140625" style="1" bestFit="1" customWidth="1"/>
    <col min="14075" max="14075" width="9.28515625" style="1" customWidth="1"/>
    <col min="14076" max="14076" width="5" style="1" bestFit="1" customWidth="1"/>
    <col min="14077" max="14077" width="18.5703125" style="1" customWidth="1"/>
    <col min="14078" max="14078" width="8.85546875" style="1" bestFit="1" customWidth="1"/>
    <col min="14079" max="14079" width="5.28515625" style="1" customWidth="1"/>
    <col min="14080" max="14080" width="6.28515625" style="1" customWidth="1"/>
    <col min="14081" max="14081" width="12.85546875" style="1" bestFit="1" customWidth="1"/>
    <col min="14082" max="14083" width="14.85546875" style="1" bestFit="1" customWidth="1"/>
    <col min="14084" max="14084" width="18.42578125" style="1" bestFit="1" customWidth="1"/>
    <col min="14085" max="14085" width="16.42578125" style="1" bestFit="1" customWidth="1"/>
    <col min="14086" max="14086" width="18.5703125" style="1" bestFit="1" customWidth="1"/>
    <col min="14087" max="14087" width="18.7109375" style="1" bestFit="1" customWidth="1"/>
    <col min="14088" max="14088" width="2.7109375" style="1" customWidth="1"/>
    <col min="14089" max="14328" width="11.42578125" style="1"/>
    <col min="14329" max="14329" width="2.140625" style="1" customWidth="1"/>
    <col min="14330" max="14330" width="57.140625" style="1" bestFit="1" customWidth="1"/>
    <col min="14331" max="14331" width="9.28515625" style="1" customWidth="1"/>
    <col min="14332" max="14332" width="5" style="1" bestFit="1" customWidth="1"/>
    <col min="14333" max="14333" width="18.5703125" style="1" customWidth="1"/>
    <col min="14334" max="14334" width="8.85546875" style="1" bestFit="1" customWidth="1"/>
    <col min="14335" max="14335" width="5.28515625" style="1" customWidth="1"/>
    <col min="14336" max="14336" width="6.28515625" style="1" customWidth="1"/>
    <col min="14337" max="14337" width="12.85546875" style="1" bestFit="1" customWidth="1"/>
    <col min="14338" max="14339" width="14.85546875" style="1" bestFit="1" customWidth="1"/>
    <col min="14340" max="14340" width="18.42578125" style="1" bestFit="1" customWidth="1"/>
    <col min="14341" max="14341" width="16.42578125" style="1" bestFit="1" customWidth="1"/>
    <col min="14342" max="14342" width="18.5703125" style="1" bestFit="1" customWidth="1"/>
    <col min="14343" max="14343" width="18.7109375" style="1" bestFit="1" customWidth="1"/>
    <col min="14344" max="14344" width="2.7109375" style="1" customWidth="1"/>
    <col min="14345" max="14584" width="11.42578125" style="1"/>
    <col min="14585" max="14585" width="2.140625" style="1" customWidth="1"/>
    <col min="14586" max="14586" width="57.140625" style="1" bestFit="1" customWidth="1"/>
    <col min="14587" max="14587" width="9.28515625" style="1" customWidth="1"/>
    <col min="14588" max="14588" width="5" style="1" bestFit="1" customWidth="1"/>
    <col min="14589" max="14589" width="18.5703125" style="1" customWidth="1"/>
    <col min="14590" max="14590" width="8.85546875" style="1" bestFit="1" customWidth="1"/>
    <col min="14591" max="14591" width="5.28515625" style="1" customWidth="1"/>
    <col min="14592" max="14592" width="6.28515625" style="1" customWidth="1"/>
    <col min="14593" max="14593" width="12.85546875" style="1" bestFit="1" customWidth="1"/>
    <col min="14594" max="14595" width="14.85546875" style="1" bestFit="1" customWidth="1"/>
    <col min="14596" max="14596" width="18.42578125" style="1" bestFit="1" customWidth="1"/>
    <col min="14597" max="14597" width="16.42578125" style="1" bestFit="1" customWidth="1"/>
    <col min="14598" max="14598" width="18.5703125" style="1" bestFit="1" customWidth="1"/>
    <col min="14599" max="14599" width="18.7109375" style="1" bestFit="1" customWidth="1"/>
    <col min="14600" max="14600" width="2.7109375" style="1" customWidth="1"/>
    <col min="14601" max="14840" width="11.42578125" style="1"/>
    <col min="14841" max="14841" width="2.140625" style="1" customWidth="1"/>
    <col min="14842" max="14842" width="57.140625" style="1" bestFit="1" customWidth="1"/>
    <col min="14843" max="14843" width="9.28515625" style="1" customWidth="1"/>
    <col min="14844" max="14844" width="5" style="1" bestFit="1" customWidth="1"/>
    <col min="14845" max="14845" width="18.5703125" style="1" customWidth="1"/>
    <col min="14846" max="14846" width="8.85546875" style="1" bestFit="1" customWidth="1"/>
    <col min="14847" max="14847" width="5.28515625" style="1" customWidth="1"/>
    <col min="14848" max="14848" width="6.28515625" style="1" customWidth="1"/>
    <col min="14849" max="14849" width="12.85546875" style="1" bestFit="1" customWidth="1"/>
    <col min="14850" max="14851" width="14.85546875" style="1" bestFit="1" customWidth="1"/>
    <col min="14852" max="14852" width="18.42578125" style="1" bestFit="1" customWidth="1"/>
    <col min="14853" max="14853" width="16.42578125" style="1" bestFit="1" customWidth="1"/>
    <col min="14854" max="14854" width="18.5703125" style="1" bestFit="1" customWidth="1"/>
    <col min="14855" max="14855" width="18.7109375" style="1" bestFit="1" customWidth="1"/>
    <col min="14856" max="14856" width="2.7109375" style="1" customWidth="1"/>
    <col min="14857" max="15096" width="11.42578125" style="1"/>
    <col min="15097" max="15097" width="2.140625" style="1" customWidth="1"/>
    <col min="15098" max="15098" width="57.140625" style="1" bestFit="1" customWidth="1"/>
    <col min="15099" max="15099" width="9.28515625" style="1" customWidth="1"/>
    <col min="15100" max="15100" width="5" style="1" bestFit="1" customWidth="1"/>
    <col min="15101" max="15101" width="18.5703125" style="1" customWidth="1"/>
    <col min="15102" max="15102" width="8.85546875" style="1" bestFit="1" customWidth="1"/>
    <col min="15103" max="15103" width="5.28515625" style="1" customWidth="1"/>
    <col min="15104" max="15104" width="6.28515625" style="1" customWidth="1"/>
    <col min="15105" max="15105" width="12.85546875" style="1" bestFit="1" customWidth="1"/>
    <col min="15106" max="15107" width="14.85546875" style="1" bestFit="1" customWidth="1"/>
    <col min="15108" max="15108" width="18.42578125" style="1" bestFit="1" customWidth="1"/>
    <col min="15109" max="15109" width="16.42578125" style="1" bestFit="1" customWidth="1"/>
    <col min="15110" max="15110" width="18.5703125" style="1" bestFit="1" customWidth="1"/>
    <col min="15111" max="15111" width="18.7109375" style="1" bestFit="1" customWidth="1"/>
    <col min="15112" max="15112" width="2.7109375" style="1" customWidth="1"/>
    <col min="15113" max="15352" width="11.42578125" style="1"/>
    <col min="15353" max="15353" width="2.140625" style="1" customWidth="1"/>
    <col min="15354" max="15354" width="57.140625" style="1" bestFit="1" customWidth="1"/>
    <col min="15355" max="15355" width="9.28515625" style="1" customWidth="1"/>
    <col min="15356" max="15356" width="5" style="1" bestFit="1" customWidth="1"/>
    <col min="15357" max="15357" width="18.5703125" style="1" customWidth="1"/>
    <col min="15358" max="15358" width="8.85546875" style="1" bestFit="1" customWidth="1"/>
    <col min="15359" max="15359" width="5.28515625" style="1" customWidth="1"/>
    <col min="15360" max="15360" width="6.28515625" style="1" customWidth="1"/>
    <col min="15361" max="15361" width="12.85546875" style="1" bestFit="1" customWidth="1"/>
    <col min="15362" max="15363" width="14.85546875" style="1" bestFit="1" customWidth="1"/>
    <col min="15364" max="15364" width="18.42578125" style="1" bestFit="1" customWidth="1"/>
    <col min="15365" max="15365" width="16.42578125" style="1" bestFit="1" customWidth="1"/>
    <col min="15366" max="15366" width="18.5703125" style="1" bestFit="1" customWidth="1"/>
    <col min="15367" max="15367" width="18.7109375" style="1" bestFit="1" customWidth="1"/>
    <col min="15368" max="15368" width="2.7109375" style="1" customWidth="1"/>
    <col min="15369" max="15608" width="11.42578125" style="1"/>
    <col min="15609" max="15609" width="2.140625" style="1" customWidth="1"/>
    <col min="15610" max="15610" width="57.140625" style="1" bestFit="1" customWidth="1"/>
    <col min="15611" max="15611" width="9.28515625" style="1" customWidth="1"/>
    <col min="15612" max="15612" width="5" style="1" bestFit="1" customWidth="1"/>
    <col min="15613" max="15613" width="18.5703125" style="1" customWidth="1"/>
    <col min="15614" max="15614" width="8.85546875" style="1" bestFit="1" customWidth="1"/>
    <col min="15615" max="15615" width="5.28515625" style="1" customWidth="1"/>
    <col min="15616" max="15616" width="6.28515625" style="1" customWidth="1"/>
    <col min="15617" max="15617" width="12.85546875" style="1" bestFit="1" customWidth="1"/>
    <col min="15618" max="15619" width="14.85546875" style="1" bestFit="1" customWidth="1"/>
    <col min="15620" max="15620" width="18.42578125" style="1" bestFit="1" customWidth="1"/>
    <col min="15621" max="15621" width="16.42578125" style="1" bestFit="1" customWidth="1"/>
    <col min="15622" max="15622" width="18.5703125" style="1" bestFit="1" customWidth="1"/>
    <col min="15623" max="15623" width="18.7109375" style="1" bestFit="1" customWidth="1"/>
    <col min="15624" max="15624" width="2.7109375" style="1" customWidth="1"/>
    <col min="15625" max="15864" width="11.42578125" style="1"/>
    <col min="15865" max="15865" width="2.140625" style="1" customWidth="1"/>
    <col min="15866" max="15866" width="57.140625" style="1" bestFit="1" customWidth="1"/>
    <col min="15867" max="15867" width="9.28515625" style="1" customWidth="1"/>
    <col min="15868" max="15868" width="5" style="1" bestFit="1" customWidth="1"/>
    <col min="15869" max="15869" width="18.5703125" style="1" customWidth="1"/>
    <col min="15870" max="15870" width="8.85546875" style="1" bestFit="1" customWidth="1"/>
    <col min="15871" max="15871" width="5.28515625" style="1" customWidth="1"/>
    <col min="15872" max="15872" width="6.28515625" style="1" customWidth="1"/>
    <col min="15873" max="15873" width="12.85546875" style="1" bestFit="1" customWidth="1"/>
    <col min="15874" max="15875" width="14.85546875" style="1" bestFit="1" customWidth="1"/>
    <col min="15876" max="15876" width="18.42578125" style="1" bestFit="1" customWidth="1"/>
    <col min="15877" max="15877" width="16.42578125" style="1" bestFit="1" customWidth="1"/>
    <col min="15878" max="15878" width="18.5703125" style="1" bestFit="1" customWidth="1"/>
    <col min="15879" max="15879" width="18.7109375" style="1" bestFit="1" customWidth="1"/>
    <col min="15880" max="15880" width="2.7109375" style="1" customWidth="1"/>
    <col min="15881" max="16120" width="11.42578125" style="1"/>
    <col min="16121" max="16121" width="2.140625" style="1" customWidth="1"/>
    <col min="16122" max="16122" width="57.140625" style="1" bestFit="1" customWidth="1"/>
    <col min="16123" max="16123" width="9.28515625" style="1" customWidth="1"/>
    <col min="16124" max="16124" width="5" style="1" bestFit="1" customWidth="1"/>
    <col min="16125" max="16125" width="18.5703125" style="1" customWidth="1"/>
    <col min="16126" max="16126" width="8.85546875" style="1" bestFit="1" customWidth="1"/>
    <col min="16127" max="16127" width="5.28515625" style="1" customWidth="1"/>
    <col min="16128" max="16128" width="6.28515625" style="1" customWidth="1"/>
    <col min="16129" max="16129" width="12.85546875" style="1" bestFit="1" customWidth="1"/>
    <col min="16130" max="16131" width="14.85546875" style="1" bestFit="1" customWidth="1"/>
    <col min="16132" max="16132" width="18.42578125" style="1" bestFit="1" customWidth="1"/>
    <col min="16133" max="16133" width="16.42578125" style="1" bestFit="1" customWidth="1"/>
    <col min="16134" max="16134" width="18.5703125" style="1" bestFit="1" customWidth="1"/>
    <col min="16135" max="16135" width="18.7109375" style="1" bestFit="1" customWidth="1"/>
    <col min="16136" max="16136" width="2.7109375" style="1" customWidth="1"/>
    <col min="16137" max="16384" width="11.42578125" style="1"/>
  </cols>
  <sheetData>
    <row r="1" spans="1:211" x14ac:dyDescent="0.2">
      <c r="A1" s="1"/>
      <c r="B1" s="77" t="s">
        <v>69</v>
      </c>
      <c r="C1" s="77"/>
      <c r="D1" s="77"/>
      <c r="E1" s="77"/>
      <c r="F1" s="2"/>
      <c r="G1" s="1"/>
      <c r="H1" s="1"/>
    </row>
    <row r="2" spans="1:211" x14ac:dyDescent="0.2">
      <c r="A2" s="1"/>
      <c r="B2" s="78" t="s">
        <v>54</v>
      </c>
      <c r="C2" s="78"/>
      <c r="D2" s="78"/>
      <c r="E2" s="78"/>
      <c r="F2" s="2"/>
      <c r="G2" s="1"/>
      <c r="H2" s="1"/>
    </row>
    <row r="3" spans="1:211" x14ac:dyDescent="0.2">
      <c r="A3" s="1"/>
      <c r="E3" s="4"/>
      <c r="F3" s="5"/>
      <c r="G3" s="1"/>
      <c r="H3" s="1"/>
    </row>
    <row r="4" spans="1:211" ht="9" customHeight="1" thickBot="1" x14ac:dyDescent="0.25">
      <c r="A4" s="1"/>
      <c r="E4" s="4"/>
      <c r="F4" s="2"/>
      <c r="G4" s="1"/>
      <c r="H4" s="1"/>
    </row>
    <row r="5" spans="1:211" ht="15" customHeight="1" x14ac:dyDescent="0.2">
      <c r="A5" s="1"/>
      <c r="B5" s="79" t="s">
        <v>20</v>
      </c>
      <c r="C5" s="80"/>
      <c r="D5" s="81"/>
      <c r="E5" s="88" t="s">
        <v>70</v>
      </c>
      <c r="F5" s="2"/>
      <c r="G5" s="1"/>
      <c r="H5" s="1"/>
    </row>
    <row r="6" spans="1:211" ht="20.25" customHeight="1" x14ac:dyDescent="0.2">
      <c r="A6" s="1"/>
      <c r="B6" s="82"/>
      <c r="C6" s="83"/>
      <c r="D6" s="84"/>
      <c r="E6" s="89"/>
      <c r="F6" s="2"/>
      <c r="G6" s="1"/>
      <c r="H6" s="1"/>
    </row>
    <row r="7" spans="1:211" ht="18" customHeight="1" thickBot="1" x14ac:dyDescent="0.25">
      <c r="A7" s="1"/>
      <c r="B7" s="85"/>
      <c r="C7" s="86"/>
      <c r="D7" s="87"/>
      <c r="E7" s="90"/>
      <c r="F7" s="2"/>
      <c r="G7" s="1"/>
      <c r="H7" s="1"/>
    </row>
    <row r="8" spans="1:211" x14ac:dyDescent="0.2">
      <c r="A8" s="1"/>
      <c r="B8" s="91" t="s">
        <v>21</v>
      </c>
      <c r="C8" s="92"/>
      <c r="D8" s="6"/>
      <c r="E8" s="7"/>
      <c r="F8" s="2"/>
      <c r="G8" s="1"/>
      <c r="H8" s="1"/>
    </row>
    <row r="9" spans="1:211" x14ac:dyDescent="0.2">
      <c r="A9" s="1"/>
      <c r="B9" s="75" t="s">
        <v>0</v>
      </c>
      <c r="C9" s="76"/>
      <c r="D9" s="8"/>
      <c r="E9" s="9">
        <v>0</v>
      </c>
      <c r="F9" s="2"/>
      <c r="G9" s="1"/>
      <c r="H9" s="1"/>
    </row>
    <row r="10" spans="1:211" x14ac:dyDescent="0.2">
      <c r="A10" s="1"/>
      <c r="B10" s="75" t="s">
        <v>2</v>
      </c>
      <c r="C10" s="76"/>
      <c r="D10" s="8"/>
      <c r="E10" s="9">
        <f>+E9</f>
        <v>0</v>
      </c>
      <c r="F10" s="2"/>
      <c r="G10" s="1"/>
      <c r="H10" s="1"/>
    </row>
    <row r="11" spans="1:211" x14ac:dyDescent="0.2">
      <c r="A11" s="1"/>
      <c r="B11" s="75" t="s">
        <v>3</v>
      </c>
      <c r="C11" s="76"/>
      <c r="D11" s="8"/>
      <c r="E11" s="9">
        <f t="shared" ref="E11:E20" si="0">+E10</f>
        <v>0</v>
      </c>
      <c r="F11" s="2"/>
      <c r="G11" s="1"/>
      <c r="H11" s="1"/>
    </row>
    <row r="12" spans="1:211" x14ac:dyDescent="0.2">
      <c r="A12" s="1"/>
      <c r="B12" s="75" t="s">
        <v>4</v>
      </c>
      <c r="C12" s="76"/>
      <c r="D12" s="8"/>
      <c r="E12" s="9">
        <f t="shared" si="0"/>
        <v>0</v>
      </c>
      <c r="F12" s="2"/>
      <c r="G12" s="1"/>
      <c r="H12" s="1"/>
    </row>
    <row r="13" spans="1:211" x14ac:dyDescent="0.2">
      <c r="A13" s="1"/>
      <c r="B13" s="75" t="s">
        <v>5</v>
      </c>
      <c r="C13" s="76"/>
      <c r="D13" s="10"/>
      <c r="E13" s="9">
        <f t="shared" si="0"/>
        <v>0</v>
      </c>
      <c r="F13" s="2"/>
      <c r="G13" s="1"/>
      <c r="H13" s="1"/>
    </row>
    <row r="14" spans="1:211" x14ac:dyDescent="0.2">
      <c r="A14" s="11"/>
      <c r="B14" s="75" t="s">
        <v>6</v>
      </c>
      <c r="C14" s="76"/>
      <c r="D14" s="8"/>
      <c r="E14" s="73">
        <v>86738.59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</row>
    <row r="15" spans="1:211" x14ac:dyDescent="0.2">
      <c r="A15" s="1"/>
      <c r="B15" s="75" t="s">
        <v>7</v>
      </c>
      <c r="C15" s="76"/>
      <c r="D15" s="8"/>
      <c r="E15" s="9">
        <f>14000+85</f>
        <v>14085</v>
      </c>
      <c r="F15" s="2"/>
      <c r="G15" s="1"/>
      <c r="H15" s="1"/>
    </row>
    <row r="16" spans="1:211" x14ac:dyDescent="0.2">
      <c r="A16" s="1"/>
      <c r="B16" s="75" t="s">
        <v>8</v>
      </c>
      <c r="C16" s="76"/>
      <c r="D16" s="8"/>
      <c r="E16" s="9">
        <f t="shared" si="0"/>
        <v>14085</v>
      </c>
      <c r="F16" s="2"/>
      <c r="G16" s="1"/>
      <c r="H16" s="1"/>
    </row>
    <row r="17" spans="1:8" x14ac:dyDescent="0.2">
      <c r="A17" s="1"/>
      <c r="B17" s="75" t="s">
        <v>9</v>
      </c>
      <c r="C17" s="76"/>
      <c r="D17" s="8"/>
      <c r="E17" s="9">
        <f t="shared" si="0"/>
        <v>14085</v>
      </c>
      <c r="F17" s="2"/>
      <c r="G17" s="1"/>
      <c r="H17" s="1"/>
    </row>
    <row r="18" spans="1:8" x14ac:dyDescent="0.2">
      <c r="A18" s="1"/>
      <c r="B18" s="75" t="s">
        <v>10</v>
      </c>
      <c r="C18" s="76"/>
      <c r="D18" s="8"/>
      <c r="E18" s="9">
        <f t="shared" si="0"/>
        <v>14085</v>
      </c>
      <c r="F18" s="2"/>
      <c r="G18" s="1"/>
      <c r="H18" s="1"/>
    </row>
    <row r="19" spans="1:8" x14ac:dyDescent="0.2">
      <c r="A19" s="1"/>
      <c r="B19" s="75" t="s">
        <v>11</v>
      </c>
      <c r="C19" s="76"/>
      <c r="D19" s="8"/>
      <c r="E19" s="9">
        <f t="shared" si="0"/>
        <v>14085</v>
      </c>
      <c r="F19" s="2"/>
      <c r="G19" s="1"/>
      <c r="H19" s="1"/>
    </row>
    <row r="20" spans="1:8" ht="13.5" thickBot="1" x14ac:dyDescent="0.25">
      <c r="A20" s="1"/>
      <c r="B20" s="96" t="s">
        <v>12</v>
      </c>
      <c r="C20" s="97"/>
      <c r="D20" s="13"/>
      <c r="E20" s="9">
        <f t="shared" si="0"/>
        <v>14085</v>
      </c>
      <c r="F20" s="2"/>
      <c r="G20" s="1"/>
      <c r="H20" s="1"/>
    </row>
    <row r="21" spans="1:8" ht="15.75" customHeight="1" thickBot="1" x14ac:dyDescent="0.25">
      <c r="A21" s="1"/>
      <c r="B21" s="98" t="s">
        <v>22</v>
      </c>
      <c r="C21" s="99"/>
      <c r="D21" s="100"/>
      <c r="E21" s="14">
        <f>SUM(E9:E20)</f>
        <v>171248.59</v>
      </c>
      <c r="F21" s="2"/>
      <c r="G21" s="1"/>
      <c r="H21" s="1"/>
    </row>
    <row r="22" spans="1:8" x14ac:dyDescent="0.2">
      <c r="A22" s="1"/>
      <c r="B22" s="101"/>
      <c r="C22" s="102"/>
      <c r="D22" s="103"/>
      <c r="E22" s="15"/>
      <c r="F22" s="2"/>
      <c r="G22" s="1"/>
      <c r="H22" s="1"/>
    </row>
    <row r="23" spans="1:8" x14ac:dyDescent="0.2">
      <c r="A23" s="1"/>
      <c r="B23" s="104" t="s">
        <v>23</v>
      </c>
      <c r="C23" s="105"/>
      <c r="D23" s="106"/>
      <c r="E23" s="16">
        <v>0</v>
      </c>
      <c r="F23" s="2"/>
      <c r="G23" s="1"/>
      <c r="H23" s="1"/>
    </row>
    <row r="24" spans="1:8" x14ac:dyDescent="0.2">
      <c r="A24" s="1"/>
      <c r="B24" s="104" t="s">
        <v>24</v>
      </c>
      <c r="C24" s="105"/>
      <c r="D24" s="106"/>
      <c r="E24" s="16">
        <f>+E23*9%</f>
        <v>0</v>
      </c>
      <c r="F24" s="2"/>
      <c r="G24" s="1"/>
      <c r="H24" s="1"/>
    </row>
    <row r="25" spans="1:8" x14ac:dyDescent="0.2">
      <c r="A25" s="1"/>
      <c r="B25" s="104" t="s">
        <v>25</v>
      </c>
      <c r="C25" s="105"/>
      <c r="D25" s="106"/>
      <c r="E25" s="16">
        <f>+E20</f>
        <v>14085</v>
      </c>
      <c r="F25" s="2"/>
      <c r="G25" s="1"/>
      <c r="H25" s="1"/>
    </row>
    <row r="26" spans="1:8" x14ac:dyDescent="0.2">
      <c r="A26" s="1"/>
      <c r="B26" s="104" t="s">
        <v>26</v>
      </c>
      <c r="C26" s="105"/>
      <c r="D26" s="106"/>
      <c r="E26" s="16">
        <f>+E25*9%</f>
        <v>1267.6499999999999</v>
      </c>
      <c r="F26" s="2"/>
      <c r="G26" s="1"/>
      <c r="H26" s="1"/>
    </row>
    <row r="27" spans="1:8" x14ac:dyDescent="0.2">
      <c r="A27" s="1"/>
      <c r="B27" s="93" t="s">
        <v>27</v>
      </c>
      <c r="C27" s="94"/>
      <c r="D27" s="95"/>
      <c r="E27" s="17">
        <v>0</v>
      </c>
      <c r="F27" s="2"/>
      <c r="G27" s="1"/>
      <c r="H27" s="1"/>
    </row>
    <row r="28" spans="1:8" x14ac:dyDescent="0.2">
      <c r="A28" s="1"/>
      <c r="B28" s="107" t="s">
        <v>28</v>
      </c>
      <c r="C28" s="108"/>
      <c r="D28" s="109"/>
      <c r="E28" s="17">
        <v>0</v>
      </c>
      <c r="F28" s="2"/>
      <c r="G28" s="1"/>
      <c r="H28" s="1"/>
    </row>
    <row r="29" spans="1:8" ht="13.5" thickBot="1" x14ac:dyDescent="0.25">
      <c r="A29" s="1"/>
      <c r="B29" s="107" t="s">
        <v>29</v>
      </c>
      <c r="C29" s="108"/>
      <c r="D29" s="109"/>
      <c r="E29" s="37">
        <v>0</v>
      </c>
      <c r="F29" s="2"/>
      <c r="G29" s="1"/>
      <c r="H29" s="1"/>
    </row>
    <row r="30" spans="1:8" ht="13.5" thickBot="1" x14ac:dyDescent="0.25">
      <c r="A30" s="1"/>
      <c r="B30" s="114" t="s">
        <v>13</v>
      </c>
      <c r="C30" s="115"/>
      <c r="D30" s="116"/>
      <c r="E30" s="14">
        <f>SUM(E21:E29)</f>
        <v>186601.24</v>
      </c>
      <c r="F30" s="2"/>
      <c r="G30" s="1"/>
      <c r="H30" s="1"/>
    </row>
    <row r="31" spans="1:8" x14ac:dyDescent="0.2">
      <c r="A31" s="1"/>
      <c r="B31" s="117"/>
      <c r="C31" s="118"/>
      <c r="D31" s="119"/>
      <c r="E31" s="15"/>
      <c r="F31" s="2"/>
      <c r="G31" s="1"/>
      <c r="H31" s="1"/>
    </row>
    <row r="32" spans="1:8" x14ac:dyDescent="0.2">
      <c r="A32" s="1"/>
      <c r="B32" s="104" t="s">
        <v>30</v>
      </c>
      <c r="C32" s="105"/>
      <c r="D32" s="106"/>
      <c r="E32" s="16">
        <f>+E30</f>
        <v>186601.24</v>
      </c>
      <c r="F32" s="2"/>
      <c r="G32" s="1"/>
      <c r="H32" s="1"/>
    </row>
    <row r="33" spans="1:211" ht="13.5" thickBot="1" x14ac:dyDescent="0.25">
      <c r="A33" s="1"/>
      <c r="B33" s="107" t="s">
        <v>31</v>
      </c>
      <c r="C33" s="108"/>
      <c r="D33" s="109"/>
      <c r="E33" s="38">
        <f>-7*4050</f>
        <v>-28350</v>
      </c>
      <c r="F33" s="2"/>
      <c r="G33" s="1"/>
      <c r="H33" s="1"/>
    </row>
    <row r="34" spans="1:211" ht="13.5" thickBot="1" x14ac:dyDescent="0.25">
      <c r="A34" s="20"/>
      <c r="B34" s="110" t="s">
        <v>32</v>
      </c>
      <c r="C34" s="111"/>
      <c r="D34" s="112"/>
      <c r="E34" s="14">
        <f>SUM(E32:E33)</f>
        <v>158251.24</v>
      </c>
      <c r="F34" s="2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</row>
    <row r="35" spans="1:211" ht="14.25" customHeight="1" thickBot="1" x14ac:dyDescent="0.25">
      <c r="A35" s="1"/>
      <c r="B35" s="40" t="s">
        <v>14</v>
      </c>
      <c r="C35" s="41" t="s">
        <v>15</v>
      </c>
      <c r="D35" s="42" t="s">
        <v>16</v>
      </c>
      <c r="E35" s="43"/>
      <c r="F35" s="2"/>
      <c r="G35" s="1"/>
      <c r="H35" s="1"/>
    </row>
    <row r="36" spans="1:211" x14ac:dyDescent="0.2">
      <c r="A36" s="1"/>
      <c r="B36" s="44" t="s">
        <v>37</v>
      </c>
      <c r="C36" s="49">
        <f>IF(E34&gt;20250,20250,E34)</f>
        <v>20250</v>
      </c>
      <c r="D36" s="45">
        <v>0.08</v>
      </c>
      <c r="E36" s="46">
        <f>IF(B36&gt;1,C36*D36,0)</f>
        <v>1620</v>
      </c>
      <c r="F36" s="2"/>
      <c r="G36" s="1"/>
      <c r="H36" s="1"/>
    </row>
    <row r="37" spans="1:211" x14ac:dyDescent="0.2">
      <c r="A37" s="1"/>
      <c r="B37" s="72" t="s">
        <v>38</v>
      </c>
      <c r="C37" s="50">
        <f>IF(E34-20250&gt;1,IF((E34-20250)&gt;60750,60750,(E34-20250)),0)</f>
        <v>60750</v>
      </c>
      <c r="D37" s="22">
        <v>0.14000000000000001</v>
      </c>
      <c r="E37" s="9">
        <f>IF(B37&gt;1,C37*D37,0)</f>
        <v>8505</v>
      </c>
      <c r="F37" s="2"/>
      <c r="G37" s="1"/>
      <c r="H37" s="1"/>
    </row>
    <row r="38" spans="1:211" x14ac:dyDescent="0.2">
      <c r="A38" s="1"/>
      <c r="B38" s="72" t="s">
        <v>39</v>
      </c>
      <c r="C38" s="23">
        <f>IF(E34-81000&gt;1,IF((E34-81000)&gt;60750,60750,(E34-81000)),0)</f>
        <v>60750</v>
      </c>
      <c r="D38" s="22">
        <v>0.17</v>
      </c>
      <c r="E38" s="9">
        <f>IF(B38&gt;1,C38*D38,0)</f>
        <v>10327.5</v>
      </c>
      <c r="F38" s="2"/>
      <c r="G38" s="113"/>
      <c r="H38" s="113"/>
    </row>
    <row r="39" spans="1:211" ht="15.75" customHeight="1" x14ac:dyDescent="0.2">
      <c r="A39" s="1"/>
      <c r="B39" s="72" t="s">
        <v>40</v>
      </c>
      <c r="C39" s="23">
        <f>IF(E34-141750&gt;1,IF((E34-141750)&gt;40500,40500,(E34-141750)),0)</f>
        <v>16501.239999999991</v>
      </c>
      <c r="D39" s="22">
        <v>0.2</v>
      </c>
      <c r="E39" s="9">
        <f>IF(B39&gt;1,C39*D39,0)</f>
        <v>3300.2479999999982</v>
      </c>
      <c r="F39" s="2"/>
      <c r="G39" s="1"/>
      <c r="H39" s="1"/>
    </row>
    <row r="40" spans="1:211" ht="13.5" thickBot="1" x14ac:dyDescent="0.25">
      <c r="A40" s="1"/>
      <c r="B40" s="51" t="s">
        <v>41</v>
      </c>
      <c r="C40" s="24">
        <f>IF(E34-182250&gt;1,(E34-182250),0)</f>
        <v>0</v>
      </c>
      <c r="D40" s="25">
        <v>0.3</v>
      </c>
      <c r="E40" s="47">
        <f>IF(B40&gt;1,C40*D40,0)</f>
        <v>0</v>
      </c>
      <c r="F40" s="2"/>
      <c r="G40" s="1"/>
      <c r="H40" s="1"/>
    </row>
    <row r="41" spans="1:211" ht="15.75" customHeight="1" thickBot="1" x14ac:dyDescent="0.25">
      <c r="A41" s="1"/>
      <c r="B41" s="126"/>
      <c r="C41" s="127"/>
      <c r="D41" s="128"/>
      <c r="E41" s="39"/>
      <c r="F41" s="2"/>
      <c r="G41" s="1"/>
      <c r="H41" s="1"/>
    </row>
    <row r="42" spans="1:211" ht="13.5" thickBot="1" x14ac:dyDescent="0.25">
      <c r="A42" s="1"/>
      <c r="B42" s="110" t="s">
        <v>33</v>
      </c>
      <c r="C42" s="111"/>
      <c r="D42" s="112"/>
      <c r="E42" s="48">
        <f>SUM(E36:E40)</f>
        <v>23752.748</v>
      </c>
      <c r="F42" s="1"/>
      <c r="G42" s="1"/>
      <c r="H42" s="1"/>
    </row>
    <row r="43" spans="1:211" x14ac:dyDescent="0.2">
      <c r="A43" s="1"/>
      <c r="B43" s="120" t="s">
        <v>34</v>
      </c>
      <c r="C43" s="121"/>
      <c r="D43" s="26"/>
      <c r="E43" s="15"/>
      <c r="F43" s="1"/>
      <c r="G43" s="1"/>
      <c r="H43" s="1"/>
    </row>
    <row r="44" spans="1:211" x14ac:dyDescent="0.2">
      <c r="A44" s="1"/>
      <c r="B44" s="104" t="s">
        <v>1</v>
      </c>
      <c r="C44" s="122"/>
      <c r="D44" s="27"/>
      <c r="E44" s="28">
        <v>0</v>
      </c>
      <c r="F44" s="29"/>
      <c r="G44" s="1"/>
      <c r="H44" s="1"/>
    </row>
    <row r="45" spans="1:211" x14ac:dyDescent="0.2">
      <c r="A45" s="1"/>
      <c r="B45" s="104" t="s">
        <v>2</v>
      </c>
      <c r="C45" s="122"/>
      <c r="D45" s="30"/>
      <c r="E45" s="28">
        <v>0</v>
      </c>
      <c r="F45" s="29"/>
      <c r="G45" s="1"/>
      <c r="H45" s="1"/>
    </row>
    <row r="46" spans="1:211" x14ac:dyDescent="0.2">
      <c r="A46" s="1"/>
      <c r="B46" s="104" t="s">
        <v>3</v>
      </c>
      <c r="C46" s="122"/>
      <c r="D46" s="30"/>
      <c r="E46" s="28">
        <v>0</v>
      </c>
      <c r="F46" s="29"/>
      <c r="G46" s="1"/>
      <c r="H46" s="1"/>
    </row>
    <row r="47" spans="1:211" x14ac:dyDescent="0.2">
      <c r="A47" s="1"/>
      <c r="B47" s="104" t="s">
        <v>4</v>
      </c>
      <c r="C47" s="122"/>
      <c r="D47" s="30"/>
      <c r="E47" s="28">
        <v>0</v>
      </c>
      <c r="F47" s="29"/>
      <c r="G47" s="1"/>
      <c r="H47" s="1"/>
    </row>
    <row r="48" spans="1:211" x14ac:dyDescent="0.2">
      <c r="A48" s="1"/>
      <c r="B48" s="104" t="s">
        <v>5</v>
      </c>
      <c r="C48" s="122"/>
      <c r="D48" s="30"/>
      <c r="E48" s="28">
        <v>0</v>
      </c>
      <c r="F48" s="29"/>
      <c r="G48" s="1"/>
      <c r="H48" s="1"/>
    </row>
    <row r="49" spans="1:8" x14ac:dyDescent="0.2">
      <c r="A49" s="1"/>
      <c r="B49" s="104" t="s">
        <v>6</v>
      </c>
      <c r="C49" s="122"/>
      <c r="D49" s="30"/>
      <c r="E49" s="74">
        <v>6959.4</v>
      </c>
      <c r="F49" s="29"/>
      <c r="G49" s="1"/>
      <c r="H49" s="1"/>
    </row>
    <row r="50" spans="1:8" x14ac:dyDescent="0.2">
      <c r="A50" s="1"/>
      <c r="B50" s="104" t="s">
        <v>7</v>
      </c>
      <c r="C50" s="122"/>
      <c r="D50" s="30"/>
      <c r="E50" s="28">
        <v>0</v>
      </c>
      <c r="F50" s="29"/>
      <c r="G50" s="1"/>
      <c r="H50" s="1"/>
    </row>
    <row r="51" spans="1:8" x14ac:dyDescent="0.2">
      <c r="A51" s="1"/>
      <c r="B51" s="104" t="s">
        <v>8</v>
      </c>
      <c r="C51" s="122"/>
      <c r="D51" s="30"/>
      <c r="E51" s="28">
        <v>0</v>
      </c>
      <c r="F51" s="29"/>
      <c r="G51" s="1"/>
      <c r="H51" s="1"/>
    </row>
    <row r="52" spans="1:8" x14ac:dyDescent="0.2">
      <c r="A52" s="1"/>
      <c r="B52" s="104" t="s">
        <v>18</v>
      </c>
      <c r="C52" s="122"/>
      <c r="D52" s="30"/>
      <c r="E52" s="28">
        <v>0</v>
      </c>
      <c r="F52" s="29"/>
      <c r="G52" s="1"/>
      <c r="H52" s="1"/>
    </row>
    <row r="53" spans="1:8" x14ac:dyDescent="0.2">
      <c r="A53" s="1"/>
      <c r="B53" s="104" t="s">
        <v>10</v>
      </c>
      <c r="C53" s="122"/>
      <c r="D53" s="30"/>
      <c r="E53" s="28">
        <v>0</v>
      </c>
      <c r="F53" s="29"/>
      <c r="G53" s="1"/>
      <c r="H53" s="1"/>
    </row>
    <row r="54" spans="1:8" x14ac:dyDescent="0.2">
      <c r="A54" s="1"/>
      <c r="B54" s="104" t="s">
        <v>11</v>
      </c>
      <c r="C54" s="122"/>
      <c r="D54" s="30"/>
      <c r="E54" s="28">
        <v>0</v>
      </c>
      <c r="F54" s="29"/>
      <c r="G54" s="1"/>
      <c r="H54" s="1"/>
    </row>
    <row r="55" spans="1:8" ht="13.5" thickBot="1" x14ac:dyDescent="0.25">
      <c r="A55" s="1"/>
      <c r="B55" s="129" t="s">
        <v>12</v>
      </c>
      <c r="C55" s="130"/>
      <c r="D55" s="31"/>
      <c r="E55" s="28">
        <v>0</v>
      </c>
      <c r="F55" s="29"/>
      <c r="G55" s="1"/>
      <c r="H55" s="1"/>
    </row>
    <row r="56" spans="1:8" ht="15.75" customHeight="1" thickBot="1" x14ac:dyDescent="0.25">
      <c r="A56" s="1"/>
      <c r="B56" s="131" t="s">
        <v>35</v>
      </c>
      <c r="C56" s="132"/>
      <c r="D56" s="133"/>
      <c r="E56" s="19">
        <f>SUM(E44:E55)</f>
        <v>6959.4</v>
      </c>
      <c r="F56" s="2"/>
      <c r="G56" s="1"/>
      <c r="H56" s="1"/>
    </row>
    <row r="57" spans="1:8" ht="15" customHeight="1" thickBot="1" x14ac:dyDescent="0.25">
      <c r="A57" s="1"/>
      <c r="B57" s="131" t="s">
        <v>36</v>
      </c>
      <c r="C57" s="132"/>
      <c r="D57" s="133"/>
      <c r="E57" s="32">
        <f>+E42-E56</f>
        <v>16793.347999999998</v>
      </c>
      <c r="F57" s="2"/>
      <c r="G57" s="1"/>
      <c r="H57" s="1"/>
    </row>
    <row r="58" spans="1:8" x14ac:dyDescent="0.2">
      <c r="A58" s="1"/>
      <c r="B58" s="134" t="s">
        <v>65</v>
      </c>
      <c r="C58" s="135"/>
      <c r="D58" s="136"/>
      <c r="E58" s="33">
        <f>+E57/6</f>
        <v>2798.891333333333</v>
      </c>
      <c r="F58" s="2"/>
      <c r="G58" s="1"/>
      <c r="H58" s="1"/>
    </row>
    <row r="59" spans="1:8" ht="13.5" thickBot="1" x14ac:dyDescent="0.25">
      <c r="A59" s="1"/>
      <c r="B59" s="137" t="s">
        <v>66</v>
      </c>
      <c r="C59" s="138"/>
      <c r="D59" s="139"/>
      <c r="E59" s="18">
        <v>0</v>
      </c>
      <c r="F59" s="2"/>
      <c r="G59" s="1"/>
      <c r="H59" s="1"/>
    </row>
    <row r="60" spans="1:8" ht="13.5" thickBot="1" x14ac:dyDescent="0.25">
      <c r="A60" s="1"/>
      <c r="B60" s="123" t="s">
        <v>67</v>
      </c>
      <c r="C60" s="124"/>
      <c r="D60" s="125"/>
      <c r="E60" s="34">
        <f>+E58+E59</f>
        <v>2798.891333333333</v>
      </c>
      <c r="F60" s="2"/>
      <c r="G60" s="1"/>
      <c r="H60" s="1"/>
    </row>
    <row r="61" spans="1:8" x14ac:dyDescent="0.2">
      <c r="A61" s="1"/>
      <c r="F61" s="2"/>
      <c r="G61" s="1"/>
      <c r="H61" s="1"/>
    </row>
  </sheetData>
  <mergeCells count="52">
    <mergeCell ref="B9:C9"/>
    <mergeCell ref="B1:E1"/>
    <mergeCell ref="B2:E2"/>
    <mergeCell ref="B5:D7"/>
    <mergeCell ref="E5:E7"/>
    <mergeCell ref="B8:C8"/>
    <mergeCell ref="B21:D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3:D33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50:C50"/>
    <mergeCell ref="B34:D34"/>
    <mergeCell ref="G38:H38"/>
    <mergeCell ref="B41:D41"/>
    <mergeCell ref="B42:D42"/>
    <mergeCell ref="B43:C43"/>
    <mergeCell ref="B44:C44"/>
    <mergeCell ref="B45:C45"/>
    <mergeCell ref="B46:C46"/>
    <mergeCell ref="B47:C47"/>
    <mergeCell ref="B48:C48"/>
    <mergeCell ref="B49:C49"/>
    <mergeCell ref="B57:D57"/>
    <mergeCell ref="B58:D58"/>
    <mergeCell ref="B59:D59"/>
    <mergeCell ref="B60:D60"/>
    <mergeCell ref="B51:C51"/>
    <mergeCell ref="B52:C52"/>
    <mergeCell ref="B53:C53"/>
    <mergeCell ref="B54:C54"/>
    <mergeCell ref="B55:C55"/>
    <mergeCell ref="B56:D56"/>
  </mergeCells>
  <pageMargins left="0.7" right="0.7" top="0.75" bottom="0.75" header="0.3" footer="0.3"/>
  <pageSetup paperSize="9" scale="77" orientation="portrait" r:id="rId1"/>
  <ignoredErrors>
    <ignoredError sqref="E15 E2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DIAZ SEGURA</vt:lpstr>
      <vt:lpstr>OROCHE SUTTA</vt:lpstr>
      <vt:lpstr>COCHON QUISPE</vt:lpstr>
      <vt:lpstr>RODRIGUEZ</vt:lpstr>
      <vt:lpstr>GONZALO ARRIETA</vt:lpstr>
      <vt:lpstr>PERICANZAS</vt:lpstr>
      <vt:lpstr>RETAMOSO</vt:lpstr>
      <vt:lpstr>'COCHON QUISPE'!Área_de_impresión</vt:lpstr>
      <vt:lpstr>'DIAZ SEGURA'!Área_de_impresión</vt:lpstr>
      <vt:lpstr>'OROCHE SUTTA'!Área_de_impresión</vt:lpstr>
      <vt:lpstr>PERICANZAS!Área_de_impresión</vt:lpstr>
      <vt:lpstr>RETAMOSO!Área_de_impresión</vt:lpstr>
      <vt:lpstr>RODRIGUEZ!Área_de_impresión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2017-07-27T16:08:56Z</dcterms:modified>
</cp:coreProperties>
</file>