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zeski1u\Downloads\"/>
    </mc:Choice>
  </mc:AlternateContent>
  <bookViews>
    <workbookView xWindow="0" yWindow="0" windowWidth="21600" windowHeight="9600" activeTab="2"/>
  </bookViews>
  <sheets>
    <sheet name="Enoncé" sheetId="3" r:id="rId1"/>
    <sheet name="données 1" sheetId="4" r:id="rId2"/>
    <sheet name="données 2" sheetId="1" r:id="rId3"/>
    <sheet name="données 3" sheetId="2" r:id="rId4"/>
  </sheets>
  <calcPr calcId="162913"/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7" i="1" s="1"/>
  <c r="K26" i="1"/>
  <c r="E12" i="1"/>
  <c r="E30" i="1"/>
  <c r="E2" i="1"/>
  <c r="J39" i="1"/>
  <c r="E8" i="1" s="1"/>
  <c r="H18" i="1" a="1"/>
  <c r="H18" i="1" s="1"/>
  <c r="C8" i="1"/>
  <c r="D8" i="1" s="1"/>
  <c r="K28" i="1"/>
  <c r="D29" i="4"/>
  <c r="C29" i="4"/>
  <c r="D31" i="4"/>
  <c r="D30" i="4"/>
  <c r="D28" i="4"/>
  <c r="D27" i="4"/>
  <c r="D26" i="4"/>
  <c r="C31" i="4"/>
  <c r="C30" i="4"/>
  <c r="C28" i="4"/>
  <c r="C27" i="4"/>
  <c r="C26" i="4"/>
  <c r="E35" i="1" l="1"/>
  <c r="E17" i="1"/>
  <c r="E47" i="1"/>
  <c r="E29" i="1"/>
  <c r="E11" i="1"/>
  <c r="E42" i="1"/>
  <c r="E24" i="1"/>
  <c r="E6" i="1"/>
  <c r="E41" i="1"/>
  <c r="E23" i="1"/>
  <c r="E5" i="1"/>
  <c r="E36" i="1"/>
  <c r="E18" i="1"/>
  <c r="C23" i="1"/>
  <c r="D23" i="1" s="1"/>
  <c r="E43" i="1"/>
  <c r="E37" i="1"/>
  <c r="E31" i="1"/>
  <c r="E25" i="1"/>
  <c r="E19" i="1"/>
  <c r="E13" i="1"/>
  <c r="E7" i="1"/>
  <c r="C43" i="1"/>
  <c r="D43" i="1" s="1"/>
  <c r="E46" i="1"/>
  <c r="E40" i="1"/>
  <c r="E34" i="1"/>
  <c r="E28" i="1"/>
  <c r="E22" i="1"/>
  <c r="E16" i="1"/>
  <c r="E10" i="1"/>
  <c r="E4" i="1"/>
  <c r="C26" i="1"/>
  <c r="D26" i="1" s="1"/>
  <c r="E45" i="1"/>
  <c r="E39" i="1"/>
  <c r="E33" i="1"/>
  <c r="E27" i="1"/>
  <c r="E21" i="1"/>
  <c r="E15" i="1"/>
  <c r="E9" i="1"/>
  <c r="E3" i="1"/>
  <c r="E44" i="1"/>
  <c r="E38" i="1"/>
  <c r="E32" i="1"/>
  <c r="E26" i="1"/>
  <c r="E20" i="1"/>
  <c r="E14" i="1"/>
  <c r="C42" i="1"/>
  <c r="C25" i="1"/>
  <c r="C7" i="1"/>
  <c r="C3" i="1"/>
  <c r="C38" i="1"/>
  <c r="C20" i="1"/>
  <c r="C37" i="1"/>
  <c r="C19" i="1"/>
  <c r="C2" i="1"/>
  <c r="C32" i="1"/>
  <c r="C14" i="1"/>
  <c r="C44" i="1"/>
  <c r="C31" i="1"/>
  <c r="C13" i="1"/>
  <c r="C47" i="1"/>
  <c r="C41" i="1"/>
  <c r="C35" i="1"/>
  <c r="C29" i="1"/>
  <c r="C17" i="1"/>
  <c r="C11" i="1"/>
  <c r="C5" i="1"/>
  <c r="C46" i="1"/>
  <c r="C40" i="1"/>
  <c r="C34" i="1"/>
  <c r="C28" i="1"/>
  <c r="C22" i="1"/>
  <c r="C16" i="1"/>
  <c r="C10" i="1"/>
  <c r="C4" i="1"/>
  <c r="C45" i="1"/>
  <c r="C39" i="1"/>
  <c r="C33" i="1"/>
  <c r="C27" i="1"/>
  <c r="C21" i="1"/>
  <c r="C15" i="1"/>
  <c r="C9" i="1"/>
  <c r="C36" i="1"/>
  <c r="C30" i="1"/>
  <c r="C24" i="1"/>
  <c r="C18" i="1"/>
  <c r="C12" i="1"/>
  <c r="C6" i="1"/>
  <c r="H19" i="1"/>
  <c r="J20" i="1"/>
  <c r="J18" i="1"/>
  <c r="J19" i="1"/>
  <c r="I19" i="1"/>
  <c r="I20" i="1"/>
  <c r="I18" i="1"/>
  <c r="H20" i="1"/>
  <c r="E49" i="1" l="1"/>
  <c r="D36" i="1"/>
  <c r="D39" i="1"/>
  <c r="D28" i="1"/>
  <c r="D17" i="1"/>
  <c r="D31" i="1"/>
  <c r="D19" i="1"/>
  <c r="D25" i="1"/>
  <c r="D6" i="1"/>
  <c r="D9" i="1"/>
  <c r="D45" i="1"/>
  <c r="D34" i="1"/>
  <c r="D29" i="1"/>
  <c r="D44" i="1"/>
  <c r="D37" i="1"/>
  <c r="D42" i="1"/>
  <c r="D12" i="1"/>
  <c r="D15" i="1"/>
  <c r="D4" i="1"/>
  <c r="D40" i="1"/>
  <c r="D35" i="1"/>
  <c r="D14" i="1"/>
  <c r="D20" i="1"/>
  <c r="D18" i="1"/>
  <c r="D21" i="1"/>
  <c r="D10" i="1"/>
  <c r="D46" i="1"/>
  <c r="D41" i="1"/>
  <c r="D32" i="1"/>
  <c r="D38" i="1"/>
  <c r="D24" i="1"/>
  <c r="D27" i="1"/>
  <c r="D16" i="1"/>
  <c r="D5" i="1"/>
  <c r="D47" i="1"/>
  <c r="D2" i="1"/>
  <c r="J40" i="1"/>
  <c r="D3" i="1"/>
  <c r="D30" i="1"/>
  <c r="D33" i="1"/>
  <c r="D22" i="1"/>
  <c r="D11" i="1"/>
  <c r="D13" i="1"/>
  <c r="D7" i="1"/>
  <c r="J37" i="1" l="1"/>
  <c r="F43" i="1"/>
  <c r="G43" i="1" s="1"/>
  <c r="F8" i="1"/>
  <c r="G8" i="1" s="1"/>
  <c r="F26" i="1"/>
  <c r="G26" i="1" s="1"/>
  <c r="F23" i="1"/>
  <c r="G23" i="1" s="1"/>
  <c r="F7" i="1"/>
  <c r="G7" i="1" s="1"/>
  <c r="F22" i="1"/>
  <c r="G22" i="1" s="1"/>
  <c r="F3" i="1"/>
  <c r="G3" i="1" s="1"/>
  <c r="F5" i="1"/>
  <c r="G5" i="1" s="1"/>
  <c r="F24" i="1"/>
  <c r="G24" i="1" s="1"/>
  <c r="F41" i="1"/>
  <c r="G41" i="1" s="1"/>
  <c r="F21" i="1"/>
  <c r="G21" i="1" s="1"/>
  <c r="F14" i="1"/>
  <c r="G14" i="1" s="1"/>
  <c r="F4" i="1"/>
  <c r="F42" i="1"/>
  <c r="G42" i="1" s="1"/>
  <c r="F29" i="1"/>
  <c r="G29" i="1" s="1"/>
  <c r="F9" i="1"/>
  <c r="G9" i="1" s="1"/>
  <c r="F19" i="1"/>
  <c r="G19" i="1" s="1"/>
  <c r="F28" i="1"/>
  <c r="G28" i="1" s="1"/>
  <c r="F13" i="1"/>
  <c r="G13" i="1" s="1"/>
  <c r="F33" i="1"/>
  <c r="G33" i="1" s="1"/>
  <c r="F2" i="1"/>
  <c r="G2" i="1" s="1"/>
  <c r="F16" i="1"/>
  <c r="G16" i="1" s="1"/>
  <c r="F38" i="1"/>
  <c r="G38" i="1" s="1"/>
  <c r="F46" i="1"/>
  <c r="G46" i="1" s="1"/>
  <c r="F18" i="1"/>
  <c r="G18" i="1" s="1"/>
  <c r="F35" i="1"/>
  <c r="G35" i="1" s="1"/>
  <c r="F15" i="1"/>
  <c r="G15" i="1" s="1"/>
  <c r="F37" i="1"/>
  <c r="G37" i="1" s="1"/>
  <c r="F34" i="1"/>
  <c r="G34" i="1" s="1"/>
  <c r="F6" i="1"/>
  <c r="G6" i="1" s="1"/>
  <c r="F31" i="1"/>
  <c r="G31" i="1" s="1"/>
  <c r="F39" i="1"/>
  <c r="G39" i="1" s="1"/>
  <c r="F11" i="1"/>
  <c r="G11" i="1" s="1"/>
  <c r="F30" i="1"/>
  <c r="G30" i="1" s="1"/>
  <c r="F47" i="1"/>
  <c r="G47" i="1" s="1"/>
  <c r="F27" i="1"/>
  <c r="G27" i="1" s="1"/>
  <c r="F32" i="1"/>
  <c r="G32" i="1" s="1"/>
  <c r="F10" i="1"/>
  <c r="G10" i="1" s="1"/>
  <c r="F20" i="1"/>
  <c r="G20" i="1" s="1"/>
  <c r="F40" i="1"/>
  <c r="G40" i="1" s="1"/>
  <c r="F12" i="1"/>
  <c r="G12" i="1" s="1"/>
  <c r="F44" i="1"/>
  <c r="G44" i="1" s="1"/>
  <c r="F45" i="1"/>
  <c r="G45" i="1" s="1"/>
  <c r="F25" i="1"/>
  <c r="G25" i="1" s="1"/>
  <c r="F17" i="1"/>
  <c r="G17" i="1" s="1"/>
  <c r="F36" i="1"/>
  <c r="G36" i="1" s="1"/>
  <c r="F49" i="1" l="1"/>
  <c r="G4" i="1"/>
  <c r="G49" i="1" s="1"/>
</calcChain>
</file>

<file path=xl/sharedStrings.xml><?xml version="1.0" encoding="utf-8"?>
<sst xmlns="http://schemas.openxmlformats.org/spreadsheetml/2006/main" count="92" uniqueCount="84">
  <si>
    <t>X</t>
  </si>
  <si>
    <t>Yexperimentaux</t>
  </si>
  <si>
    <t>Données 1</t>
  </si>
  <si>
    <t>Donner la nature des variables</t>
  </si>
  <si>
    <t>Trier les données</t>
  </si>
  <si>
    <t>Calculer :</t>
  </si>
  <si>
    <t>pente</t>
  </si>
  <si>
    <t>ordonnée à l'origine</t>
  </si>
  <si>
    <t>coeff. de corrélation</t>
  </si>
  <si>
    <t>covariance</t>
  </si>
  <si>
    <t>écart-type</t>
  </si>
  <si>
    <t>R par covariance et écart-type</t>
  </si>
  <si>
    <t>coeff. de détermination R²</t>
  </si>
  <si>
    <t>Les données sont-elles corrélées ?</t>
  </si>
  <si>
    <t>Sur le graphique, ajouter une courbe de tendance. Choisir la fonction qui vous semble la plus adaptée.</t>
  </si>
  <si>
    <t xml:space="preserve">Faire apparaître l'équation et le R² sur le graphique </t>
  </si>
  <si>
    <t>Comparer les valeurs avec les résultats obtenus précédemment</t>
  </si>
  <si>
    <t>Utiliser l'utilitaire d'analyse "régression" sur le jeu de données</t>
  </si>
  <si>
    <t>Comparer avec les calculs précédents</t>
  </si>
  <si>
    <t>Données 2</t>
  </si>
  <si>
    <t>Tracer le graphique en nuage de points Y=f(X)</t>
  </si>
  <si>
    <t>Ajouter une courbe de tendance. Choisir la fonction qui vous semble la plus adaptée.</t>
  </si>
  <si>
    <t>Pour cela, calculer la somme des résidus au carrée. Ajuster b pour minimiser cette somme.</t>
  </si>
  <si>
    <t>Conclusion ?</t>
  </si>
  <si>
    <t>Calculer Y théorique selon une loi exponentielle (y=exp(-bx))</t>
  </si>
  <si>
    <t>Calculer R² pour les courbes calculées en 2 et 3</t>
  </si>
  <si>
    <t>Comparer avec les valeurs expérimentales (expérimental-théorique) en traçant un graphique des résidus</t>
  </si>
  <si>
    <t>Conclusion sur la validité de la régression linéaire</t>
  </si>
  <si>
    <t>Calculer SCT, SCE et SCR</t>
  </si>
  <si>
    <t>Tracer la courbe sur le graphique précédent</t>
  </si>
  <si>
    <t>Utiliser la fonction matricielle DROITEREG pour calculer les paramètres de la régression :</t>
  </si>
  <si>
    <t>effectuer le calcul en sélectionnant 3 lignes et 2 colonnnes</t>
  </si>
  <si>
    <t>Tracer le graphique des résidus.</t>
  </si>
  <si>
    <t>Well log porosity</t>
  </si>
  <si>
    <t>Tracer le graphique Hg_porosity =f(well poro)</t>
  </si>
  <si>
    <t>Calculer les valeurs théoriques de Hg_poro</t>
  </si>
  <si>
    <t>Données 3</t>
  </si>
  <si>
    <t>Corrélations</t>
  </si>
  <si>
    <t>Pour les couples de variables suivants :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</si>
  <si>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</si>
  <si>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</si>
  <si>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</si>
  <si>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</si>
  <si>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</si>
  <si>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</si>
  <si>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</si>
  <si>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</si>
  <si>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</si>
  <si>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</si>
  <si>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</si>
  <si>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 et x2, x3 et x4, x5 et x6, x7 et x3, x8 et x9, x10 et x11</t>
  </si>
  <si>
    <t>Calculer la covariance et le coefficient de corrélation</t>
  </si>
  <si>
    <t>Tracer les graphiques (nuages de points) des 6 couples de variables.</t>
  </si>
  <si>
    <t>Régression linéaire</t>
  </si>
  <si>
    <t>Ajustement à un modèle</t>
  </si>
  <si>
    <t>coef correl</t>
  </si>
  <si>
    <t>x1 x2</t>
  </si>
  <si>
    <t>x3 x4</t>
  </si>
  <si>
    <t>x5 x6</t>
  </si>
  <si>
    <t>x8 x9</t>
  </si>
  <si>
    <t>x10 x11</t>
  </si>
  <si>
    <t>corrélation</t>
  </si>
  <si>
    <t>pas de corrélation</t>
  </si>
  <si>
    <t>x7 x3</t>
  </si>
  <si>
    <t>anti-corrélation</t>
  </si>
  <si>
    <t>écart type de x9 = 0</t>
  </si>
  <si>
    <t>pas une fonction linéaire mais une fonction mathématique</t>
  </si>
  <si>
    <t>écart-type x</t>
  </si>
  <si>
    <t>écart-type y</t>
  </si>
  <si>
    <t xml:space="preserve">pente </t>
  </si>
  <si>
    <t>R par covariance et ET</t>
  </si>
  <si>
    <t>coefficient de détermination</t>
  </si>
  <si>
    <t>résidus</t>
  </si>
  <si>
    <t>Hg_poro estimé</t>
  </si>
  <si>
    <t>Mercury injection porosity à ne pas trier)</t>
  </si>
  <si>
    <t>moyenne des résidus</t>
  </si>
  <si>
    <t xml:space="preserve">on valide le modèle de régression avec un coefficient de corrélation &gt; 0,8 </t>
  </si>
  <si>
    <t>SCT</t>
  </si>
  <si>
    <t>SCE</t>
  </si>
  <si>
    <t>SCR</t>
  </si>
  <si>
    <t>Somme =</t>
  </si>
  <si>
    <t>moyenne Y</t>
  </si>
  <si>
    <t>moyenne Yestimé</t>
  </si>
  <si>
    <t>SCE/SCT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</si>
</sst>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x1 x2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1'!$A$2:$A$21</c:f>
              <c:numCache>
                <c:formatCode>General</c:formatCode>
                <c:ptCount val="20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  <c:pt idx="3">
                  <c:v>1.1000000000000001</c:v>
                </c:pt>
                <c:pt idx="4">
                  <c:v>1.6</c:v>
                </c:pt>
                <c:pt idx="5">
                  <c:v>2.2999999999999998</c:v>
                </c:pt>
                <c:pt idx="6">
                  <c:v>2.7</c:v>
                </c:pt>
                <c:pt idx="7">
                  <c:v>3.1</c:v>
                </c:pt>
                <c:pt idx="8">
                  <c:v>3.5</c:v>
                </c:pt>
                <c:pt idx="9">
                  <c:v>4.0999999999999996</c:v>
                </c:pt>
                <c:pt idx="10">
                  <c:v>4.8</c:v>
                </c:pt>
                <c:pt idx="11">
                  <c:v>5.3</c:v>
                </c:pt>
                <c:pt idx="12">
                  <c:v>5.8</c:v>
                </c:pt>
                <c:pt idx="13">
                  <c:v>6.1</c:v>
                </c:pt>
                <c:pt idx="14">
                  <c:v>6.5</c:v>
                </c:pt>
                <c:pt idx="15">
                  <c:v>7</c:v>
                </c:pt>
                <c:pt idx="16">
                  <c:v>7.9</c:v>
                </c:pt>
                <c:pt idx="17">
                  <c:v>8.4</c:v>
                </c:pt>
                <c:pt idx="18">
                  <c:v>8.6999999999999993</c:v>
                </c:pt>
                <c:pt idx="19">
                  <c:v>9.5</c:v>
                </c:pt>
              </c:numCache>
            </c:numRef>
          </c:xVal>
          <c:yVal>
            <c:numRef>
              <c:f>'données 1'!$B$2:$B$21</c:f>
              <c:numCache>
                <c:formatCode>General</c:formatCode>
                <c:ptCount val="20"/>
                <c:pt idx="0">
                  <c:v>0.5</c:v>
                </c:pt>
                <c:pt idx="1">
                  <c:v>1.5</c:v>
                </c:pt>
                <c:pt idx="2">
                  <c:v>1.7</c:v>
                </c:pt>
                <c:pt idx="3">
                  <c:v>3.1</c:v>
                </c:pt>
                <c:pt idx="4">
                  <c:v>2.9</c:v>
                </c:pt>
                <c:pt idx="5">
                  <c:v>3.6</c:v>
                </c:pt>
                <c:pt idx="6">
                  <c:v>4.2</c:v>
                </c:pt>
                <c:pt idx="7">
                  <c:v>4.5999999999999996</c:v>
                </c:pt>
                <c:pt idx="8">
                  <c:v>4.3</c:v>
                </c:pt>
                <c:pt idx="9">
                  <c:v>5.0999999999999996</c:v>
                </c:pt>
                <c:pt idx="10">
                  <c:v>5.8</c:v>
                </c:pt>
                <c:pt idx="11">
                  <c:v>6.4</c:v>
                </c:pt>
                <c:pt idx="12">
                  <c:v>6.3</c:v>
                </c:pt>
                <c:pt idx="13">
                  <c:v>7</c:v>
                </c:pt>
                <c:pt idx="14">
                  <c:v>6.9</c:v>
                </c:pt>
                <c:pt idx="15">
                  <c:v>7.6</c:v>
                </c:pt>
                <c:pt idx="16">
                  <c:v>8.1</c:v>
                </c:pt>
                <c:pt idx="17">
                  <c:v>8.4</c:v>
                </c:pt>
                <c:pt idx="18">
                  <c:v>8.5</c:v>
                </c:pt>
                <c:pt idx="19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0-41B2-AB60-B755D105F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13647"/>
        <c:axId val="1031018639"/>
      </c:scatterChart>
      <c:valAx>
        <c:axId val="103101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018639"/>
        <c:crosses val="autoZero"/>
        <c:crossBetween val="midCat"/>
      </c:valAx>
      <c:valAx>
        <c:axId val="10310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0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x3 x4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1'!$D$1</c:f>
              <c:strCache>
                <c:ptCount val="1"/>
                <c:pt idx="0">
                  <c:v>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1'!$C$2:$C$21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1.1000000000000001</c:v>
                </c:pt>
                <c:pt idx="2">
                  <c:v>2.2999999999999998</c:v>
                </c:pt>
                <c:pt idx="3">
                  <c:v>4.5</c:v>
                </c:pt>
                <c:pt idx="4">
                  <c:v>3.6</c:v>
                </c:pt>
                <c:pt idx="5">
                  <c:v>3.5</c:v>
                </c:pt>
                <c:pt idx="6">
                  <c:v>4.7</c:v>
                </c:pt>
                <c:pt idx="7">
                  <c:v>5.3</c:v>
                </c:pt>
                <c:pt idx="8">
                  <c:v>7</c:v>
                </c:pt>
                <c:pt idx="9">
                  <c:v>7.5</c:v>
                </c:pt>
                <c:pt idx="10">
                  <c:v>6.5</c:v>
                </c:pt>
                <c:pt idx="11">
                  <c:v>5.6</c:v>
                </c:pt>
                <c:pt idx="12">
                  <c:v>6.7</c:v>
                </c:pt>
                <c:pt idx="13">
                  <c:v>7.8</c:v>
                </c:pt>
                <c:pt idx="14">
                  <c:v>9</c:v>
                </c:pt>
                <c:pt idx="15">
                  <c:v>8.6</c:v>
                </c:pt>
                <c:pt idx="16">
                  <c:v>9</c:v>
                </c:pt>
                <c:pt idx="17">
                  <c:v>9.6999999999999993</c:v>
                </c:pt>
                <c:pt idx="18">
                  <c:v>0.6</c:v>
                </c:pt>
                <c:pt idx="19">
                  <c:v>1.3</c:v>
                </c:pt>
              </c:numCache>
            </c:numRef>
          </c:xVal>
          <c:yVal>
            <c:numRef>
              <c:f>'données 1'!$D$2:$D$21</c:f>
              <c:numCache>
                <c:formatCode>General</c:formatCode>
                <c:ptCount val="20"/>
                <c:pt idx="0">
                  <c:v>1.4</c:v>
                </c:pt>
                <c:pt idx="1">
                  <c:v>2.6</c:v>
                </c:pt>
                <c:pt idx="2">
                  <c:v>2.1</c:v>
                </c:pt>
                <c:pt idx="3">
                  <c:v>3.3</c:v>
                </c:pt>
                <c:pt idx="4">
                  <c:v>3.5</c:v>
                </c:pt>
                <c:pt idx="5">
                  <c:v>4.7</c:v>
                </c:pt>
                <c:pt idx="6">
                  <c:v>4.4000000000000004</c:v>
                </c:pt>
                <c:pt idx="7">
                  <c:v>4.3</c:v>
                </c:pt>
                <c:pt idx="8">
                  <c:v>5.3</c:v>
                </c:pt>
                <c:pt idx="9">
                  <c:v>6.5</c:v>
                </c:pt>
                <c:pt idx="10">
                  <c:v>6.2</c:v>
                </c:pt>
                <c:pt idx="11">
                  <c:v>6.4</c:v>
                </c:pt>
                <c:pt idx="12">
                  <c:v>7.3</c:v>
                </c:pt>
                <c:pt idx="13">
                  <c:v>8</c:v>
                </c:pt>
                <c:pt idx="14">
                  <c:v>8.4</c:v>
                </c:pt>
                <c:pt idx="15">
                  <c:v>9</c:v>
                </c:pt>
                <c:pt idx="16">
                  <c:v>6.1</c:v>
                </c:pt>
                <c:pt idx="17">
                  <c:v>6.2</c:v>
                </c:pt>
                <c:pt idx="18">
                  <c:v>4.7</c:v>
                </c:pt>
                <c:pt idx="19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6-474B-9B70-F9E57BE46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15311"/>
        <c:axId val="1031020303"/>
      </c:scatterChart>
      <c:valAx>
        <c:axId val="103101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020303"/>
        <c:crosses val="autoZero"/>
        <c:crossBetween val="midCat"/>
      </c:valAx>
      <c:valAx>
        <c:axId val="10310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01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x5 x6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1'!$F$1</c:f>
              <c:strCache>
                <c:ptCount val="1"/>
                <c:pt idx="0">
                  <c:v>x6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1'!$E$2:$E$21</c:f>
              <c:numCache>
                <c:formatCode>General</c:formatCode>
                <c:ptCount val="20"/>
                <c:pt idx="0">
                  <c:v>2.1</c:v>
                </c:pt>
                <c:pt idx="1">
                  <c:v>4.9000000000000004</c:v>
                </c:pt>
                <c:pt idx="2">
                  <c:v>6.5</c:v>
                </c:pt>
                <c:pt idx="3">
                  <c:v>7.9</c:v>
                </c:pt>
                <c:pt idx="4">
                  <c:v>5.7</c:v>
                </c:pt>
                <c:pt idx="5">
                  <c:v>3.6</c:v>
                </c:pt>
                <c:pt idx="6">
                  <c:v>3.2</c:v>
                </c:pt>
                <c:pt idx="7">
                  <c:v>5.4</c:v>
                </c:pt>
                <c:pt idx="8">
                  <c:v>7.4</c:v>
                </c:pt>
                <c:pt idx="9">
                  <c:v>7.3</c:v>
                </c:pt>
                <c:pt idx="10">
                  <c:v>5.6</c:v>
                </c:pt>
                <c:pt idx="11">
                  <c:v>6.8</c:v>
                </c:pt>
                <c:pt idx="12">
                  <c:v>8.1</c:v>
                </c:pt>
                <c:pt idx="13">
                  <c:v>5.7</c:v>
                </c:pt>
                <c:pt idx="14">
                  <c:v>4</c:v>
                </c:pt>
                <c:pt idx="15">
                  <c:v>2.1</c:v>
                </c:pt>
                <c:pt idx="16">
                  <c:v>1.5</c:v>
                </c:pt>
                <c:pt idx="17">
                  <c:v>8.6</c:v>
                </c:pt>
                <c:pt idx="18">
                  <c:v>6.1</c:v>
                </c:pt>
                <c:pt idx="19">
                  <c:v>0.4</c:v>
                </c:pt>
              </c:numCache>
            </c:numRef>
          </c:xVal>
          <c:yVal>
            <c:numRef>
              <c:f>'données 1'!$F$2:$F$21</c:f>
              <c:numCache>
                <c:formatCode>General</c:formatCode>
                <c:ptCount val="20"/>
                <c:pt idx="0">
                  <c:v>2.1</c:v>
                </c:pt>
                <c:pt idx="1">
                  <c:v>2.8</c:v>
                </c:pt>
                <c:pt idx="2">
                  <c:v>1.9</c:v>
                </c:pt>
                <c:pt idx="3">
                  <c:v>4.4000000000000004</c:v>
                </c:pt>
                <c:pt idx="4">
                  <c:v>4.5999999999999996</c:v>
                </c:pt>
                <c:pt idx="5">
                  <c:v>4.2</c:v>
                </c:pt>
                <c:pt idx="6">
                  <c:v>6</c:v>
                </c:pt>
                <c:pt idx="7">
                  <c:v>6.2</c:v>
                </c:pt>
                <c:pt idx="8">
                  <c:v>6.1</c:v>
                </c:pt>
                <c:pt idx="9">
                  <c:v>7.6</c:v>
                </c:pt>
                <c:pt idx="10">
                  <c:v>7.1</c:v>
                </c:pt>
                <c:pt idx="11">
                  <c:v>8.1</c:v>
                </c:pt>
                <c:pt idx="12">
                  <c:v>8.8000000000000007</c:v>
                </c:pt>
                <c:pt idx="13">
                  <c:v>9.5</c:v>
                </c:pt>
                <c:pt idx="14">
                  <c:v>8.8000000000000007</c:v>
                </c:pt>
                <c:pt idx="15">
                  <c:v>8.3000000000000007</c:v>
                </c:pt>
                <c:pt idx="16">
                  <c:v>6.6</c:v>
                </c:pt>
                <c:pt idx="17">
                  <c:v>4.4000000000000004</c:v>
                </c:pt>
                <c:pt idx="18">
                  <c:v>1.8</c:v>
                </c:pt>
                <c:pt idx="19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C-4EA1-8D8B-A4D55C099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311919"/>
        <c:axId val="924207055"/>
      </c:scatterChart>
      <c:valAx>
        <c:axId val="96431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4207055"/>
        <c:crosses val="autoZero"/>
        <c:crossBetween val="midCat"/>
      </c:valAx>
      <c:valAx>
        <c:axId val="9242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431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x7</a:t>
            </a:r>
            <a:r>
              <a:rPr lang="en-US" baseline="0"/>
              <a:t> x3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1'!$G$1</c:f>
              <c:strCache>
                <c:ptCount val="1"/>
                <c:pt idx="0">
                  <c:v>x7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1'!$C$2:$C$21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1.1000000000000001</c:v>
                </c:pt>
                <c:pt idx="2">
                  <c:v>2.2999999999999998</c:v>
                </c:pt>
                <c:pt idx="3">
                  <c:v>4.5</c:v>
                </c:pt>
                <c:pt idx="4">
                  <c:v>3.6</c:v>
                </c:pt>
                <c:pt idx="5">
                  <c:v>3.5</c:v>
                </c:pt>
                <c:pt idx="6">
                  <c:v>4.7</c:v>
                </c:pt>
                <c:pt idx="7">
                  <c:v>5.3</c:v>
                </c:pt>
                <c:pt idx="8">
                  <c:v>7</c:v>
                </c:pt>
                <c:pt idx="9">
                  <c:v>7.5</c:v>
                </c:pt>
                <c:pt idx="10">
                  <c:v>6.5</c:v>
                </c:pt>
                <c:pt idx="11">
                  <c:v>5.6</c:v>
                </c:pt>
                <c:pt idx="12">
                  <c:v>6.7</c:v>
                </c:pt>
                <c:pt idx="13">
                  <c:v>7.8</c:v>
                </c:pt>
                <c:pt idx="14">
                  <c:v>9</c:v>
                </c:pt>
                <c:pt idx="15">
                  <c:v>8.6</c:v>
                </c:pt>
                <c:pt idx="16">
                  <c:v>9</c:v>
                </c:pt>
                <c:pt idx="17">
                  <c:v>9.6999999999999993</c:v>
                </c:pt>
                <c:pt idx="18">
                  <c:v>0.6</c:v>
                </c:pt>
                <c:pt idx="19">
                  <c:v>1.3</c:v>
                </c:pt>
              </c:numCache>
            </c:numRef>
          </c:xVal>
          <c:yVal>
            <c:numRef>
              <c:f>'données 1'!$G$2:$G$21</c:f>
              <c:numCache>
                <c:formatCode>General</c:formatCode>
                <c:ptCount val="20"/>
                <c:pt idx="0">
                  <c:v>4.3</c:v>
                </c:pt>
                <c:pt idx="1">
                  <c:v>7.6</c:v>
                </c:pt>
                <c:pt idx="2">
                  <c:v>9</c:v>
                </c:pt>
                <c:pt idx="3">
                  <c:v>8.6</c:v>
                </c:pt>
                <c:pt idx="4">
                  <c:v>7</c:v>
                </c:pt>
                <c:pt idx="5">
                  <c:v>5.2</c:v>
                </c:pt>
                <c:pt idx="6">
                  <c:v>4.0999999999999996</c:v>
                </c:pt>
                <c:pt idx="7">
                  <c:v>6.2</c:v>
                </c:pt>
                <c:pt idx="8">
                  <c:v>7.6</c:v>
                </c:pt>
                <c:pt idx="9">
                  <c:v>6</c:v>
                </c:pt>
                <c:pt idx="10">
                  <c:v>4.4000000000000004</c:v>
                </c:pt>
                <c:pt idx="11">
                  <c:v>3</c:v>
                </c:pt>
                <c:pt idx="12">
                  <c:v>2.2999999999999998</c:v>
                </c:pt>
                <c:pt idx="13">
                  <c:v>4</c:v>
                </c:pt>
                <c:pt idx="14">
                  <c:v>3.6</c:v>
                </c:pt>
                <c:pt idx="15">
                  <c:v>2.6</c:v>
                </c:pt>
                <c:pt idx="16">
                  <c:v>1.2</c:v>
                </c:pt>
                <c:pt idx="17">
                  <c:v>2.2999999999999998</c:v>
                </c:pt>
                <c:pt idx="18">
                  <c:v>6.1</c:v>
                </c:pt>
                <c:pt idx="19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9-4700-BF4A-2CA0E7234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294943"/>
        <c:axId val="1037295775"/>
      </c:scatterChart>
      <c:valAx>
        <c:axId val="10372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295775"/>
        <c:crosses val="autoZero"/>
        <c:crossBetween val="midCat"/>
      </c:valAx>
      <c:valAx>
        <c:axId val="10372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2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 x9</a:t>
            </a:r>
          </a:p>
        </c:rich>
      </c:tx>
      <c:layout>
        <c:manualLayout>
          <c:xMode val="edge"/>
          <c:yMode val="edge"/>
          <c:x val="0.44694564740906312"/>
          <c:y val="6.6265060240963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1'!$I$1</c:f>
              <c:strCache>
                <c:ptCount val="1"/>
                <c:pt idx="0">
                  <c:v>x9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1'!$H$2:$H$21</c:f>
              <c:numCache>
                <c:formatCode>General</c:formatCode>
                <c:ptCount val="20"/>
                <c:pt idx="0">
                  <c:v>8.6</c:v>
                </c:pt>
                <c:pt idx="1">
                  <c:v>8.9</c:v>
                </c:pt>
                <c:pt idx="2">
                  <c:v>7.9</c:v>
                </c:pt>
                <c:pt idx="3">
                  <c:v>6.9</c:v>
                </c:pt>
                <c:pt idx="4">
                  <c:v>6.5</c:v>
                </c:pt>
                <c:pt idx="5">
                  <c:v>6</c:v>
                </c:pt>
                <c:pt idx="6">
                  <c:v>6.3</c:v>
                </c:pt>
                <c:pt idx="7">
                  <c:v>5.5</c:v>
                </c:pt>
                <c:pt idx="8">
                  <c:v>4.7</c:v>
                </c:pt>
                <c:pt idx="9">
                  <c:v>4.7</c:v>
                </c:pt>
                <c:pt idx="10">
                  <c:v>4.4000000000000004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2.8</c:v>
                </c:pt>
                <c:pt idx="15">
                  <c:v>2.4</c:v>
                </c:pt>
                <c:pt idx="16">
                  <c:v>2.7</c:v>
                </c:pt>
                <c:pt idx="17">
                  <c:v>1.9</c:v>
                </c:pt>
                <c:pt idx="18">
                  <c:v>1.3</c:v>
                </c:pt>
                <c:pt idx="19">
                  <c:v>1.3</c:v>
                </c:pt>
              </c:numCache>
            </c:numRef>
          </c:xVal>
          <c:yVal>
            <c:numRef>
              <c:f>'données 1'!$I$2:$I$21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8-481B-9567-73D70279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16047"/>
        <c:axId val="1098319791"/>
      </c:scatterChart>
      <c:valAx>
        <c:axId val="10983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8319791"/>
        <c:crosses val="autoZero"/>
        <c:crossBetween val="midCat"/>
      </c:valAx>
      <c:valAx>
        <c:axId val="10983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831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x10 x11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1'!$K$1</c:f>
              <c:strCache>
                <c:ptCount val="1"/>
                <c:pt idx="0">
                  <c:v>x11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'données 1'!$J$2:$J$21</c:f>
              <c:numCache>
                <c:formatCode>General</c:formatCode>
                <c:ptCount val="20"/>
                <c:pt idx="0">
                  <c:v>3.9</c:v>
                </c:pt>
                <c:pt idx="1">
                  <c:v>5.4</c:v>
                </c:pt>
                <c:pt idx="2">
                  <c:v>6.7</c:v>
                </c:pt>
                <c:pt idx="3">
                  <c:v>7.8</c:v>
                </c:pt>
                <c:pt idx="4">
                  <c:v>8.6</c:v>
                </c:pt>
                <c:pt idx="5">
                  <c:v>9</c:v>
                </c:pt>
                <c:pt idx="6">
                  <c:v>9</c:v>
                </c:pt>
                <c:pt idx="7">
                  <c:v>8.5</c:v>
                </c:pt>
                <c:pt idx="8">
                  <c:v>7.7</c:v>
                </c:pt>
                <c:pt idx="9">
                  <c:v>6.6</c:v>
                </c:pt>
                <c:pt idx="10">
                  <c:v>5.3</c:v>
                </c:pt>
                <c:pt idx="11">
                  <c:v>3.9</c:v>
                </c:pt>
                <c:pt idx="12">
                  <c:v>2.7</c:v>
                </c:pt>
                <c:pt idx="13">
                  <c:v>1.6</c:v>
                </c:pt>
                <c:pt idx="14">
                  <c:v>0.9</c:v>
                </c:pt>
                <c:pt idx="15">
                  <c:v>0.4</c:v>
                </c:pt>
                <c:pt idx="16">
                  <c:v>0.5</c:v>
                </c:pt>
                <c:pt idx="17">
                  <c:v>1</c:v>
                </c:pt>
                <c:pt idx="18">
                  <c:v>2.1</c:v>
                </c:pt>
                <c:pt idx="19">
                  <c:v>3.1</c:v>
                </c:pt>
              </c:numCache>
            </c:numRef>
          </c:xVal>
          <c:yVal>
            <c:numRef>
              <c:f>'données 1'!$K$2:$K$21</c:f>
              <c:numCache>
                <c:formatCode>General</c:formatCode>
                <c:ptCount val="20"/>
                <c:pt idx="0">
                  <c:v>9.4</c:v>
                </c:pt>
                <c:pt idx="1">
                  <c:v>9.5</c:v>
                </c:pt>
                <c:pt idx="2">
                  <c:v>9.1</c:v>
                </c:pt>
                <c:pt idx="3">
                  <c:v>8.3000000000000007</c:v>
                </c:pt>
                <c:pt idx="4">
                  <c:v>7.2</c:v>
                </c:pt>
                <c:pt idx="5">
                  <c:v>5.9</c:v>
                </c:pt>
                <c:pt idx="6">
                  <c:v>4.5</c:v>
                </c:pt>
                <c:pt idx="7">
                  <c:v>3.3</c:v>
                </c:pt>
                <c:pt idx="8">
                  <c:v>2.2999999999999998</c:v>
                </c:pt>
                <c:pt idx="9">
                  <c:v>1.4</c:v>
                </c:pt>
                <c:pt idx="10">
                  <c:v>1</c:v>
                </c:pt>
                <c:pt idx="11">
                  <c:v>1</c:v>
                </c:pt>
                <c:pt idx="12">
                  <c:v>1.5</c:v>
                </c:pt>
                <c:pt idx="13">
                  <c:v>2.2999999999999998</c:v>
                </c:pt>
                <c:pt idx="14">
                  <c:v>3.2</c:v>
                </c:pt>
                <c:pt idx="15">
                  <c:v>4.7</c:v>
                </c:pt>
                <c:pt idx="16">
                  <c:v>6.5</c:v>
                </c:pt>
                <c:pt idx="17">
                  <c:v>7.5</c:v>
                </c:pt>
                <c:pt idx="18">
                  <c:v>8.6</c:v>
                </c:pt>
                <c:pt idx="19">
                  <c:v>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E-49A8-A3C8-1894D8A13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197215"/>
        <c:axId val="1033930639"/>
      </c:scatterChart>
      <c:valAx>
        <c:axId val="95819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3930639"/>
        <c:crosses val="autoZero"/>
        <c:crossBetween val="midCat"/>
      </c:valAx>
      <c:valAx>
        <c:axId val="10339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1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2'!$B$1</c:f>
              <c:strCache>
                <c:ptCount val="1"/>
                <c:pt idx="0">
                  <c:v>Mercury injection porosity à ne pas trier)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21065422112752"/>
                  <c:y val="-0.19743746317424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025982428382623"/>
                  <c:y val="-0.10418769082436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'données 2'!$A$2:$A$47</c:f>
              <c:numCache>
                <c:formatCode>General</c:formatCode>
                <c:ptCount val="46"/>
                <c:pt idx="0">
                  <c:v>1.7</c:v>
                </c:pt>
                <c:pt idx="1">
                  <c:v>3.3</c:v>
                </c:pt>
                <c:pt idx="2">
                  <c:v>3.1</c:v>
                </c:pt>
                <c:pt idx="3">
                  <c:v>4.5</c:v>
                </c:pt>
                <c:pt idx="4">
                  <c:v>1.8</c:v>
                </c:pt>
                <c:pt idx="5">
                  <c:v>7.2</c:v>
                </c:pt>
                <c:pt idx="6">
                  <c:v>5.5</c:v>
                </c:pt>
                <c:pt idx="7">
                  <c:v>6.3</c:v>
                </c:pt>
                <c:pt idx="8">
                  <c:v>4.5</c:v>
                </c:pt>
                <c:pt idx="9">
                  <c:v>5.0999999999999996</c:v>
                </c:pt>
                <c:pt idx="10">
                  <c:v>6.5</c:v>
                </c:pt>
                <c:pt idx="11">
                  <c:v>6.5</c:v>
                </c:pt>
                <c:pt idx="12">
                  <c:v>7.6</c:v>
                </c:pt>
                <c:pt idx="13">
                  <c:v>14.3</c:v>
                </c:pt>
                <c:pt idx="14">
                  <c:v>8.6999999999999993</c:v>
                </c:pt>
                <c:pt idx="15">
                  <c:v>12.7</c:v>
                </c:pt>
                <c:pt idx="16">
                  <c:v>8.8000000000000007</c:v>
                </c:pt>
                <c:pt idx="17">
                  <c:v>10</c:v>
                </c:pt>
                <c:pt idx="18">
                  <c:v>9.4</c:v>
                </c:pt>
                <c:pt idx="19">
                  <c:v>10</c:v>
                </c:pt>
                <c:pt idx="20">
                  <c:v>11.5</c:v>
                </c:pt>
                <c:pt idx="21">
                  <c:v>4.8</c:v>
                </c:pt>
                <c:pt idx="22">
                  <c:v>10.1</c:v>
                </c:pt>
                <c:pt idx="23">
                  <c:v>15.7</c:v>
                </c:pt>
                <c:pt idx="24">
                  <c:v>11.1</c:v>
                </c:pt>
                <c:pt idx="25">
                  <c:v>11.9</c:v>
                </c:pt>
                <c:pt idx="26">
                  <c:v>12.7</c:v>
                </c:pt>
                <c:pt idx="27">
                  <c:v>13.5</c:v>
                </c:pt>
                <c:pt idx="28">
                  <c:v>9.6999999999999993</c:v>
                </c:pt>
                <c:pt idx="29">
                  <c:v>15.4</c:v>
                </c:pt>
                <c:pt idx="30">
                  <c:v>12.8</c:v>
                </c:pt>
                <c:pt idx="31">
                  <c:v>14.3</c:v>
                </c:pt>
                <c:pt idx="32">
                  <c:v>7.5</c:v>
                </c:pt>
                <c:pt idx="33">
                  <c:v>13.5</c:v>
                </c:pt>
                <c:pt idx="34">
                  <c:v>9.1999999999999993</c:v>
                </c:pt>
                <c:pt idx="35">
                  <c:v>14.7</c:v>
                </c:pt>
                <c:pt idx="36">
                  <c:v>12.9</c:v>
                </c:pt>
                <c:pt idx="37">
                  <c:v>14.2</c:v>
                </c:pt>
                <c:pt idx="38">
                  <c:v>15.4</c:v>
                </c:pt>
                <c:pt idx="39">
                  <c:v>18.8</c:v>
                </c:pt>
                <c:pt idx="40">
                  <c:v>13.8</c:v>
                </c:pt>
                <c:pt idx="41">
                  <c:v>16.100000000000001</c:v>
                </c:pt>
                <c:pt idx="42">
                  <c:v>17</c:v>
                </c:pt>
                <c:pt idx="43">
                  <c:v>15.6</c:v>
                </c:pt>
                <c:pt idx="44">
                  <c:v>21.2</c:v>
                </c:pt>
                <c:pt idx="45">
                  <c:v>10</c:v>
                </c:pt>
              </c:numCache>
            </c:numRef>
          </c:xVal>
          <c:yVal>
            <c:numRef>
              <c:f>'données 2'!$B$2:$B$47</c:f>
              <c:numCache>
                <c:formatCode>General</c:formatCode>
                <c:ptCount val="46"/>
                <c:pt idx="0">
                  <c:v>1.6</c:v>
                </c:pt>
                <c:pt idx="1">
                  <c:v>2.9</c:v>
                </c:pt>
                <c:pt idx="2">
                  <c:v>3.6</c:v>
                </c:pt>
                <c:pt idx="3">
                  <c:v>3.7</c:v>
                </c:pt>
                <c:pt idx="4">
                  <c:v>3.8</c:v>
                </c:pt>
                <c:pt idx="5">
                  <c:v>4.3</c:v>
                </c:pt>
                <c:pt idx="6">
                  <c:v>4.4000000000000004</c:v>
                </c:pt>
                <c:pt idx="7">
                  <c:v>5.6</c:v>
                </c:pt>
                <c:pt idx="8">
                  <c:v>5.7</c:v>
                </c:pt>
                <c:pt idx="9">
                  <c:v>6.5</c:v>
                </c:pt>
                <c:pt idx="10">
                  <c:v>6.6</c:v>
                </c:pt>
                <c:pt idx="11">
                  <c:v>7</c:v>
                </c:pt>
                <c:pt idx="12">
                  <c:v>7.6</c:v>
                </c:pt>
                <c:pt idx="13">
                  <c:v>7.7</c:v>
                </c:pt>
                <c:pt idx="14">
                  <c:v>8</c:v>
                </c:pt>
                <c:pt idx="15">
                  <c:v>8.9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10.1</c:v>
                </c:pt>
                <c:pt idx="21">
                  <c:v>10.3</c:v>
                </c:pt>
                <c:pt idx="22">
                  <c:v>10.5</c:v>
                </c:pt>
                <c:pt idx="23">
                  <c:v>10.9</c:v>
                </c:pt>
                <c:pt idx="24">
                  <c:v>11.1</c:v>
                </c:pt>
                <c:pt idx="25">
                  <c:v>11.8</c:v>
                </c:pt>
                <c:pt idx="26">
                  <c:v>11.9</c:v>
                </c:pt>
                <c:pt idx="27">
                  <c:v>12.3</c:v>
                </c:pt>
                <c:pt idx="28">
                  <c:v>12.8</c:v>
                </c:pt>
                <c:pt idx="29">
                  <c:v>13</c:v>
                </c:pt>
                <c:pt idx="30">
                  <c:v>13.2</c:v>
                </c:pt>
                <c:pt idx="31">
                  <c:v>13.2</c:v>
                </c:pt>
                <c:pt idx="32">
                  <c:v>13.4</c:v>
                </c:pt>
                <c:pt idx="33">
                  <c:v>13.5</c:v>
                </c:pt>
                <c:pt idx="34">
                  <c:v>13.6</c:v>
                </c:pt>
                <c:pt idx="35">
                  <c:v>13.9</c:v>
                </c:pt>
                <c:pt idx="36">
                  <c:v>14</c:v>
                </c:pt>
                <c:pt idx="37">
                  <c:v>14.3</c:v>
                </c:pt>
                <c:pt idx="38">
                  <c:v>14.5</c:v>
                </c:pt>
                <c:pt idx="39">
                  <c:v>14.7</c:v>
                </c:pt>
                <c:pt idx="40">
                  <c:v>15.1</c:v>
                </c:pt>
                <c:pt idx="41">
                  <c:v>15.4</c:v>
                </c:pt>
                <c:pt idx="42">
                  <c:v>16.100000000000001</c:v>
                </c:pt>
                <c:pt idx="43">
                  <c:v>20.2</c:v>
                </c:pt>
                <c:pt idx="44">
                  <c:v>20.2</c:v>
                </c:pt>
                <c:pt idx="45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5-42EE-88CD-6DAAC75D7AB3}"/>
            </c:ext>
          </c:extLst>
        </c:ser>
        <c:ser>
          <c:idx val="1"/>
          <c:order val="1"/>
          <c:tx>
            <c:v>Hg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2'!$A$2:$A$47</c:f>
              <c:numCache>
                <c:formatCode>General</c:formatCode>
                <c:ptCount val="46"/>
                <c:pt idx="0">
                  <c:v>1.7</c:v>
                </c:pt>
                <c:pt idx="1">
                  <c:v>3.3</c:v>
                </c:pt>
                <c:pt idx="2">
                  <c:v>3.1</c:v>
                </c:pt>
                <c:pt idx="3">
                  <c:v>4.5</c:v>
                </c:pt>
                <c:pt idx="4">
                  <c:v>1.8</c:v>
                </c:pt>
                <c:pt idx="5">
                  <c:v>7.2</c:v>
                </c:pt>
                <c:pt idx="6">
                  <c:v>5.5</c:v>
                </c:pt>
                <c:pt idx="7">
                  <c:v>6.3</c:v>
                </c:pt>
                <c:pt idx="8">
                  <c:v>4.5</c:v>
                </c:pt>
                <c:pt idx="9">
                  <c:v>5.0999999999999996</c:v>
                </c:pt>
                <c:pt idx="10">
                  <c:v>6.5</c:v>
                </c:pt>
                <c:pt idx="11">
                  <c:v>6.5</c:v>
                </c:pt>
                <c:pt idx="12">
                  <c:v>7.6</c:v>
                </c:pt>
                <c:pt idx="13">
                  <c:v>14.3</c:v>
                </c:pt>
                <c:pt idx="14">
                  <c:v>8.6999999999999993</c:v>
                </c:pt>
                <c:pt idx="15">
                  <c:v>12.7</c:v>
                </c:pt>
                <c:pt idx="16">
                  <c:v>8.8000000000000007</c:v>
                </c:pt>
                <c:pt idx="17">
                  <c:v>10</c:v>
                </c:pt>
                <c:pt idx="18">
                  <c:v>9.4</c:v>
                </c:pt>
                <c:pt idx="19">
                  <c:v>10</c:v>
                </c:pt>
                <c:pt idx="20">
                  <c:v>11.5</c:v>
                </c:pt>
                <c:pt idx="21">
                  <c:v>4.8</c:v>
                </c:pt>
                <c:pt idx="22">
                  <c:v>10.1</c:v>
                </c:pt>
                <c:pt idx="23">
                  <c:v>15.7</c:v>
                </c:pt>
                <c:pt idx="24">
                  <c:v>11.1</c:v>
                </c:pt>
                <c:pt idx="25">
                  <c:v>11.9</c:v>
                </c:pt>
                <c:pt idx="26">
                  <c:v>12.7</c:v>
                </c:pt>
                <c:pt idx="27">
                  <c:v>13.5</c:v>
                </c:pt>
                <c:pt idx="28">
                  <c:v>9.6999999999999993</c:v>
                </c:pt>
                <c:pt idx="29">
                  <c:v>15.4</c:v>
                </c:pt>
                <c:pt idx="30">
                  <c:v>12.8</c:v>
                </c:pt>
                <c:pt idx="31">
                  <c:v>14.3</c:v>
                </c:pt>
                <c:pt idx="32">
                  <c:v>7.5</c:v>
                </c:pt>
                <c:pt idx="33">
                  <c:v>13.5</c:v>
                </c:pt>
                <c:pt idx="34">
                  <c:v>9.1999999999999993</c:v>
                </c:pt>
                <c:pt idx="35">
                  <c:v>14.7</c:v>
                </c:pt>
                <c:pt idx="36">
                  <c:v>12.9</c:v>
                </c:pt>
                <c:pt idx="37">
                  <c:v>14.2</c:v>
                </c:pt>
                <c:pt idx="38">
                  <c:v>15.4</c:v>
                </c:pt>
                <c:pt idx="39">
                  <c:v>18.8</c:v>
                </c:pt>
                <c:pt idx="40">
                  <c:v>13.8</c:v>
                </c:pt>
                <c:pt idx="41">
                  <c:v>16.100000000000001</c:v>
                </c:pt>
                <c:pt idx="42">
                  <c:v>17</c:v>
                </c:pt>
                <c:pt idx="43">
                  <c:v>15.6</c:v>
                </c:pt>
                <c:pt idx="44">
                  <c:v>21.2</c:v>
                </c:pt>
                <c:pt idx="45">
                  <c:v>10</c:v>
                </c:pt>
              </c:numCache>
            </c:numRef>
          </c:xVal>
          <c:yVal>
            <c:numRef>
              <c:f>'données 2'!$C$2:$C$47</c:f>
              <c:numCache>
                <c:formatCode>General</c:formatCode>
                <c:ptCount val="46"/>
                <c:pt idx="0">
                  <c:v>3.4899423298987675</c:v>
                </c:pt>
                <c:pt idx="1">
                  <c:v>4.786640230369219</c:v>
                </c:pt>
                <c:pt idx="2">
                  <c:v>4.624552992810413</c:v>
                </c:pt>
                <c:pt idx="3">
                  <c:v>5.7591636557220571</c:v>
                </c:pt>
                <c:pt idx="4">
                  <c:v>3.570985948678171</c:v>
                </c:pt>
                <c:pt idx="5">
                  <c:v>7.9473413627659442</c:v>
                </c:pt>
                <c:pt idx="6">
                  <c:v>6.5695998435160901</c:v>
                </c:pt>
                <c:pt idx="7">
                  <c:v>7.2179487937513152</c:v>
                </c:pt>
                <c:pt idx="8">
                  <c:v>5.7591636557220571</c:v>
                </c:pt>
                <c:pt idx="9">
                  <c:v>6.2454253683984771</c:v>
                </c:pt>
                <c:pt idx="10">
                  <c:v>7.3800360313101221</c:v>
                </c:pt>
                <c:pt idx="11">
                  <c:v>7.3800360313101221</c:v>
                </c:pt>
                <c:pt idx="12">
                  <c:v>8.2715158378835572</c:v>
                </c:pt>
                <c:pt idx="13">
                  <c:v>13.701438296103573</c:v>
                </c:pt>
                <c:pt idx="14">
                  <c:v>9.1629956444569913</c:v>
                </c:pt>
                <c:pt idx="15">
                  <c:v>12.404740395633121</c:v>
                </c:pt>
                <c:pt idx="16">
                  <c:v>9.2440392632363952</c:v>
                </c:pt>
                <c:pt idx="17">
                  <c:v>10.216562688589235</c:v>
                </c:pt>
                <c:pt idx="18">
                  <c:v>9.7303009759128152</c:v>
                </c:pt>
                <c:pt idx="19">
                  <c:v>10.216562688589235</c:v>
                </c:pt>
                <c:pt idx="20">
                  <c:v>11.432216970280283</c:v>
                </c:pt>
                <c:pt idx="21">
                  <c:v>6.0022945120602671</c:v>
                </c:pt>
                <c:pt idx="22">
                  <c:v>10.297606307368637</c:v>
                </c:pt>
                <c:pt idx="23">
                  <c:v>14.836048959015217</c:v>
                </c:pt>
                <c:pt idx="24">
                  <c:v>11.108042495162669</c:v>
                </c:pt>
                <c:pt idx="25">
                  <c:v>11.756391445397895</c:v>
                </c:pt>
                <c:pt idx="26">
                  <c:v>12.404740395633121</c:v>
                </c:pt>
                <c:pt idx="27">
                  <c:v>13.053089345868347</c:v>
                </c:pt>
                <c:pt idx="28">
                  <c:v>9.9734318322510234</c:v>
                </c:pt>
                <c:pt idx="29">
                  <c:v>14.592918102677009</c:v>
                </c:pt>
                <c:pt idx="30">
                  <c:v>12.485784014412525</c:v>
                </c:pt>
                <c:pt idx="31">
                  <c:v>13.701438296103573</c:v>
                </c:pt>
                <c:pt idx="32">
                  <c:v>8.190472219104155</c:v>
                </c:pt>
                <c:pt idx="33">
                  <c:v>13.053089345868347</c:v>
                </c:pt>
                <c:pt idx="34">
                  <c:v>9.5682137383540073</c:v>
                </c:pt>
                <c:pt idx="35">
                  <c:v>14.025612771221185</c:v>
                </c:pt>
                <c:pt idx="36">
                  <c:v>12.566827633191927</c:v>
                </c:pt>
                <c:pt idx="37">
                  <c:v>13.620394677324169</c:v>
                </c:pt>
                <c:pt idx="38">
                  <c:v>14.592918102677009</c:v>
                </c:pt>
                <c:pt idx="39">
                  <c:v>17.348401141176716</c:v>
                </c:pt>
                <c:pt idx="40">
                  <c:v>13.296220202206557</c:v>
                </c:pt>
                <c:pt idx="41">
                  <c:v>15.160223434132831</c:v>
                </c:pt>
                <c:pt idx="42">
                  <c:v>15.889616003147459</c:v>
                </c:pt>
                <c:pt idx="43">
                  <c:v>14.755005340235813</c:v>
                </c:pt>
                <c:pt idx="44">
                  <c:v>19.293447991882395</c:v>
                </c:pt>
                <c:pt idx="45">
                  <c:v>10.216562688589235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C5-42EE-88CD-6DAAC75D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33471"/>
        <c:axId val="1036633887"/>
      </c:scatterChart>
      <c:valAx>
        <c:axId val="103663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6633887"/>
        <c:crosses val="autoZero"/>
        <c:crossBetween val="midCat"/>
      </c:valAx>
      <c:valAx>
        <c:axId val="10366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663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résidus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'données 2'!$D$2:$D$47</c:f>
              <c:numCache>
                <c:formatCode>General</c:formatCode>
                <c:ptCount val="46"/>
                <c:pt idx="0">
                  <c:v>-1.8899423298987674</c:v>
                </c:pt>
                <c:pt idx="1">
                  <c:v>-1.8866402303692191</c:v>
                </c:pt>
                <c:pt idx="2">
                  <c:v>-1.0245529928104129</c:v>
                </c:pt>
                <c:pt idx="3">
                  <c:v>-2.059163655722057</c:v>
                </c:pt>
                <c:pt idx="4">
                  <c:v>0.22901405132182884</c:v>
                </c:pt>
                <c:pt idx="5">
                  <c:v>-3.6473413627659443</c:v>
                </c:pt>
                <c:pt idx="6">
                  <c:v>-2.1695998435160897</c:v>
                </c:pt>
                <c:pt idx="7">
                  <c:v>-1.6179487937513155</c:v>
                </c:pt>
                <c:pt idx="8">
                  <c:v>-5.9163655722056951E-2</c:v>
                </c:pt>
                <c:pt idx="9">
                  <c:v>0.25457463160152294</c:v>
                </c:pt>
                <c:pt idx="10">
                  <c:v>-0.78003603131012245</c:v>
                </c:pt>
                <c:pt idx="11">
                  <c:v>-0.38003603131012209</c:v>
                </c:pt>
                <c:pt idx="12">
                  <c:v>-0.67151583788355751</c:v>
                </c:pt>
                <c:pt idx="13">
                  <c:v>-6.001438296103573</c:v>
                </c:pt>
                <c:pt idx="14">
                  <c:v>-1.1629956444569913</c:v>
                </c:pt>
                <c:pt idx="15">
                  <c:v>-3.5047403956331209</c:v>
                </c:pt>
                <c:pt idx="16">
                  <c:v>-0.24403926323639524</c:v>
                </c:pt>
                <c:pt idx="17">
                  <c:v>-1.2165626885892351</c:v>
                </c:pt>
                <c:pt idx="18">
                  <c:v>0.26969902408718482</c:v>
                </c:pt>
                <c:pt idx="19">
                  <c:v>-0.21656268858923511</c:v>
                </c:pt>
                <c:pt idx="20">
                  <c:v>-1.3322169702802835</c:v>
                </c:pt>
                <c:pt idx="21">
                  <c:v>4.2977054879397336</c:v>
                </c:pt>
                <c:pt idx="22">
                  <c:v>0.20239369263136275</c:v>
                </c:pt>
                <c:pt idx="23">
                  <c:v>-3.936048959015217</c:v>
                </c:pt>
                <c:pt idx="24">
                  <c:v>-8.0424951626696384E-3</c:v>
                </c:pt>
                <c:pt idx="25">
                  <c:v>4.3608554602105443E-2</c:v>
                </c:pt>
                <c:pt idx="26">
                  <c:v>-0.5047403956331209</c:v>
                </c:pt>
                <c:pt idx="27">
                  <c:v>-0.75308934586834653</c:v>
                </c:pt>
                <c:pt idx="28">
                  <c:v>2.8265681677489773</c:v>
                </c:pt>
                <c:pt idx="29">
                  <c:v>-1.5929181026770092</c:v>
                </c:pt>
                <c:pt idx="30">
                  <c:v>0.71421598558747412</c:v>
                </c:pt>
                <c:pt idx="31">
                  <c:v>-0.50143829610357393</c:v>
                </c:pt>
                <c:pt idx="32">
                  <c:v>5.2095277808958453</c:v>
                </c:pt>
                <c:pt idx="33">
                  <c:v>0.44691065413165276</c:v>
                </c:pt>
                <c:pt idx="34">
                  <c:v>4.0317862616459923</c:v>
                </c:pt>
                <c:pt idx="35">
                  <c:v>-0.12561277122118497</c:v>
                </c:pt>
                <c:pt idx="36">
                  <c:v>1.4331723668080727</c:v>
                </c:pt>
                <c:pt idx="37">
                  <c:v>0.6796053226758314</c:v>
                </c:pt>
                <c:pt idx="38">
                  <c:v>-9.2918102677009173E-2</c:v>
                </c:pt>
                <c:pt idx="39">
                  <c:v>-2.6484011411767163</c:v>
                </c:pt>
                <c:pt idx="40">
                  <c:v>1.8037797977934424</c:v>
                </c:pt>
                <c:pt idx="41">
                  <c:v>0.23977656586716911</c:v>
                </c:pt>
                <c:pt idx="42">
                  <c:v>0.21038399685254205</c:v>
                </c:pt>
                <c:pt idx="43">
                  <c:v>5.4449946597641858</c:v>
                </c:pt>
                <c:pt idx="44">
                  <c:v>0.90655200811760395</c:v>
                </c:pt>
                <c:pt idx="45">
                  <c:v>10.783437311410765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1-4BE1-B852-2BDBF8B98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723279"/>
        <c:axId val="1178727439"/>
      </c:scatterChart>
      <c:valAx>
        <c:axId val="11787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8727439"/>
        <c:crosses val="autoZero"/>
        <c:crossBetween val="midCat"/>
      </c:valAx>
      <c:valAx>
        <c:axId val="117872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87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23</xdr:row>
      <xdr:rowOff>19050</xdr:rowOff>
    </xdr:from>
    <xdr:to>
      <xdr:col>11</xdr:col>
      <xdr:colOff>523875</xdr:colOff>
      <xdr:row>34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35</xdr:row>
      <xdr:rowOff>76200</xdr:rowOff>
    </xdr:from>
    <xdr:to>
      <xdr:col>11</xdr:col>
      <xdr:colOff>504825</xdr:colOff>
      <xdr:row>46</xdr:row>
      <xdr:rowOff>57150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366712</xdr:colOff>
      <xdr:row>32</xdr:row>
      <xdr:rowOff>9525</xdr:rowOff>
    </xdr:from>
    <xdr:to>
      <xdr:col>4</xdr:col>
      <xdr:colOff>523875</xdr:colOff>
      <xdr:row>43</xdr:row>
      <xdr:rowOff>9525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252412</xdr:colOff>
      <xdr:row>43</xdr:row>
      <xdr:rowOff>161924</xdr:rowOff>
    </xdr:from>
    <xdr:to>
      <xdr:col>5</xdr:col>
      <xdr:colOff>342900</xdr:colOff>
      <xdr:row>57</xdr:row>
      <xdr:rowOff>133349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712787</xdr:colOff>
      <xdr:row>46</xdr:row>
      <xdr:rowOff>152400</xdr:rowOff>
    </xdr:from>
    <xdr:to>
      <xdr:col>11</xdr:col>
      <xdr:colOff>431800</xdr:colOff>
      <xdr:row>59</xdr:row>
      <xdr:rowOff>114300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652462</xdr:colOff>
      <xdr:row>25</xdr:row>
      <xdr:rowOff>73025</xdr:rowOff>
    </xdr:from>
    <xdr:to>
      <xdr:col>17</xdr:col>
      <xdr:colOff>520700</xdr:colOff>
      <xdr:row>40</xdr:row>
      <xdr:rowOff>101600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1</xdr:row>
      <xdr:rowOff>57150</xdr:rowOff>
    </xdr:from>
    <xdr:to>
      <xdr:col>14</xdr:col>
      <xdr:colOff>323850</xdr:colOff>
      <xdr:row>15</xdr:row>
      <xdr:rowOff>123825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61912</xdr:colOff>
      <xdr:row>17</xdr:row>
      <xdr:rowOff>19050</xdr:rowOff>
    </xdr:from>
    <xdr:to>
      <xdr:col>17</xdr:col>
      <xdr:colOff>166687</xdr:colOff>
      <xdr:row>34</xdr:row>
      <xdr:rowOff>9525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52"/>
  <sheetViews>
    <sheetView topLeftCell="A25" workbookViewId="0">
      <selection activeCell="D36" sqref="D36"/>
    </sheetView>
  </sheetViews>
  <sheetFormatPr baseColWidth="10" defaultRowHeight="12.75" x14ac:dyDescent="0.2"/>
  <cols>
    <col min="1" max="1" width="10.42578125" bestFit="1" customWidth="1"/>
    <col min="2" max="2" width="13.28515625" customWidth="1"/>
  </cols>
  <sheetData>
    <row r="1" spans="1:2" x14ac:dyDescent="0.2">
      <c r="A1" s="7" t="s">
        <v>2</v>
      </c>
      <c r="B1" s="7" t="s">
        <v>37</v>
      </c>
    </row>
    <row r="2" spans="1:2" x14ac:dyDescent="0.2">
      <c r="B2" s="8" t="s">
        <v>38</v>
      </c>
    </row>
    <row r="3" spans="1:2" x14ac:dyDescent="0.2">
      <c r="B3" s="8" t="s">
        <v>50</v>
      </c>
    </row>
    <row r="4" spans="1:2" x14ac:dyDescent="0.2">
      <c r="B4" s="8" t="s">
        <v>51</v>
      </c>
    </row>
    <row r="5" spans="1:2" x14ac:dyDescent="0.2">
      <c r="B5" s="8" t="s">
        <v>23</v>
      </c>
    </row>
    <row r="7" spans="1:2" x14ac:dyDescent="0.2">
      <c r="B7" s="8" t="s">
        <v>52</v>
      </c>
    </row>
    <row r="8" spans="1:2" x14ac:dyDescent="0.2">
      <c r="B8" s="8" t="s">
        <v>23</v>
      </c>
    </row>
    <row r="11" spans="1:2" x14ac:dyDescent="0.2">
      <c r="A11" s="7" t="s">
        <v>19</v>
      </c>
      <c r="B11" s="7" t="s">
        <v>53</v>
      </c>
    </row>
    <row r="12" spans="1:2" x14ac:dyDescent="0.2">
      <c r="A12">
        <v>1</v>
      </c>
      <c r="B12" t="s">
        <v>3</v>
      </c>
    </row>
    <row r="13" spans="1:2" x14ac:dyDescent="0.2">
      <c r="A13">
        <v>2</v>
      </c>
      <c r="B13" t="s">
        <v>4</v>
      </c>
    </row>
    <row r="14" spans="1:2" x14ac:dyDescent="0.2">
      <c r="A14">
        <v>3</v>
      </c>
      <c r="B14" s="8" t="s">
        <v>34</v>
      </c>
    </row>
    <row r="15" spans="1:2" x14ac:dyDescent="0.2">
      <c r="A15">
        <v>4</v>
      </c>
      <c r="B15" t="s">
        <v>5</v>
      </c>
    </row>
    <row r="16" spans="1:2" x14ac:dyDescent="0.2">
      <c r="B16" t="s">
        <v>6</v>
      </c>
    </row>
    <row r="17" spans="1:2" x14ac:dyDescent="0.2">
      <c r="B17" t="s">
        <v>7</v>
      </c>
    </row>
    <row r="18" spans="1:2" x14ac:dyDescent="0.2">
      <c r="B18" t="s">
        <v>8</v>
      </c>
    </row>
    <row r="19" spans="1:2" x14ac:dyDescent="0.2">
      <c r="B19" t="s">
        <v>9</v>
      </c>
    </row>
    <row r="20" spans="1:2" x14ac:dyDescent="0.2">
      <c r="B20" t="s">
        <v>10</v>
      </c>
    </row>
    <row r="21" spans="1:2" x14ac:dyDescent="0.2">
      <c r="B21" t="s">
        <v>11</v>
      </c>
    </row>
    <row r="22" spans="1:2" x14ac:dyDescent="0.2">
      <c r="B22" t="s">
        <v>12</v>
      </c>
    </row>
    <row r="23" spans="1:2" x14ac:dyDescent="0.2">
      <c r="B23" t="s">
        <v>13</v>
      </c>
    </row>
    <row r="25" spans="1:2" x14ac:dyDescent="0.2">
      <c r="A25">
        <v>5</v>
      </c>
      <c r="B25" s="8" t="s">
        <v>30</v>
      </c>
    </row>
    <row r="26" spans="1:2" x14ac:dyDescent="0.2">
      <c r="B26" s="8" t="s">
        <v>31</v>
      </c>
    </row>
    <row r="28" spans="1:2" x14ac:dyDescent="0.2">
      <c r="A28">
        <v>6</v>
      </c>
      <c r="B28" t="s">
        <v>14</v>
      </c>
    </row>
    <row r="29" spans="1:2" x14ac:dyDescent="0.2">
      <c r="B29" t="s">
        <v>15</v>
      </c>
    </row>
    <row r="30" spans="1:2" x14ac:dyDescent="0.2">
      <c r="B30" t="s">
        <v>16</v>
      </c>
    </row>
    <row r="32" spans="1:2" x14ac:dyDescent="0.2">
      <c r="A32">
        <v>7</v>
      </c>
      <c r="B32" s="8" t="s">
        <v>35</v>
      </c>
    </row>
    <row r="33" spans="1:2" x14ac:dyDescent="0.2">
      <c r="B33" t="s">
        <v>26</v>
      </c>
    </row>
    <row r="34" spans="1:2" x14ac:dyDescent="0.2">
      <c r="B34" t="s">
        <v>27</v>
      </c>
    </row>
    <row r="36" spans="1:2" x14ac:dyDescent="0.2">
      <c r="A36">
        <v>8</v>
      </c>
      <c r="B36" t="s">
        <v>28</v>
      </c>
    </row>
    <row r="38" spans="1:2" x14ac:dyDescent="0.2">
      <c r="A38">
        <v>9</v>
      </c>
      <c r="B38" t="s">
        <v>17</v>
      </c>
    </row>
    <row r="39" spans="1:2" x14ac:dyDescent="0.2">
      <c r="B39" t="s">
        <v>18</v>
      </c>
    </row>
    <row r="41" spans="1:2" x14ac:dyDescent="0.2">
      <c r="A41" s="7" t="s">
        <v>36</v>
      </c>
      <c r="B41" s="7" t="s">
        <v>54</v>
      </c>
    </row>
    <row r="42" spans="1:2" x14ac:dyDescent="0.2">
      <c r="A42">
        <v>1</v>
      </c>
      <c r="B42" t="s">
        <v>20</v>
      </c>
    </row>
    <row r="44" spans="1:2" x14ac:dyDescent="0.2">
      <c r="A44">
        <v>2</v>
      </c>
      <c r="B44" t="s">
        <v>21</v>
      </c>
    </row>
    <row r="46" spans="1:2" x14ac:dyDescent="0.2">
      <c r="A46">
        <v>3</v>
      </c>
      <c r="B46" t="s">
        <v>24</v>
      </c>
    </row>
    <row r="47" spans="1:2" x14ac:dyDescent="0.2">
      <c r="B47" t="s">
        <v>22</v>
      </c>
    </row>
    <row r="48" spans="1:2" x14ac:dyDescent="0.2">
      <c r="B48" t="s">
        <v>29</v>
      </c>
    </row>
    <row r="50" spans="1:2" x14ac:dyDescent="0.2">
      <c r="A50">
        <v>4</v>
      </c>
      <c r="B50" t="s">
        <v>25</v>
      </c>
    </row>
    <row r="51" spans="1:2" x14ac:dyDescent="0.2">
      <c r="B51" s="8" t="s">
        <v>32</v>
      </c>
    </row>
    <row r="52" spans="1:2" x14ac:dyDescent="0.2">
      <c r="B5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75" zoomScaleNormal="75" workbookViewId="0">
      <selection activeCell="C26" sqref="C26"/>
    </sheetView>
  </sheetViews>
  <sheetFormatPr baseColWidth="10" defaultRowHeight="12.75" x14ac:dyDescent="0.2"/>
  <sheetData>
    <row r="1" spans="1:11" x14ac:dyDescent="0.2">
      <c r="A1" s="8" t="s">
        <v>39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</row>
    <row r="2" spans="1:11" x14ac:dyDescent="0.2">
      <c r="A2">
        <v>0.1</v>
      </c>
      <c r="B2">
        <v>0.5</v>
      </c>
      <c r="C2">
        <v>1.1000000000000001</v>
      </c>
      <c r="D2">
        <v>1.4</v>
      </c>
      <c r="E2">
        <v>2.1</v>
      </c>
      <c r="F2">
        <v>2.1</v>
      </c>
      <c r="G2">
        <v>4.3</v>
      </c>
      <c r="H2">
        <v>8.6</v>
      </c>
      <c r="I2">
        <v>5</v>
      </c>
      <c r="J2">
        <v>3.9</v>
      </c>
      <c r="K2">
        <v>9.4</v>
      </c>
    </row>
    <row r="3" spans="1:11" x14ac:dyDescent="0.2">
      <c r="A3">
        <v>0.4</v>
      </c>
      <c r="B3">
        <v>1.5</v>
      </c>
      <c r="C3">
        <v>1.1000000000000001</v>
      </c>
      <c r="D3">
        <v>2.6</v>
      </c>
      <c r="E3">
        <v>4.9000000000000004</v>
      </c>
      <c r="F3">
        <v>2.8</v>
      </c>
      <c r="G3">
        <v>7.6</v>
      </c>
      <c r="H3">
        <v>8.9</v>
      </c>
      <c r="I3">
        <v>5</v>
      </c>
      <c r="J3">
        <v>5.4</v>
      </c>
      <c r="K3">
        <v>9.5</v>
      </c>
    </row>
    <row r="4" spans="1:11" x14ac:dyDescent="0.2">
      <c r="A4">
        <v>0.7</v>
      </c>
      <c r="B4">
        <v>1.7</v>
      </c>
      <c r="C4">
        <v>2.2999999999999998</v>
      </c>
      <c r="D4">
        <v>2.1</v>
      </c>
      <c r="E4">
        <v>6.5</v>
      </c>
      <c r="F4">
        <v>1.9</v>
      </c>
      <c r="G4">
        <v>9</v>
      </c>
      <c r="H4">
        <v>7.9</v>
      </c>
      <c r="I4">
        <v>5</v>
      </c>
      <c r="J4">
        <v>6.7</v>
      </c>
      <c r="K4">
        <v>9.1</v>
      </c>
    </row>
    <row r="5" spans="1:11" x14ac:dyDescent="0.2">
      <c r="A5">
        <v>1.1000000000000001</v>
      </c>
      <c r="B5">
        <v>3.1</v>
      </c>
      <c r="C5">
        <v>4.5</v>
      </c>
      <c r="D5">
        <v>3.3</v>
      </c>
      <c r="E5">
        <v>7.9</v>
      </c>
      <c r="F5">
        <v>4.4000000000000004</v>
      </c>
      <c r="G5">
        <v>8.6</v>
      </c>
      <c r="H5">
        <v>6.9</v>
      </c>
      <c r="I5">
        <v>5</v>
      </c>
      <c r="J5">
        <v>7.8</v>
      </c>
      <c r="K5">
        <v>8.3000000000000007</v>
      </c>
    </row>
    <row r="6" spans="1:11" x14ac:dyDescent="0.2">
      <c r="A6">
        <v>1.6</v>
      </c>
      <c r="B6">
        <v>2.9</v>
      </c>
      <c r="C6">
        <v>3.6</v>
      </c>
      <c r="D6">
        <v>3.5</v>
      </c>
      <c r="E6">
        <v>5.7</v>
      </c>
      <c r="F6">
        <v>4.5999999999999996</v>
      </c>
      <c r="G6">
        <v>7</v>
      </c>
      <c r="H6">
        <v>6.5</v>
      </c>
      <c r="I6">
        <v>5</v>
      </c>
      <c r="J6">
        <v>8.6</v>
      </c>
      <c r="K6">
        <v>7.2</v>
      </c>
    </row>
    <row r="7" spans="1:11" x14ac:dyDescent="0.2">
      <c r="A7">
        <v>2.2999999999999998</v>
      </c>
      <c r="B7">
        <v>3.6</v>
      </c>
      <c r="C7">
        <v>3.5</v>
      </c>
      <c r="D7">
        <v>4.7</v>
      </c>
      <c r="E7">
        <v>3.6</v>
      </c>
      <c r="F7">
        <v>4.2</v>
      </c>
      <c r="G7">
        <v>5.2</v>
      </c>
      <c r="H7">
        <v>6</v>
      </c>
      <c r="I7">
        <v>5</v>
      </c>
      <c r="J7">
        <v>9</v>
      </c>
      <c r="K7">
        <v>5.9</v>
      </c>
    </row>
    <row r="8" spans="1:11" x14ac:dyDescent="0.2">
      <c r="A8">
        <v>2.7</v>
      </c>
      <c r="B8">
        <v>4.2</v>
      </c>
      <c r="C8">
        <v>4.7</v>
      </c>
      <c r="D8">
        <v>4.4000000000000004</v>
      </c>
      <c r="E8">
        <v>3.2</v>
      </c>
      <c r="F8">
        <v>6</v>
      </c>
      <c r="G8">
        <v>4.0999999999999996</v>
      </c>
      <c r="H8">
        <v>6.3</v>
      </c>
      <c r="I8">
        <v>5</v>
      </c>
      <c r="J8">
        <v>9</v>
      </c>
      <c r="K8">
        <v>4.5</v>
      </c>
    </row>
    <row r="9" spans="1:11" x14ac:dyDescent="0.2">
      <c r="A9">
        <v>3.1</v>
      </c>
      <c r="B9">
        <v>4.5999999999999996</v>
      </c>
      <c r="C9">
        <v>5.3</v>
      </c>
      <c r="D9">
        <v>4.3</v>
      </c>
      <c r="E9">
        <v>5.4</v>
      </c>
      <c r="F9">
        <v>6.2</v>
      </c>
      <c r="G9">
        <v>6.2</v>
      </c>
      <c r="H9">
        <v>5.5</v>
      </c>
      <c r="I9">
        <v>5</v>
      </c>
      <c r="J9">
        <v>8.5</v>
      </c>
      <c r="K9">
        <v>3.3</v>
      </c>
    </row>
    <row r="10" spans="1:11" x14ac:dyDescent="0.2">
      <c r="A10">
        <v>3.5</v>
      </c>
      <c r="B10">
        <v>4.3</v>
      </c>
      <c r="C10">
        <v>7</v>
      </c>
      <c r="D10">
        <v>5.3</v>
      </c>
      <c r="E10">
        <v>7.4</v>
      </c>
      <c r="F10">
        <v>6.1</v>
      </c>
      <c r="G10">
        <v>7.6</v>
      </c>
      <c r="H10">
        <v>4.7</v>
      </c>
      <c r="I10">
        <v>5</v>
      </c>
      <c r="J10">
        <v>7.7</v>
      </c>
      <c r="K10">
        <v>2.2999999999999998</v>
      </c>
    </row>
    <row r="11" spans="1:11" x14ac:dyDescent="0.2">
      <c r="A11">
        <v>4.0999999999999996</v>
      </c>
      <c r="B11">
        <v>5.0999999999999996</v>
      </c>
      <c r="C11">
        <v>7.5</v>
      </c>
      <c r="D11">
        <v>6.5</v>
      </c>
      <c r="E11">
        <v>7.3</v>
      </c>
      <c r="F11">
        <v>7.6</v>
      </c>
      <c r="G11">
        <v>6</v>
      </c>
      <c r="H11">
        <v>4.7</v>
      </c>
      <c r="I11">
        <v>5</v>
      </c>
      <c r="J11">
        <v>6.6</v>
      </c>
      <c r="K11">
        <v>1.4</v>
      </c>
    </row>
    <row r="12" spans="1:11" x14ac:dyDescent="0.2">
      <c r="A12">
        <v>4.8</v>
      </c>
      <c r="B12">
        <v>5.8</v>
      </c>
      <c r="C12">
        <v>6.5</v>
      </c>
      <c r="D12">
        <v>6.2</v>
      </c>
      <c r="E12">
        <v>5.6</v>
      </c>
      <c r="F12">
        <v>7.1</v>
      </c>
      <c r="G12">
        <v>4.4000000000000004</v>
      </c>
      <c r="H12">
        <v>4.4000000000000004</v>
      </c>
      <c r="I12">
        <v>5</v>
      </c>
      <c r="J12">
        <v>5.3</v>
      </c>
      <c r="K12">
        <v>1</v>
      </c>
    </row>
    <row r="13" spans="1:11" x14ac:dyDescent="0.2">
      <c r="A13">
        <v>5.3</v>
      </c>
      <c r="B13">
        <v>6.4</v>
      </c>
      <c r="C13">
        <v>5.6</v>
      </c>
      <c r="D13">
        <v>6.4</v>
      </c>
      <c r="E13">
        <v>6.8</v>
      </c>
      <c r="F13">
        <v>8.1</v>
      </c>
      <c r="G13">
        <v>3</v>
      </c>
      <c r="H13">
        <v>4.5</v>
      </c>
      <c r="I13">
        <v>5</v>
      </c>
      <c r="J13">
        <v>3.9</v>
      </c>
      <c r="K13">
        <v>1</v>
      </c>
    </row>
    <row r="14" spans="1:11" x14ac:dyDescent="0.2">
      <c r="A14">
        <v>5.8</v>
      </c>
      <c r="B14">
        <v>6.3</v>
      </c>
      <c r="C14">
        <v>6.7</v>
      </c>
      <c r="D14">
        <v>7.3</v>
      </c>
      <c r="E14">
        <v>8.1</v>
      </c>
      <c r="F14">
        <v>8.8000000000000007</v>
      </c>
      <c r="G14">
        <v>2.2999999999999998</v>
      </c>
      <c r="H14">
        <v>4</v>
      </c>
      <c r="I14">
        <v>5</v>
      </c>
      <c r="J14">
        <v>2.7</v>
      </c>
      <c r="K14">
        <v>1.5</v>
      </c>
    </row>
    <row r="15" spans="1:11" x14ac:dyDescent="0.2">
      <c r="A15">
        <v>6.1</v>
      </c>
      <c r="B15">
        <v>7</v>
      </c>
      <c r="C15">
        <v>7.8</v>
      </c>
      <c r="D15">
        <v>8</v>
      </c>
      <c r="E15">
        <v>5.7</v>
      </c>
      <c r="F15">
        <v>9.5</v>
      </c>
      <c r="G15">
        <v>4</v>
      </c>
      <c r="H15">
        <v>3.5</v>
      </c>
      <c r="I15">
        <v>5</v>
      </c>
      <c r="J15">
        <v>1.6</v>
      </c>
      <c r="K15">
        <v>2.2999999999999998</v>
      </c>
    </row>
    <row r="16" spans="1:11" x14ac:dyDescent="0.2">
      <c r="A16">
        <v>6.5</v>
      </c>
      <c r="B16">
        <v>6.9</v>
      </c>
      <c r="C16">
        <v>9</v>
      </c>
      <c r="D16">
        <v>8.4</v>
      </c>
      <c r="E16">
        <v>4</v>
      </c>
      <c r="F16">
        <v>8.8000000000000007</v>
      </c>
      <c r="G16">
        <v>3.6</v>
      </c>
      <c r="H16">
        <v>2.8</v>
      </c>
      <c r="I16">
        <v>5</v>
      </c>
      <c r="J16">
        <v>0.9</v>
      </c>
      <c r="K16">
        <v>3.2</v>
      </c>
    </row>
    <row r="17" spans="1:11" x14ac:dyDescent="0.2">
      <c r="A17">
        <v>7</v>
      </c>
      <c r="B17">
        <v>7.6</v>
      </c>
      <c r="C17">
        <v>8.6</v>
      </c>
      <c r="D17">
        <v>9</v>
      </c>
      <c r="E17">
        <v>2.1</v>
      </c>
      <c r="F17">
        <v>8.3000000000000007</v>
      </c>
      <c r="G17">
        <v>2.6</v>
      </c>
      <c r="H17">
        <v>2.4</v>
      </c>
      <c r="I17">
        <v>5</v>
      </c>
      <c r="J17">
        <v>0.4</v>
      </c>
      <c r="K17">
        <v>4.7</v>
      </c>
    </row>
    <row r="18" spans="1:11" x14ac:dyDescent="0.2">
      <c r="A18">
        <v>7.9</v>
      </c>
      <c r="B18">
        <v>8.1</v>
      </c>
      <c r="C18">
        <v>9</v>
      </c>
      <c r="D18">
        <v>6.1</v>
      </c>
      <c r="E18">
        <v>1.5</v>
      </c>
      <c r="F18">
        <v>6.6</v>
      </c>
      <c r="G18">
        <v>1.2</v>
      </c>
      <c r="H18">
        <v>2.7</v>
      </c>
      <c r="I18">
        <v>5</v>
      </c>
      <c r="J18">
        <v>0.5</v>
      </c>
      <c r="K18">
        <v>6.5</v>
      </c>
    </row>
    <row r="19" spans="1:11" x14ac:dyDescent="0.2">
      <c r="A19">
        <v>8.4</v>
      </c>
      <c r="B19">
        <v>8.4</v>
      </c>
      <c r="C19">
        <v>9.6999999999999993</v>
      </c>
      <c r="D19">
        <v>6.2</v>
      </c>
      <c r="E19">
        <v>8.6</v>
      </c>
      <c r="F19">
        <v>4.4000000000000004</v>
      </c>
      <c r="G19">
        <v>2.2999999999999998</v>
      </c>
      <c r="H19">
        <v>1.9</v>
      </c>
      <c r="I19">
        <v>5</v>
      </c>
      <c r="J19">
        <v>1</v>
      </c>
      <c r="K19">
        <v>7.5</v>
      </c>
    </row>
    <row r="20" spans="1:11" x14ac:dyDescent="0.2">
      <c r="A20">
        <v>8.6999999999999993</v>
      </c>
      <c r="B20">
        <v>8.5</v>
      </c>
      <c r="C20">
        <v>0.6</v>
      </c>
      <c r="D20">
        <v>4.7</v>
      </c>
      <c r="E20">
        <v>6.1</v>
      </c>
      <c r="F20">
        <v>1.8</v>
      </c>
      <c r="G20">
        <v>6.1</v>
      </c>
      <c r="H20">
        <v>1.3</v>
      </c>
      <c r="I20">
        <v>5</v>
      </c>
      <c r="J20">
        <v>2.1</v>
      </c>
      <c r="K20">
        <v>8.6</v>
      </c>
    </row>
    <row r="21" spans="1:11" x14ac:dyDescent="0.2">
      <c r="A21">
        <v>9.5</v>
      </c>
      <c r="B21">
        <v>9.1</v>
      </c>
      <c r="C21">
        <v>1.3</v>
      </c>
      <c r="D21">
        <v>3.1</v>
      </c>
      <c r="E21">
        <v>0.4</v>
      </c>
      <c r="F21">
        <v>4.5999999999999996</v>
      </c>
      <c r="G21">
        <v>9.1999999999999993</v>
      </c>
      <c r="H21">
        <v>1.3</v>
      </c>
      <c r="I21">
        <v>5</v>
      </c>
      <c r="J21">
        <v>3.1</v>
      </c>
      <c r="K21">
        <v>9.3000000000000007</v>
      </c>
    </row>
    <row r="25" spans="1:11" x14ac:dyDescent="0.2">
      <c r="B25" s="10"/>
      <c r="C25" s="10" t="s">
        <v>9</v>
      </c>
      <c r="D25" s="10" t="s">
        <v>55</v>
      </c>
    </row>
    <row r="26" spans="1:11" x14ac:dyDescent="0.2">
      <c r="B26" s="10" t="s">
        <v>56</v>
      </c>
      <c r="C26" s="10">
        <f xml:space="preserve"> _xlfn.COVARIANCE.S(A2:A21,B2:B21)</f>
        <v>7.4022105263157894</v>
      </c>
      <c r="D26" s="10">
        <f>CORREL(A2:A21,B2:B21)</f>
        <v>0.98709064935187785</v>
      </c>
      <c r="E26" t="s">
        <v>61</v>
      </c>
    </row>
    <row r="27" spans="1:11" x14ac:dyDescent="0.2">
      <c r="B27" s="10" t="s">
        <v>57</v>
      </c>
      <c r="C27" s="10">
        <f>_xlfn.COVARIANCE.S(C2:C21,D2:D21)</f>
        <v>5.2286842105263158</v>
      </c>
      <c r="D27" s="10">
        <f>CORREL(C2:C21,D2:D21)</f>
        <v>0.83243948911143029</v>
      </c>
      <c r="E27" t="s">
        <v>61</v>
      </c>
    </row>
    <row r="28" spans="1:11" x14ac:dyDescent="0.2">
      <c r="B28" s="10" t="s">
        <v>58</v>
      </c>
      <c r="C28" s="10">
        <f>_xlfn.COVARIANCE.S(E2:E21,F2:F21)</f>
        <v>0.38549999999999995</v>
      </c>
      <c r="D28" s="10">
        <f>CORREL(E2:E21,F2:F21)</f>
        <v>6.710495555557211E-2</v>
      </c>
      <c r="E28" t="s">
        <v>62</v>
      </c>
    </row>
    <row r="29" spans="1:11" x14ac:dyDescent="0.2">
      <c r="B29" s="10" t="s">
        <v>63</v>
      </c>
      <c r="C29" s="10">
        <f>_xlfn.COVARIANCE.S(G2:G21,C2:C21)</f>
        <v>-4.6284736842105261</v>
      </c>
      <c r="D29" s="10">
        <f>CORREL(G2:G21,C2:C21)</f>
        <v>-0.6527411973176388</v>
      </c>
      <c r="E29" t="s">
        <v>64</v>
      </c>
    </row>
    <row r="30" spans="1:11" x14ac:dyDescent="0.2">
      <c r="B30" s="10" t="s">
        <v>59</v>
      </c>
      <c r="C30" s="10">
        <f>_xlfn.COVARIANCE.S(H2:H21,I2:I21)</f>
        <v>0</v>
      </c>
      <c r="D30" s="10" t="e">
        <f>CORREL(H2:H21,I2:I21)</f>
        <v>#DIV/0!</v>
      </c>
      <c r="E30" t="s">
        <v>65</v>
      </c>
    </row>
    <row r="31" spans="1:11" x14ac:dyDescent="0.2">
      <c r="B31" s="10" t="s">
        <v>60</v>
      </c>
      <c r="C31" s="10">
        <f>_xlfn.COVARIANCE.S(J2:J21,K2:K21)</f>
        <v>-3.9868421052631497E-2</v>
      </c>
      <c r="D31" s="10">
        <f>CORREL(J2:J21,K2:K21)</f>
        <v>-4.0820325054248593E-3</v>
      </c>
      <c r="E31" t="s">
        <v>62</v>
      </c>
    </row>
    <row r="42" spans="14:14" x14ac:dyDescent="0.2">
      <c r="N42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51"/>
  <sheetViews>
    <sheetView tabSelected="1" topLeftCell="E34" zoomScaleNormal="100" workbookViewId="0">
      <selection activeCell="R41" sqref="R41"/>
    </sheetView>
  </sheetViews>
  <sheetFormatPr baseColWidth="10" defaultRowHeight="12.75" x14ac:dyDescent="0.2"/>
  <cols>
    <col min="1" max="1" width="14.85546875" style="9" bestFit="1" customWidth="1"/>
    <col min="2" max="2" width="38.28515625" style="9" customWidth="1"/>
    <col min="3" max="3" width="30.28515625" customWidth="1"/>
    <col min="4" max="4" width="23.7109375" customWidth="1"/>
    <col min="6" max="6" width="20" customWidth="1"/>
    <col min="7" max="7" width="13" bestFit="1" customWidth="1"/>
  </cols>
  <sheetData>
    <row r="1" spans="1:7" x14ac:dyDescent="0.2">
      <c r="A1" s="9" t="s">
        <v>33</v>
      </c>
      <c r="B1" s="9" t="s">
        <v>74</v>
      </c>
      <c r="C1" s="12" t="s">
        <v>73</v>
      </c>
      <c r="D1" s="12" t="s">
        <v>72</v>
      </c>
      <c r="E1" s="12" t="s">
        <v>77</v>
      </c>
      <c r="F1" s="12" t="s">
        <v>78</v>
      </c>
      <c r="G1" s="12" t="s">
        <v>79</v>
      </c>
    </row>
    <row r="2" spans="1:7" x14ac:dyDescent="0.2">
      <c r="A2" s="9">
        <v>1.7</v>
      </c>
      <c r="B2" s="9">
        <v>1.6</v>
      </c>
      <c r="C2" s="10">
        <f>A2*$K$21+$K$22</f>
        <v>3.4899423298987675</v>
      </c>
      <c r="D2" s="10">
        <f>B2-C2</f>
        <v>-1.8899423298987674</v>
      </c>
      <c r="E2" s="10">
        <f>(B2-$J$39)^2</f>
        <v>80.726318525519858</v>
      </c>
      <c r="F2" s="10">
        <f>(C2-$J$40)^2</f>
        <v>50.336758581638641</v>
      </c>
      <c r="G2" s="10">
        <f>E2-F2</f>
        <v>30.389559943881217</v>
      </c>
    </row>
    <row r="3" spans="1:7" x14ac:dyDescent="0.2">
      <c r="A3" s="9">
        <v>3.3</v>
      </c>
      <c r="B3" s="9">
        <v>2.9</v>
      </c>
      <c r="C3" s="10">
        <f>A3*$K$21+$K$22</f>
        <v>4.786640230369219</v>
      </c>
      <c r="D3" s="10">
        <f t="shared" ref="D3:D47" si="0">B3-C3</f>
        <v>-1.8866402303692191</v>
      </c>
      <c r="E3" s="10">
        <f t="shared" ref="E3:E47" si="1">(B3-$J$39)^2</f>
        <v>59.055883742911156</v>
      </c>
      <c r="F3" s="10">
        <f t="shared" ref="F3:F47" si="2">(C3-$J$40)^2</f>
        <v>33.618455039344894</v>
      </c>
      <c r="G3" s="10">
        <f t="shared" ref="G3:G47" si="3">E3-F3</f>
        <v>25.437428703566262</v>
      </c>
    </row>
    <row r="4" spans="1:7" x14ac:dyDescent="0.2">
      <c r="A4" s="9">
        <v>3.1</v>
      </c>
      <c r="B4" s="9">
        <v>3.6</v>
      </c>
      <c r="C4" s="10">
        <f>A4*$K$21+$K$22</f>
        <v>4.624552992810413</v>
      </c>
      <c r="D4" s="10">
        <f t="shared" si="0"/>
        <v>-1.0245529928104129</v>
      </c>
      <c r="E4" s="10">
        <f t="shared" si="1"/>
        <v>48.787188090737253</v>
      </c>
      <c r="F4" s="10">
        <f t="shared" si="2"/>
        <v>35.52433707407549</v>
      </c>
      <c r="G4" s="10">
        <f t="shared" si="3"/>
        <v>13.262851016661763</v>
      </c>
    </row>
    <row r="5" spans="1:7" x14ac:dyDescent="0.2">
      <c r="A5" s="9">
        <v>4.5</v>
      </c>
      <c r="B5" s="9">
        <v>3.7</v>
      </c>
      <c r="C5" s="10">
        <f>A5*$K$21+$K$22</f>
        <v>5.7591636557220571</v>
      </c>
      <c r="D5" s="10">
        <f t="shared" si="0"/>
        <v>-2.059163655722057</v>
      </c>
      <c r="E5" s="10">
        <f t="shared" si="1"/>
        <v>47.400231568998116</v>
      </c>
      <c r="F5" s="10">
        <f t="shared" si="2"/>
        <v>23.286598279297962</v>
      </c>
      <c r="G5" s="10">
        <f t="shared" si="3"/>
        <v>24.113633289700154</v>
      </c>
    </row>
    <row r="6" spans="1:7" x14ac:dyDescent="0.2">
      <c r="A6" s="9">
        <v>1.8</v>
      </c>
      <c r="B6" s="9">
        <v>3.8</v>
      </c>
      <c r="C6" s="10">
        <f>A6*$K$21+$K$22</f>
        <v>3.570985948678171</v>
      </c>
      <c r="D6" s="10">
        <f t="shared" si="0"/>
        <v>0.22901405132182884</v>
      </c>
      <c r="E6" s="10">
        <f t="shared" si="1"/>
        <v>46.033275047258989</v>
      </c>
      <c r="F6" s="10">
        <f t="shared" si="2"/>
        <v>49.193343588072359</v>
      </c>
      <c r="G6" s="10">
        <f t="shared" si="3"/>
        <v>-3.16006854081337</v>
      </c>
    </row>
    <row r="7" spans="1:7" x14ac:dyDescent="0.2">
      <c r="A7" s="9">
        <v>7.2</v>
      </c>
      <c r="B7" s="9">
        <v>4.3</v>
      </c>
      <c r="C7" s="10">
        <f>A7*$K$21+$K$22</f>
        <v>7.9473413627659442</v>
      </c>
      <c r="D7" s="10">
        <f t="shared" si="0"/>
        <v>-3.6473413627659443</v>
      </c>
      <c r="E7" s="10">
        <f t="shared" si="1"/>
        <v>39.498492438563339</v>
      </c>
      <c r="F7" s="10">
        <f t="shared" si="2"/>
        <v>6.9560963257312443</v>
      </c>
      <c r="G7" s="10">
        <f t="shared" si="3"/>
        <v>32.542396112832094</v>
      </c>
    </row>
    <row r="8" spans="1:7" x14ac:dyDescent="0.2">
      <c r="A8" s="9">
        <v>5.5</v>
      </c>
      <c r="B8" s="9">
        <v>4.4000000000000004</v>
      </c>
      <c r="C8" s="10">
        <f>A8*$K$21+$K$22</f>
        <v>6.5695998435160901</v>
      </c>
      <c r="D8" s="10">
        <f t="shared" si="0"/>
        <v>-2.1695998435160897</v>
      </c>
      <c r="E8" s="10">
        <f t="shared" si="1"/>
        <v>38.251535916824196</v>
      </c>
      <c r="F8" s="10">
        <f t="shared" si="2"/>
        <v>16.121692637794986</v>
      </c>
      <c r="G8" s="10">
        <f t="shared" si="3"/>
        <v>22.12984327902921</v>
      </c>
    </row>
    <row r="9" spans="1:7" x14ac:dyDescent="0.2">
      <c r="A9" s="9">
        <v>6.3</v>
      </c>
      <c r="B9" s="9">
        <v>5.6</v>
      </c>
      <c r="C9" s="10">
        <f>A9*$K$21+$K$22</f>
        <v>7.2179487937513152</v>
      </c>
      <c r="D9" s="10">
        <f t="shared" si="0"/>
        <v>-1.6179487937513155</v>
      </c>
      <c r="E9" s="10">
        <f t="shared" si="1"/>
        <v>24.848057655954641</v>
      </c>
      <c r="F9" s="10">
        <f t="shared" si="2"/>
        <v>11.335569937452629</v>
      </c>
      <c r="G9" s="10">
        <f t="shared" si="3"/>
        <v>13.512487718502012</v>
      </c>
    </row>
    <row r="10" spans="1:7" x14ac:dyDescent="0.2">
      <c r="A10" s="9">
        <v>4.5</v>
      </c>
      <c r="B10" s="9">
        <v>5.7</v>
      </c>
      <c r="C10" s="10">
        <f>A10*$K$21+$K$22</f>
        <v>5.7591636557220571</v>
      </c>
      <c r="D10" s="10">
        <f t="shared" si="0"/>
        <v>-5.9163655722056951E-2</v>
      </c>
      <c r="E10" s="10">
        <f t="shared" si="1"/>
        <v>23.861101134215506</v>
      </c>
      <c r="F10" s="10">
        <f t="shared" si="2"/>
        <v>23.286598279297962</v>
      </c>
      <c r="G10" s="10">
        <f t="shared" si="3"/>
        <v>0.57450285491754371</v>
      </c>
    </row>
    <row r="11" spans="1:7" x14ac:dyDescent="0.2">
      <c r="A11" s="9">
        <v>5.0999999999999996</v>
      </c>
      <c r="B11" s="9">
        <v>6.5</v>
      </c>
      <c r="C11" s="10">
        <f>A11*$K$21+$K$22</f>
        <v>6.2454253683984771</v>
      </c>
      <c r="D11" s="10">
        <f t="shared" si="0"/>
        <v>0.25457463160152294</v>
      </c>
      <c r="E11" s="10">
        <f t="shared" si="1"/>
        <v>16.685448960302462</v>
      </c>
      <c r="F11" s="10">
        <f t="shared" si="2"/>
        <v>18.830021258919505</v>
      </c>
      <c r="G11" s="10">
        <f t="shared" si="3"/>
        <v>-2.1445722986170423</v>
      </c>
    </row>
    <row r="12" spans="1:7" x14ac:dyDescent="0.2">
      <c r="A12" s="9">
        <v>6.5</v>
      </c>
      <c r="B12" s="9">
        <v>6.6</v>
      </c>
      <c r="C12" s="10">
        <f>A12*$K$21+$K$22</f>
        <v>7.3800360313101221</v>
      </c>
      <c r="D12" s="10">
        <f t="shared" si="0"/>
        <v>-0.78003603131012245</v>
      </c>
      <c r="E12" s="10">
        <f t="shared" si="1"/>
        <v>15.878492438563335</v>
      </c>
      <c r="F12" s="10">
        <f t="shared" si="2"/>
        <v>10.270400625264262</v>
      </c>
      <c r="G12" s="10">
        <f t="shared" si="3"/>
        <v>5.6080918132990725</v>
      </c>
    </row>
    <row r="13" spans="1:7" x14ac:dyDescent="0.2">
      <c r="A13" s="9">
        <v>6.5</v>
      </c>
      <c r="B13" s="9">
        <v>7</v>
      </c>
      <c r="C13" s="10">
        <f>A13*$K$21+$K$22</f>
        <v>7.3800360313101221</v>
      </c>
      <c r="D13" s="10">
        <f t="shared" si="0"/>
        <v>-0.38003603131012209</v>
      </c>
      <c r="E13" s="10">
        <f t="shared" si="1"/>
        <v>12.85066635160681</v>
      </c>
      <c r="F13" s="10">
        <f t="shared" si="2"/>
        <v>10.270400625264262</v>
      </c>
      <c r="G13" s="10">
        <f t="shared" si="3"/>
        <v>2.5802657263425477</v>
      </c>
    </row>
    <row r="14" spans="1:7" x14ac:dyDescent="0.2">
      <c r="A14" s="9">
        <v>7.6</v>
      </c>
      <c r="B14" s="9">
        <v>7.6</v>
      </c>
      <c r="C14" s="10">
        <f>A14*$K$21+$K$22</f>
        <v>8.2715158378835572</v>
      </c>
      <c r="D14" s="10">
        <f t="shared" si="0"/>
        <v>-0.67151583788355751</v>
      </c>
      <c r="E14" s="10">
        <f t="shared" si="1"/>
        <v>8.9089272211720285</v>
      </c>
      <c r="F14" s="10">
        <f t="shared" si="2"/>
        <v>5.3512031529434116</v>
      </c>
      <c r="G14" s="10">
        <f t="shared" si="3"/>
        <v>3.5577240682286169</v>
      </c>
    </row>
    <row r="15" spans="1:7" x14ac:dyDescent="0.2">
      <c r="A15" s="9">
        <v>14.3</v>
      </c>
      <c r="B15" s="9">
        <v>7.7</v>
      </c>
      <c r="C15" s="10">
        <f>A15*$K$21+$K$22</f>
        <v>13.701438296103573</v>
      </c>
      <c r="D15" s="10">
        <f t="shared" si="0"/>
        <v>-6.001438296103573</v>
      </c>
      <c r="E15" s="10">
        <f t="shared" si="1"/>
        <v>8.3219706994328941</v>
      </c>
      <c r="F15" s="10">
        <f t="shared" si="2"/>
        <v>9.7135426738521495</v>
      </c>
      <c r="G15" s="10">
        <f t="shared" si="3"/>
        <v>-1.3915719744192554</v>
      </c>
    </row>
    <row r="16" spans="1:7" x14ac:dyDescent="0.2">
      <c r="A16" s="9">
        <v>8.6999999999999993</v>
      </c>
      <c r="B16" s="9">
        <v>8</v>
      </c>
      <c r="C16" s="10">
        <f>A16*$K$21+$K$22</f>
        <v>9.1629956444569913</v>
      </c>
      <c r="D16" s="10">
        <f t="shared" si="0"/>
        <v>-1.1629956444569913</v>
      </c>
      <c r="E16" s="10">
        <f t="shared" si="1"/>
        <v>6.6811011342155036</v>
      </c>
      <c r="F16" s="10">
        <f t="shared" si="2"/>
        <v>2.0214781716789836</v>
      </c>
      <c r="G16" s="10">
        <f t="shared" si="3"/>
        <v>4.6596229625365204</v>
      </c>
    </row>
    <row r="17" spans="1:11" x14ac:dyDescent="0.2">
      <c r="A17" s="9">
        <v>12.7</v>
      </c>
      <c r="B17" s="9">
        <v>8.9</v>
      </c>
      <c r="C17" s="10">
        <f>A17*$K$21+$K$22</f>
        <v>12.404740395633121</v>
      </c>
      <c r="D17" s="10">
        <f t="shared" si="0"/>
        <v>-3.5047403956331209</v>
      </c>
      <c r="E17" s="10">
        <f t="shared" si="1"/>
        <v>2.8384924385633274</v>
      </c>
      <c r="F17" s="10">
        <f t="shared" si="2"/>
        <v>3.3122463462343346</v>
      </c>
      <c r="G17" s="10">
        <f t="shared" si="3"/>
        <v>-0.47375390767100711</v>
      </c>
    </row>
    <row r="18" spans="1:11" x14ac:dyDescent="0.2">
      <c r="A18" s="9">
        <v>8.8000000000000007</v>
      </c>
      <c r="B18" s="9">
        <v>9</v>
      </c>
      <c r="C18" s="10">
        <f>A18*$K$21+$K$22</f>
        <v>9.2440392632363952</v>
      </c>
      <c r="D18" s="10">
        <f t="shared" si="0"/>
        <v>-0.24403926323639524</v>
      </c>
      <c r="E18" s="10">
        <f t="shared" si="1"/>
        <v>2.5115359168241982</v>
      </c>
      <c r="F18" s="10">
        <f t="shared" si="2"/>
        <v>1.7975927183932769</v>
      </c>
      <c r="G18" s="10">
        <f t="shared" si="3"/>
        <v>0.71394319843092124</v>
      </c>
      <c r="H18">
        <f t="array" ref="H18:J20">LINEST(B2:B47,A2:A47,TRUE,TRUE)</f>
        <v>0.81043618779403259</v>
      </c>
      <c r="I18">
        <v>2.1122008106489076</v>
      </c>
      <c r="J18" t="e">
        <v>#N/A</v>
      </c>
    </row>
    <row r="19" spans="1:11" x14ac:dyDescent="0.2">
      <c r="A19" s="9">
        <v>10</v>
      </c>
      <c r="B19" s="9">
        <v>9</v>
      </c>
      <c r="C19" s="10">
        <f>A19*$K$21+$K$22</f>
        <v>10.216562688589235</v>
      </c>
      <c r="D19" s="10">
        <f t="shared" si="0"/>
        <v>-1.2165626885892351</v>
      </c>
      <c r="E19" s="10">
        <f t="shared" si="1"/>
        <v>2.5115359168241982</v>
      </c>
      <c r="F19" s="10">
        <f t="shared" si="2"/>
        <v>0.13558590956317523</v>
      </c>
      <c r="G19" s="10">
        <f t="shared" si="3"/>
        <v>2.3759500072610229</v>
      </c>
      <c r="H19">
        <v>8.8472523563143043E-2</v>
      </c>
      <c r="I19">
        <v>1.0108912711767364</v>
      </c>
      <c r="J19" t="e">
        <v>#N/A</v>
      </c>
    </row>
    <row r="20" spans="1:11" x14ac:dyDescent="0.2">
      <c r="A20" s="9">
        <v>9.4</v>
      </c>
      <c r="B20" s="9">
        <v>10</v>
      </c>
      <c r="C20" s="10">
        <f>A20*$K$21+$K$22</f>
        <v>9.7303009759128152</v>
      </c>
      <c r="D20" s="10">
        <f t="shared" si="0"/>
        <v>0.26969902408718482</v>
      </c>
      <c r="E20" s="10">
        <f t="shared" si="1"/>
        <v>0.34197069943289282</v>
      </c>
      <c r="F20" s="10">
        <f t="shared" si="2"/>
        <v>0.73013886076322099</v>
      </c>
      <c r="G20" s="10">
        <f t="shared" si="3"/>
        <v>-0.38816816133032817</v>
      </c>
      <c r="H20">
        <v>0.65601181920657836</v>
      </c>
      <c r="I20">
        <v>2.7668204688151632</v>
      </c>
      <c r="J20" t="e">
        <v>#N/A</v>
      </c>
    </row>
    <row r="21" spans="1:11" x14ac:dyDescent="0.2">
      <c r="A21" s="9">
        <v>10</v>
      </c>
      <c r="B21" s="9">
        <v>10</v>
      </c>
      <c r="C21" s="10">
        <f>A21*$K$21+$K$22</f>
        <v>10.216562688589235</v>
      </c>
      <c r="D21" s="10">
        <f t="shared" si="0"/>
        <v>-0.21656268858923511</v>
      </c>
      <c r="E21" s="10">
        <f t="shared" si="1"/>
        <v>0.34197069943289282</v>
      </c>
      <c r="F21" s="10">
        <f t="shared" si="2"/>
        <v>0.13558590956317523</v>
      </c>
      <c r="G21" s="10">
        <f t="shared" si="3"/>
        <v>0.20638478986971759</v>
      </c>
      <c r="J21" s="11" t="s">
        <v>69</v>
      </c>
      <c r="K21" s="10">
        <f>SLOPE(B1:B47,A1:A47)</f>
        <v>0.81043618779403215</v>
      </c>
    </row>
    <row r="22" spans="1:11" x14ac:dyDescent="0.2">
      <c r="A22" s="9">
        <v>11.5</v>
      </c>
      <c r="B22" s="9">
        <v>10.1</v>
      </c>
      <c r="C22" s="10">
        <f>A22*$K$21+$K$22</f>
        <v>11.432216970280283</v>
      </c>
      <c r="D22" s="10">
        <f t="shared" si="0"/>
        <v>-1.3322169702802835</v>
      </c>
      <c r="E22" s="10">
        <f t="shared" si="1"/>
        <v>0.23501417769376265</v>
      </c>
      <c r="F22" s="10">
        <f t="shared" si="2"/>
        <v>0.71814499719435321</v>
      </c>
      <c r="G22" s="10">
        <f t="shared" si="3"/>
        <v>-0.48313081950059056</v>
      </c>
      <c r="J22" s="11" t="s">
        <v>7</v>
      </c>
      <c r="K22" s="10">
        <f>INTERCEPT(B1:B47,A1:A47)</f>
        <v>2.112200810648913</v>
      </c>
    </row>
    <row r="23" spans="1:11" x14ac:dyDescent="0.2">
      <c r="A23" s="9">
        <v>4.8</v>
      </c>
      <c r="B23" s="9">
        <v>10.3</v>
      </c>
      <c r="C23" s="10">
        <f>A23*$K$21+$K$22</f>
        <v>6.0022945120602671</v>
      </c>
      <c r="D23" s="10">
        <f t="shared" si="0"/>
        <v>4.2977054879397336</v>
      </c>
      <c r="E23" s="10">
        <f t="shared" si="1"/>
        <v>8.1101134215500831E-2</v>
      </c>
      <c r="F23" s="10">
        <f t="shared" si="2"/>
        <v>20.999197155804982</v>
      </c>
      <c r="G23" s="10">
        <f t="shared" si="3"/>
        <v>-20.918096021589481</v>
      </c>
      <c r="J23" s="11" t="s">
        <v>8</v>
      </c>
      <c r="K23" s="10">
        <f>CORREL(A1:A47,B1:B47)</f>
        <v>0.80994556558239039</v>
      </c>
    </row>
    <row r="24" spans="1:11" x14ac:dyDescent="0.2">
      <c r="A24" s="9">
        <v>10.1</v>
      </c>
      <c r="B24" s="9">
        <v>10.5</v>
      </c>
      <c r="C24" s="10">
        <f>A24*$K$21+$K$22</f>
        <v>10.297606307368637</v>
      </c>
      <c r="D24" s="10">
        <f t="shared" si="0"/>
        <v>0.20239369263136275</v>
      </c>
      <c r="E24" s="10">
        <f t="shared" si="1"/>
        <v>7.1880907372401624E-3</v>
      </c>
      <c r="F24" s="10">
        <f t="shared" si="2"/>
        <v>8.2470228043863752E-2</v>
      </c>
      <c r="G24" s="10">
        <f t="shared" si="3"/>
        <v>-7.5282137306623587E-2</v>
      </c>
      <c r="J24" s="11" t="s">
        <v>9</v>
      </c>
      <c r="K24" s="10">
        <f>_xlfn.COVARIANCE.S(A1:A47,B1:B47)</f>
        <v>17.613734299516906</v>
      </c>
    </row>
    <row r="25" spans="1:11" x14ac:dyDescent="0.2">
      <c r="A25" s="9">
        <v>15.7</v>
      </c>
      <c r="B25" s="9">
        <v>10.9</v>
      </c>
      <c r="C25" s="10">
        <f>A25*$K$21+$K$22</f>
        <v>14.836048959015217</v>
      </c>
      <c r="D25" s="10">
        <f t="shared" si="0"/>
        <v>-3.936048959015217</v>
      </c>
      <c r="E25" s="10">
        <f t="shared" si="1"/>
        <v>9.9362003780718244E-2</v>
      </c>
      <c r="F25" s="10">
        <f t="shared" si="2"/>
        <v>18.073265581359447</v>
      </c>
      <c r="G25" s="10">
        <f t="shared" si="3"/>
        <v>-17.973903577578728</v>
      </c>
      <c r="J25" s="11" t="s">
        <v>67</v>
      </c>
      <c r="K25" s="10">
        <f>_xlfn.STDEV.S(A1:A47)</f>
        <v>4.6619360080330523</v>
      </c>
    </row>
    <row r="26" spans="1:11" x14ac:dyDescent="0.2">
      <c r="A26" s="9">
        <v>11.1</v>
      </c>
      <c r="B26" s="9">
        <v>11.1</v>
      </c>
      <c r="C26" s="10">
        <f>A26*$K$21+$K$22</f>
        <v>11.108042495162669</v>
      </c>
      <c r="D26" s="10">
        <f t="shared" si="0"/>
        <v>-8.0424951626696384E-3</v>
      </c>
      <c r="E26" s="10">
        <f t="shared" si="1"/>
        <v>0.26544896030245657</v>
      </c>
      <c r="F26" s="10">
        <f t="shared" si="2"/>
        <v>0.27380090878547697</v>
      </c>
      <c r="G26" s="10">
        <f t="shared" si="3"/>
        <v>-8.3519484830203994E-3</v>
      </c>
      <c r="J26" s="11" t="s">
        <v>68</v>
      </c>
      <c r="K26" s="10">
        <f>_xlfn.STDEV.S(B1:B47)</f>
        <v>4.6647599624467677</v>
      </c>
    </row>
    <row r="27" spans="1:11" x14ac:dyDescent="0.2">
      <c r="A27" s="9">
        <v>11.9</v>
      </c>
      <c r="B27" s="9">
        <v>11.8</v>
      </c>
      <c r="C27" s="10">
        <f>A27*$K$21+$K$22</f>
        <v>11.756391445397895</v>
      </c>
      <c r="D27" s="10">
        <f t="shared" si="0"/>
        <v>4.3608554602105443E-2</v>
      </c>
      <c r="E27" s="10">
        <f t="shared" si="1"/>
        <v>1.4767533081285449</v>
      </c>
      <c r="F27" s="10">
        <f t="shared" si="2"/>
        <v>1.3726672662387862</v>
      </c>
      <c r="G27" s="10">
        <f t="shared" si="3"/>
        <v>0.10408604188975867</v>
      </c>
      <c r="J27" s="11" t="s">
        <v>70</v>
      </c>
      <c r="K27" s="10">
        <f>K24/(K25*K26)</f>
        <v>0.80994556558239084</v>
      </c>
    </row>
    <row r="28" spans="1:11" x14ac:dyDescent="0.2">
      <c r="A28" s="9">
        <v>12.7</v>
      </c>
      <c r="B28" s="9">
        <v>11.9</v>
      </c>
      <c r="C28" s="10">
        <f>A28*$K$21+$K$22</f>
        <v>12.404740395633121</v>
      </c>
      <c r="D28" s="10">
        <f t="shared" si="0"/>
        <v>-0.5047403956331209</v>
      </c>
      <c r="E28" s="10">
        <f t="shared" si="1"/>
        <v>1.7297967863894135</v>
      </c>
      <c r="F28" s="10">
        <f t="shared" si="2"/>
        <v>3.3122463462343346</v>
      </c>
      <c r="G28" s="10">
        <f t="shared" si="3"/>
        <v>-1.5824495598449211</v>
      </c>
      <c r="J28" s="11" t="s">
        <v>71</v>
      </c>
      <c r="K28" s="10">
        <f>K23^2</f>
        <v>0.65601181920657825</v>
      </c>
    </row>
    <row r="29" spans="1:11" x14ac:dyDescent="0.2">
      <c r="A29" s="9">
        <v>13.5</v>
      </c>
      <c r="B29" s="9">
        <v>12.3</v>
      </c>
      <c r="C29" s="10">
        <f>A29*$K$21+$K$22</f>
        <v>13.053089345868347</v>
      </c>
      <c r="D29" s="10">
        <f t="shared" si="0"/>
        <v>-0.75308934586834653</v>
      </c>
      <c r="E29" s="10">
        <f t="shared" si="1"/>
        <v>2.9419706994328929</v>
      </c>
      <c r="F29" s="10">
        <f t="shared" si="2"/>
        <v>6.092538148772122</v>
      </c>
      <c r="G29" s="10">
        <f t="shared" si="3"/>
        <v>-3.1505674493392291</v>
      </c>
    </row>
    <row r="30" spans="1:11" x14ac:dyDescent="0.2">
      <c r="A30" s="9">
        <v>9.6999999999999993</v>
      </c>
      <c r="B30" s="9">
        <v>12.8</v>
      </c>
      <c r="C30" s="10">
        <f>A30*$K$21+$K$22</f>
        <v>9.9734318322510234</v>
      </c>
      <c r="D30" s="10">
        <f t="shared" si="0"/>
        <v>2.8265681677489773</v>
      </c>
      <c r="E30" s="10">
        <f t="shared" si="1"/>
        <v>4.9071880907372414</v>
      </c>
      <c r="F30" s="10">
        <f t="shared" si="2"/>
        <v>0.37374977185944896</v>
      </c>
      <c r="G30" s="10">
        <f t="shared" si="3"/>
        <v>4.533438318877792</v>
      </c>
    </row>
    <row r="31" spans="1:11" x14ac:dyDescent="0.2">
      <c r="A31" s="9">
        <v>15.4</v>
      </c>
      <c r="B31" s="9">
        <v>13</v>
      </c>
      <c r="C31" s="10">
        <f>A31*$K$21+$K$22</f>
        <v>14.592918102677009</v>
      </c>
      <c r="D31" s="10">
        <f t="shared" si="0"/>
        <v>-1.5929181026770092</v>
      </c>
      <c r="E31" s="10">
        <f t="shared" si="1"/>
        <v>5.8332750472589767</v>
      </c>
      <c r="F31" s="10">
        <f t="shared" si="2"/>
        <v>16.065150138113186</v>
      </c>
      <c r="G31" s="10">
        <f t="shared" si="3"/>
        <v>-10.23187509085421</v>
      </c>
    </row>
    <row r="32" spans="1:11" x14ac:dyDescent="0.2">
      <c r="A32" s="9">
        <v>12.8</v>
      </c>
      <c r="B32" s="9">
        <v>13.2</v>
      </c>
      <c r="C32" s="10">
        <f>A32*$K$21+$K$22</f>
        <v>12.485784014412525</v>
      </c>
      <c r="D32" s="10">
        <f t="shared" si="0"/>
        <v>0.71421598558747412</v>
      </c>
      <c r="E32" s="10">
        <f t="shared" si="1"/>
        <v>6.8393620037807121</v>
      </c>
      <c r="F32" s="10">
        <f t="shared" si="2"/>
        <v>3.6138063445375321</v>
      </c>
      <c r="G32" s="10">
        <f t="shared" si="3"/>
        <v>3.22555565924318</v>
      </c>
    </row>
    <row r="33" spans="1:10" x14ac:dyDescent="0.2">
      <c r="A33" s="9">
        <v>14.3</v>
      </c>
      <c r="B33" s="9">
        <v>13.2</v>
      </c>
      <c r="C33" s="10">
        <f>A33*$K$21+$K$22</f>
        <v>13.701438296103573</v>
      </c>
      <c r="D33" s="10">
        <f t="shared" si="0"/>
        <v>-0.50143829610357393</v>
      </c>
      <c r="E33" s="10">
        <f t="shared" si="1"/>
        <v>6.8393620037807121</v>
      </c>
      <c r="F33" s="10">
        <f t="shared" si="2"/>
        <v>9.7135426738521495</v>
      </c>
      <c r="G33" s="10">
        <f t="shared" si="3"/>
        <v>-2.8741806700714374</v>
      </c>
    </row>
    <row r="34" spans="1:10" x14ac:dyDescent="0.2">
      <c r="A34" s="9">
        <v>7.5</v>
      </c>
      <c r="B34" s="9">
        <v>13.4</v>
      </c>
      <c r="C34" s="10">
        <f>A34*$K$21+$K$22</f>
        <v>8.190472219104155</v>
      </c>
      <c r="D34" s="10">
        <f t="shared" si="0"/>
        <v>5.2095277808958453</v>
      </c>
      <c r="E34" s="10">
        <f t="shared" si="1"/>
        <v>7.9254489603024565</v>
      </c>
      <c r="F34" s="10">
        <f t="shared" si="2"/>
        <v>5.7327222417057806</v>
      </c>
      <c r="G34" s="10">
        <f t="shared" si="3"/>
        <v>2.1927267185966759</v>
      </c>
    </row>
    <row r="35" spans="1:10" x14ac:dyDescent="0.2">
      <c r="A35" s="9">
        <v>13.5</v>
      </c>
      <c r="B35" s="9">
        <v>13.5</v>
      </c>
      <c r="C35" s="10">
        <f>A35*$K$21+$K$22</f>
        <v>13.053089345868347</v>
      </c>
      <c r="D35" s="10">
        <f t="shared" si="0"/>
        <v>0.44691065413165276</v>
      </c>
      <c r="E35" s="10">
        <f t="shared" si="1"/>
        <v>8.4984924385633249</v>
      </c>
      <c r="F35" s="10">
        <f t="shared" si="2"/>
        <v>6.092538148772122</v>
      </c>
      <c r="G35" s="10">
        <f t="shared" si="3"/>
        <v>2.405954289791203</v>
      </c>
    </row>
    <row r="36" spans="1:10" x14ac:dyDescent="0.2">
      <c r="A36" s="9">
        <v>9.1999999999999993</v>
      </c>
      <c r="B36" s="9">
        <v>13.6</v>
      </c>
      <c r="C36" s="10">
        <f>A36*$K$21+$K$22</f>
        <v>9.5682137383540073</v>
      </c>
      <c r="D36" s="10">
        <f t="shared" si="0"/>
        <v>4.0317862616459923</v>
      </c>
      <c r="E36" s="10">
        <f t="shared" si="1"/>
        <v>9.091535916824192</v>
      </c>
      <c r="F36" s="10">
        <f t="shared" si="2"/>
        <v>1.0334122681476854</v>
      </c>
      <c r="G36" s="10">
        <f t="shared" si="3"/>
        <v>8.0581236486765064</v>
      </c>
    </row>
    <row r="37" spans="1:10" x14ac:dyDescent="0.2">
      <c r="A37" s="9">
        <v>14.7</v>
      </c>
      <c r="B37" s="9">
        <v>13.9</v>
      </c>
      <c r="C37" s="10">
        <f>A37*$K$21+$K$22</f>
        <v>14.025612771221185</v>
      </c>
      <c r="D37" s="10">
        <f t="shared" si="0"/>
        <v>-0.12561277122118497</v>
      </c>
      <c r="E37" s="10">
        <f t="shared" si="1"/>
        <v>10.990666351606805</v>
      </c>
      <c r="F37" s="10">
        <f t="shared" si="2"/>
        <v>11.839312207345495</v>
      </c>
      <c r="G37" s="10">
        <f t="shared" si="3"/>
        <v>-0.84864585573869</v>
      </c>
      <c r="I37" t="s">
        <v>75</v>
      </c>
      <c r="J37">
        <f>AVERAGE(D2:D47)</f>
        <v>-1.1198771378827666E-15</v>
      </c>
    </row>
    <row r="38" spans="1:10" x14ac:dyDescent="0.2">
      <c r="A38" s="9">
        <v>12.9</v>
      </c>
      <c r="B38" s="9">
        <v>14</v>
      </c>
      <c r="C38" s="10">
        <f>A38*$K$21+$K$22</f>
        <v>12.566827633191927</v>
      </c>
      <c r="D38" s="10">
        <f t="shared" si="0"/>
        <v>1.4331723668080727</v>
      </c>
      <c r="E38" s="10">
        <f t="shared" si="1"/>
        <v>11.663709829867672</v>
      </c>
      <c r="F38" s="10">
        <f t="shared" si="2"/>
        <v>3.928502479130445</v>
      </c>
      <c r="G38" s="10">
        <f t="shared" si="3"/>
        <v>7.7352073507372268</v>
      </c>
      <c r="I38" t="s">
        <v>76</v>
      </c>
    </row>
    <row r="39" spans="1:10" x14ac:dyDescent="0.2">
      <c r="A39" s="9">
        <v>14.2</v>
      </c>
      <c r="B39" s="9">
        <v>14.3</v>
      </c>
      <c r="C39" s="10">
        <f>A39*$K$21+$K$22</f>
        <v>13.620394677324169</v>
      </c>
      <c r="D39" s="10">
        <f t="shared" si="0"/>
        <v>0.6796053226758314</v>
      </c>
      <c r="E39" s="10">
        <f t="shared" si="1"/>
        <v>13.802840264650285</v>
      </c>
      <c r="F39" s="10">
        <f t="shared" si="2"/>
        <v>9.2149406312031132</v>
      </c>
      <c r="G39" s="10">
        <f t="shared" si="3"/>
        <v>4.5878996334471722</v>
      </c>
      <c r="I39" t="s">
        <v>81</v>
      </c>
      <c r="J39">
        <f>AVERAGE(B2:B47)</f>
        <v>10.584782608695653</v>
      </c>
    </row>
    <row r="40" spans="1:10" x14ac:dyDescent="0.2">
      <c r="A40" s="9">
        <v>15.4</v>
      </c>
      <c r="B40" s="9">
        <v>14.5</v>
      </c>
      <c r="C40" s="10">
        <f>A40*$K$21+$K$22</f>
        <v>14.592918102677009</v>
      </c>
      <c r="D40" s="10">
        <f t="shared" si="0"/>
        <v>-9.2918102677009173E-2</v>
      </c>
      <c r="E40" s="10">
        <f t="shared" si="1"/>
        <v>15.32892722117202</v>
      </c>
      <c r="F40" s="10">
        <f t="shared" si="2"/>
        <v>16.065150138113186</v>
      </c>
      <c r="G40" s="10">
        <f t="shared" si="3"/>
        <v>-0.73622291694116626</v>
      </c>
      <c r="I40" t="s">
        <v>82</v>
      </c>
      <c r="J40">
        <f>AVERAGE(C2:C47)</f>
        <v>10.584782608695651</v>
      </c>
    </row>
    <row r="41" spans="1:10" x14ac:dyDescent="0.2">
      <c r="A41" s="9">
        <v>18.8</v>
      </c>
      <c r="B41" s="9">
        <v>14.7</v>
      </c>
      <c r="C41" s="10">
        <f>A41*$K$21+$K$22</f>
        <v>17.348401141176716</v>
      </c>
      <c r="D41" s="10">
        <f t="shared" si="0"/>
        <v>-2.6484011411767163</v>
      </c>
      <c r="E41" s="10">
        <f t="shared" si="1"/>
        <v>16.935014177693752</v>
      </c>
      <c r="F41" s="10">
        <f t="shared" si="2"/>
        <v>45.74653565292131</v>
      </c>
      <c r="G41" s="10">
        <f t="shared" si="3"/>
        <v>-28.811521475227558</v>
      </c>
    </row>
    <row r="42" spans="1:10" x14ac:dyDescent="0.2">
      <c r="A42" s="9">
        <v>13.8</v>
      </c>
      <c r="B42" s="9">
        <v>15.1</v>
      </c>
      <c r="C42" s="10">
        <f>A42*$K$21+$K$22</f>
        <v>13.296220202206557</v>
      </c>
      <c r="D42" s="10">
        <f t="shared" si="0"/>
        <v>1.8037797977934424</v>
      </c>
      <c r="E42" s="10">
        <f t="shared" si="1"/>
        <v>20.387188090737233</v>
      </c>
      <c r="F42" s="10">
        <f t="shared" si="2"/>
        <v>7.3518938235042146</v>
      </c>
      <c r="G42" s="10">
        <f t="shared" si="3"/>
        <v>13.035294267233018</v>
      </c>
    </row>
    <row r="43" spans="1:10" x14ac:dyDescent="0.2">
      <c r="A43" s="9">
        <v>16.100000000000001</v>
      </c>
      <c r="B43" s="9">
        <v>15.4</v>
      </c>
      <c r="C43" s="10">
        <f>A43*$K$21+$K$22</f>
        <v>15.160223434132831</v>
      </c>
      <c r="D43" s="10">
        <f t="shared" si="0"/>
        <v>0.23977656586716911</v>
      </c>
      <c r="E43" s="10">
        <f t="shared" si="1"/>
        <v>23.186318525519848</v>
      </c>
      <c r="F43" s="10">
        <f t="shared" si="2"/>
        <v>20.934658747077265</v>
      </c>
      <c r="G43" s="10">
        <f t="shared" si="3"/>
        <v>2.2516597784425834</v>
      </c>
    </row>
    <row r="44" spans="1:10" x14ac:dyDescent="0.2">
      <c r="A44" s="9">
        <v>17</v>
      </c>
      <c r="B44" s="9">
        <v>16.100000000000001</v>
      </c>
      <c r="C44" s="10">
        <f>A44*$K$21+$K$22</f>
        <v>15.889616003147459</v>
      </c>
      <c r="D44" s="10">
        <f t="shared" si="0"/>
        <v>0.21038399685254205</v>
      </c>
      <c r="E44" s="10">
        <f t="shared" si="1"/>
        <v>30.417622873345945</v>
      </c>
      <c r="F44" s="10">
        <f t="shared" si="2"/>
        <v>28.141257342891098</v>
      </c>
      <c r="G44" s="10">
        <f t="shared" si="3"/>
        <v>2.2763655304548465</v>
      </c>
    </row>
    <row r="45" spans="1:10" x14ac:dyDescent="0.2">
      <c r="A45" s="9">
        <v>15.6</v>
      </c>
      <c r="B45" s="9">
        <v>20.2</v>
      </c>
      <c r="C45" s="10">
        <f>A45*$K$21+$K$22</f>
        <v>14.755005340235813</v>
      </c>
      <c r="D45" s="10">
        <f t="shared" si="0"/>
        <v>5.4449946597641858</v>
      </c>
      <c r="E45" s="10">
        <f t="shared" si="1"/>
        <v>92.45240548204157</v>
      </c>
      <c r="F45" s="10">
        <f t="shared" si="2"/>
        <v>17.390757630654296</v>
      </c>
      <c r="G45" s="10">
        <f t="shared" si="3"/>
        <v>75.061647851387278</v>
      </c>
    </row>
    <row r="46" spans="1:10" x14ac:dyDescent="0.2">
      <c r="A46" s="9">
        <v>21.2</v>
      </c>
      <c r="B46" s="9">
        <v>20.2</v>
      </c>
      <c r="C46" s="10">
        <f>A46*$K$21+$K$22</f>
        <v>19.293447991882395</v>
      </c>
      <c r="D46" s="10">
        <f t="shared" si="0"/>
        <v>0.90655200811760395</v>
      </c>
      <c r="E46" s="10">
        <f t="shared" si="1"/>
        <v>92.45240548204157</v>
      </c>
      <c r="F46" s="10">
        <f t="shared" si="2"/>
        <v>75.84085275631513</v>
      </c>
      <c r="G46" s="10">
        <f t="shared" si="3"/>
        <v>16.61155272572644</v>
      </c>
    </row>
    <row r="47" spans="1:10" x14ac:dyDescent="0.2">
      <c r="A47" s="9">
        <v>10</v>
      </c>
      <c r="B47" s="9">
        <v>21</v>
      </c>
      <c r="C47" s="10">
        <f>A47*$K$21+$K$22</f>
        <v>10.216562688589235</v>
      </c>
      <c r="D47" s="10">
        <f t="shared" si="0"/>
        <v>10.783437311410765</v>
      </c>
      <c r="E47" s="10">
        <f t="shared" si="1"/>
        <v>108.47675330812854</v>
      </c>
      <c r="F47" s="10">
        <f t="shared" si="2"/>
        <v>0.13558590956317523</v>
      </c>
      <c r="G47" s="10">
        <f t="shared" si="3"/>
        <v>108.34116739856536</v>
      </c>
    </row>
    <row r="49" spans="4:7" x14ac:dyDescent="0.2">
      <c r="D49" s="10" t="s">
        <v>80</v>
      </c>
      <c r="E49" s="10">
        <f>SUM(E2:E46)</f>
        <v>870.72259451795844</v>
      </c>
      <c r="F49" s="10">
        <f>SUM(F2:F46)</f>
        <v>642.23075962372286</v>
      </c>
      <c r="G49" s="10">
        <f>SUM(G2:G46)</f>
        <v>228.49183489423569</v>
      </c>
    </row>
    <row r="51" spans="4:7" x14ac:dyDescent="0.2">
      <c r="E51" t="s">
        <v>83</v>
      </c>
    </row>
  </sheetData>
  <sortState ref="A2:B47">
    <sortCondition ref="B2:B47"/>
  </sortState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210"/>
  <sheetViews>
    <sheetView zoomScaleNormal="100" workbookViewId="0">
      <selection activeCell="F8" sqref="F8"/>
    </sheetView>
  </sheetViews>
  <sheetFormatPr baseColWidth="10" defaultRowHeight="12.75" x14ac:dyDescent="0.2"/>
  <cols>
    <col min="1" max="1" width="6" bestFit="1" customWidth="1"/>
    <col min="2" max="2" width="17.7109375" customWidth="1"/>
  </cols>
  <sheetData>
    <row r="1" spans="1:2" ht="15" x14ac:dyDescent="0.2">
      <c r="A1" s="6" t="s">
        <v>0</v>
      </c>
      <c r="B1" s="5" t="s">
        <v>1</v>
      </c>
    </row>
    <row r="2" spans="1:2" x14ac:dyDescent="0.2">
      <c r="A2" s="1">
        <v>0</v>
      </c>
      <c r="B2" s="2">
        <v>1</v>
      </c>
    </row>
    <row r="3" spans="1:2" x14ac:dyDescent="0.2">
      <c r="A3" s="1">
        <v>5.0000000000000001E-3</v>
      </c>
      <c r="B3" s="2">
        <v>0.88399865673798572</v>
      </c>
    </row>
    <row r="4" spans="1:2" x14ac:dyDescent="0.2">
      <c r="A4" s="1">
        <v>0.01</v>
      </c>
      <c r="B4" s="2">
        <v>0.70788593213278772</v>
      </c>
    </row>
    <row r="5" spans="1:2" x14ac:dyDescent="0.2">
      <c r="A5" s="1">
        <v>1.4999999999999999E-2</v>
      </c>
      <c r="B5" s="2">
        <v>0.59877941896309994</v>
      </c>
    </row>
    <row r="6" spans="1:2" x14ac:dyDescent="0.2">
      <c r="A6" s="1">
        <v>0.02</v>
      </c>
      <c r="B6" s="2">
        <v>0.52513322508691884</v>
      </c>
    </row>
    <row r="7" spans="1:2" x14ac:dyDescent="0.2">
      <c r="A7" s="1">
        <v>2.5000000000000001E-2</v>
      </c>
      <c r="B7" s="2">
        <v>0.4372790371026869</v>
      </c>
    </row>
    <row r="8" spans="1:2" x14ac:dyDescent="0.2">
      <c r="A8" s="1">
        <v>0.03</v>
      </c>
      <c r="B8" s="2">
        <v>0.42707142634287037</v>
      </c>
    </row>
    <row r="9" spans="1:2" x14ac:dyDescent="0.2">
      <c r="A9" s="1">
        <v>3.5000000000000003E-2</v>
      </c>
      <c r="B9" s="2">
        <v>0.37953615703911686</v>
      </c>
    </row>
    <row r="10" spans="1:2" x14ac:dyDescent="0.2">
      <c r="A10" s="1">
        <v>0.04</v>
      </c>
      <c r="B10" s="2">
        <v>0.28258305479931151</v>
      </c>
    </row>
    <row r="11" spans="1:2" x14ac:dyDescent="0.2">
      <c r="A11" s="1">
        <v>4.4999999999999998E-2</v>
      </c>
      <c r="B11" s="2">
        <v>0.1934385905631211</v>
      </c>
    </row>
    <row r="12" spans="1:2" x14ac:dyDescent="0.2">
      <c r="A12" s="1">
        <v>0.05</v>
      </c>
      <c r="B12" s="2">
        <v>0.16963785594696851</v>
      </c>
    </row>
    <row r="13" spans="1:2" x14ac:dyDescent="0.2">
      <c r="A13" s="1">
        <v>5.5E-2</v>
      </c>
      <c r="B13" s="2">
        <v>0.17005763966566248</v>
      </c>
    </row>
    <row r="14" spans="1:2" x14ac:dyDescent="0.2">
      <c r="A14" s="1">
        <v>0.06</v>
      </c>
      <c r="B14" s="2">
        <v>0.15948893270825296</v>
      </c>
    </row>
    <row r="15" spans="1:2" x14ac:dyDescent="0.2">
      <c r="A15" s="1">
        <v>6.5000000000000002E-2</v>
      </c>
      <c r="B15" s="2">
        <v>7.3475029507928141E-2</v>
      </c>
    </row>
    <row r="16" spans="1:2" x14ac:dyDescent="0.2">
      <c r="A16" s="1">
        <v>7.0000000000000007E-2</v>
      </c>
      <c r="B16" s="2">
        <v>5.6924664504978295E-2</v>
      </c>
    </row>
    <row r="17" spans="1:2" x14ac:dyDescent="0.2">
      <c r="A17" s="1">
        <v>7.4999999999999997E-2</v>
      </c>
      <c r="B17" s="2">
        <v>2.3698799664221198E-2</v>
      </c>
    </row>
    <row r="18" spans="1:2" x14ac:dyDescent="0.2">
      <c r="A18" s="1">
        <v>0.08</v>
      </c>
      <c r="B18" s="2">
        <v>1.9662905837343495E-2</v>
      </c>
    </row>
    <row r="19" spans="1:2" x14ac:dyDescent="0.2">
      <c r="A19" s="1">
        <v>8.5000000000000006E-2</v>
      </c>
      <c r="B19" s="2">
        <v>0.01</v>
      </c>
    </row>
    <row r="20" spans="1:2" x14ac:dyDescent="0.2">
      <c r="A20" s="1">
        <v>0.09</v>
      </c>
      <c r="B20" s="2">
        <v>1.8021466852591438E-2</v>
      </c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ht="13.5" thickBot="1" x14ac:dyDescent="0.25">
      <c r="A210" s="3"/>
      <c r="B210" s="4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données 1</vt:lpstr>
      <vt:lpstr>données 2</vt:lpstr>
      <vt:lpstr>données 3</vt:lpstr>
    </vt:vector>
  </TitlesOfParts>
  <Company>UHP-g2r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sausse</dc:creator>
  <cp:lastModifiedBy>Emma Lizeski</cp:lastModifiedBy>
  <dcterms:created xsi:type="dcterms:W3CDTF">2007-09-11T16:59:34Z</dcterms:created>
  <dcterms:modified xsi:type="dcterms:W3CDTF">2020-09-16T09:53:59Z</dcterms:modified>
</cp:coreProperties>
</file>