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ITU\S5\architecture-logiciel\foam\database\"/>
    </mc:Choice>
  </mc:AlternateContent>
  <xr:revisionPtr revIDLastSave="0" documentId="13_ncr:1_{0B650D39-AEA7-4678-B144-2B31C34A419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6" i="1" l="1"/>
  <c r="H56" i="1"/>
  <c r="F56" i="1"/>
  <c r="E56" i="1"/>
  <c r="D56" i="1"/>
  <c r="C56" i="1"/>
  <c r="A56" i="1"/>
  <c r="I55" i="1"/>
  <c r="H55" i="1"/>
  <c r="F55" i="1"/>
  <c r="E55" i="1"/>
  <c r="D55" i="1"/>
  <c r="C55" i="1"/>
  <c r="A55" i="1"/>
  <c r="I54" i="1"/>
  <c r="H54" i="1"/>
  <c r="F54" i="1"/>
  <c r="E54" i="1"/>
  <c r="D54" i="1"/>
  <c r="C54" i="1"/>
  <c r="A54" i="1"/>
  <c r="Q53" i="1"/>
  <c r="P53" i="1"/>
  <c r="O53" i="1"/>
  <c r="N53" i="1"/>
  <c r="M53" i="1"/>
  <c r="L53" i="1"/>
  <c r="K53" i="1"/>
  <c r="G53" i="1"/>
  <c r="F53" i="1"/>
  <c r="E53" i="1"/>
  <c r="D53" i="1"/>
  <c r="C53" i="1"/>
  <c r="B53" i="1"/>
  <c r="A53" i="1"/>
  <c r="G52" i="1"/>
  <c r="F52" i="1"/>
  <c r="E52" i="1"/>
  <c r="D52" i="1"/>
  <c r="C52" i="1"/>
  <c r="B52" i="1"/>
  <c r="A52" i="1"/>
  <c r="C50" i="1"/>
  <c r="B50" i="1"/>
  <c r="A50" i="1"/>
  <c r="I45" i="1"/>
  <c r="H45" i="1"/>
  <c r="F45" i="1"/>
  <c r="E45" i="1"/>
  <c r="D45" i="1"/>
  <c r="C45" i="1"/>
  <c r="A45" i="1"/>
  <c r="I44" i="1"/>
  <c r="H44" i="1"/>
  <c r="F44" i="1"/>
  <c r="E44" i="1"/>
  <c r="D44" i="1"/>
  <c r="C44" i="1"/>
  <c r="A44" i="1"/>
  <c r="I43" i="1"/>
  <c r="H43" i="1"/>
  <c r="F43" i="1"/>
  <c r="E43" i="1"/>
  <c r="D43" i="1"/>
  <c r="C43" i="1"/>
  <c r="A43" i="1"/>
  <c r="Q42" i="1"/>
  <c r="P42" i="1"/>
  <c r="O42" i="1"/>
  <c r="N42" i="1"/>
  <c r="M42" i="1"/>
  <c r="L42" i="1"/>
  <c r="K42" i="1"/>
  <c r="G42" i="1"/>
  <c r="F42" i="1"/>
  <c r="E42" i="1"/>
  <c r="D42" i="1"/>
  <c r="C42" i="1"/>
  <c r="B42" i="1"/>
  <c r="A42" i="1"/>
  <c r="G41" i="1"/>
  <c r="F41" i="1"/>
  <c r="E41" i="1"/>
  <c r="D41" i="1"/>
  <c r="C41" i="1"/>
  <c r="B41" i="1"/>
  <c r="A41" i="1"/>
  <c r="C39" i="1"/>
  <c r="B39" i="1"/>
  <c r="A39" i="1"/>
  <c r="G34" i="1"/>
  <c r="F34" i="1"/>
  <c r="E34" i="1"/>
  <c r="D34" i="1"/>
  <c r="C34" i="1"/>
  <c r="B34" i="1"/>
  <c r="A34" i="1"/>
  <c r="G33" i="1"/>
  <c r="F33" i="1"/>
  <c r="E33" i="1"/>
  <c r="D33" i="1"/>
  <c r="C33" i="1"/>
  <c r="B33" i="1"/>
  <c r="A33" i="1"/>
  <c r="C31" i="1"/>
  <c r="B31" i="1"/>
  <c r="A31" i="1"/>
  <c r="H24" i="1"/>
  <c r="G24" i="1"/>
  <c r="H23" i="1"/>
  <c r="G23" i="1"/>
  <c r="E23" i="1"/>
  <c r="P22" i="1"/>
  <c r="O22" i="1"/>
  <c r="N22" i="1"/>
  <c r="M22" i="1"/>
  <c r="L22" i="1"/>
  <c r="K22" i="1"/>
  <c r="J22" i="1"/>
  <c r="H22" i="1"/>
  <c r="G22" i="1"/>
  <c r="E22" i="1"/>
  <c r="P19" i="1"/>
  <c r="O19" i="1"/>
  <c r="K19" i="1"/>
  <c r="P16" i="1"/>
  <c r="O16" i="1"/>
  <c r="M16" i="1"/>
  <c r="K16" i="1"/>
  <c r="V15" i="1"/>
  <c r="U15" i="1"/>
  <c r="T15" i="1" a="1"/>
  <c r="T15" i="1"/>
  <c r="S15" i="1"/>
  <c r="R15" i="1"/>
  <c r="P15" i="1"/>
  <c r="O15" i="1"/>
  <c r="M15" i="1"/>
  <c r="K15" i="1"/>
  <c r="G14" i="1"/>
  <c r="F14" i="1"/>
  <c r="E14" i="1"/>
  <c r="D14" i="1"/>
  <c r="C14" i="1"/>
  <c r="B14" i="1"/>
  <c r="A14" i="1"/>
  <c r="G13" i="1"/>
  <c r="F13" i="1"/>
  <c r="E13" i="1"/>
  <c r="D13" i="1"/>
  <c r="C13" i="1"/>
  <c r="B13" i="1"/>
  <c r="A13" i="1"/>
  <c r="P6" i="1"/>
  <c r="O6" i="1"/>
  <c r="H6" i="1"/>
  <c r="G6" i="1"/>
  <c r="E6" i="1"/>
  <c r="P5" i="1"/>
  <c r="O5" i="1"/>
  <c r="H5" i="1"/>
  <c r="G5" i="1"/>
  <c r="E5" i="1"/>
  <c r="P4" i="1"/>
  <c r="O4" i="1"/>
  <c r="H4" i="1"/>
  <c r="G4" i="1"/>
  <c r="E4" i="1"/>
  <c r="P3" i="1"/>
  <c r="O3" i="1"/>
  <c r="H3" i="1"/>
  <c r="G3" i="1"/>
  <c r="E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<sst xmlns="http://schemas.openxmlformats.org/spreadsheetml/2006/main" count="134" uniqueCount="54">
  <si>
    <t>Bloc</t>
  </si>
  <si>
    <t>longueur</t>
  </si>
  <si>
    <t>largeur</t>
  </si>
  <si>
    <t>hauteur</t>
  </si>
  <si>
    <t>coût de production</t>
  </si>
  <si>
    <t>origine</t>
  </si>
  <si>
    <t>volume</t>
  </si>
  <si>
    <t>marge</t>
  </si>
  <si>
    <t>Forme usuelle</t>
  </si>
  <si>
    <t>prix de vente</t>
  </si>
  <si>
    <t>volume (m^3)</t>
  </si>
  <si>
    <t>rapport prix volume (Ar/m^3)</t>
  </si>
  <si>
    <t>B1</t>
  </si>
  <si>
    <t>U1</t>
  </si>
  <si>
    <t>B2</t>
  </si>
  <si>
    <t>U2</t>
  </si>
  <si>
    <t>B3</t>
  </si>
  <si>
    <t>U3</t>
  </si>
  <si>
    <t>B4</t>
  </si>
  <si>
    <t>U4</t>
  </si>
  <si>
    <t>Stock formes usuelles</t>
  </si>
  <si>
    <t>quantité</t>
  </si>
  <si>
    <t>coût de production unitaire</t>
  </si>
  <si>
    <t>prix de vente unitaire</t>
  </si>
  <si>
    <t>Transformation</t>
  </si>
  <si>
    <t>Transformation 1</t>
  </si>
  <si>
    <t>volume unité</t>
  </si>
  <si>
    <t>bloc d'origine</t>
  </si>
  <si>
    <t>prix  de vente unitaire</t>
  </si>
  <si>
    <t>coût de production origine</t>
  </si>
  <si>
    <t>coût de production reste</t>
  </si>
  <si>
    <t>coût de production formes usuelles</t>
  </si>
  <si>
    <t>après transformation</t>
  </si>
  <si>
    <t>perte</t>
  </si>
  <si>
    <t>Reste</t>
  </si>
  <si>
    <t>bloc origine</t>
  </si>
  <si>
    <t>volume origine</t>
  </si>
  <si>
    <t>Stock blocs</t>
  </si>
  <si>
    <t>Marge</t>
  </si>
  <si>
    <t>volume minimum requis</t>
  </si>
  <si>
    <t>volume reste</t>
  </si>
  <si>
    <t>volume produits</t>
  </si>
  <si>
    <t>volume après tranformation</t>
  </si>
  <si>
    <t>volume manquant</t>
  </si>
  <si>
    <t>valide</t>
  </si>
  <si>
    <t>Méthode 1 : produits finis</t>
  </si>
  <si>
    <t>bénéfice</t>
  </si>
  <si>
    <t>Article</t>
  </si>
  <si>
    <t>Méthode 2 : maximum de bénéfice</t>
  </si>
  <si>
    <t>volume unitaire</t>
  </si>
  <si>
    <t>quantité faisable</t>
  </si>
  <si>
    <t>Forme usuelle la plus rentable</t>
  </si>
  <si>
    <t>Méthode 3 : minimum de perte</t>
  </si>
  <si>
    <t>Forme usuelle la plus petite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</si>
</sst>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_-* #,##0.00\ _€_-;\-* #,##0.00\ _€_-;_-* &quot;-&quot;??\ _€_-;_-@_-"/>
    <numFmt numFmtId="168" formatCode="_-* #,##0.000\ _€_-;\-* #,##0.000\ _€_-;_-* &quot;-&quot;??\ _€_-;_-@_-"/>
    <numFmt numFmtId="169" formatCode="_-* #,##0.000\ _€_-;\-* #,##0.000\ _€_-;_-* &quot;-&quot;???\ _€_-;_-@_-"/>
    <numFmt numFmtId="170" formatCode="_-* #,##0.000\ _€_-;\-* #,##0.000\ _€_-;_-* &quot;-&quot;??.0\ _€_-;_-@_-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6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66" fontId="0" fillId="0" borderId="1" xfId="1" applyFont="1" applyBorder="1"/>
    <xf numFmtId="166" fontId="0" fillId="0" borderId="1" xfId="0" applyNumberFormat="1" applyBorder="1"/>
    <xf numFmtId="168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166" fontId="0" fillId="0" borderId="2" xfId="0" applyNumberFormat="1" applyBorder="1"/>
    <xf numFmtId="166" fontId="0" fillId="0" borderId="1" xfId="1" applyBorder="1"/>
    <xf numFmtId="168" fontId="0" fillId="0" borderId="1" xfId="1" applyNumberFormat="1" applyFont="1" applyBorder="1"/>
    <xf numFmtId="0" fontId="0" fillId="0" borderId="6" xfId="0" applyBorder="1"/>
    <xf numFmtId="169" fontId="0" fillId="0" borderId="1" xfId="0" applyNumberFormat="1" applyBorder="1"/>
    <xf numFmtId="0" fontId="0" fillId="0" borderId="2" xfId="0" applyBorder="1"/>
    <xf numFmtId="168" fontId="0" fillId="0" borderId="2" xfId="0" applyNumberFormat="1" applyBorder="1"/>
    <xf numFmtId="169" fontId="0" fillId="0" borderId="2" xfId="0" applyNumberFormat="1" applyBorder="1"/>
    <xf numFmtId="170" fontId="0" fillId="0" borderId="1" xfId="1" applyNumberFormat="1" applyBorder="1"/>
    <xf numFmtId="166" fontId="0" fillId="0" borderId="0" xfId="0" applyNumberFormat="1"/>
    <xf numFmtId="166" fontId="0" fillId="0" borderId="0" xfId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56"/>
  <sheetViews>
    <sheetView tabSelected="1" topLeftCell="A26" workbookViewId="0">
      <selection activeCell="I33" sqref="I33"/>
    </sheetView>
  </sheetViews>
  <sheetFormatPr baseColWidth="10" defaultColWidth="9.140625" defaultRowHeight="15"/>
  <cols>
    <col min="1" max="1" width="35.42578125" customWidth="1"/>
    <col min="2" max="2" width="16.7109375" customWidth="1"/>
    <col min="3" max="3" width="27.7109375" customWidth="1"/>
    <col min="4" max="4" width="22" customWidth="1"/>
    <col min="5" max="5" width="19.28515625" customWidth="1"/>
    <col min="6" max="6" width="15.28515625" bestFit="1" customWidth="1"/>
    <col min="7" max="7" width="9.42578125" customWidth="1"/>
    <col min="8" max="9" width="17.42578125" customWidth="1"/>
    <col min="10" max="10" width="13.7109375" customWidth="1"/>
    <col min="11" max="11" width="23" customWidth="1"/>
    <col min="12" max="12" width="13" customWidth="1"/>
    <col min="13" max="13" width="15.5703125" customWidth="1"/>
    <col min="14" max="14" width="26.140625" customWidth="1"/>
    <col min="15" max="15" width="27.7109375" customWidth="1"/>
    <col min="16" max="16" width="27.42578125" customWidth="1"/>
    <col min="17" max="17" width="29.7109375" customWidth="1"/>
    <col min="18" max="18" width="26.85546875" customWidth="1"/>
    <col min="19" max="19" width="25" customWidth="1"/>
    <col min="20" max="20" width="35.7109375" customWidth="1"/>
    <col min="21" max="21" width="21.42578125" customWidth="1"/>
    <col min="22" max="22" width="12.7109375"/>
  </cols>
  <sheetData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9</v>
      </c>
      <c r="O2" s="1" t="s">
        <v>10</v>
      </c>
      <c r="P2" s="1" t="s">
        <v>11</v>
      </c>
    </row>
    <row r="3" spans="1:22">
      <c r="A3" s="1" t="s">
        <v>12</v>
      </c>
      <c r="B3" s="2">
        <v>10.6</v>
      </c>
      <c r="C3" s="2">
        <v>8.1999999999999993</v>
      </c>
      <c r="D3" s="2">
        <v>5</v>
      </c>
      <c r="E3" s="2">
        <f>38250000</f>
        <v>38250000</v>
      </c>
      <c r="F3" s="1"/>
      <c r="G3" s="3">
        <f>B3*C3*D3</f>
        <v>434.6</v>
      </c>
      <c r="H3" s="3">
        <f>G3*2%</f>
        <v>8.6920000000000002</v>
      </c>
      <c r="J3" s="1" t="s">
        <v>13</v>
      </c>
      <c r="K3" s="2">
        <v>2</v>
      </c>
      <c r="L3" s="2">
        <v>1.6</v>
      </c>
      <c r="M3" s="2">
        <v>0.3</v>
      </c>
      <c r="N3" s="2">
        <v>125000</v>
      </c>
      <c r="O3" s="9">
        <f>K3*L3*M3</f>
        <v>0.96</v>
      </c>
      <c r="P3" s="2">
        <f>N3/(K3*L3*M3)</f>
        <v>130208.33333333299</v>
      </c>
    </row>
    <row r="4" spans="1:22">
      <c r="A4" s="1" t="s">
        <v>14</v>
      </c>
      <c r="B4" s="2">
        <v>10.6</v>
      </c>
      <c r="C4" s="2">
        <v>8.1999999999999993</v>
      </c>
      <c r="D4" s="2">
        <v>5</v>
      </c>
      <c r="E4" s="2">
        <f t="shared" ref="E4:E6" si="0">38250000</f>
        <v>38250000</v>
      </c>
      <c r="F4" s="1"/>
      <c r="G4" s="3">
        <f t="shared" ref="G4:G6" si="1">B4*C4*D4</f>
        <v>434.6</v>
      </c>
      <c r="H4" s="3">
        <f t="shared" ref="H4:H6" si="2">G4*2%</f>
        <v>8.6920000000000002</v>
      </c>
      <c r="J4" s="1" t="s">
        <v>15</v>
      </c>
      <c r="K4" s="2">
        <v>2</v>
      </c>
      <c r="L4" s="2">
        <v>1.4</v>
      </c>
      <c r="M4" s="2">
        <v>0.25</v>
      </c>
      <c r="N4" s="2">
        <v>100000</v>
      </c>
      <c r="O4" s="9">
        <f t="shared" ref="O4:O6" si="3">K4*L4*M4</f>
        <v>0.7</v>
      </c>
      <c r="P4" s="2">
        <f t="shared" ref="P4:P6" si="4">N4/(K4*L4*M4)</f>
        <v>142857.14285714299</v>
      </c>
    </row>
    <row r="5" spans="1:22">
      <c r="A5" s="1" t="s">
        <v>16</v>
      </c>
      <c r="B5" s="2">
        <v>10.6</v>
      </c>
      <c r="C5" s="2">
        <v>8.1999999999999993</v>
      </c>
      <c r="D5" s="2">
        <v>5</v>
      </c>
      <c r="E5" s="2">
        <f t="shared" si="0"/>
        <v>38250000</v>
      </c>
      <c r="F5" s="1"/>
      <c r="G5" s="3">
        <f t="shared" si="1"/>
        <v>434.6</v>
      </c>
      <c r="H5" s="3">
        <f t="shared" si="2"/>
        <v>8.6920000000000002</v>
      </c>
      <c r="J5" s="1" t="s">
        <v>17</v>
      </c>
      <c r="K5" s="2">
        <v>1.9</v>
      </c>
      <c r="L5" s="2">
        <v>0.9</v>
      </c>
      <c r="M5" s="2">
        <v>0.2</v>
      </c>
      <c r="N5" s="2">
        <v>60000</v>
      </c>
      <c r="O5" s="9">
        <f t="shared" si="3"/>
        <v>0.34200000000000003</v>
      </c>
      <c r="P5" s="2">
        <f t="shared" si="4"/>
        <v>175438.596491228</v>
      </c>
    </row>
    <row r="6" spans="1:22">
      <c r="A6" s="1" t="s">
        <v>18</v>
      </c>
      <c r="B6" s="2">
        <v>10.6</v>
      </c>
      <c r="C6" s="2">
        <v>8.1999999999999993</v>
      </c>
      <c r="D6" s="2">
        <v>5</v>
      </c>
      <c r="E6" s="2">
        <f t="shared" si="0"/>
        <v>38250000</v>
      </c>
      <c r="F6" s="1"/>
      <c r="G6" s="3">
        <f t="shared" si="1"/>
        <v>434.6</v>
      </c>
      <c r="H6" s="3">
        <f t="shared" si="2"/>
        <v>8.6920000000000002</v>
      </c>
      <c r="J6" s="1" t="s">
        <v>19</v>
      </c>
      <c r="K6" s="2">
        <v>0.1</v>
      </c>
      <c r="L6" s="2">
        <v>0.1</v>
      </c>
      <c r="M6" s="2">
        <v>0.1</v>
      </c>
      <c r="N6" s="2">
        <v>100</v>
      </c>
      <c r="O6" s="9">
        <f t="shared" si="3"/>
        <v>1E-3</v>
      </c>
      <c r="P6" s="2">
        <f t="shared" si="4"/>
        <v>100000</v>
      </c>
    </row>
    <row r="11" spans="1:22">
      <c r="A11" t="s">
        <v>20</v>
      </c>
    </row>
    <row r="12" spans="1:22">
      <c r="A12" s="1" t="s">
        <v>8</v>
      </c>
      <c r="B12" s="1" t="s">
        <v>21</v>
      </c>
      <c r="C12" s="1" t="s">
        <v>22</v>
      </c>
      <c r="D12" s="1" t="s">
        <v>23</v>
      </c>
      <c r="E12" s="1" t="s">
        <v>4</v>
      </c>
      <c r="F12" s="1" t="s">
        <v>9</v>
      </c>
      <c r="G12" s="1" t="s">
        <v>5</v>
      </c>
      <c r="J12" s="18" t="s">
        <v>24</v>
      </c>
      <c r="K12" s="19"/>
      <c r="L12" s="20"/>
    </row>
    <row r="13" spans="1:22">
      <c r="A13" s="1" t="str">
        <f>J15</f>
        <v>U1</v>
      </c>
      <c r="B13" s="1">
        <f>L15</f>
        <v>50</v>
      </c>
      <c r="C13" s="4">
        <f>O15</f>
        <v>84491.4864242982</v>
      </c>
      <c r="D13" s="3">
        <f>P15</f>
        <v>125000</v>
      </c>
      <c r="E13" s="4">
        <f>$B13*C13</f>
        <v>4224574.3212149097</v>
      </c>
      <c r="F13" s="4">
        <f>$B13*D13</f>
        <v>6250000</v>
      </c>
      <c r="G13" s="1" t="str">
        <f>N15</f>
        <v>B1</v>
      </c>
      <c r="J13" s="21" t="s">
        <v>25</v>
      </c>
      <c r="K13" s="21"/>
      <c r="L13" s="21"/>
      <c r="M13" s="21"/>
      <c r="N13" s="21"/>
      <c r="O13" s="21"/>
      <c r="P13" s="21"/>
    </row>
    <row r="14" spans="1:22">
      <c r="A14" s="1" t="str">
        <f>J16</f>
        <v>U3</v>
      </c>
      <c r="B14" s="1">
        <f>L16</f>
        <v>60</v>
      </c>
      <c r="C14" s="4">
        <f>O16</f>
        <v>30100.092038656199</v>
      </c>
      <c r="D14" s="3">
        <f>P16</f>
        <v>60000</v>
      </c>
      <c r="E14" s="4">
        <f>$B14*C14</f>
        <v>1806005.5223193699</v>
      </c>
      <c r="F14" s="4">
        <f>$B14*D14</f>
        <v>3600000</v>
      </c>
      <c r="G14" s="1" t="str">
        <f>N16</f>
        <v>B1</v>
      </c>
      <c r="J14" s="10" t="s">
        <v>8</v>
      </c>
      <c r="K14" s="10" t="s">
        <v>26</v>
      </c>
      <c r="L14" s="10" t="s">
        <v>21</v>
      </c>
      <c r="M14" s="10" t="s">
        <v>6</v>
      </c>
      <c r="N14" s="10" t="s">
        <v>27</v>
      </c>
      <c r="O14" s="10" t="s">
        <v>22</v>
      </c>
      <c r="P14" s="1" t="s">
        <v>28</v>
      </c>
      <c r="R14" t="s">
        <v>29</v>
      </c>
      <c r="S14" t="s">
        <v>30</v>
      </c>
      <c r="T14" t="s">
        <v>31</v>
      </c>
      <c r="U14" t="s">
        <v>32</v>
      </c>
      <c r="V14" t="s">
        <v>33</v>
      </c>
    </row>
    <row r="15" spans="1:22">
      <c r="A15" s="1"/>
      <c r="B15" s="1"/>
      <c r="C15" s="1"/>
      <c r="D15" s="1"/>
      <c r="E15" s="1"/>
      <c r="F15" s="1"/>
      <c r="G15" s="1"/>
      <c r="J15" s="1" t="s">
        <v>13</v>
      </c>
      <c r="K15" s="4">
        <f>O3</f>
        <v>0.96</v>
      </c>
      <c r="L15" s="1">
        <v>50</v>
      </c>
      <c r="M15" s="11">
        <f>K15*L15</f>
        <v>48</v>
      </c>
      <c r="N15" s="1" t="s">
        <v>12</v>
      </c>
      <c r="O15" s="4">
        <f>O3*$E$3/$G$3</f>
        <v>84491.4864242982</v>
      </c>
      <c r="P15" s="3">
        <f>N3</f>
        <v>125000</v>
      </c>
      <c r="R15" s="16">
        <f>E3</f>
        <v>38250000</v>
      </c>
      <c r="S15" s="16">
        <f>P19</f>
        <v>31684307.409111802</v>
      </c>
      <c r="T15" s="17" cm="1">
        <f t="array" ref="T15">SUMPRODUCT(L15:L16,O15:O16)</f>
        <v>6030579.8435342899</v>
      </c>
      <c r="U15" s="16">
        <f>S15+T15</f>
        <v>37714887.252646104</v>
      </c>
      <c r="V15" s="16">
        <f>R15-U15</f>
        <v>535112.74735388195</v>
      </c>
    </row>
    <row r="16" spans="1:22">
      <c r="A16" s="1"/>
      <c r="B16" s="1"/>
      <c r="C16" s="1"/>
      <c r="D16" s="1"/>
      <c r="E16" s="1"/>
      <c r="F16" s="1"/>
      <c r="G16" s="1"/>
      <c r="J16" s="12" t="s">
        <v>17</v>
      </c>
      <c r="K16" s="13">
        <f>O5</f>
        <v>0.34200000000000003</v>
      </c>
      <c r="L16" s="12">
        <v>60</v>
      </c>
      <c r="M16" s="14">
        <f>K16*L16</f>
        <v>20.52</v>
      </c>
      <c r="N16" s="12" t="s">
        <v>12</v>
      </c>
      <c r="O16" s="13">
        <f>O5*$E$3/$G$3</f>
        <v>30100.092038656199</v>
      </c>
      <c r="P16" s="3">
        <f>N5</f>
        <v>60000</v>
      </c>
    </row>
    <row r="17" spans="1:16">
      <c r="A17" s="1"/>
      <c r="B17" s="1"/>
      <c r="C17" s="1"/>
      <c r="D17" s="1"/>
      <c r="E17" s="1"/>
      <c r="F17" s="1"/>
      <c r="G17" s="1"/>
      <c r="J17" s="21" t="s">
        <v>34</v>
      </c>
      <c r="K17" s="21"/>
      <c r="L17" s="21"/>
      <c r="M17" s="21"/>
      <c r="N17" s="21"/>
      <c r="O17" s="21"/>
      <c r="P17" s="21"/>
    </row>
    <row r="18" spans="1:16">
      <c r="J18" s="10" t="s">
        <v>35</v>
      </c>
      <c r="K18" s="10" t="s">
        <v>36</v>
      </c>
      <c r="L18" s="10" t="s">
        <v>1</v>
      </c>
      <c r="M18" s="10" t="s">
        <v>2</v>
      </c>
      <c r="N18" s="10" t="s">
        <v>3</v>
      </c>
      <c r="O18" s="10" t="s">
        <v>6</v>
      </c>
      <c r="P18" s="10" t="s">
        <v>4</v>
      </c>
    </row>
    <row r="19" spans="1:16">
      <c r="J19" s="12" t="s">
        <v>12</v>
      </c>
      <c r="K19" s="7">
        <f>G3</f>
        <v>434.6</v>
      </c>
      <c r="L19" s="12">
        <v>9</v>
      </c>
      <c r="M19" s="12">
        <v>8</v>
      </c>
      <c r="N19" s="12">
        <v>5</v>
      </c>
      <c r="O19" s="12">
        <f>L19*M19*N19</f>
        <v>360</v>
      </c>
      <c r="P19" s="3">
        <f>O19*E3/G3</f>
        <v>31684307.409111802</v>
      </c>
    </row>
    <row r="20" spans="1:16">
      <c r="A20" t="s">
        <v>37</v>
      </c>
      <c r="J20" s="22" t="s">
        <v>38</v>
      </c>
      <c r="K20" s="23"/>
      <c r="L20" s="23"/>
      <c r="M20" s="23"/>
      <c r="N20" s="23"/>
      <c r="O20" s="23"/>
      <c r="P20" s="24"/>
    </row>
    <row r="21" spans="1:1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J21" s="1" t="s">
        <v>7</v>
      </c>
      <c r="K21" s="1" t="s">
        <v>39</v>
      </c>
      <c r="L21" s="1" t="s">
        <v>40</v>
      </c>
      <c r="M21" s="1" t="s">
        <v>41</v>
      </c>
      <c r="N21" s="1" t="s">
        <v>42</v>
      </c>
      <c r="O21" s="1" t="s">
        <v>43</v>
      </c>
      <c r="P21" s="1" t="s">
        <v>44</v>
      </c>
    </row>
    <row r="22" spans="1:16">
      <c r="A22" s="1" t="s">
        <v>14</v>
      </c>
      <c r="B22" s="2">
        <v>10.6</v>
      </c>
      <c r="C22" s="2">
        <v>8.1999999999999993</v>
      </c>
      <c r="D22" s="2">
        <v>5</v>
      </c>
      <c r="E22" s="2">
        <f t="shared" ref="E22:E23" si="5">38250000</f>
        <v>38250000</v>
      </c>
      <c r="F22" s="1"/>
      <c r="G22" s="3">
        <f t="shared" ref="G22:G24" si="6">B22*C22*D22</f>
        <v>434.6</v>
      </c>
      <c r="H22" s="3">
        <f t="shared" ref="H22:H24" si="7">G22*2%</f>
        <v>8.6920000000000002</v>
      </c>
      <c r="J22" s="3">
        <f>H3</f>
        <v>8.6920000000000002</v>
      </c>
      <c r="K22" s="3">
        <f>G3-J22</f>
        <v>425.90800000000002</v>
      </c>
      <c r="L22" s="1">
        <f>O19</f>
        <v>360</v>
      </c>
      <c r="M22" s="11">
        <f>SUM(M15:M16)</f>
        <v>68.52</v>
      </c>
      <c r="N22" s="11">
        <f>L22+M22</f>
        <v>428.52</v>
      </c>
      <c r="O22" s="11">
        <f>G3-N22</f>
        <v>6.0799999999999299</v>
      </c>
      <c r="P22" s="1" t="str">
        <f>IF(N22&gt;=K22,"oui","non")</f>
        <v>oui</v>
      </c>
    </row>
    <row r="23" spans="1:16">
      <c r="A23" s="1" t="s">
        <v>16</v>
      </c>
      <c r="B23" s="2">
        <v>10.6</v>
      </c>
      <c r="C23" s="2">
        <v>8.1999999999999993</v>
      </c>
      <c r="D23" s="2">
        <v>5</v>
      </c>
      <c r="E23" s="2">
        <f t="shared" si="5"/>
        <v>38250000</v>
      </c>
      <c r="F23" s="1"/>
      <c r="G23" s="3">
        <f t="shared" si="6"/>
        <v>434.6</v>
      </c>
      <c r="H23" s="3">
        <f t="shared" si="7"/>
        <v>8.6920000000000002</v>
      </c>
    </row>
    <row r="24" spans="1:16">
      <c r="A24" s="1" t="s">
        <v>18</v>
      </c>
      <c r="B24" s="1">
        <v>9</v>
      </c>
      <c r="C24" s="1">
        <v>8</v>
      </c>
      <c r="D24" s="1">
        <v>5</v>
      </c>
      <c r="E24" s="2">
        <v>31684307.409111802</v>
      </c>
      <c r="F24" s="1" t="s">
        <v>12</v>
      </c>
      <c r="G24" s="3">
        <f t="shared" si="6"/>
        <v>360</v>
      </c>
      <c r="H24" s="3">
        <f t="shared" si="7"/>
        <v>7.2</v>
      </c>
    </row>
    <row r="25" spans="1:16">
      <c r="A25" s="1"/>
      <c r="B25" s="1"/>
      <c r="C25" s="1"/>
      <c r="D25" s="1"/>
      <c r="E25" s="1"/>
      <c r="F25" s="1"/>
      <c r="G25" s="1"/>
      <c r="H25" s="1"/>
    </row>
    <row r="26" spans="1:16">
      <c r="A26" s="1"/>
      <c r="B26" s="1"/>
      <c r="C26" s="1"/>
      <c r="D26" s="1"/>
      <c r="E26" s="1"/>
      <c r="F26" s="1"/>
      <c r="G26" s="1"/>
      <c r="H26" s="1"/>
    </row>
    <row r="29" spans="1:16">
      <c r="A29" s="5" t="s">
        <v>45</v>
      </c>
    </row>
    <row r="30" spans="1:16">
      <c r="A30" s="6" t="s">
        <v>4</v>
      </c>
      <c r="B30" s="6" t="s">
        <v>9</v>
      </c>
      <c r="C30" s="6" t="s">
        <v>46</v>
      </c>
    </row>
    <row r="31" spans="1:16">
      <c r="A31" s="7">
        <f>SUM(E33:E34)</f>
        <v>6030579.8435342899</v>
      </c>
      <c r="B31" s="7">
        <f>SUM(F33:F34)</f>
        <v>9850000</v>
      </c>
      <c r="C31" s="7">
        <f>B31-A31</f>
        <v>3819420.1564657101</v>
      </c>
    </row>
    <row r="32" spans="1:16">
      <c r="A32" s="1" t="s">
        <v>47</v>
      </c>
      <c r="B32" s="1" t="s">
        <v>21</v>
      </c>
      <c r="C32" s="1" t="s">
        <v>22</v>
      </c>
      <c r="D32" s="1" t="s">
        <v>23</v>
      </c>
      <c r="E32" s="1" t="s">
        <v>4</v>
      </c>
      <c r="F32" s="1" t="s">
        <v>9</v>
      </c>
      <c r="G32" s="1" t="s">
        <v>5</v>
      </c>
    </row>
    <row r="33" spans="1:17">
      <c r="A33" s="1" t="str">
        <f>A13</f>
        <v>U1</v>
      </c>
      <c r="B33" s="1">
        <f t="shared" ref="B33:G33" si="8">B13</f>
        <v>50</v>
      </c>
      <c r="C33" s="8">
        <f t="shared" si="8"/>
        <v>84491.4864242982</v>
      </c>
      <c r="D33" s="8">
        <f t="shared" si="8"/>
        <v>125000</v>
      </c>
      <c r="E33" s="8">
        <f t="shared" si="8"/>
        <v>4224574.3212149097</v>
      </c>
      <c r="F33" s="8">
        <f t="shared" si="8"/>
        <v>6250000</v>
      </c>
      <c r="G33" s="1" t="str">
        <f t="shared" si="8"/>
        <v>B1</v>
      </c>
    </row>
    <row r="34" spans="1:17">
      <c r="A34" s="1" t="str">
        <f>A14</f>
        <v>U3</v>
      </c>
      <c r="B34" s="1">
        <f t="shared" ref="B34:G34" si="9">B14</f>
        <v>60</v>
      </c>
      <c r="C34" s="8">
        <f t="shared" si="9"/>
        <v>30100.092038656199</v>
      </c>
      <c r="D34" s="8">
        <f t="shared" si="9"/>
        <v>60000</v>
      </c>
      <c r="E34" s="8">
        <f t="shared" si="9"/>
        <v>1806005.5223193699</v>
      </c>
      <c r="F34" s="8">
        <f t="shared" si="9"/>
        <v>3600000</v>
      </c>
      <c r="G34" s="1" t="str">
        <f t="shared" si="9"/>
        <v>B1</v>
      </c>
    </row>
    <row r="37" spans="1:17">
      <c r="A37" s="5" t="s">
        <v>48</v>
      </c>
    </row>
    <row r="38" spans="1:17">
      <c r="A38" s="6" t="s">
        <v>4</v>
      </c>
      <c r="B38" s="6" t="s">
        <v>9</v>
      </c>
      <c r="C38" s="6" t="s">
        <v>46</v>
      </c>
    </row>
    <row r="39" spans="1:17">
      <c r="A39" s="7">
        <f>SUM(E41:E45)</f>
        <v>114214887.252646</v>
      </c>
      <c r="B39" s="7">
        <f>SUM(F41:F45)</f>
        <v>225370000</v>
      </c>
      <c r="C39" s="7">
        <f>B39-A39</f>
        <v>111155112.747354</v>
      </c>
    </row>
    <row r="40" spans="1:17">
      <c r="A40" s="1" t="s">
        <v>47</v>
      </c>
      <c r="B40" s="1" t="s">
        <v>21</v>
      </c>
      <c r="C40" s="1" t="s">
        <v>22</v>
      </c>
      <c r="D40" s="1" t="s">
        <v>23</v>
      </c>
      <c r="E40" s="1" t="s">
        <v>4</v>
      </c>
      <c r="F40" s="1" t="s">
        <v>9</v>
      </c>
      <c r="G40" s="1" t="s">
        <v>5</v>
      </c>
      <c r="H40" s="1" t="s">
        <v>49</v>
      </c>
      <c r="I40" s="1" t="s">
        <v>50</v>
      </c>
      <c r="K40" s="5" t="s">
        <v>51</v>
      </c>
    </row>
    <row r="41" spans="1:17">
      <c r="A41" s="1" t="str">
        <f>A13</f>
        <v>U1</v>
      </c>
      <c r="B41" s="1">
        <f t="shared" ref="B41:G41" si="10">B13</f>
        <v>50</v>
      </c>
      <c r="C41" s="8">
        <f t="shared" si="10"/>
        <v>84491.4864242982</v>
      </c>
      <c r="D41" s="8">
        <f t="shared" si="10"/>
        <v>125000</v>
      </c>
      <c r="E41" s="8">
        <f t="shared" si="10"/>
        <v>4224574.3212149097</v>
      </c>
      <c r="F41" s="8">
        <f t="shared" si="10"/>
        <v>6250000</v>
      </c>
      <c r="G41" s="1" t="str">
        <f t="shared" si="10"/>
        <v>B1</v>
      </c>
      <c r="H41" s="1"/>
      <c r="I41" s="1"/>
      <c r="K41" s="1" t="s">
        <v>8</v>
      </c>
      <c r="L41" s="1" t="s">
        <v>1</v>
      </c>
      <c r="M41" s="1" t="s">
        <v>2</v>
      </c>
      <c r="N41" s="1" t="s">
        <v>3</v>
      </c>
      <c r="O41" s="1" t="s">
        <v>9</v>
      </c>
      <c r="P41" s="1" t="s">
        <v>10</v>
      </c>
      <c r="Q41" s="1" t="s">
        <v>11</v>
      </c>
    </row>
    <row r="42" spans="1:17">
      <c r="A42" s="1" t="str">
        <f>A14</f>
        <v>U3</v>
      </c>
      <c r="B42" s="1">
        <f t="shared" ref="B42:G42" si="11">B14</f>
        <v>60</v>
      </c>
      <c r="C42" s="8">
        <f t="shared" si="11"/>
        <v>30100.092038656199</v>
      </c>
      <c r="D42" s="8">
        <f t="shared" si="11"/>
        <v>60000</v>
      </c>
      <c r="E42" s="8">
        <f t="shared" si="11"/>
        <v>1806005.5223193699</v>
      </c>
      <c r="F42" s="8">
        <f t="shared" si="11"/>
        <v>3600000</v>
      </c>
      <c r="G42" s="1" t="str">
        <f t="shared" si="11"/>
        <v>B1</v>
      </c>
      <c r="H42" s="1"/>
      <c r="I42" s="1"/>
      <c r="K42" s="1" t="str">
        <f>J5</f>
        <v>U3</v>
      </c>
      <c r="L42" s="8">
        <f t="shared" ref="L42:Q42" si="12">K5</f>
        <v>1.9</v>
      </c>
      <c r="M42" s="8">
        <f t="shared" si="12"/>
        <v>0.9</v>
      </c>
      <c r="N42" s="8">
        <f t="shared" si="12"/>
        <v>0.2</v>
      </c>
      <c r="O42" s="8">
        <f t="shared" si="12"/>
        <v>60000</v>
      </c>
      <c r="P42" s="15">
        <f t="shared" si="12"/>
        <v>0.34200000000000003</v>
      </c>
      <c r="Q42" s="8">
        <f t="shared" si="12"/>
        <v>175438.596491228</v>
      </c>
    </row>
    <row r="43" spans="1:17">
      <c r="A43" s="1" t="str">
        <f>A22</f>
        <v>B2</v>
      </c>
      <c r="B43" s="1">
        <v>1</v>
      </c>
      <c r="C43" s="3">
        <f>E22</f>
        <v>38250000</v>
      </c>
      <c r="D43" s="3">
        <f>I43*$O$42</f>
        <v>76200000</v>
      </c>
      <c r="E43" s="3">
        <f>C43*B43</f>
        <v>38250000</v>
      </c>
      <c r="F43" s="3">
        <f>B43*D43</f>
        <v>76200000</v>
      </c>
      <c r="G43" s="1"/>
      <c r="H43" s="3">
        <f>G22</f>
        <v>434.6</v>
      </c>
      <c r="I43" s="3">
        <f>ROUNDDOWN(H43/$P$42,0)</f>
        <v>1270</v>
      </c>
    </row>
    <row r="44" spans="1:17">
      <c r="A44" s="1" t="str">
        <f>A23</f>
        <v>B3</v>
      </c>
      <c r="B44" s="1">
        <v>1</v>
      </c>
      <c r="C44" s="3">
        <f>E23</f>
        <v>38250000</v>
      </c>
      <c r="D44" s="3">
        <f>I44*$O$42</f>
        <v>76200000</v>
      </c>
      <c r="E44" s="3">
        <f>C44*B44</f>
        <v>38250000</v>
      </c>
      <c r="F44" s="3">
        <f>B44*D44</f>
        <v>76200000</v>
      </c>
      <c r="G44" s="1"/>
      <c r="H44" s="3">
        <f>G23</f>
        <v>434.6</v>
      </c>
      <c r="I44" s="3">
        <f>ROUNDDOWN(H44/$P$42,0)</f>
        <v>1270</v>
      </c>
    </row>
    <row r="45" spans="1:17">
      <c r="A45" s="1" t="str">
        <f>A24</f>
        <v>B4</v>
      </c>
      <c r="B45" s="1">
        <v>1</v>
      </c>
      <c r="C45" s="3">
        <f>E24</f>
        <v>31684307.409111802</v>
      </c>
      <c r="D45" s="3">
        <f>I45*$O$42</f>
        <v>63120000</v>
      </c>
      <c r="E45" s="3">
        <f>C45*B45</f>
        <v>31684307.409111802</v>
      </c>
      <c r="F45" s="3">
        <f>B45*D45</f>
        <v>63120000</v>
      </c>
      <c r="G45" s="1" t="s">
        <v>12</v>
      </c>
      <c r="H45" s="3">
        <f>G24</f>
        <v>360</v>
      </c>
      <c r="I45" s="3">
        <f>ROUNDDOWN(H45/$P$42,0)</f>
        <v>1052</v>
      </c>
    </row>
    <row r="48" spans="1:17">
      <c r="A48" s="5" t="s">
        <v>52</v>
      </c>
    </row>
    <row r="49" spans="1:17">
      <c r="A49" s="6" t="s">
        <v>4</v>
      </c>
      <c r="B49" s="6" t="s">
        <v>9</v>
      </c>
      <c r="C49" s="6" t="s">
        <v>46</v>
      </c>
    </row>
    <row r="50" spans="1:17">
      <c r="A50" s="7">
        <f>SUM(E52:E56)</f>
        <v>114214887.252646</v>
      </c>
      <c r="B50" s="7">
        <f>SUM(F52:F56)</f>
        <v>132770000</v>
      </c>
      <c r="C50" s="7">
        <f>B50-A50</f>
        <v>18555112.7473539</v>
      </c>
    </row>
    <row r="51" spans="1:17">
      <c r="A51" s="1" t="s">
        <v>47</v>
      </c>
      <c r="B51" s="1" t="s">
        <v>21</v>
      </c>
      <c r="C51" s="1" t="s">
        <v>22</v>
      </c>
      <c r="D51" s="1" t="s">
        <v>23</v>
      </c>
      <c r="E51" s="1" t="s">
        <v>4</v>
      </c>
      <c r="F51" s="1" t="s">
        <v>9</v>
      </c>
      <c r="G51" s="1" t="s">
        <v>5</v>
      </c>
      <c r="H51" s="1" t="s">
        <v>49</v>
      </c>
      <c r="I51" s="1" t="s">
        <v>50</v>
      </c>
      <c r="K51" s="5" t="s">
        <v>53</v>
      </c>
    </row>
    <row r="52" spans="1:17">
      <c r="A52" s="1" t="str">
        <f>A13</f>
        <v>U1</v>
      </c>
      <c r="B52" s="1">
        <f t="shared" ref="B52:G52" si="13">B13</f>
        <v>50</v>
      </c>
      <c r="C52" s="8">
        <f t="shared" si="13"/>
        <v>84491.4864242982</v>
      </c>
      <c r="D52" s="8">
        <f t="shared" si="13"/>
        <v>125000</v>
      </c>
      <c r="E52" s="8">
        <f t="shared" si="13"/>
        <v>4224574.3212149097</v>
      </c>
      <c r="F52" s="8">
        <f t="shared" si="13"/>
        <v>6250000</v>
      </c>
      <c r="G52" s="1" t="str">
        <f t="shared" si="13"/>
        <v>B1</v>
      </c>
      <c r="H52" s="1"/>
      <c r="I52" s="1"/>
      <c r="K52" s="1" t="s">
        <v>8</v>
      </c>
      <c r="L52" s="1" t="s">
        <v>1</v>
      </c>
      <c r="M52" s="1" t="s">
        <v>2</v>
      </c>
      <c r="N52" s="1" t="s">
        <v>3</v>
      </c>
      <c r="O52" s="1" t="s">
        <v>9</v>
      </c>
      <c r="P52" s="1" t="s">
        <v>10</v>
      </c>
      <c r="Q52" s="1" t="s">
        <v>11</v>
      </c>
    </row>
    <row r="53" spans="1:17">
      <c r="A53" s="1" t="str">
        <f>A14</f>
        <v>U3</v>
      </c>
      <c r="B53" s="1">
        <f t="shared" ref="B53:G53" si="14">B14</f>
        <v>60</v>
      </c>
      <c r="C53" s="8">
        <f t="shared" si="14"/>
        <v>30100.092038656199</v>
      </c>
      <c r="D53" s="8">
        <f t="shared" si="14"/>
        <v>60000</v>
      </c>
      <c r="E53" s="8">
        <f t="shared" si="14"/>
        <v>1806005.5223193699</v>
      </c>
      <c r="F53" s="8">
        <f t="shared" si="14"/>
        <v>3600000</v>
      </c>
      <c r="G53" s="1" t="str">
        <f t="shared" si="14"/>
        <v>B1</v>
      </c>
      <c r="H53" s="1"/>
      <c r="I53" s="1"/>
      <c r="K53" s="1" t="str">
        <f>J6</f>
        <v>U4</v>
      </c>
      <c r="L53" s="1">
        <f t="shared" ref="L53:Q53" si="15">K6</f>
        <v>0.1</v>
      </c>
      <c r="M53" s="1">
        <f t="shared" si="15"/>
        <v>0.1</v>
      </c>
      <c r="N53" s="1">
        <f t="shared" si="15"/>
        <v>0.1</v>
      </c>
      <c r="O53" s="1">
        <f t="shared" si="15"/>
        <v>100</v>
      </c>
      <c r="P53" s="1">
        <f t="shared" si="15"/>
        <v>1E-3</v>
      </c>
      <c r="Q53" s="8">
        <f t="shared" si="15"/>
        <v>100000</v>
      </c>
    </row>
    <row r="54" spans="1:17">
      <c r="A54" s="1" t="str">
        <f>A22</f>
        <v>B2</v>
      </c>
      <c r="B54" s="1">
        <v>1</v>
      </c>
      <c r="C54" s="8">
        <f>E22</f>
        <v>38250000</v>
      </c>
      <c r="D54" s="8">
        <f>I54*$O$53</f>
        <v>43460000</v>
      </c>
      <c r="E54" s="8">
        <f>C54*B54</f>
        <v>38250000</v>
      </c>
      <c r="F54" s="8">
        <f>B54*D54</f>
        <v>43460000</v>
      </c>
      <c r="G54" s="1"/>
      <c r="H54" s="3">
        <f>G22</f>
        <v>434.6</v>
      </c>
      <c r="I54" s="3">
        <f>ROUNDDOWN(H54/$P$53,0)</f>
        <v>434600</v>
      </c>
    </row>
    <row r="55" spans="1:17">
      <c r="A55" s="1" t="str">
        <f>A23</f>
        <v>B3</v>
      </c>
      <c r="B55" s="1">
        <v>1</v>
      </c>
      <c r="C55" s="8">
        <f>E23</f>
        <v>38250000</v>
      </c>
      <c r="D55" s="8">
        <f>I55*$O$53</f>
        <v>43460000</v>
      </c>
      <c r="E55" s="8">
        <f t="shared" ref="E55:E56" si="16">C55*B55</f>
        <v>38250000</v>
      </c>
      <c r="F55" s="8">
        <f t="shared" ref="F55" si="17">B55*D55</f>
        <v>43460000</v>
      </c>
      <c r="G55" s="1"/>
      <c r="H55" s="3">
        <f>G23</f>
        <v>434.6</v>
      </c>
      <c r="I55" s="3">
        <f>ROUNDDOWN(H55/$P$53,0)</f>
        <v>434600</v>
      </c>
    </row>
    <row r="56" spans="1:17">
      <c r="A56" s="1" t="str">
        <f>A24</f>
        <v>B4</v>
      </c>
      <c r="B56" s="1">
        <v>1</v>
      </c>
      <c r="C56" s="8">
        <f>E24</f>
        <v>31684307.409111802</v>
      </c>
      <c r="D56" s="8">
        <f>I56*$O$53</f>
        <v>36000000</v>
      </c>
      <c r="E56" s="8">
        <f t="shared" si="16"/>
        <v>31684307.409111802</v>
      </c>
      <c r="F56" s="8">
        <f>B56*D56</f>
        <v>36000000</v>
      </c>
      <c r="G56" s="1" t="s">
        <v>12</v>
      </c>
      <c r="H56" s="3">
        <f>G24</f>
        <v>360</v>
      </c>
      <c r="I56" s="3">
        <f>ROUNDDOWN(H56/$P$53,0)</f>
        <v>360000</v>
      </c>
    </row>
  </sheetData>
  <mergeCells count="4">
    <mergeCell ref="J12:L12"/>
    <mergeCell ref="J13:P13"/>
    <mergeCell ref="J17:P17"/>
    <mergeCell ref="J20:P2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Tiarintsoa</cp:lastModifiedBy>
  <dcterms:created xsi:type="dcterms:W3CDTF">2015-06-05T18:19:00Z</dcterms:created>
  <dcterms:modified xsi:type="dcterms:W3CDTF">2024-11-07T03:29:46Z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0BD240F33CB145218561C2B0E21C9DEB_12</vt:lpwstr>
  </property>
  <property fmtid="{D5CDD505-2E9C-101B-9397-08002B2CF9AE}" pid="3" name="KSOProductBuildVer">
    <vt:lpwstr>1033-12.2.0.18283</vt:lpwstr>
  </property>
</Properties>
</file>