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rge\Desktop\Acimsa\COTIZACIONES CEMEX\Reportes Cemex\"/>
    </mc:Choice>
  </mc:AlternateContent>
  <xr:revisionPtr revIDLastSave="0" documentId="13_ncr:1_{35051EE5-AF2A-4F0E-8678-4CDA4A596A60}" xr6:coauthVersionLast="47" xr6:coauthVersionMax="47" xr10:uidLastSave="{00000000-0000-0000-0000-000000000000}"/>
  <bookViews>
    <workbookView xWindow="-120" yWindow="-120" windowWidth="20730" windowHeight="11040" tabRatio="688" firstSheet="4" activeTab="6" xr2:uid="{00000000-000D-0000-FFFF-FFFF00000000}"/>
  </bookViews>
  <sheets>
    <sheet name="APU" sheetId="15" state="hidden" r:id="rId1"/>
    <sheet name="OC 22 " sheetId="17" state="hidden" r:id="rId2"/>
    <sheet name="OC 21" sheetId="16" state="hidden" r:id="rId3"/>
    <sheet name="TR" sheetId="2" state="hidden" r:id="rId4"/>
    <sheet name="Ingresos" sheetId="36" r:id="rId5"/>
    <sheet name="RESUMEN" sheetId="35" r:id="rId6"/>
    <sheet name="1 OT ESP" sheetId="14" r:id="rId7"/>
    <sheet name="2 OT'S EN RUTA" sheetId="27" r:id="rId8"/>
    <sheet name="3 OC LIBERADAS" sheetId="28" r:id="rId9"/>
    <sheet name="4 PENDIENTE OC" sheetId="33" r:id="rId10"/>
    <sheet name="5 OC POR LIBERAR" sheetId="34" r:id="rId11"/>
  </sheets>
  <definedNames>
    <definedName name="_xlnm._FilterDatabase" localSheetId="6" hidden="1">'1 OT ESP'!$A$2:$F$10</definedName>
    <definedName name="_xlnm._FilterDatabase" localSheetId="2" hidden="1">'OC 21'!$A$1:$H$998</definedName>
    <definedName name="_xlnm._FilterDatabase" localSheetId="1" hidden="1">'OC 22 '!$A$1:$J$97</definedName>
    <definedName name="_xlnm._FilterDatabase" localSheetId="3" hidden="1">TR!$B$10:$M$286</definedName>
  </definedNames>
  <calcPr calcId="191029"/>
  <customWorkbookViews>
    <customWorkbookView name="Filtro 1" guid="{049BFE37-5868-42E3-8497-A459A7BBB85A}" maximized="1" windowWidth="0" windowHeight="0" activeSheetId="0"/>
  </customWorkbookViews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8" l="1"/>
  <c r="D16" i="28"/>
  <c r="F54" i="33"/>
  <c r="D19" i="28" l="1"/>
  <c r="C8" i="35" s="1"/>
  <c r="C9" i="35"/>
  <c r="E11" i="14"/>
  <c r="C6" i="35" s="1"/>
  <c r="G11" i="14"/>
  <c r="D19" i="34" l="1"/>
  <c r="C10" i="35" l="1"/>
  <c r="F12" i="27"/>
  <c r="C7" i="35" s="1"/>
  <c r="I277" i="2" l="1"/>
  <c r="J277" i="2"/>
  <c r="I263" i="2"/>
  <c r="J263" i="2"/>
  <c r="G45" i="2"/>
  <c r="H298" i="2" l="1"/>
  <c r="H299" i="2"/>
  <c r="H297" i="2"/>
  <c r="H301" i="2"/>
  <c r="H322" i="2"/>
  <c r="H323" i="2"/>
  <c r="H324" i="2"/>
  <c r="J280" i="2"/>
  <c r="I280" i="2"/>
  <c r="I260" i="2"/>
  <c r="J260" i="2" s="1"/>
  <c r="I233" i="2"/>
  <c r="I241" i="2"/>
  <c r="I285" i="2" l="1"/>
  <c r="I286" i="2"/>
  <c r="I284" i="2"/>
  <c r="I283" i="2"/>
  <c r="J286" i="2"/>
  <c r="J283" i="2"/>
  <c r="J284" i="2"/>
  <c r="J285" i="2"/>
  <c r="I278" i="2"/>
  <c r="I279" i="2"/>
  <c r="I281" i="2"/>
  <c r="I282" i="2"/>
  <c r="J278" i="2"/>
  <c r="J279" i="2"/>
  <c r="J281" i="2"/>
  <c r="J282" i="2"/>
  <c r="I274" i="2"/>
  <c r="I275" i="2"/>
  <c r="I276" i="2"/>
  <c r="J274" i="2"/>
  <c r="J275" i="2"/>
  <c r="J276" i="2"/>
  <c r="I273" i="2"/>
  <c r="J273" i="2"/>
  <c r="I271" i="2"/>
  <c r="I272" i="2"/>
  <c r="J271" i="2"/>
  <c r="J272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2" i="2"/>
  <c r="I262" i="2"/>
  <c r="H307" i="2"/>
  <c r="H306" i="2"/>
  <c r="H305" i="2"/>
  <c r="H304" i="2"/>
  <c r="H303" i="2"/>
  <c r="H302" i="2"/>
  <c r="H300" i="2"/>
  <c r="H295" i="2"/>
  <c r="I224" i="2"/>
  <c r="J259" i="2" l="1"/>
  <c r="I259" i="2"/>
  <c r="J261" i="2"/>
  <c r="I261" i="2"/>
  <c r="J258" i="2"/>
  <c r="I258" i="2"/>
  <c r="J257" i="2"/>
  <c r="I257" i="2"/>
  <c r="J256" i="2"/>
  <c r="I256" i="2"/>
  <c r="J255" i="2"/>
  <c r="I255" i="2"/>
  <c r="J254" i="2"/>
  <c r="I254" i="2"/>
  <c r="G3" i="2"/>
  <c r="G4" i="2"/>
  <c r="G5" i="2"/>
  <c r="G6" i="2"/>
  <c r="K66" i="2" l="1"/>
  <c r="K67" i="2" s="1"/>
  <c r="K68" i="2" s="1"/>
  <c r="K69" i="2" s="1"/>
  <c r="K70" i="2" s="1"/>
  <c r="K54" i="2"/>
  <c r="K55" i="2" s="1"/>
  <c r="K56" i="2" s="1"/>
  <c r="K57" i="2" s="1"/>
  <c r="K47" i="2"/>
  <c r="K48" i="2" s="1"/>
  <c r="K49" i="2" s="1"/>
  <c r="K50" i="2" s="1"/>
  <c r="K51" i="2" s="1"/>
  <c r="K52" i="2" s="1"/>
  <c r="K42" i="2"/>
  <c r="K43" i="2" s="1"/>
  <c r="K44" i="2" s="1"/>
  <c r="K26" i="2"/>
  <c r="K27" i="2" s="1"/>
  <c r="K28" i="2" s="1"/>
  <c r="K29" i="2" s="1"/>
  <c r="K30" i="2" s="1"/>
  <c r="K31" i="2" s="1"/>
  <c r="K32" i="2" s="1"/>
  <c r="K33" i="2" s="1"/>
  <c r="K19" i="2"/>
  <c r="K20" i="2" s="1"/>
  <c r="K21" i="2" s="1"/>
  <c r="K22" i="2" s="1"/>
  <c r="K23" i="2" s="1"/>
  <c r="K24" i="2" s="1"/>
  <c r="N24" i="2"/>
  <c r="N23" i="2"/>
  <c r="N22" i="2"/>
  <c r="N21" i="2"/>
  <c r="N20" i="2"/>
  <c r="N19" i="2"/>
  <c r="N17" i="2"/>
  <c r="G17" i="2" s="1"/>
  <c r="N16" i="2"/>
  <c r="G16" i="2" s="1"/>
  <c r="G18" i="2" l="1"/>
  <c r="G58" i="2"/>
  <c r="H78" i="2"/>
  <c r="I78" i="2" s="1"/>
  <c r="H72" i="2"/>
  <c r="H66" i="2"/>
  <c r="I66" i="2" s="1"/>
  <c r="H54" i="2"/>
  <c r="I54" i="2" s="1"/>
  <c r="H47" i="2"/>
  <c r="H48" i="2" s="1"/>
  <c r="H42" i="2"/>
  <c r="H43" i="2" s="1"/>
  <c r="G41" i="2"/>
  <c r="I41" i="2" s="1"/>
  <c r="H35" i="2"/>
  <c r="G34" i="2"/>
  <c r="I34" i="2" s="1"/>
  <c r="H26" i="2"/>
  <c r="I26" i="2" s="1"/>
  <c r="G25" i="2"/>
  <c r="I25" i="2" s="1"/>
  <c r="H19" i="2"/>
  <c r="I12" i="2"/>
  <c r="I1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J102" i="2"/>
  <c r="J103" i="2"/>
  <c r="J104" i="2"/>
  <c r="J105" i="2"/>
  <c r="J106" i="2"/>
  <c r="J107" i="2"/>
  <c r="J112" i="2"/>
  <c r="J114" i="2"/>
  <c r="J115" i="2"/>
  <c r="I11" i="2"/>
  <c r="I14" i="2"/>
  <c r="I15" i="2"/>
  <c r="I16" i="2"/>
  <c r="I45" i="2"/>
  <c r="I46" i="2"/>
  <c r="I53" i="2"/>
  <c r="I59" i="2"/>
  <c r="I60" i="2"/>
  <c r="I61" i="2"/>
  <c r="I62" i="2"/>
  <c r="I63" i="2"/>
  <c r="I64" i="2"/>
  <c r="I65" i="2"/>
  <c r="J35" i="2"/>
  <c r="J36" i="2"/>
  <c r="J37" i="2"/>
  <c r="J38" i="2"/>
  <c r="J39" i="2"/>
  <c r="J40" i="2"/>
  <c r="J59" i="2"/>
  <c r="J60" i="2"/>
  <c r="J61" i="2"/>
  <c r="J62" i="2"/>
  <c r="J63" i="2"/>
  <c r="J64" i="2"/>
  <c r="I71" i="2"/>
  <c r="I77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J72" i="2"/>
  <c r="J73" i="2"/>
  <c r="J74" i="2"/>
  <c r="J75" i="2"/>
  <c r="J76" i="2"/>
  <c r="J77" i="2"/>
  <c r="J78" i="2"/>
  <c r="J79" i="2"/>
  <c r="J80" i="2"/>
  <c r="J81" i="2"/>
  <c r="J82" i="2"/>
  <c r="J83" i="2"/>
  <c r="J89" i="2"/>
  <c r="J92" i="2"/>
  <c r="J93" i="2"/>
  <c r="J94" i="2"/>
  <c r="J100" i="2"/>
  <c r="J119" i="2"/>
  <c r="J120" i="2"/>
  <c r="J124" i="2"/>
  <c r="J125" i="2"/>
  <c r="J126" i="2"/>
  <c r="J127" i="2"/>
  <c r="J128" i="2"/>
  <c r="J129" i="2"/>
  <c r="J131" i="2"/>
  <c r="J132" i="2"/>
  <c r="I252" i="2"/>
  <c r="I253" i="2"/>
  <c r="J252" i="2"/>
  <c r="J253" i="2"/>
  <c r="I247" i="2"/>
  <c r="I248" i="2"/>
  <c r="I249" i="2"/>
  <c r="J247" i="2"/>
  <c r="J248" i="2"/>
  <c r="J249" i="2"/>
  <c r="I250" i="2"/>
  <c r="J250" i="2"/>
  <c r="H319" i="2"/>
  <c r="H320" i="2"/>
  <c r="I251" i="2"/>
  <c r="J251" i="2"/>
  <c r="I242" i="2"/>
  <c r="I243" i="2"/>
  <c r="I244" i="2"/>
  <c r="I245" i="2"/>
  <c r="I246" i="2"/>
  <c r="J242" i="2"/>
  <c r="J243" i="2"/>
  <c r="J244" i="2"/>
  <c r="J246" i="2"/>
  <c r="H321" i="2"/>
  <c r="G238" i="2"/>
  <c r="I228" i="2"/>
  <c r="I229" i="2"/>
  <c r="I230" i="2"/>
  <c r="I231" i="2"/>
  <c r="I232" i="2"/>
  <c r="I234" i="2"/>
  <c r="I235" i="2"/>
  <c r="I236" i="2"/>
  <c r="I237" i="2"/>
  <c r="I239" i="2"/>
  <c r="I240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I238" i="2" l="1"/>
  <c r="J245" i="2"/>
  <c r="J228" i="2"/>
  <c r="J113" i="2"/>
  <c r="J110" i="2"/>
  <c r="J121" i="2"/>
  <c r="J135" i="2"/>
  <c r="J84" i="2"/>
  <c r="J46" i="2"/>
  <c r="J133" i="2"/>
  <c r="J88" i="2"/>
  <c r="J26" i="2"/>
  <c r="J90" i="2"/>
  <c r="J118" i="2"/>
  <c r="J41" i="2"/>
  <c r="J130" i="2"/>
  <c r="J95" i="2"/>
  <c r="J101" i="2"/>
  <c r="J116" i="2"/>
  <c r="J65" i="2"/>
  <c r="J108" i="2"/>
  <c r="J139" i="2"/>
  <c r="J11" i="2"/>
  <c r="J96" i="2"/>
  <c r="J123" i="2"/>
  <c r="J14" i="2"/>
  <c r="I35" i="2"/>
  <c r="I18" i="2"/>
  <c r="J18" i="2" s="1"/>
  <c r="H20" i="2"/>
  <c r="I20" i="2" s="1"/>
  <c r="J134" i="2"/>
  <c r="J122" i="2"/>
  <c r="I19" i="2"/>
  <c r="J19" i="2" s="1"/>
  <c r="J109" i="2"/>
  <c r="J12" i="2"/>
  <c r="J117" i="2"/>
  <c r="J16" i="2"/>
  <c r="J15" i="2"/>
  <c r="I47" i="2"/>
  <c r="H36" i="2"/>
  <c r="H37" i="2" s="1"/>
  <c r="J13" i="2"/>
  <c r="J91" i="2"/>
  <c r="H55" i="2"/>
  <c r="J54" i="2"/>
  <c r="I42" i="2"/>
  <c r="I58" i="2"/>
  <c r="J138" i="2"/>
  <c r="J99" i="2"/>
  <c r="J87" i="2"/>
  <c r="H67" i="2"/>
  <c r="J137" i="2"/>
  <c r="J86" i="2"/>
  <c r="J98" i="2"/>
  <c r="I72" i="2"/>
  <c r="J136" i="2"/>
  <c r="J97" i="2"/>
  <c r="J85" i="2"/>
  <c r="J66" i="2"/>
  <c r="H79" i="2"/>
  <c r="J111" i="2"/>
  <c r="I43" i="2"/>
  <c r="H44" i="2"/>
  <c r="I48" i="2"/>
  <c r="H49" i="2"/>
  <c r="H27" i="2"/>
  <c r="H73" i="2"/>
  <c r="H325" i="2"/>
  <c r="H313" i="2"/>
  <c r="H314" i="2"/>
  <c r="H315" i="2"/>
  <c r="H316" i="2"/>
  <c r="H317" i="2"/>
  <c r="H318" i="2"/>
  <c r="H326" i="2"/>
  <c r="I37" i="2" l="1"/>
  <c r="J20" i="2"/>
  <c r="I36" i="2"/>
  <c r="H21" i="2"/>
  <c r="H38" i="2"/>
  <c r="H68" i="2"/>
  <c r="I67" i="2"/>
  <c r="H56" i="2"/>
  <c r="I55" i="2"/>
  <c r="J43" i="2"/>
  <c r="I79" i="2"/>
  <c r="H80" i="2"/>
  <c r="J47" i="2"/>
  <c r="I44" i="2"/>
  <c r="J42" i="2"/>
  <c r="J48" i="2"/>
  <c r="J45" i="2"/>
  <c r="H50" i="2"/>
  <c r="I49" i="2"/>
  <c r="I73" i="2"/>
  <c r="H74" i="2"/>
  <c r="H28" i="2"/>
  <c r="I27" i="2"/>
  <c r="I80" i="2" l="1"/>
  <c r="I21" i="2"/>
  <c r="H22" i="2"/>
  <c r="H69" i="2"/>
  <c r="I68" i="2"/>
  <c r="J68" i="2" s="1"/>
  <c r="H39" i="2"/>
  <c r="I38" i="2"/>
  <c r="H57" i="2"/>
  <c r="I57" i="2" s="1"/>
  <c r="I56" i="2"/>
  <c r="J67" i="2"/>
  <c r="J55" i="2"/>
  <c r="H81" i="2"/>
  <c r="J49" i="2"/>
  <c r="J58" i="2"/>
  <c r="J27" i="2"/>
  <c r="J44" i="2"/>
  <c r="H51" i="2"/>
  <c r="I50" i="2"/>
  <c r="I74" i="2"/>
  <c r="H75" i="2"/>
  <c r="I28" i="2"/>
  <c r="H29" i="2"/>
  <c r="G2" i="2"/>
  <c r="J21" i="2" l="1"/>
  <c r="H70" i="2"/>
  <c r="I70" i="2" s="1"/>
  <c r="J56" i="2"/>
  <c r="H23" i="2"/>
  <c r="I22" i="2"/>
  <c r="J22" i="2" s="1"/>
  <c r="I69" i="2"/>
  <c r="J69" i="2" s="1"/>
  <c r="I39" i="2"/>
  <c r="H40" i="2"/>
  <c r="I40" i="2" s="1"/>
  <c r="I81" i="2"/>
  <c r="H82" i="2"/>
  <c r="I82" i="2" s="1"/>
  <c r="J50" i="2"/>
  <c r="J28" i="2"/>
  <c r="J71" i="2"/>
  <c r="J57" i="2"/>
  <c r="I17" i="2"/>
  <c r="I29" i="2"/>
  <c r="H30" i="2"/>
  <c r="I75" i="2"/>
  <c r="H76" i="2"/>
  <c r="H52" i="2"/>
  <c r="I51" i="2"/>
  <c r="H327" i="2"/>
  <c r="H24" i="2" l="1"/>
  <c r="I24" i="2" s="1"/>
  <c r="I23" i="2"/>
  <c r="J17" i="2"/>
  <c r="I52" i="2"/>
  <c r="I76" i="2"/>
  <c r="J70" i="2"/>
  <c r="J51" i="2"/>
  <c r="J29" i="2"/>
  <c r="J53" i="2"/>
  <c r="J25" i="2"/>
  <c r="I30" i="2"/>
  <c r="H31" i="2"/>
  <c r="G223" i="2"/>
  <c r="J227" i="2"/>
  <c r="I227" i="2"/>
  <c r="J226" i="2"/>
  <c r="I226" i="2"/>
  <c r="I225" i="2"/>
  <c r="J224" i="2"/>
  <c r="J23" i="2" l="1"/>
  <c r="G7" i="2"/>
  <c r="I223" i="2"/>
  <c r="J24" i="2"/>
  <c r="J30" i="2"/>
  <c r="J52" i="2"/>
  <c r="I31" i="2"/>
  <c r="H32" i="2"/>
  <c r="J225" i="2"/>
  <c r="M26" i="17"/>
  <c r="M25" i="17"/>
  <c r="M24" i="17"/>
  <c r="M23" i="17"/>
  <c r="M21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H21" i="16"/>
  <c r="H20" i="16"/>
  <c r="H19" i="16"/>
  <c r="H18" i="16"/>
  <c r="H17" i="16"/>
  <c r="H16" i="16"/>
  <c r="H15" i="16"/>
  <c r="H11" i="16"/>
  <c r="H9" i="16"/>
  <c r="H8" i="16"/>
  <c r="H7" i="16"/>
  <c r="H6" i="16"/>
  <c r="H5" i="16"/>
  <c r="H3" i="16"/>
  <c r="H2" i="16"/>
  <c r="J223" i="2" l="1"/>
  <c r="J31" i="2"/>
  <c r="J34" i="2"/>
  <c r="I32" i="2"/>
  <c r="H33" i="2"/>
  <c r="A4" i="14"/>
  <c r="J222" i="2"/>
  <c r="J216" i="2"/>
  <c r="I222" i="2"/>
  <c r="I216" i="2"/>
  <c r="I220" i="2"/>
  <c r="J220" i="2" s="1"/>
  <c r="I219" i="2"/>
  <c r="J219" i="2" s="1"/>
  <c r="I218" i="2"/>
  <c r="J218" i="2" s="1"/>
  <c r="I221" i="2"/>
  <c r="J221" i="2" s="1"/>
  <c r="I217" i="2"/>
  <c r="J217" i="2" s="1"/>
  <c r="I214" i="2"/>
  <c r="J214" i="2" s="1"/>
  <c r="J213" i="2"/>
  <c r="J210" i="2"/>
  <c r="I213" i="2"/>
  <c r="I212" i="2"/>
  <c r="J212" i="2" s="1"/>
  <c r="I211" i="2"/>
  <c r="J211" i="2" s="1"/>
  <c r="I210" i="2"/>
  <c r="I208" i="2"/>
  <c r="J208" i="2" s="1"/>
  <c r="I209" i="2"/>
  <c r="J209" i="2" s="1"/>
  <c r="I207" i="2"/>
  <c r="J207" i="2" s="1"/>
  <c r="I215" i="2"/>
  <c r="J215" i="2" s="1"/>
  <c r="I142" i="2"/>
  <c r="J142" i="2" s="1"/>
  <c r="I140" i="2"/>
  <c r="I141" i="2"/>
  <c r="I143" i="2"/>
  <c r="J143" i="2" s="1"/>
  <c r="I145" i="2"/>
  <c r="I147" i="2"/>
  <c r="I149" i="2"/>
  <c r="J149" i="2" s="1"/>
  <c r="J147" i="2"/>
  <c r="A5" i="14" l="1"/>
  <c r="A6" i="14" s="1"/>
  <c r="A7" i="14" s="1"/>
  <c r="A8" i="14" s="1"/>
  <c r="A9" i="14" s="1"/>
  <c r="A10" i="14" s="1"/>
  <c r="I33" i="2"/>
  <c r="H296" i="2"/>
  <c r="J32" i="2"/>
  <c r="J140" i="2"/>
  <c r="I144" i="2"/>
  <c r="I146" i="2"/>
  <c r="I148" i="2"/>
  <c r="J141" i="2"/>
  <c r="J145" i="2"/>
  <c r="J33" i="2" l="1"/>
  <c r="J144" i="2"/>
  <c r="J146" i="2"/>
  <c r="J148" i="2"/>
  <c r="I165" i="2"/>
  <c r="I164" i="2"/>
  <c r="I172" i="2"/>
  <c r="I154" i="2"/>
  <c r="B1204" i="2" l="1"/>
  <c r="I205" i="2"/>
  <c r="J203" i="2"/>
  <c r="I203" i="2"/>
  <c r="I202" i="2"/>
  <c r="J202" i="2" s="1"/>
  <c r="I206" i="2"/>
  <c r="J206" i="2" s="1"/>
  <c r="J201" i="2"/>
  <c r="I201" i="2"/>
  <c r="I200" i="2"/>
  <c r="J199" i="2"/>
  <c r="I199" i="2"/>
  <c r="I198" i="2"/>
  <c r="J198" i="2" s="1"/>
  <c r="I196" i="2"/>
  <c r="J196" i="2" s="1"/>
  <c r="I197" i="2"/>
  <c r="I194" i="2"/>
  <c r="J194" i="2" s="1"/>
  <c r="I195" i="2"/>
  <c r="J195" i="2" s="1"/>
  <c r="I193" i="2"/>
  <c r="J193" i="2" s="1"/>
  <c r="I192" i="2"/>
  <c r="I4" i="2" s="1"/>
  <c r="J191" i="2"/>
  <c r="I191" i="2"/>
  <c r="I187" i="2"/>
  <c r="J187" i="2" s="1"/>
  <c r="I190" i="2"/>
  <c r="J190" i="2" s="1"/>
  <c r="I185" i="2"/>
  <c r="J185" i="2" s="1"/>
  <c r="I186" i="2"/>
  <c r="J186" i="2" s="1"/>
  <c r="I188" i="2"/>
  <c r="J188" i="2" s="1"/>
  <c r="I182" i="2"/>
  <c r="J182" i="2" s="1"/>
  <c r="J181" i="2"/>
  <c r="I181" i="2"/>
  <c r="I180" i="2"/>
  <c r="I178" i="2"/>
  <c r="J177" i="2"/>
  <c r="I177" i="2"/>
  <c r="I176" i="2"/>
  <c r="I175" i="2"/>
  <c r="I174" i="2"/>
  <c r="I173" i="2"/>
  <c r="I184" i="2"/>
  <c r="J184" i="2" s="1"/>
  <c r="I183" i="2"/>
  <c r="J183" i="2" s="1"/>
  <c r="J170" i="2"/>
  <c r="I168" i="2"/>
  <c r="J168" i="2" s="1"/>
  <c r="I166" i="2"/>
  <c r="J165" i="2"/>
  <c r="I171" i="2"/>
  <c r="J171" i="2" s="1"/>
  <c r="J172" i="2"/>
  <c r="J164" i="2"/>
  <c r="I163" i="2"/>
  <c r="I160" i="2"/>
  <c r="I159" i="2"/>
  <c r="J157" i="2"/>
  <c r="J156" i="2"/>
  <c r="I155" i="2"/>
  <c r="J155" i="2" s="1"/>
  <c r="J154" i="2"/>
  <c r="J153" i="2"/>
  <c r="I152" i="2"/>
  <c r="I151" i="2"/>
  <c r="I150" i="2"/>
  <c r="J205" i="2" l="1"/>
  <c r="J160" i="2"/>
  <c r="I6" i="2"/>
  <c r="I3" i="2"/>
  <c r="J197" i="2"/>
  <c r="H308" i="2"/>
  <c r="J200" i="2"/>
  <c r="J192" i="2"/>
  <c r="J174" i="2"/>
  <c r="J173" i="2"/>
  <c r="J176" i="2"/>
  <c r="J175" i="2"/>
  <c r="J178" i="2"/>
  <c r="J180" i="2"/>
  <c r="J166" i="2"/>
  <c r="J151" i="2"/>
  <c r="I153" i="2"/>
  <c r="I169" i="2"/>
  <c r="I162" i="2"/>
  <c r="I158" i="2"/>
  <c r="J159" i="2"/>
  <c r="J152" i="2"/>
  <c r="I156" i="2"/>
  <c r="I189" i="2"/>
  <c r="J189" i="2" s="1"/>
  <c r="I204" i="2"/>
  <c r="J150" i="2"/>
  <c r="J163" i="2"/>
  <c r="I179" i="2"/>
  <c r="I167" i="2"/>
  <c r="I170" i="2"/>
  <c r="I161" i="2"/>
  <c r="I157" i="2"/>
  <c r="J158" i="2" l="1"/>
  <c r="J161" i="2"/>
  <c r="I2" i="2"/>
  <c r="I5" i="2"/>
  <c r="I7" i="2"/>
  <c r="J204" i="2"/>
  <c r="J179" i="2"/>
  <c r="J169" i="2"/>
  <c r="J167" i="2"/>
  <c r="J162" i="2"/>
  <c r="J3" i="2" l="1"/>
  <c r="J5" i="2"/>
  <c r="L5" i="2"/>
  <c r="J7" i="2"/>
  <c r="J6" i="2"/>
  <c r="J4" i="2"/>
  <c r="J2" i="2"/>
  <c r="L3" i="2" l="1"/>
  <c r="L6" i="2"/>
  <c r="L2" i="2"/>
  <c r="L4" i="2"/>
  <c r="L7" i="2"/>
  <c r="M3" i="2"/>
  <c r="M7" i="2"/>
  <c r="K5" i="2"/>
  <c r="K3" i="2"/>
  <c r="M6" i="2"/>
  <c r="K7" i="2"/>
  <c r="M5" i="2"/>
  <c r="M2" i="2"/>
  <c r="M4" i="2"/>
  <c r="K2" i="2"/>
  <c r="K4" i="2"/>
  <c r="K6" i="2"/>
  <c r="M8" i="2" l="1"/>
  <c r="C12" i="35" l="1"/>
</calcChain>
</file>

<file path=xl/sharedStrings.xml><?xml version="1.0" encoding="utf-8"?>
<sst xmlns="http://schemas.openxmlformats.org/spreadsheetml/2006/main" count="3234" uniqueCount="1168">
  <si>
    <t>Area por usuario</t>
  </si>
  <si>
    <t>Benito</t>
  </si>
  <si>
    <t>Aumund</t>
  </si>
  <si>
    <t>Hornos</t>
  </si>
  <si>
    <t>Coque 1</t>
  </si>
  <si>
    <t>Crudo</t>
  </si>
  <si>
    <t>Materias primas 5, 6 7 y 8</t>
  </si>
  <si>
    <t>Subestaciones</t>
  </si>
  <si>
    <t>Saul</t>
  </si>
  <si>
    <t>Coque 2</t>
  </si>
  <si>
    <t>Molinos de cemento</t>
  </si>
  <si>
    <t>Cantera</t>
  </si>
  <si>
    <t>PH</t>
  </si>
  <si>
    <t>Rafael Olvera</t>
  </si>
  <si>
    <t>Item</t>
  </si>
  <si>
    <t>Descripcion</t>
  </si>
  <si>
    <t>Monto</t>
  </si>
  <si>
    <t>No. OC</t>
  </si>
  <si>
    <t>Fecha</t>
  </si>
  <si>
    <t>Usuario</t>
  </si>
  <si>
    <t>Estatus</t>
  </si>
  <si>
    <t>Monto facturado</t>
  </si>
  <si>
    <t xml:space="preserve">Comentarios </t>
  </si>
  <si>
    <t xml:space="preserve">FACTURA </t>
  </si>
  <si>
    <t>FECHA DE FAC</t>
  </si>
  <si>
    <t>Relacion OC-Reporte</t>
  </si>
  <si>
    <t>REPARACION DE VIBRADORES</t>
  </si>
  <si>
    <t>15.06.2022</t>
  </si>
  <si>
    <t>Pablo Ramirez</t>
  </si>
  <si>
    <t>PAGADA</t>
  </si>
  <si>
    <t>$15,527.82</t>
  </si>
  <si>
    <t>TERMINADO</t>
  </si>
  <si>
    <t>Part 1 rep 2</t>
  </si>
  <si>
    <t>REHABILITAR ALUMBRADO BANDAS DE BLANCO</t>
  </si>
  <si>
    <t>31.05.2022</t>
  </si>
  <si>
    <t>Saul Jimenez</t>
  </si>
  <si>
    <t>PARCIAL</t>
  </si>
  <si>
    <t>$45,209.40</t>
  </si>
  <si>
    <t>REVISAR CIRCUITO PARA PONER ASPIRADORA
revisar circuito a 220v para aspiradora</t>
  </si>
  <si>
    <t>23.05.2022</t>
  </si>
  <si>
    <t>$1,510.32</t>
  </si>
  <si>
    <t>Part.35 rep 1</t>
  </si>
  <si>
    <t>Rehab. de instalación eléctrica HORNEROS 
Instalación de tubería y centro de carga</t>
  </si>
  <si>
    <t>20.05.2022</t>
  </si>
  <si>
    <t>Rosario Maritza</t>
  </si>
  <si>
    <t>$33,208.63</t>
  </si>
  <si>
    <t>Part 40 rep 1</t>
  </si>
  <si>
    <t>1005179291 Rehabilitar Alumbrado Edificio de Envase</t>
  </si>
  <si>
    <t>10.05.2022</t>
  </si>
  <si>
    <t>POR EJECUCIÓN</t>
  </si>
  <si>
    <t>PENDIENTE REALIZAR</t>
  </si>
  <si>
    <t>1005250699 Malla Delimitadora Transfo. Envase 5 y 6</t>
  </si>
  <si>
    <t>REACOMODO CABLEADO, RETIRO MOTORES MCG8</t>
  </si>
  <si>
    <t>$28,942.00</t>
  </si>
  <si>
    <t>Part 8 rep 4</t>
  </si>
  <si>
    <t>MEJORA ALUMBRADO EDIFICIO MCG7 Y 8</t>
  </si>
  <si>
    <t>$40,675.40</t>
  </si>
  <si>
    <t>Part 6 rep 2</t>
  </si>
  <si>
    <t>Reparar paros de emergencia bandas MCG8</t>
  </si>
  <si>
    <t>$28,884.00</t>
  </si>
  <si>
    <t>Part 6 rep 4</t>
  </si>
  <si>
    <t>REHABILITAR ALUMBRADO EN TRIT CALIZA</t>
  </si>
  <si>
    <t>$3,422.00</t>
  </si>
  <si>
    <t>Cemex Morones Ok</t>
  </si>
  <si>
    <t>Alumbrado parte trasera polivalente</t>
  </si>
  <si>
    <t>04.05.2022</t>
  </si>
  <si>
    <t>$27,349.10</t>
  </si>
  <si>
    <t>REPONER MALLA SUB DE POLIVALENTE
REPONER MALLA FALTANTE Y PONER PUAS</t>
  </si>
  <si>
    <t>$23,576.81</t>
  </si>
  <si>
    <t>Desconectar motor triturador arcilla
apoyo desconexion motor trit arcilla</t>
  </si>
  <si>
    <t>$5,869.22</t>
  </si>
  <si>
    <t>reponer cable en area de polivalente</t>
  </si>
  <si>
    <t>25.04.2022</t>
  </si>
  <si>
    <t>$18,592.48</t>
  </si>
  <si>
    <t>PM10 INSTALACION ANALIZADOR PRECA H10</t>
  </si>
  <si>
    <t>07.04.2022</t>
  </si>
  <si>
    <t>Benito Palomo</t>
  </si>
  <si>
    <t>$95,942.78</t>
  </si>
  <si>
    <t>Habilitación electrica cuarto de lubrica
Suministro e instalación electrica</t>
  </si>
  <si>
    <t>23.03.2022</t>
  </si>
  <si>
    <t>Mixto Benito/Maritza</t>
  </si>
  <si>
    <t>$64,213.63</t>
  </si>
  <si>
    <t>Part.34 rep 1</t>
  </si>
  <si>
    <t>PMH10 SERVICIO ESPECIALIZADO MANTTO DESC</t>
  </si>
  <si>
    <t>17.03.2022</t>
  </si>
  <si>
    <t>$98,304.93</t>
  </si>
  <si>
    <t>PMH10 SERVICIO ESPECIALIZADO MANTTO PREC</t>
  </si>
  <si>
    <t>16.03.2022</t>
  </si>
  <si>
    <t>$101,939.20</t>
  </si>
  <si>
    <t>Part 11/54 rep 1</t>
  </si>
  <si>
    <t>PMH10 SERVICIO ESPECIALIZADO MANTTO ALIM
SERVICIO ESPECIALIZADO ELEC AREA ALIMEN</t>
  </si>
  <si>
    <t>15.03.2022</t>
  </si>
  <si>
    <t>$113,487.78</t>
  </si>
  <si>
    <t>INSTLACION DE DRIVE MOTOR VENTILDAOR 5 F</t>
  </si>
  <si>
    <t>07.03.2022</t>
  </si>
  <si>
    <t>$105,902.12</t>
  </si>
  <si>
    <t>Part.9/10/19 rep 1</t>
  </si>
  <si>
    <t>Rehabilitar alumbrado area bandas Firsu
SE TOMA UN 5% DE DESCUENTO SOBRE EL PRESUPUESTO INICIAL</t>
  </si>
  <si>
    <t>23.02.2022</t>
  </si>
  <si>
    <t>$69,426.00</t>
  </si>
  <si>
    <t>Part 17/26/28 rep 1</t>
  </si>
  <si>
    <t>5.5. KV, 0.5 AMPS, CATALOGO 15.5CAVH0.5E</t>
  </si>
  <si>
    <t>12.01.2022</t>
  </si>
  <si>
    <t>$17,632.00</t>
  </si>
  <si>
    <t>Reparacion alumbrado en banda 30</t>
  </si>
  <si>
    <t>05.01.2022</t>
  </si>
  <si>
    <t>ESTROBO CABLE DE ACERO, PARA 2.4 TONS</t>
  </si>
  <si>
    <t>23.12.2021</t>
  </si>
  <si>
    <t>$35,078.40</t>
  </si>
  <si>
    <t>LUMINARIA MODELO ML-WL-40W, TECNOLED</t>
  </si>
  <si>
    <t>$6,152.64</t>
  </si>
  <si>
    <t>Cambio dlamparas oficinas gerencias Pta</t>
  </si>
  <si>
    <t>15.12.2021</t>
  </si>
  <si>
    <t>$10,062.72</t>
  </si>
  <si>
    <t>PMH05 Serv manto equipos precalentador h</t>
  </si>
  <si>
    <t>$52,780.64</t>
  </si>
  <si>
    <t>Se aplico a TR entre el 4 al 16 de Octubre</t>
  </si>
  <si>
    <t>-</t>
  </si>
  <si>
    <t>PMH05 Serv manto a equipos area descarga</t>
  </si>
  <si>
    <t>$56,260.26</t>
  </si>
  <si>
    <t>Part.14 rep 1</t>
  </si>
  <si>
    <t>Rehabilitar alumbrado area TL´S DE FIRSU</t>
  </si>
  <si>
    <t>16.11.2021</t>
  </si>
  <si>
    <t>pagada</t>
  </si>
  <si>
    <t>$53,128.00</t>
  </si>
  <si>
    <t>Se aplico a TR el 22 / Sep y el 5 / Octubre</t>
  </si>
  <si>
    <t>HABILITAR PROTECCIONES REGISTROS FIRSU P</t>
  </si>
  <si>
    <t>$52,200.00</t>
  </si>
  <si>
    <t>Se aplico a TR el 23 / Sep y el 7 / Octubre</t>
  </si>
  <si>
    <t>Instalacion iluminacion lab y oficinas t
Instalacion 92 tubos iluminacion</t>
  </si>
  <si>
    <t>24.05.2022</t>
  </si>
  <si>
    <t>$5,230.36</t>
  </si>
  <si>
    <t>Part 74 rep 1</t>
  </si>
  <si>
    <t>Reparar alumbrado en bodega paramedicos</t>
  </si>
  <si>
    <t>15.09.2021</t>
  </si>
  <si>
    <t>$3,480.00</t>
  </si>
  <si>
    <t>Part 41 rep 1</t>
  </si>
  <si>
    <t>RETIRAR RAMAS DE TRANSFORMADOR CANTERA</t>
  </si>
  <si>
    <t>21.09.2021</t>
  </si>
  <si>
    <t>CABLE ACERO GALV .2500 1/4" 7X19 ML HK51/ PERRO P/CABLE ACERO .2500 1/4 SH5092</t>
  </si>
  <si>
    <t>27.09.2021</t>
  </si>
  <si>
    <t>PENDIENTE</t>
  </si>
  <si>
    <t>CORTINA LASER Y SENSOR MAGNETICO, SOLO SE CONSIDERAN 3 SERVICIOS DE LAS PARTIDAS 10 Y 20.</t>
  </si>
  <si>
    <t>EN PROCESO</t>
  </si>
  <si>
    <t>RANURAR CONCRETO, TUBERIAS Y CONE/TS068 EXTRAER ESPARRAGO EJE C/U/ INSTALAR TUBERIA, MURO Y GABINET/</t>
  </si>
  <si>
    <t>19.01.2022</t>
  </si>
  <si>
    <t>Carlos Ernesto Reyes De Leon</t>
  </si>
  <si>
    <t>$120,071.04</t>
  </si>
  <si>
    <t>OPERADOR PARA GENIE MANIOBRA CLIMA SUB 4</t>
  </si>
  <si>
    <t>28.06.2022</t>
  </si>
  <si>
    <t>$4,223.24</t>
  </si>
  <si>
    <t>REPARACION DE CABLEADO 13.8kV</t>
  </si>
  <si>
    <t>08.06.2022</t>
  </si>
  <si>
    <t>$26,932.33</t>
  </si>
  <si>
    <t>Part 83 rep 1</t>
  </si>
  <si>
    <t>habilitar tablero contactos 110v palapa</t>
  </si>
  <si>
    <t>07.07.2022</t>
  </si>
  <si>
    <t>$9,729.06</t>
  </si>
  <si>
    <t>APOYO REHU MOTOR BOD PERF VARIOS</t>
  </si>
  <si>
    <t>22.07.2022</t>
  </si>
  <si>
    <t>$59,355.07</t>
  </si>
  <si>
    <t>INSTALACION DE DRIVER</t>
  </si>
  <si>
    <t>$69,173.11</t>
  </si>
  <si>
    <t>TERMNADO</t>
  </si>
  <si>
    <t>Cambio de cable de alimentacion de senso</t>
  </si>
  <si>
    <t>25.07.2022</t>
  </si>
  <si>
    <t>$38,934.24</t>
  </si>
  <si>
    <t>Daño alumbrado evento SINDICATO palapa</t>
  </si>
  <si>
    <t>$49,962.70</t>
  </si>
  <si>
    <t>Corto circuito y daño cableado en mcg6</t>
  </si>
  <si>
    <t>$48,517.13</t>
  </si>
  <si>
    <t>Suministro de tubería y cableado para al,Instalación de tubería y cableado para a,Acometida a tablero de alumbrado desde C</t>
  </si>
  <si>
    <t>28.07.2022</t>
  </si>
  <si>
    <t>Daniel Tamez</t>
  </si>
  <si>
    <t>Cuarto de Herramientas (Tubería y Contac</t>
  </si>
  <si>
    <t>29.07.2022</t>
  </si>
  <si>
    <t>$9,182.22</t>
  </si>
  <si>
    <t>ALIM SILO 10/CAN CAB ENVASE/PALET 4 Y 5</t>
  </si>
  <si>
    <t>11.08.2022</t>
  </si>
  <si>
    <t>REAH TALLER ENVASE/REV ALUM MAQ 4/SEN EN La posición cubre los siguientes servicios: 10 INSTALACION DE TAPA CIEGA</t>
  </si>
  <si>
    <t>retiro de escombro de área indicada, y d</t>
  </si>
  <si>
    <t>$9,959.76</t>
  </si>
  <si>
    <t>INSTALLACIÓN DE LUMINARIOS EN ÁREA VTI H10</t>
  </si>
  <si>
    <t>13.08.2022</t>
  </si>
  <si>
    <t>Rehabilitar Alumbrado Nivel Zero MMP5</t>
  </si>
  <si>
    <t>15.08.2022</t>
  </si>
  <si>
    <t>Reparar Cableado sistema de dosificacion AU</t>
  </si>
  <si>
    <t>instalacion de alumbrado silo de coque1</t>
  </si>
  <si>
    <t>22.08.2022</t>
  </si>
  <si>
    <t>ot. 400005240282 reparar corto circuito en mcg6. pendiente oc.</t>
  </si>
  <si>
    <t>ot. 400005240286 reparación alumbrado en palapa. pendiente oc.</t>
  </si>
  <si>
    <t>OC, 4521031785 tablero contactos en palapa ACABO DE LIBERARLA.</t>
  </si>
  <si>
    <t>OC. 4520697258 trabajos paro mayor mcg8. pendiente liberar. Hoy se libera.</t>
  </si>
  <si>
    <t>OC. 4520697377 trabajos paro mayor mcg8. pendiente liberar. Hoy se libera.</t>
  </si>
  <si>
    <t>OC. 4520821201 trabajos en area de blanco. Hoy sumo las cotizaciones y libero el monto.</t>
  </si>
  <si>
    <t>(INCLUYE , ALUMBRADO EN AREA DE BLANCO, INSTALAR TABLERO PARA 110VAC, Y CAMBIO DE TUBERIA EN GUSANOS CUATES).</t>
  </si>
  <si>
    <t>LUIS acabo de liberar $17964.00 que ampara los trabajos en area de camento (blanco y gris), la oc es la 4520821201.</t>
  </si>
  <si>
    <t>esta liberación ampara:</t>
  </si>
  <si>
    <t>iluminación en mcb5 $5949.00</t>
  </si>
  <si>
    <t>bomba agua mcg8 $5878.00</t>
  </si>
  <si>
    <t>tuberia gusanos cuates $6084.00</t>
  </si>
  <si>
    <t>REHABILITAR ALUMBRADOS DESCARGA H10</t>
  </si>
  <si>
    <t>26.10.2021</t>
  </si>
  <si>
    <t>INSTALAR CABLEADO Y CHAROLA PARA SOPLADOR</t>
  </si>
  <si>
    <t>04.01.2022</t>
  </si>
  <si>
    <t>Reabilitar iluminacion area MMP7 y mmp6</t>
  </si>
  <si>
    <t>RANURAS PARA SENSORES DE MONTACARGAS
CABLEADO Y SELLADO DE RANURAS</t>
  </si>
  <si>
    <t>01.10.2021</t>
  </si>
  <si>
    <t>pendiente</t>
  </si>
  <si>
    <t>RANURAS PARA SENSORES LASER
CABLEADO Y SELLADO DE RANURAS</t>
  </si>
  <si>
    <t>CABLE ACERO GALV .2500 1/4" 7X19 ML HK51
PERRO P/CABLE ACERO .2500 1/4 SH5092</t>
  </si>
  <si>
    <t>RETIRAR RAMAS DE TRANSFORMADOR CANTERA
   ELIMINAR HIERVA DE AREA TRASFORMADOR</t>
  </si>
  <si>
    <t>rehabilitar alumbrado en area de firsu d</t>
  </si>
  <si>
    <t>06.09.2021</t>
  </si>
  <si>
    <t>REALIZAR MANTO EQUIPOS HORNO 
HORNO Y DESCAR H09</t>
  </si>
  <si>
    <t>02.09.2021</t>
  </si>
  <si>
    <t>MANTTO A EQUIPOS DE PRECALENTADOR Y PRECALENTADOR Y DRACO H09</t>
  </si>
  <si>
    <t>Hidalgo</t>
  </si>
  <si>
    <t>CABLEADO DE SEÑAL PARA GUSANO MCG6
ILUMINACION EN DOMO DE CALIZA
INSTALAR MICRO EN AUDMOND H9
ALUMBRADO EN EL MCB5 FALTANTE
LUMBRADO EN CASETA VIGILANCIA/PASILLO</t>
  </si>
  <si>
    <t>01.12.2020</t>
  </si>
  <si>
    <t>instalacion de dona en drive vti coque 2</t>
  </si>
  <si>
    <t>29.11.2020</t>
  </si>
  <si>
    <t>Cables de fuerza caidos en vías y cuarto
Peinado de cables en charola electrica</t>
  </si>
  <si>
    <t>19.08.2021</t>
  </si>
  <si>
    <t>Balance</t>
  </si>
  <si>
    <t>Asignado</t>
  </si>
  <si>
    <t>Liberado</t>
  </si>
  <si>
    <t>Por asignar</t>
  </si>
  <si>
    <t>BENITO</t>
  </si>
  <si>
    <t>SAÚL</t>
  </si>
  <si>
    <t>JESÚS</t>
  </si>
  <si>
    <t>TRABAJOS REALIZADOS PTES DE OC Ó PAGO DE 2020 (ESPEJO)</t>
  </si>
  <si>
    <t>Concepto</t>
  </si>
  <si>
    <t>PART</t>
  </si>
  <si>
    <t>FECHA</t>
  </si>
  <si>
    <t>USUARIO</t>
  </si>
  <si>
    <t>ID COT</t>
  </si>
  <si>
    <t>NOM COT</t>
  </si>
  <si>
    <t>SUM de  IMP ANTES DE IVA</t>
  </si>
  <si>
    <t>OC</t>
  </si>
  <si>
    <t>Status</t>
  </si>
  <si>
    <t>OC anterior</t>
  </si>
  <si>
    <t>2020-001CMXMTY-H10 R1</t>
  </si>
  <si>
    <t>Luminaria  Insatalcion de Cableado de control CCM  Identificacion de cableado  instalacion de cableado  instalacion de sensores</t>
  </si>
  <si>
    <t>400005263346</t>
  </si>
  <si>
    <t>4518123477 / 
400004480076</t>
  </si>
  <si>
    <t>Cableado P/H10</t>
  </si>
  <si>
    <t>LIBERADA PARA PAGO</t>
  </si>
  <si>
    <t>4518406554 / 
400004232560</t>
  </si>
  <si>
    <t>2020-014 CMX COM VNTLK</t>
  </si>
  <si>
    <t>Instalación de Sistema Ventolink</t>
  </si>
  <si>
    <t>PENDIENTE OT ESPEJO</t>
  </si>
  <si>
    <t>4517478779 / 
400004306081</t>
  </si>
  <si>
    <t>2020-077	Instalacion de Tuberia y Soporteria en Parte superior del Silo</t>
  </si>
  <si>
    <t>Reparar tuberias arriba silos coque
 Renta de plataforma
 Suministro de materiales</t>
  </si>
  <si>
    <t>4518131444 / 
400004456103</t>
  </si>
  <si>
    <t>2020-108	CANALIZACION P SENSORES Y PE AUMUND9</t>
  </si>
  <si>
    <t>Instalación tubería Aumund H9
 Renta maquina de soldar
 Materiales para instalacion tuberia</t>
  </si>
  <si>
    <t>4518123548 / 
400004473093</t>
  </si>
  <si>
    <t>2021-002	SUMINISTRO DE TUBERIA 1/2"X6MTS, NIPLE TERMIANL 1/2X1/2, TUERCA DE BRONCE 1/2"</t>
  </si>
  <si>
    <t>Tubería Galvanizada</t>
  </si>
  <si>
    <t>4518352671 / 
400004552328</t>
  </si>
  <si>
    <t>20211215-CO01	FUSIBLES MT</t>
  </si>
  <si>
    <t>Fusilbe 700v/ 400 A</t>
  </si>
  <si>
    <t>4518338271 / 
400004546103</t>
  </si>
  <si>
    <t>2020-107	INSTALACION DE TUBERIA PARA SENSOR</t>
  </si>
  <si>
    <t>Habilitación de electroválvula</t>
  </si>
  <si>
    <t>4518159091</t>
  </si>
  <si>
    <t>MARITZA</t>
  </si>
  <si>
    <t>PABLO</t>
  </si>
  <si>
    <t>RAFAEL</t>
  </si>
  <si>
    <t>DANIEL</t>
  </si>
  <si>
    <t>Total</t>
  </si>
  <si>
    <t>No. REPORTE</t>
  </si>
  <si>
    <t>ID</t>
  </si>
  <si>
    <t xml:space="preserve">DESCRIPCIÓN </t>
  </si>
  <si>
    <t>SUM de  IMPORTE</t>
  </si>
  <si>
    <t>Por Liberar</t>
  </si>
  <si>
    <t>Global</t>
  </si>
  <si>
    <t>Subtotal por usuario</t>
  </si>
  <si>
    <t>Partida</t>
  </si>
  <si>
    <t xml:space="preserve">Status </t>
  </si>
  <si>
    <t>AREA</t>
  </si>
  <si>
    <t>OT / Por Liberar</t>
  </si>
  <si>
    <t>Detalles</t>
  </si>
  <si>
    <t>1  NOV 21 a 4 JUN22</t>
  </si>
  <si>
    <t>https://docs.google.com/spreadsheets/d/1SiGHog_Q_lMsBgdLUlDwLdlpUaNjL-zPQxNfsFZy6Ho/edit#gid=0</t>
  </si>
  <si>
    <t>20211101-OT01</t>
  </si>
  <si>
    <t>INSTALACIÓN DE ILUMINACIÓN, FIRSU H09</t>
  </si>
  <si>
    <t>FIRSU H09</t>
  </si>
  <si>
    <t>https://docs.google.com/spreadsheets/d/1qQTp73TlLqguJihyiDbiORdOekpC0PML9WPYRA6wjQc/edit#gid=0</t>
  </si>
  <si>
    <t>20211102-OT01</t>
  </si>
  <si>
    <t>LIMPIEZA CCM, DESCARGA Y PRECA H10</t>
  </si>
  <si>
    <t>H10</t>
  </si>
  <si>
    <t>https://docs.google.com/spreadsheets/d/1BgjPc8z5QA9kiozcC8-kRZlhKxiETDyJmM9HY4g44qc/edit#gid=0</t>
  </si>
  <si>
    <t>20211102-OT02</t>
  </si>
  <si>
    <t>REHABILITACIÓN DE ILUMINACIÓN, SILO DE CEMENTO 7 AL 10</t>
  </si>
  <si>
    <t>SILO CEMENTO 7 A10</t>
  </si>
  <si>
    <t>https://docs.google.com/spreadsheets/d/1uPjtlfshRoHvM_eP-z3_VLxfueER9kLt7sxrIeZJYJE/edit#gid=0</t>
  </si>
  <si>
    <t>20211104-CO01</t>
  </si>
  <si>
    <t>SUMINISTRO DE MATERIALES  Y CONSUMIBLES</t>
  </si>
  <si>
    <t>SUMINISTRO MATERIALES</t>
  </si>
  <si>
    <t>https://docs.google.com/spreadsheets/d/1oG9F8s8QEJmHBN86dzY6agRKB-Eo4rday4scxkHZ65I/edit#gid=0</t>
  </si>
  <si>
    <t>20211104-OT01</t>
  </si>
  <si>
    <t>DESMANTELAMIENTO DE MOTOR, COLECTOR HORNO 9</t>
  </si>
  <si>
    <t>COLECTOR H9</t>
  </si>
  <si>
    <t>https://docs.google.com/spreadsheets/d/1RLu-eEGoW8z64PXwL5dctPIcDyaTDqTEU3gb9q8rBjY/edit#gid=0</t>
  </si>
  <si>
    <t>20211111-OT01</t>
  </si>
  <si>
    <t>REHABILITACIÓN DE ILUMINACIÓN, MCB3</t>
  </si>
  <si>
    <t>PENDIENTE OC</t>
  </si>
  <si>
    <t>MCB 3</t>
  </si>
  <si>
    <t>https://docs.google.com/spreadsheets/d/1YcQzCFnt82GKOfnL3MGTUTnl1MlAZXsYh57lIXfQ6fI/edit#gid=0</t>
  </si>
  <si>
    <t>20211113-OT01</t>
  </si>
  <si>
    <t>LIMPIEZA, CUARTOS ELÉCTRICOS</t>
  </si>
  <si>
    <t>PRECA H 10 Y 5</t>
  </si>
  <si>
    <t>NA</t>
  </si>
  <si>
    <t>NOV 2021 SEM 15 - 21</t>
  </si>
  <si>
    <t>GRAL</t>
  </si>
  <si>
    <t>https://docs.google.com/spreadsheets/d/1gVOPt1vq1MgWcktrm_kston8t2ZJ3ya8BR5B8JPhyq0/edit#gid=0</t>
  </si>
  <si>
    <t>20211115-OT01</t>
  </si>
  <si>
    <t>APOYO ELECTRICO Y LIMPIEZA MOLINO 8</t>
  </si>
  <si>
    <t>MOLINO 8</t>
  </si>
  <si>
    <t>https://docs.google.com/spreadsheets/d/1gUtOMOHYb-wd2gTW8j6VO9ENUtLhog5TubCSLazrgMM/edit#gid=0</t>
  </si>
  <si>
    <t>20211116-OT01</t>
  </si>
  <si>
    <t>INSTALACIÓN ILUMINACIÓN, HORNO 8 Y 9</t>
  </si>
  <si>
    <t>H8 Y 9</t>
  </si>
  <si>
    <t>https://docs.google.com/spreadsheets/d/1TZMamwRpuxLEifXFpz9iXavhYZeqnT29jIihJkTGZcQ/edit#gid=0</t>
  </si>
  <si>
    <t>20211118-OT01</t>
  </si>
  <si>
    <t>INSTALACIÓN DE ILUMINACIÓN, SILOS DE CEMENTO 11 Y 12, AZOTEA</t>
  </si>
  <si>
    <t>SILOS DE CEMENTO 11 Y 12</t>
  </si>
  <si>
    <t>https://docs.google.com/spreadsheets/d/1b9Lt0MZgve-GURC7gjOcAZdY44Gs-9GFoWbUVSa_qks/edit#gid=0</t>
  </si>
  <si>
    <t>20211119-OT01</t>
  </si>
  <si>
    <t>INSTALACIÓN DE ILUMINACIÓN, ELEVADOR DE CANGILONES MCB3</t>
  </si>
  <si>
    <t>MCB3</t>
  </si>
  <si>
    <t>https://docs.google.com/spreadsheets/d/14gP1THhGyfolwJO8Kn1xGKo-Lmxpg-cEx_g2V-Huoqg/edit#gid=0</t>
  </si>
  <si>
    <t>20211119-OT02</t>
  </si>
  <si>
    <t>REHABILITACIÓN DE ILUMINACIÓN, LABORATORIO, AREA DE PRUEBAS FÍSICAS</t>
  </si>
  <si>
    <t>LABORATORIO</t>
  </si>
  <si>
    <t>https://docs.google.com/spreadsheets/d/1mpKS3LttInwGbq7RVZCO62HcKaMTJ-RrqM63SRrgVrE/edit#gid=0</t>
  </si>
  <si>
    <t>20211120.OT01</t>
  </si>
  <si>
    <t>MANTENIMIENTO LIMPIEZA, CCM HORNO 9 PRECA</t>
  </si>
  <si>
    <t>CCM H9</t>
  </si>
  <si>
    <t>NOV 2021 SEM 22 - 28</t>
  </si>
  <si>
    <t>https://docs.google.com/spreadsheets/d/1g9cZVNMT1ljd8SgjA54ERfRZjiXT7QhbVd1vq4esUm8/edit#gid=0</t>
  </si>
  <si>
    <t>20211123-OT01</t>
  </si>
  <si>
    <t>INSTALACIÓN DE ILUMINACIÓN, MMP6</t>
  </si>
  <si>
    <t>MMP6</t>
  </si>
  <si>
    <t>https://docs.google.com/spreadsheets/d/1xPxek-5n6fJNyq3HC-sP8IoajVegm8uGFaCl3bVsukI/edit#gid=342276599</t>
  </si>
  <si>
    <t>20211124-OT02</t>
  </si>
  <si>
    <t>MONTAJE DE LAMPARAS LED TIPO PANTALLA PLAFON, OFICINA ING FILIBERTO</t>
  </si>
  <si>
    <t>OF GERENCIA</t>
  </si>
  <si>
    <t>https://docs.google.com/spreadsheets/d/1w5H3g3r5ISWWwP5sPhgTef86W4jeOSKDtJ8V1xW2MLc/edit#gid=0</t>
  </si>
  <si>
    <t>20211124-OT01</t>
  </si>
  <si>
    <t>MONTAJE DE CAJAS DE BLOQUEO, CCM DESCARGA H5</t>
  </si>
  <si>
    <t>H5</t>
  </si>
  <si>
    <t>https://docs.google.com/spreadsheets/d/1n2jJbcRGMlLpXHa6seLDf6D1fBTOVu9wLjqqla5_-mA/edit#gid=0</t>
  </si>
  <si>
    <t>20211124-OT03</t>
  </si>
  <si>
    <t>ILUMINACIÓN DE SANITARIOS CONTENEDOR, HORNO 5 EXPLANADA</t>
  </si>
  <si>
    <t>https://docs.google.com/spreadsheets/d/1GaU3_5gEV5HziYYsdJi6fDeJQf2NkgNEmsd2Qk2GgHM/edit#gid=0</t>
  </si>
  <si>
    <t>20211125-OT02</t>
  </si>
  <si>
    <t>SUMINISTRO LAMP PLAFON 60X60 GERENCIA</t>
  </si>
  <si>
    <t>https://docs.google.com/spreadsheets/d/1ieObODB4TQFaqj0kkKgrtnuB_t88cYLwdx4ulpFMNnk/edit#gid=0</t>
  </si>
  <si>
    <t>20211125-OT01</t>
  </si>
  <si>
    <t>MONTAJE DE LAMPARAS LED TIPO PANTALLA PLAFON, OFICINA ING GUSTAVO</t>
  </si>
  <si>
    <t>https://docs.google.com/spreadsheets/d/1oe0xSQ6X_Yc5KSib1qkzj62zOOAjdeTKFotU9QzHFJM/edit#gid=0</t>
  </si>
  <si>
    <t>20211125-OT03</t>
  </si>
  <si>
    <t>SUM DE CENTRO DE CARGA Y ITM H5 Y H10</t>
  </si>
  <si>
    <t>H5 Y H10</t>
  </si>
  <si>
    <t>https://docs.google.com/spreadsheets/d/1eTfTa0nPwOM5R4mFc5bKhALAGfGqT0fuLzyISOBCk4I/edit#gid=0</t>
  </si>
  <si>
    <t>REHABILITACIÓN DE ILUMINACIÓN, HORNO 5</t>
  </si>
  <si>
    <t>NOV 2021 SEM 29 - DIC 5</t>
  </si>
  <si>
    <t>13 -</t>
  </si>
  <si>
    <t>14 -</t>
  </si>
  <si>
    <t>15 -</t>
  </si>
  <si>
    <t>16 - Servicio de Instalación de luminiarias en el área de pasillos y escaleras de Banda 5 MC6</t>
  </si>
  <si>
    <t>MC6</t>
  </si>
  <si>
    <t>17 - Servicio de Instalación de luminiarias en el área: Coque, Silo de Lamas</t>
  </si>
  <si>
    <t>SILO LAMAS</t>
  </si>
  <si>
    <t>18 -</t>
  </si>
  <si>
    <t>DIC 2021 SEM 51 DEL 13 - 19 DIC</t>
  </si>
  <si>
    <t>https://docs.google.com/spreadsheets/d/1aJORBQT135wiRSFJtgkOCBQlE5_DhifOyQJ_DTrSq3w/edit#gid=0</t>
  </si>
  <si>
    <t>20211215-CO01</t>
  </si>
  <si>
    <t>FUSIBLES MT</t>
  </si>
  <si>
    <t>https://docs.google.com/spreadsheets/d/1Dyt6QAuI5i6xjQ28Wf5R1st02WBBmtpLvt80w4rGbJc/edit#gid=0</t>
  </si>
  <si>
    <t>20211217-CO01</t>
  </si>
  <si>
    <t>ACC ELECTRICOS</t>
  </si>
  <si>
    <t>https://docs.google.com/spreadsheets/d/1H396l7VX7l6ktrFGKC3FImjUNPwWr9qthrM_zuheFX4/edit#gid=0</t>
  </si>
  <si>
    <t>202112S51-OT</t>
  </si>
  <si>
    <t>MTTO ELEC MC6 - SILO AR</t>
  </si>
  <si>
    <t>https://docs.google.com/spreadsheets/d/1agHPPb9bpYW3aRWnxL49BKDmpf8p7YO8M4RpTikbU0c/edit#gid=0</t>
  </si>
  <si>
    <t>202201S01-OT</t>
  </si>
  <si>
    <t>MTTO ELEC MOL CEM BCO - H8 Y H9</t>
  </si>
  <si>
    <t>MCB H8 Y 9</t>
  </si>
  <si>
    <t>202112S52-OT</t>
  </si>
  <si>
    <t>DIC 2021 SEM 52 DEL 20 - 26 
Servicio de Mtto Electrico Alumbrado  ÁREA: H5, Coque H10, Descarga H10, Draco H5, Coque 2</t>
  </si>
  <si>
    <t>H5, COQUE H10, DESCARGA H10</t>
  </si>
  <si>
    <t>https://docs.google.com/spreadsheets/d/1siOqT2vV4-LzwxtLNopgrt2rxmOByjgvefkkqIwW6uM/edit#gid=0</t>
  </si>
  <si>
    <t>L-20</t>
  </si>
  <si>
    <t>20 -</t>
  </si>
  <si>
    <t>M-21</t>
  </si>
  <si>
    <t>21 - Servicio de Instalación de lámparas en área de Silo de Alimentación Horno 5</t>
  </si>
  <si>
    <t>SILO ALIM H5</t>
  </si>
  <si>
    <t>X-22</t>
  </si>
  <si>
    <t>22 Servicio de Mtto. Limpieza y desconexión de motor, de Bomba Transporte Coque Horno 10</t>
  </si>
  <si>
    <t>COQUE H10</t>
  </si>
  <si>
    <t>J-23</t>
  </si>
  <si>
    <t>23 Servicio de Retiro de tubería, cambio de focos, conexión y pruebas, área de Draco Horno 5</t>
  </si>
  <si>
    <t>DRACO H5</t>
  </si>
  <si>
    <t>V-24</t>
  </si>
  <si>
    <t>24 Servicio de Instalación de Soporería y Charola en área: Descarga Horno 10</t>
  </si>
  <si>
    <t>DESCARGA H 10</t>
  </si>
  <si>
    <t>S-25</t>
  </si>
  <si>
    <t>25 Servicio de Montaje de y conexión de motor de Bomba Transporte Coque 2</t>
  </si>
  <si>
    <t>TRANSPORTE COQUE 2</t>
  </si>
  <si>
    <t>DIC 2021 SEM 53 DEL 27 - ENE 22,  2</t>
  </si>
  <si>
    <t>https://docs.google.com/spreadsheets/d/1WW5H2sZEpSOVA4Y3U26Tj3jANUiPtbuJqRAC37Kg9rg/edit#gid=0</t>
  </si>
  <si>
    <t>27 - Servicio de Mtto. Conexión de motor eléctrico y retirar estructura en área: Coque 2</t>
  </si>
  <si>
    <t>COQUE 2</t>
  </si>
  <si>
    <t>21 Servicio de Mtto Electrico Alumbrado</t>
  </si>
  <si>
    <t>ALUMBRADO</t>
  </si>
  <si>
    <t>22 Servicio de Mtto Electrico Alumbrado</t>
  </si>
  <si>
    <t>23 Servicio de Mtto Electrico Alumbrado</t>
  </si>
  <si>
    <t>ENE 2022 SEM 1 / 3 - 9</t>
  </si>
  <si>
    <t>3 - Limpieza en Subestación ppal. Área: Subestacón ppal, Subestaciones.</t>
  </si>
  <si>
    <t>SUB E PPAL</t>
  </si>
  <si>
    <t>4 - Servicio de Cambio de Luminiarias (Foco LED 70 W y refelectores 150W) en el área del Motor ppal. Molino Cemento 5.</t>
  </si>
  <si>
    <t>MC5</t>
  </si>
  <si>
    <t>5 -</t>
  </si>
  <si>
    <t>6 - Servicio de Limieza y pintura en Bomba Emfiramiento Pirometro. Horno 8 y 9</t>
  </si>
  <si>
    <t>7 Servicio de limpieza y pintura, reacomodo de materiales. Área: Bomba de emfriamiento, Horno 8 y 9</t>
  </si>
  <si>
    <t>8 -</t>
  </si>
  <si>
    <t>ENE 2022 SEM 2 / 10 - 16</t>
  </si>
  <si>
    <t>31 Instalacion de soporteria y charola, Área Ventiladores, Descarga Horno 10</t>
  </si>
  <si>
    <t>2 Instalacion de soporteria y charola, Área Ventiladores, Descarga Horno 10</t>
  </si>
  <si>
    <t>3 Instalacion de 3 reflectores y cambio de 2 focos, en el área de Aumund Horno 8 y 9. Incluye 35 mts cable uso rudo 3x14, (los reflectores, focos y cable son sumunistrados por el cliente</t>
  </si>
  <si>
    <t>AUMUND H 8 Y 9</t>
  </si>
  <si>
    <t>4 Instalacion de lamparas, área: Pasillo de Alamcén General .</t>
  </si>
  <si>
    <t>PASILLO GRAL</t>
  </si>
  <si>
    <t>5 Traslado de Drive, del área de Enfriadores Descarga Horno 10/ Taller Eléctrico
 y ordenar tarimas, en área de Bodega de Perfiles</t>
  </si>
  <si>
    <t>ENE 2022 SEM 3 / 11 - 23</t>
  </si>
  <si>
    <t>https://docs.google.com/spreadsheets/d/1BPOpwwXQG07OUTT2koNbWFsfGfFoLPjAG5EIJlX42xo/edit#gid=0</t>
  </si>
  <si>
    <t>202201S03-OT</t>
  </si>
  <si>
    <t>18- Servicio de instalación de lamparas, canalización, cableado, conexión y pruebas. Área: Almacén General</t>
  </si>
  <si>
    <t>ALMACEN GRAL</t>
  </si>
  <si>
    <t>19- Servicio de instalación de lamparas, canalización, cableado, conexión y pruebas. Área: Almacén General</t>
  </si>
  <si>
    <t>20- Servicio de instalación de lamparas, canalización, cableado, conexión y pruebas. Área: Almacén General</t>
  </si>
  <si>
    <t>21 - Servicio de canalización, cableado, conexión de lámparas y pruebas. Área: Almacén General</t>
  </si>
  <si>
    <t>22 - Servicio de Instalación de soportería y Charola en área de Descarga Horno 10</t>
  </si>
  <si>
    <t>ENE 2022 SEM 4 / 27 - 30</t>
  </si>
  <si>
    <t>https://docs.google.com/spreadsheets/d/12jL_PsFsSG5IXHfVVWPiHmAe1XCWEnkSNDgRanJwZyw/edit#gid=0</t>
  </si>
  <si>
    <t>202201S04-OT</t>
  </si>
  <si>
    <t>24 Inst. soportería y charola, Áera: Descarga Ventiladores H10</t>
  </si>
  <si>
    <t>25 Inst. de alumbrdo. Área Silos 9 y 10 Piso 0</t>
  </si>
  <si>
    <t>SILOS 9 Y 10</t>
  </si>
  <si>
    <t>26 Inst. soportería y charola, Áera: Descarga Ventiladores H10</t>
  </si>
  <si>
    <t>27 Inst. soportería y charola, Áera: Descarga Ventiladores H10</t>
  </si>
  <si>
    <t>28 Inst. soportería y charola, Áera: Descarga Ventiladores H10</t>
  </si>
  <si>
    <t>MTTO ALUMBRADO ELEC</t>
  </si>
  <si>
    <t>ENE 2022 SEM 5 / 31 ENE - 6 - FEB</t>
  </si>
  <si>
    <t>ENEEN FEBFEB</t>
  </si>
  <si>
    <t>FEB 2022 SEM 6 / 7 - 13</t>
  </si>
  <si>
    <t>FEB 2022 SEM EN SEM 13</t>
  </si>
  <si>
    <t>20220131-CO01</t>
  </si>
  <si>
    <t>CERCA DE PUAS SUB POLIV</t>
  </si>
  <si>
    <t>202201S05-OT</t>
  </si>
  <si>
    <t>MTTO ELECTRICO  H10, H8, H9</t>
  </si>
  <si>
    <t>HEN H H9</t>
  </si>
  <si>
    <t>202202S06-OT</t>
  </si>
  <si>
    <t>MTTO ELECTRICO  COQUE1, FIRSU Y H10</t>
  </si>
  <si>
    <t>COQUE1, FEN HH10</t>
  </si>
  <si>
    <t>202202S7-OT01</t>
  </si>
  <si>
    <t>Servicio de Mtto Electrico Sem 07 14 - 20 FEB ÁREA Descarga H10, PH, Comp H5.</t>
  </si>
  <si>
    <t>ELECTRICO SEM 07 14 - 20 FEB ÁREA DESCARGA H10, PHEN HH5.</t>
  </si>
  <si>
    <t>20220224-CO01</t>
  </si>
  <si>
    <t>REAH ALUM ALM LAB (LUB)</t>
  </si>
  <si>
    <t>20220219-OT01</t>
  </si>
  <si>
    <t xml:space="preserve">Servicio de revisión de circuito elécric 440 Vac para servicio de una aspiradora. </t>
  </si>
  <si>
    <t>ASPIRADORA</t>
  </si>
  <si>
    <t>20220224-OT02</t>
  </si>
  <si>
    <t>Servicio de Suministro e instalación de ITM en Circuito del Motor principal de Draco en CCM Preca H9</t>
  </si>
  <si>
    <t>Preca H9</t>
  </si>
  <si>
    <t>20220317-SEM 10</t>
  </si>
  <si>
    <t>Mtto. Eléctrico en Casetea Caliza y  Descarga H0</t>
  </si>
  <si>
    <t>DEN H H0</t>
  </si>
  <si>
    <t xml:space="preserve">20220406-O01 </t>
  </si>
  <si>
    <t>MOTOR 5 HP W182-41</t>
  </si>
  <si>
    <t>EN W-41</t>
  </si>
  <si>
    <t>20220421-CO01</t>
  </si>
  <si>
    <t>PÚA PARA SUB POLIV</t>
  </si>
  <si>
    <t>20220505-CO01</t>
  </si>
  <si>
    <t>ALM RESG SOLV Y PIINTURA</t>
  </si>
  <si>
    <t>REAH AREA DESC Y LOKERS</t>
  </si>
  <si>
    <t>20220505-OT01</t>
  </si>
  <si>
    <t>PINTURA EN CCMS 5-8-9 Y 10</t>
  </si>
  <si>
    <t>CCM5, 8, 9 Y 10</t>
  </si>
  <si>
    <t>20220510-OT01</t>
  </si>
  <si>
    <t>TRAB SEM 9-15 MAY TL 1 Y 2 - H10</t>
  </si>
  <si>
    <t>TL1 Y 2 H10</t>
  </si>
  <si>
    <t>20220524-OT01</t>
  </si>
  <si>
    <t>TRA 24-29 ABR H10 Y T-MEC</t>
  </si>
  <si>
    <t>20220604-OT01</t>
  </si>
  <si>
    <t>REAH ALUMB EN EL ÁREA DE COMEDOR</t>
  </si>
  <si>
    <t>COMEDOR</t>
  </si>
  <si>
    <t>20220523-OT01</t>
  </si>
  <si>
    <t>TRABA DEL 23-29 MAY</t>
  </si>
  <si>
    <t>MP7 Y 8, CASETA DE VIGILANCIA</t>
  </si>
  <si>
    <t>20220502-OT01</t>
  </si>
  <si>
    <t>TRA SEM 5-8 MAY PH-MCG 6</t>
  </si>
  <si>
    <t>MCG6</t>
  </si>
  <si>
    <t>20220505-OT02</t>
  </si>
  <si>
    <t>TRA SEM 5-8 MAY MCG 8</t>
  </si>
  <si>
    <t>MCG8</t>
  </si>
  <si>
    <t>20220509-OT02</t>
  </si>
  <si>
    <t>TRA SEM 9-15 MAY COLEC - MCG8 -PO</t>
  </si>
  <si>
    <t>20220519-OT02</t>
  </si>
  <si>
    <t>SEM 16-29 MAY REAH ILUM MCG 7 Y 8</t>
  </si>
  <si>
    <t>MCG7 Y 8</t>
  </si>
  <si>
    <t>20220530-OT03</t>
  </si>
  <si>
    <t>TRA SEMA 30 MAY - 6 JUN MCG 7 Y 8</t>
  </si>
  <si>
    <t xml:space="preserve">20220302-OT01 </t>
  </si>
  <si>
    <t>CANA  P_INIST DRIVE H10</t>
  </si>
  <si>
    <t>20220303-OT01</t>
  </si>
  <si>
    <t>CAM DE LUM EN POSTE RH</t>
  </si>
  <si>
    <t>RH</t>
  </si>
  <si>
    <t>20220307-OT01</t>
  </si>
  <si>
    <t>PREV PARO H10 DRIVE</t>
  </si>
  <si>
    <t xml:space="preserve"> PAROEN DRIVEIVE</t>
  </si>
  <si>
    <t>20220314-OT01</t>
  </si>
  <si>
    <t xml:space="preserve">20220317-OT01 </t>
  </si>
  <si>
    <t>PREVIOS PARO H10</t>
  </si>
  <si>
    <t xml:space="preserve">20220321-OT01 </t>
  </si>
  <si>
    <t>TRA PREV PARO H10</t>
  </si>
  <si>
    <t>A PREEN HH10</t>
  </si>
  <si>
    <t>20220324-OT01</t>
  </si>
  <si>
    <t>REP PTA SEC FLASH H8</t>
  </si>
  <si>
    <t>S FLASH H8</t>
  </si>
  <si>
    <t>20220609-TO02</t>
  </si>
  <si>
    <t>TRAB. VARIOS SUB. EST. PRINCIPAL</t>
  </si>
  <si>
    <t>20220609-TO01</t>
  </si>
  <si>
    <t>CAMBIO VIBRADORES MP SILO 10</t>
  </si>
  <si>
    <t>20220609-OT03</t>
  </si>
  <si>
    <t>REHAB.ALUM.A.TERRIZADO.MCG6</t>
  </si>
  <si>
    <t>20220328-OT01</t>
  </si>
  <si>
    <t>PRE AL PARO SEM 28 MZO - 3 ABR</t>
  </si>
  <si>
    <t>PARO</t>
  </si>
  <si>
    <t>20220401-OT04</t>
  </si>
  <si>
    <t>CONEX TRAFO C_SNTDOM</t>
  </si>
  <si>
    <t>TRANSFO SANTO DOMIGO</t>
  </si>
  <si>
    <t>20220411-OT01</t>
  </si>
  <si>
    <t>DES DE VENT AC BIOMASA</t>
  </si>
  <si>
    <t>BIOMASA</t>
  </si>
  <si>
    <t>20220411-OT02</t>
  </si>
  <si>
    <t>DES ANDAMIO PRECA H10</t>
  </si>
  <si>
    <t>PRECA H10</t>
  </si>
  <si>
    <t>20220412-OT02</t>
  </si>
  <si>
    <t>SERV OP DE PLATAFORMA SILO 13</t>
  </si>
  <si>
    <t>PLATAFOREN SILO 13</t>
  </si>
  <si>
    <t>20220413-OT01</t>
  </si>
  <si>
    <t>ADE ELEC P_ILUM CTO HERR</t>
  </si>
  <si>
    <t>CUARTO HERRAMIENTA</t>
  </si>
  <si>
    <t>20220413-OT02</t>
  </si>
  <si>
    <t>CAM LAMP COQUE 1</t>
  </si>
  <si>
    <t>COQUE 1</t>
  </si>
  <si>
    <t>20220418-OT01</t>
  </si>
  <si>
    <t>TRA EN S E PRECA H8 18-24 ABR</t>
  </si>
  <si>
    <t>PRECA H8</t>
  </si>
  <si>
    <t>20220418-OT02</t>
  </si>
  <si>
    <t>INS TUB P-CABL EXP T-MEC</t>
  </si>
  <si>
    <t>TALLER MECA</t>
  </si>
  <si>
    <t>20220420-OT01</t>
  </si>
  <si>
    <t>MTO GRAL A MOT TALLER ELEC</t>
  </si>
  <si>
    <t>TALLER ELEC</t>
  </si>
  <si>
    <t>MTTO GRAL MOT TALLER ELEC</t>
  </si>
  <si>
    <t>TEN ELECLEC</t>
  </si>
  <si>
    <t>20220420-OT02</t>
  </si>
  <si>
    <t>LIM S E H8</t>
  </si>
  <si>
    <t>H8</t>
  </si>
  <si>
    <t>20220421-OT01</t>
  </si>
  <si>
    <t>CAM DE TUBOS LED CTO HERR</t>
  </si>
  <si>
    <t>TUBOS LEEN HERRERR</t>
  </si>
  <si>
    <t>20220427-OT01</t>
  </si>
  <si>
    <t>INST DET HUMO CCM HORS Y MP</t>
  </si>
  <si>
    <t>CCM MATERIAS PRIMAS</t>
  </si>
  <si>
    <t>20220425-OT01</t>
  </si>
  <si>
    <t>TRA POLIV 25_ABR-1_MAY</t>
  </si>
  <si>
    <t>POLIVALENTE</t>
  </si>
  <si>
    <t>20220402-OT01</t>
  </si>
  <si>
    <t xml:space="preserve">PARO H10 INS Y CON VDF </t>
  </si>
  <si>
    <t>INSEN VDFVDF</t>
  </si>
  <si>
    <t>20220404-OT01</t>
  </si>
  <si>
    <t>6PR_4-10 ABRIL PARO H10</t>
  </si>
  <si>
    <t>20220407-OT01 2</t>
  </si>
  <si>
    <t>17/6/0222</t>
  </si>
  <si>
    <t xml:space="preserve"> PR_4-10 ABRIL MCG 7 Y 8</t>
  </si>
  <si>
    <t>MCG 7 Y 8</t>
  </si>
  <si>
    <t>20220409-OT01</t>
  </si>
  <si>
    <t>6PR_4-10 ABRIL MCG 7 Y 8</t>
  </si>
  <si>
    <t>20220504-OT016</t>
  </si>
  <si>
    <t>5/26/2022</t>
  </si>
  <si>
    <t>20220526-CO01</t>
  </si>
  <si>
    <t>ARREGLO D CABLE 500 MMP7</t>
  </si>
  <si>
    <t>02 6 -19 JUN</t>
  </si>
  <si>
    <t>4520907213</t>
  </si>
  <si>
    <t xml:space="preserve">20220616-TR01 </t>
  </si>
  <si>
    <t>ALIM. PALAPA</t>
  </si>
  <si>
    <t>PALAPA</t>
  </si>
  <si>
    <t>20220609-TR02</t>
  </si>
  <si>
    <t>TRAB. S. E.. PRINCIPAL</t>
  </si>
  <si>
    <t>S. E. PPAL</t>
  </si>
  <si>
    <t>400005284313</t>
  </si>
  <si>
    <t>20220617-TR03</t>
  </si>
  <si>
    <t>400005263341</t>
  </si>
  <si>
    <t>20220617-TR01</t>
  </si>
  <si>
    <t>LIMP.CCM´S 5, 6, 7y 8.MMP</t>
  </si>
  <si>
    <t>MMP</t>
  </si>
  <si>
    <t>20220617-TR02</t>
  </si>
  <si>
    <t>SER OPE PLAT ART S E No 4</t>
  </si>
  <si>
    <t>S. E. 4</t>
  </si>
  <si>
    <t>20220609-TR03</t>
  </si>
  <si>
    <t>REHA ALUM ATERRIZADO MCG 6</t>
  </si>
  <si>
    <t>MCG 6</t>
  </si>
  <si>
    <t>20220617-TR04</t>
  </si>
  <si>
    <t>INST.GAB.CONT.F.CELDA MCB</t>
  </si>
  <si>
    <t>POR LIBERAR</t>
  </si>
  <si>
    <t>MCB</t>
  </si>
  <si>
    <t>20220617-TR05</t>
  </si>
  <si>
    <t>INST LUMIN MCB</t>
  </si>
  <si>
    <t>20220621-TR01</t>
  </si>
  <si>
    <t>INSTALACION BOMBA DE AGUA MCG 8</t>
  </si>
  <si>
    <t>MCG 8</t>
  </si>
  <si>
    <t>03 20 - 26 JUN</t>
  </si>
  <si>
    <t>20220621-TR02</t>
  </si>
  <si>
    <t>INSTALACION DE DRIVE COQUE2</t>
  </si>
  <si>
    <t>APOYO ELEC P-LIMP EN CCM Y ALIM VENT</t>
  </si>
  <si>
    <t>20220623-TR01</t>
  </si>
  <si>
    <t>INST DE TUB Y CABLEAD A CONT MMP5</t>
  </si>
  <si>
    <t>MMP 5</t>
  </si>
  <si>
    <t xml:space="preserve">20220624-TR01 </t>
  </si>
  <si>
    <t>LIMPIEZA GENERAL DE CCM´S  EN H5_8_9 Y 10</t>
  </si>
  <si>
    <t>H5, 8, 9 Y 10</t>
  </si>
  <si>
    <t>400005339984</t>
  </si>
  <si>
    <t>20220624-TR02</t>
  </si>
  <si>
    <t>RET E INST SEN H5 Y H10</t>
  </si>
  <si>
    <t>H 5 Y 10</t>
  </si>
  <si>
    <t>20220625-TR01</t>
  </si>
  <si>
    <t>INST REF AZOTEA COQUE 1</t>
  </si>
  <si>
    <t>400005286678</t>
  </si>
  <si>
    <t>20220623-GT01</t>
  </si>
  <si>
    <t>REP DE CONT TAB CONT MCB</t>
  </si>
  <si>
    <t>N/A</t>
  </si>
  <si>
    <t>TRABAJO EN GARANTIA NO COBRO</t>
  </si>
  <si>
    <t>04 27 JUN - 3 JUL</t>
  </si>
  <si>
    <t>20220627-TR01</t>
  </si>
  <si>
    <t>INST CAB CNT AUMUND 22 - CCM DESC H10</t>
  </si>
  <si>
    <t>AUMUND 22</t>
  </si>
  <si>
    <t>400005244629</t>
  </si>
  <si>
    <t>cambio de alimentacion a sensor de temperatura clinquer</t>
  </si>
  <si>
    <t>20220630-TR01</t>
  </si>
  <si>
    <t>REP ALUM CLNK SILO AUMUND 22</t>
  </si>
  <si>
    <t>20220629-TR01</t>
  </si>
  <si>
    <t>REUB TUB GUSANO CUATES MCB 5</t>
  </si>
  <si>
    <t>MCB 5</t>
  </si>
  <si>
    <t>20220630-TR02</t>
  </si>
  <si>
    <t>OP DE PLAT ART ÁREA JAR COM</t>
  </si>
  <si>
    <t>COMEDOR SIND</t>
  </si>
  <si>
    <t>20220630-TR03</t>
  </si>
  <si>
    <t>REP DE LUM Y LIMP GRAL CCMs  MMP 6-7 Y 8</t>
  </si>
  <si>
    <t>CCM MMP 6-7 Y8</t>
  </si>
  <si>
    <t>20220704-CO02</t>
  </si>
  <si>
    <t>TAB CONTACTOS 127 VCA V2</t>
  </si>
  <si>
    <t>20220710-CO01</t>
  </si>
  <si>
    <t>PARO MCG8 AMPARADO EN OC</t>
  </si>
  <si>
    <t>4520697258 / 4520697377</t>
  </si>
  <si>
    <t>05 4-10 JUL</t>
  </si>
  <si>
    <t>20220704-TR01</t>
  </si>
  <si>
    <t>CAMBIO LUMINARIA COP</t>
  </si>
  <si>
    <t>20220706-TR02</t>
  </si>
  <si>
    <t>INST TUB CCM VTI H10</t>
  </si>
  <si>
    <t>20220706-TR01</t>
  </si>
  <si>
    <t>SERV. OPER. DE GENEI CLIMAS</t>
  </si>
  <si>
    <t>20220706-TR03</t>
  </si>
  <si>
    <t>APOYO REHU MOTOR BOD PERF</t>
  </si>
  <si>
    <t>BOD PERF</t>
  </si>
  <si>
    <t>20220705-TR03</t>
  </si>
  <si>
    <t>CAMBIO LUMINARIAS OF GENERALES</t>
  </si>
  <si>
    <t>OF GRLS</t>
  </si>
  <si>
    <t>20220707-TR01</t>
  </si>
  <si>
    <t>INST  ALIM PALAPA Y GUARDIA</t>
  </si>
  <si>
    <t>20220708-TR01</t>
  </si>
  <si>
    <t>LIMP SUB ESTACION 2 - PATIO-</t>
  </si>
  <si>
    <t>PATIO S E 2</t>
  </si>
  <si>
    <t>20220705-TR02</t>
  </si>
  <si>
    <t>CAMB TUBOS LED ANUNCIO CEMEX</t>
  </si>
  <si>
    <t>JARDINERA RH</t>
  </si>
  <si>
    <t>400005307946</t>
  </si>
  <si>
    <t>20220705-TR01</t>
  </si>
  <si>
    <t>INST. REFLECTORES EN COMP MCG6</t>
  </si>
  <si>
    <t>400005307836</t>
  </si>
  <si>
    <t>06 11-17 JUL</t>
  </si>
  <si>
    <t>20220712-TR01</t>
  </si>
  <si>
    <t>DESM E INST MOTVENT MMP 5</t>
  </si>
  <si>
    <t>20220713-TR02</t>
  </si>
  <si>
    <t>LIMP GRAL CCMS H 5 Y 10</t>
  </si>
  <si>
    <t>20220713-TR01</t>
  </si>
  <si>
    <t>INST DE REFLECTORES TL3 FIRSU</t>
  </si>
  <si>
    <t>TL3 FIRSU</t>
  </si>
  <si>
    <t>20220714-TR02</t>
  </si>
  <si>
    <t>REHAB. TALLER EMBASE</t>
  </si>
  <si>
    <t>ENVASE</t>
  </si>
  <si>
    <t>20220714-TR01</t>
  </si>
  <si>
    <t>PTA EME CANTERA MITRAS</t>
  </si>
  <si>
    <t>CANTERA MITRAS</t>
  </si>
  <si>
    <t>400005303695</t>
  </si>
  <si>
    <t>20220715-TR01</t>
  </si>
  <si>
    <t>REHAB ILIMUINACION  SILO COQUE 1</t>
  </si>
  <si>
    <t>400005310625</t>
  </si>
  <si>
    <t>20220715-TR02</t>
  </si>
  <si>
    <t>MTTO CUARTO PLANTA EMERG. H10 Y H05</t>
  </si>
  <si>
    <t>CCM PRECA</t>
  </si>
  <si>
    <t>20220716-TR01</t>
  </si>
  <si>
    <t>SERV. OPER. DE GENEE CLIMAS</t>
  </si>
  <si>
    <t>20220715-TR03</t>
  </si>
  <si>
    <t>CAB A CNTO DE CARGA CANTERAS MIT</t>
  </si>
  <si>
    <t>20220716 TR02</t>
  </si>
  <si>
    <t>ALIM  MEDIDOR QUEM H10</t>
  </si>
  <si>
    <t>QUEMADOR H10</t>
  </si>
  <si>
    <t>20220711-TR01</t>
  </si>
  <si>
    <t>LIMP GRAL MOT MCG 8 (paro MCG8)</t>
  </si>
  <si>
    <t>20220711-TR02</t>
  </si>
  <si>
    <t>INST DE MOTOVENTILADOR SEP MCG 8</t>
  </si>
  <si>
    <t>400005307878</t>
  </si>
  <si>
    <t>07 18-24 JUL</t>
  </si>
  <si>
    <t>20220720-TR02</t>
  </si>
  <si>
    <t>CAB VIBR TOLVA DE FIERRO</t>
  </si>
  <si>
    <t>ARCILLA</t>
  </si>
  <si>
    <t>20220720-TR01</t>
  </si>
  <si>
    <t>ALIM MOT SECADOR ARCILLA</t>
  </si>
  <si>
    <t>20220721-TR2</t>
  </si>
  <si>
    <t>MTTO. GRAL A MOT Y BAND MCG 6</t>
  </si>
  <si>
    <t>20220718-TR01</t>
  </si>
  <si>
    <t>REHAB TALLER ENVASE</t>
  </si>
  <si>
    <t>4521236025</t>
  </si>
  <si>
    <t>400005266033</t>
  </si>
  <si>
    <t>20220719-TR01</t>
  </si>
  <si>
    <t>REV E INST ALUM MAQ 4 ENVASE</t>
  </si>
  <si>
    <t>20220721-TR</t>
  </si>
  <si>
    <t>ALIM A SENS EN CANGILONES ENVASE</t>
  </si>
  <si>
    <t>TOLVA DE FIERRO</t>
  </si>
  <si>
    <t>20220722-TR01</t>
  </si>
  <si>
    <t>INST DE REF SOL CANTERA MIT</t>
  </si>
  <si>
    <t>20220722-TR02</t>
  </si>
  <si>
    <t>ALIM EXT TALLER DE HERR</t>
  </si>
  <si>
    <t>TALLER HERR</t>
  </si>
  <si>
    <t>20220722-TR03</t>
  </si>
  <si>
    <t>ALIM SOPL SILO 10</t>
  </si>
  <si>
    <t>4521236045</t>
  </si>
  <si>
    <t>ENVAS SILO 10</t>
  </si>
  <si>
    <t>08 25-31 JUL</t>
  </si>
  <si>
    <t>20220726-TR01</t>
  </si>
  <si>
    <t>INST DE REF MCB 3 y 5</t>
  </si>
  <si>
    <t>MCB 3 Y 5</t>
  </si>
  <si>
    <t>20220725-TR01</t>
  </si>
  <si>
    <t>CAN Y CAB ELEV ENVASE</t>
  </si>
  <si>
    <t>400005249964</t>
  </si>
  <si>
    <t>20220728-TR01</t>
  </si>
  <si>
    <t>INST ALUM MCB 5</t>
  </si>
  <si>
    <t xml:space="preserve">20220726-TR02 </t>
  </si>
  <si>
    <t>CAN Y CAB BANDA PALET 3 Y 4</t>
  </si>
  <si>
    <t>PALET 3 Y 4</t>
  </si>
  <si>
    <t>20220728-TR02</t>
  </si>
  <si>
    <t>INST CAB P_SENSOR PALTE 3 Y 4</t>
  </si>
  <si>
    <t>20220729-TR01</t>
  </si>
  <si>
    <t>INST REF MMP 5 Y 8</t>
  </si>
  <si>
    <t>MMP 5 Y 8</t>
  </si>
  <si>
    <t xml:space="preserve">20220730-TR01 </t>
  </si>
  <si>
    <t>RETIRO DE ESCOMBRO</t>
  </si>
  <si>
    <t>CONSTRURAMA</t>
  </si>
  <si>
    <t>09 1-7 AGO</t>
  </si>
  <si>
    <t>20220729-CO01-R1</t>
  </si>
  <si>
    <t>ALIM DRON</t>
  </si>
  <si>
    <t>DRON</t>
  </si>
  <si>
    <t>400005303689</t>
  </si>
  <si>
    <t>20220802-TR01</t>
  </si>
  <si>
    <t>INST DE TUB P_ALUM SILO LAMAS</t>
  </si>
  <si>
    <t>20220802-TR02</t>
  </si>
  <si>
    <t>INST REFLE 50W MMP 5 Y 8</t>
  </si>
  <si>
    <t>20220804-TR01</t>
  </si>
  <si>
    <t>INST SENSOR Y EST. DE BOT AUMUND H10</t>
  </si>
  <si>
    <t>AUMUND H10</t>
  </si>
  <si>
    <t>20220804-TR02</t>
  </si>
  <si>
    <t>CAB ELEC INST ITM PPAL PALAPA CANT</t>
  </si>
  <si>
    <t>PALAPA CANTERA</t>
  </si>
  <si>
    <t>400005303919</t>
  </si>
  <si>
    <t xml:space="preserve">20220801-TR01 </t>
  </si>
  <si>
    <t>ALIM SEM SEG PASILLO PPAL CCM MCG 8</t>
  </si>
  <si>
    <t>10 8-14 AGO</t>
  </si>
  <si>
    <t>20220808-TR02</t>
  </si>
  <si>
    <t>REAH ALUMB MCB 3 Y 5</t>
  </si>
  <si>
    <t>20220809-TR01</t>
  </si>
  <si>
    <t>REAH ALUM BOMB FULLER MCG 7</t>
  </si>
  <si>
    <t>MCG 7</t>
  </si>
  <si>
    <t>20220808-TR03</t>
  </si>
  <si>
    <t>GUARDIA EN PALPA</t>
  </si>
  <si>
    <t>20220810-TR01</t>
  </si>
  <si>
    <t>REV CIRC DRAC H8 Y LLANTAS</t>
  </si>
  <si>
    <t>H8 - LLANTAS</t>
  </si>
  <si>
    <t>20220811-TR01</t>
  </si>
  <si>
    <t>MTTO MOTOR PPAL MCG 8</t>
  </si>
  <si>
    <t>PORCESO</t>
  </si>
  <si>
    <t>20220811-TR02</t>
  </si>
  <si>
    <t>ALUM CONSTRURAMA</t>
  </si>
  <si>
    <t>V. 20220622-CO01-R2 ALUM COSTRURAMA</t>
  </si>
  <si>
    <t>20220813-TR01</t>
  </si>
  <si>
    <t>REV ELEC CASETA STO DOM - CCM COQUE 2</t>
  </si>
  <si>
    <t>CASETA STO DOM</t>
  </si>
  <si>
    <t>20220815-CO01</t>
  </si>
  <si>
    <t>SAFETYGRIP 15A L6-15</t>
  </si>
  <si>
    <t>PALET 4</t>
  </si>
  <si>
    <t>20220808-TR01</t>
  </si>
  <si>
    <t>HAB ALUM EN SEPAX MCG8</t>
  </si>
  <si>
    <t>11 15-21 AGO</t>
  </si>
  <si>
    <t>20220818-TR03</t>
  </si>
  <si>
    <t>REHAB ALUM PISO 1 DE COQUE 1</t>
  </si>
  <si>
    <t>20220815-TR02</t>
  </si>
  <si>
    <t>REAH ALUM COQUE 1</t>
  </si>
  <si>
    <t>400005302470</t>
  </si>
  <si>
    <t>20220819--CO02</t>
  </si>
  <si>
    <t>PLATAFORMA TIJERA GS-3246</t>
  </si>
  <si>
    <t>20220818-TR01</t>
  </si>
  <si>
    <t>SERV ELEC EN ENVASE</t>
  </si>
  <si>
    <t>20220818-TR02</t>
  </si>
  <si>
    <t>REHAB ALUM COQUE 1 CCM PISO 1</t>
  </si>
  <si>
    <t>20220817-TR01</t>
  </si>
  <si>
    <t>LIMP A MOTOR</t>
  </si>
  <si>
    <t>20220819-TR01</t>
  </si>
  <si>
    <t>REAH ALUM OFICINAS DE GUARDIAS</t>
  </si>
  <si>
    <t>CASETA GUARDIAS</t>
  </si>
  <si>
    <t>12 22-28 AGO</t>
  </si>
  <si>
    <t>20220822-TR01</t>
  </si>
  <si>
    <t>REHABILITAR ALUM EN COQUE 2</t>
  </si>
  <si>
    <t>20220823-TR02</t>
  </si>
  <si>
    <t>PINT EPOX TALLER ENVASE</t>
  </si>
  <si>
    <t>TALLER ENVASE</t>
  </si>
  <si>
    <t>20220824-TR01</t>
  </si>
  <si>
    <t>CABLEADO EN COQUE 1</t>
  </si>
  <si>
    <t>20220825-TR01</t>
  </si>
  <si>
    <t>LIMP GRAL MOT PPAL MCG8</t>
  </si>
  <si>
    <t>20220825-TR02</t>
  </si>
  <si>
    <t>REUB DE BOCINA TALLER MEC</t>
  </si>
  <si>
    <t>T - MEC</t>
  </si>
  <si>
    <t>13 29 AGO 04 SEP</t>
  </si>
  <si>
    <t>20220829-TR01</t>
  </si>
  <si>
    <t>REAH ALUM PLET 3</t>
  </si>
  <si>
    <t>PALET 3</t>
  </si>
  <si>
    <t>REAH ALUM Y LIMP ENVASE</t>
  </si>
  <si>
    <t>20220830-TR01</t>
  </si>
  <si>
    <t>CAB BOMB MCG 8</t>
  </si>
  <si>
    <t>20220830-TR02</t>
  </si>
  <si>
    <t>ALUM EN BOMBAS FULLER MCG 7 Y 8</t>
  </si>
  <si>
    <t>FULLER MCG 7y8</t>
  </si>
  <si>
    <t>20220830-TR03</t>
  </si>
  <si>
    <t>INST REFLE SEPAX MCG8</t>
  </si>
  <si>
    <t>SEPAX MCG 8</t>
  </si>
  <si>
    <t>20220830-TR04</t>
  </si>
  <si>
    <t>INST TUB -CNT COQUE 1</t>
  </si>
  <si>
    <t>20220831-TR01</t>
  </si>
  <si>
    <t>INST REGUL EN GAB - CANTERA</t>
  </si>
  <si>
    <t>CANTERA</t>
  </si>
  <si>
    <t>400005339982</t>
  </si>
  <si>
    <t>20220901-TR01</t>
  </si>
  <si>
    <t>TRAS DE TRANS ENVASE</t>
  </si>
  <si>
    <t>20220901-TR02</t>
  </si>
  <si>
    <t>REP DE LINEAS BOMBA CANTERA</t>
  </si>
  <si>
    <t>20220902-TR01</t>
  </si>
  <si>
    <t>PINTURA A PTAS MMP5 - H8-9</t>
  </si>
  <si>
    <t>20220902-TR02</t>
  </si>
  <si>
    <t>REV Y REP TUB CAN Y CAB RASTA SUR- DES H9</t>
  </si>
  <si>
    <t>DESCARGA H9</t>
  </si>
  <si>
    <t>400005339985</t>
  </si>
  <si>
    <t>20220903-TR01</t>
  </si>
  <si>
    <t>OPR DE PLAT - CCM MMP5</t>
  </si>
  <si>
    <t>CCM MMP5</t>
  </si>
  <si>
    <t>14 05 11 SEP</t>
  </si>
  <si>
    <t>20220905-TR01</t>
  </si>
  <si>
    <t>MTTO PREV P/INUNDACIÓN COREOLIS COQUE 2</t>
  </si>
  <si>
    <t>20220906-TR02</t>
  </si>
  <si>
    <t>CAB PROV COREOLIS H9</t>
  </si>
  <si>
    <t>H9 CORIOLIS</t>
  </si>
  <si>
    <t>20220909-CO01</t>
  </si>
  <si>
    <t>MAT SENS ELEV MCG 7 y 8</t>
  </si>
  <si>
    <t>20220907-TR01</t>
  </si>
  <si>
    <t>CAB A MOT PPAL H10</t>
  </si>
  <si>
    <t>20220907-TR02</t>
  </si>
  <si>
    <t>ASIS PBAS ELEC CCM DESC H10</t>
  </si>
  <si>
    <t>CCM DESC H10</t>
  </si>
  <si>
    <t>20220908-TR01</t>
  </si>
  <si>
    <t>CAMB DE CTRO DE CARGA COMEDOR CMX</t>
  </si>
  <si>
    <t>400005339986</t>
  </si>
  <si>
    <t>20220910-TR1</t>
  </si>
  <si>
    <t>MOV CAÑON ENTRE H10 Y H9</t>
  </si>
  <si>
    <t>H9 Y H10</t>
  </si>
  <si>
    <t>15 12 18 SEP</t>
  </si>
  <si>
    <t>20220912-TR01</t>
  </si>
  <si>
    <t>20220912-TR02</t>
  </si>
  <si>
    <t>CAM CONT Y RECEP DE SEG PALET 4</t>
  </si>
  <si>
    <t>20220913-TR01</t>
  </si>
  <si>
    <t>MTTO ELEC Y ALUM - SILOS 11 Y 12</t>
  </si>
  <si>
    <t>SILOS 11 Y 12</t>
  </si>
  <si>
    <t>20220914-TR01</t>
  </si>
  <si>
    <t>REAH ALUM SOTANO SILOS BCO</t>
  </si>
  <si>
    <t>STNO SILOS BCO</t>
  </si>
  <si>
    <t>20220915-TR01</t>
  </si>
  <si>
    <t>REAH ALUM Y MTTO ELEC Y LIMP MCG 8 Y BANDA 5</t>
  </si>
  <si>
    <t>MCG 8 Y BANDA 5</t>
  </si>
  <si>
    <t>20220916-TR01</t>
  </si>
  <si>
    <t>GUARDIA CUAD ELEC H10 DIA FESTIVO</t>
  </si>
  <si>
    <t>20220912-TR03</t>
  </si>
  <si>
    <t>OP PLATAFORMA DESC H10 REP DE POLIPASTO</t>
  </si>
  <si>
    <t>DESC H10</t>
  </si>
  <si>
    <t>16 19 25 SEP</t>
  </si>
  <si>
    <t>19/09/20222</t>
  </si>
  <si>
    <t>20220919-TR01</t>
  </si>
  <si>
    <t>LIMP GRAL PALET 3 ENVASE</t>
  </si>
  <si>
    <t>20220920-TR01</t>
  </si>
  <si>
    <t>ADE ELEC VTI H10</t>
  </si>
  <si>
    <t>EN RUTA POR AUTORIZACION</t>
  </si>
  <si>
    <t>VTI H10</t>
  </si>
  <si>
    <t>400005377178</t>
  </si>
  <si>
    <t>20220922-TR01</t>
  </si>
  <si>
    <t>INST CABLE MOT ELEV 51 H10</t>
  </si>
  <si>
    <t>ELEV 51 H10</t>
  </si>
  <si>
    <t>20220921-TR001</t>
  </si>
  <si>
    <t>REAH ALUM MOT PPAL MCG8</t>
  </si>
  <si>
    <t>20220922-TR02</t>
  </si>
  <si>
    <t>INST LAM EME CCM MMP 6 y 7</t>
  </si>
  <si>
    <t>MMP 6 Y 7</t>
  </si>
  <si>
    <t>20220922-TR03</t>
  </si>
  <si>
    <t>MTTO GRAL MOT PPAL MMP 6</t>
  </si>
  <si>
    <t>MMP 6</t>
  </si>
  <si>
    <t>EDUARDO</t>
  </si>
  <si>
    <t>20220824-CO03</t>
  </si>
  <si>
    <t>INST LAMP LED PASILLO ALMA</t>
  </si>
  <si>
    <t>20220923-TR01</t>
  </si>
  <si>
    <t>REAH ALUM BASCULA SILO 8</t>
  </si>
  <si>
    <t>SILO 8</t>
  </si>
  <si>
    <t>17 26 SEP 02 OCT</t>
  </si>
  <si>
    <t>20220926-CO01</t>
  </si>
  <si>
    <t>CAB ELECTRODO 1/0</t>
  </si>
  <si>
    <t>20220927-CTR01</t>
  </si>
  <si>
    <t>CAB A BOMBAS CANTERA</t>
  </si>
  <si>
    <t>400005377345</t>
  </si>
  <si>
    <t>20220926-TR01</t>
  </si>
  <si>
    <t>MTTO BÁSCIO S_PPAL</t>
  </si>
  <si>
    <t>S_Ppal</t>
  </si>
  <si>
    <t>20220927-TR01</t>
  </si>
  <si>
    <t>REAH ALUM CALIZA PH</t>
  </si>
  <si>
    <t>CALIZA Y PH</t>
  </si>
  <si>
    <t>400005377388</t>
  </si>
  <si>
    <t>20221001-TR01</t>
  </si>
  <si>
    <t>ITM 100A 3P SCH</t>
  </si>
  <si>
    <t>20220928-TR01</t>
  </si>
  <si>
    <t>REAH ALUM AUMUD H10</t>
  </si>
  <si>
    <t>400005377245</t>
  </si>
  <si>
    <t>20220930-TR01</t>
  </si>
  <si>
    <t>20220930-TR02</t>
  </si>
  <si>
    <t>REAH ALUM BANDA 30</t>
  </si>
  <si>
    <t xml:space="preserve">18 3 OCT 9 OCT </t>
  </si>
  <si>
    <t>20221006-TR01</t>
  </si>
  <si>
    <t>DESM MOT CLINKER</t>
  </si>
  <si>
    <t>CLINCKER</t>
  </si>
  <si>
    <t>20221003-TR01</t>
  </si>
  <si>
    <t>CONEX ELEC ELEVADOR 51</t>
  </si>
  <si>
    <t>ELEVADOR 51</t>
  </si>
  <si>
    <t>20221004-TR01-R1</t>
  </si>
  <si>
    <t>ALIM ELEC BOMBA CANTERA</t>
  </si>
  <si>
    <t>20221005-TR01</t>
  </si>
  <si>
    <t>ALUM ELEC ÁREA VÍAS</t>
  </si>
  <si>
    <t>VÍAS TREN</t>
  </si>
  <si>
    <t>20221007-TR01</t>
  </si>
  <si>
    <t>REP DE CIRC ALUM SILOS 1 Y 12 EST OF</t>
  </si>
  <si>
    <t>SILO 11 y 12 EST OF</t>
  </si>
  <si>
    <t>20221008-TR01</t>
  </si>
  <si>
    <t>LINMP GRAL T. ELE ENVASE</t>
  </si>
  <si>
    <t>19 10 OCT 16 OCT</t>
  </si>
  <si>
    <t>20221010-TR01</t>
  </si>
  <si>
    <t>ADE ELEC (COTACTO) BANDA 44</t>
  </si>
  <si>
    <t>BANDA 44</t>
  </si>
  <si>
    <t>20221011-TR02</t>
  </si>
  <si>
    <t>SER ELEC SILO MP6</t>
  </si>
  <si>
    <t>SILO MP 6</t>
  </si>
  <si>
    <t>20221012-CO01</t>
  </si>
  <si>
    <t>ALIM ELE A PARRILLA</t>
  </si>
  <si>
    <t>COMEDOR FIRSU</t>
  </si>
  <si>
    <t>400005377246</t>
  </si>
  <si>
    <t>20221012-TR01</t>
  </si>
  <si>
    <t>REAH ALUM CB</t>
  </si>
  <si>
    <t>20221013-TR02</t>
  </si>
  <si>
    <t>CONEX ELEC BOMBAS POL</t>
  </si>
  <si>
    <t>20221014-TR01</t>
  </si>
  <si>
    <t>DESM CTO COMPR MP6</t>
  </si>
  <si>
    <t>MP 6</t>
  </si>
  <si>
    <t>20221015-TR01</t>
  </si>
  <si>
    <t>SUST DE TRANSFO CCM COQUE 1</t>
  </si>
  <si>
    <t>20221015-TR02</t>
  </si>
  <si>
    <t>OP DE PLAT LAT ALMA</t>
  </si>
  <si>
    <t>LAT ALMACÉN</t>
  </si>
  <si>
    <t>20221015-TR03</t>
  </si>
  <si>
    <t>DESC Y TRAS TRANS SECADOR FLASH</t>
  </si>
  <si>
    <t>SEC FLASH</t>
  </si>
  <si>
    <t>OC ASIGNADAS PENDIENTES LIBERACION PARA PAGO</t>
  </si>
  <si>
    <t>OT</t>
  </si>
  <si>
    <t>Columna1</t>
  </si>
  <si>
    <t>Instalación tubería sensores Aumund H9</t>
  </si>
  <si>
    <t>Reparar Cableado sistema de dosificacion</t>
  </si>
  <si>
    <t>REAH TALLER ENVASE/REV ALUM MAQ 4/SEN EN</t>
  </si>
  <si>
    <t>OT ASIGNADAS EN RUTA LIBERACION PARA OC</t>
  </si>
  <si>
    <t>HABILITACION ELECTRICA DE ALUMBRADO Y CONTACTOS, RENTA DE PLANTA GENERADORA (INCLUYE SUMINISTRO DE COMBUSTIBLE Y RECARGAS, HABILITACIÓN DE ALUMBRADO CON FOTOSELDAS, DESMANTELAMIENTO DE CABLEADO PROVICIONAL, ESTANCIA EN LIBRANZA DE SUBESTACIÓN</t>
  </si>
  <si>
    <t>SUMINISTRO E INSTALACION DE CANALIZACION EXPUESTA Y EMBEBIDA(INCLUYE RANURA EN TIERRA Y VIALIDAD ASI COMO EL REPUESTO DEL CONCRETO DEL PISO</t>
  </si>
  <si>
    <t xml:space="preserve">INSTALACIÓN DE CABLEADO EN AREA PALAPA CANTERA, SUMINISTRO E INSTALACIÓN DE DE TABLERO CON INTERRUPTOR PARA CAMBIO DE EXISTENTE </t>
  </si>
  <si>
    <t>HABILITAR PROTECCIONES PUERTAS</t>
  </si>
  <si>
    <t>REPARACION DE ALUMBRADO EN CASETA SILOS</t>
  </si>
  <si>
    <t>MANTENIMIENTO A CCMs E INSTALACION ELECT</t>
  </si>
  <si>
    <t xml:space="preserve">cablear señales de molino coque </t>
  </si>
  <si>
    <t>REHABILITACIÓN DE ALUMBRADO COQUE 1 CCM PISO 1</t>
  </si>
  <si>
    <t>director</t>
  </si>
  <si>
    <t>sergio sasueta</t>
  </si>
  <si>
    <t>Habilitar cfem de elevador 51 coque 1</t>
  </si>
  <si>
    <t xml:space="preserve">Desmantelar Cuarto Comp. Antiguo MMP6 Y 7 </t>
  </si>
  <si>
    <t>Terminal Contractil kit monopolar cal .4</t>
  </si>
  <si>
    <t xml:space="preserve"> </t>
  </si>
  <si>
    <t>Reparacion cableado bomba vertical pozo</t>
  </si>
  <si>
    <t>OC LIBERADAS PARA PAGO POR USUSARIO, PENDIENTES DE LIBERAR POR DIRECCIÓN</t>
  </si>
  <si>
    <t>OT'S EN RUTA DE LIBERACION</t>
  </si>
  <si>
    <t>20220922-CO01</t>
  </si>
  <si>
    <t>TECHO DRIVE SEPARADOR MCG7</t>
  </si>
  <si>
    <t>400005377406</t>
  </si>
  <si>
    <t xml:space="preserve">19 3 OCT 9 OCT </t>
  </si>
  <si>
    <t>20221017-CO01</t>
  </si>
  <si>
    <t>TERMINAL EN FRIO 4_0</t>
  </si>
  <si>
    <t>LIBERADA</t>
  </si>
  <si>
    <t>TERMINAL CONTRACTIL KIT MONOPOLAR CAL.4/</t>
  </si>
  <si>
    <t>25.10.22</t>
  </si>
  <si>
    <t>Inst. Lamparas de Emergencia Sub MMP6 y 7</t>
  </si>
  <si>
    <t>08.10.22</t>
  </si>
  <si>
    <t>Desmantelar Cuarto Comp.Antiguo MMP6 y 7</t>
  </si>
  <si>
    <t xml:space="preserve">PARCIAL </t>
  </si>
  <si>
    <t>ID cotización</t>
  </si>
  <si>
    <t>OC ASIGNADA PENDIENTE DE LIBERAR POR USUARIO</t>
  </si>
  <si>
    <t>CON</t>
  </si>
  <si>
    <t>DESCRIPCION</t>
  </si>
  <si>
    <t>MONTO</t>
  </si>
  <si>
    <t>TOTAL ANTES DE IVA</t>
  </si>
  <si>
    <t xml:space="preserve">BALANCE DE ADEUDO </t>
  </si>
  <si>
    <t>ACIMSA</t>
  </si>
  <si>
    <t>OT ESPEJO DE TRABAJOS REALIZADOS</t>
  </si>
  <si>
    <t>OT'S EN RUTA DE TRABAJO REALIZADO</t>
  </si>
  <si>
    <t>TRABAJOS REALIZADOS PENDIENTES DE OC</t>
  </si>
  <si>
    <t>OC LIBERADAS POR USUARIO ( POR LIBERACION DE  GERENCIA)</t>
  </si>
  <si>
    <t>19.08.22</t>
  </si>
  <si>
    <t xml:space="preserve">Pablo </t>
  </si>
  <si>
    <t>REV ELEC CASETA STO DOM - CCM COQUE 2/ REAH ALUM OFICINAS DE GUARDIAS</t>
  </si>
  <si>
    <t xml:space="preserve">INST REFLE 50W MMP 5 Y 8, REAH ALUM CB </t>
  </si>
  <si>
    <t>20221017-TR02</t>
  </si>
  <si>
    <t>CAN P_CAB COMP MP6</t>
  </si>
  <si>
    <t>COMP MP6</t>
  </si>
  <si>
    <t>20221019-TR01</t>
  </si>
  <si>
    <t>REAH ALUM ELEV 4 CB 5</t>
  </si>
  <si>
    <t>CEMENTO BLANCO 5</t>
  </si>
  <si>
    <t>REAH ALUM P6 PRECA H10</t>
  </si>
  <si>
    <t>20221020-TR02</t>
  </si>
  <si>
    <t>REAH ALUM OF TALLER ELE</t>
  </si>
  <si>
    <t>20221021-TR02</t>
  </si>
  <si>
    <t>SER AISL CAB BOMBAS POL</t>
  </si>
  <si>
    <t>MCG 6,7 Y 8</t>
  </si>
  <si>
    <t>INST REF Y CAB B_FINOS CALIZA</t>
  </si>
  <si>
    <t>20221025-TR02</t>
  </si>
  <si>
    <t>PINTURA EN PALET 4 ENV</t>
  </si>
  <si>
    <t>PALET 4 ENVASE</t>
  </si>
  <si>
    <t>20221026-TR01</t>
  </si>
  <si>
    <t>CANA A COMP ENVASE</t>
  </si>
  <si>
    <t>COMP ENVASE</t>
  </si>
  <si>
    <t>20221026-TR03</t>
  </si>
  <si>
    <t>LIMP GRAL TALLER ENVASE</t>
  </si>
  <si>
    <t>MTTO GRAL MOT MCG6</t>
  </si>
  <si>
    <t>CAN A BOMBA VERT POLIB</t>
  </si>
  <si>
    <t>20221028-TR01</t>
  </si>
  <si>
    <t>REAH ALUM POSTE BÁSCULA AMP CALIZA</t>
  </si>
  <si>
    <t>BASC AMP CALIZA</t>
  </si>
  <si>
    <t>400005392724</t>
  </si>
  <si>
    <t>400005391210</t>
  </si>
  <si>
    <t>400005391209</t>
  </si>
  <si>
    <t xml:space="preserve">21 24 OCT 30 OCT </t>
  </si>
  <si>
    <t>Sum. de tablero para DM cubos MCG6</t>
  </si>
  <si>
    <t>Rehabilitar Alumb. Área Motor Ppal MMP7</t>
  </si>
  <si>
    <t>Cable acerado calibre 3/16, carrete 100</t>
  </si>
  <si>
    <t xml:space="preserve">Instalar manga termocontractil cables </t>
  </si>
  <si>
    <t>MOE OPE Y LOTO CANGILONES</t>
  </si>
  <si>
    <t>23 6 NOV 12 NOV</t>
  </si>
  <si>
    <t>REAH PAROS DE EME BAND MCG7</t>
  </si>
  <si>
    <t>20221107-CO03</t>
  </si>
  <si>
    <t>400005421356</t>
  </si>
  <si>
    <t>MCG 6 Y 7</t>
  </si>
  <si>
    <t>LIMP S.E. MCG 6 Y 7</t>
  </si>
  <si>
    <t>22 31 OCT 5 NOV</t>
  </si>
  <si>
    <t>400005421401</t>
  </si>
  <si>
    <t>20221031-TR02</t>
  </si>
  <si>
    <t>CANA Y SOPO SILO COQUE 1</t>
  </si>
  <si>
    <t>SILO COQUE 1</t>
  </si>
  <si>
    <t>20221107-TR01</t>
  </si>
  <si>
    <t>PINTURA PTA CCM TRIT ARCILLA</t>
  </si>
  <si>
    <t>CCM TRIT ARC</t>
  </si>
  <si>
    <t>20221107-TR04</t>
  </si>
  <si>
    <t>SER MTTO ELEC MCG7</t>
  </si>
  <si>
    <t>MCG7</t>
  </si>
  <si>
    <t>20221108-TR01</t>
  </si>
  <si>
    <t>MTTO MENOR MOT PPAL MCG 7</t>
  </si>
  <si>
    <t>20221109-TR01</t>
  </si>
  <si>
    <t>REAH ALUM MCG7</t>
  </si>
  <si>
    <t>20221111-TR01</t>
  </si>
  <si>
    <t>MTTO ELEC MCG7</t>
  </si>
  <si>
    <t>ADE DE BARANDAL MCG 7</t>
  </si>
  <si>
    <t>20221111-CO02</t>
  </si>
  <si>
    <t>ALIM ELE A INTER MCG8</t>
  </si>
  <si>
    <t>20221111-CO03</t>
  </si>
  <si>
    <t>TAB 440-110V MCG 7 Y 8</t>
  </si>
  <si>
    <t>20221111-CO04</t>
  </si>
  <si>
    <t>TAB CONT COLEECT MCG7</t>
  </si>
  <si>
    <t>20221115-TR01</t>
  </si>
  <si>
    <t>INST DE MOT DE VENT MCG2</t>
  </si>
  <si>
    <t>20221125-CTR04</t>
  </si>
  <si>
    <t>MTTO ELEC MCG 7 y 8</t>
  </si>
  <si>
    <t>Servicio de Suministro e instalación de ITM en Circuito del Motor principal de Draco en CCM Preca H9 / TRAB. VARIOS SUB. EST. PRINCIPAL</t>
  </si>
  <si>
    <t>TRA 24-29 ABR H10 Y T-MEC/ TRAB SEM 9-15 MAY TL 1 Y 2-H10/ MOTOR 5 HP W182-41</t>
  </si>
  <si>
    <t>CAM DE LUM EN POSTE RH/ REP PTA SEC FLASH H8/ CONEX TRAFO C_SNTDOM/ DES DE VENT AC BIOMASA</t>
  </si>
  <si>
    <t>CAM LAMP COQUE 1/ TRA EN S E PRECA H8 18-24 ABR/ 6PR 4-10 ABRIL PARO H10</t>
  </si>
  <si>
    <t>MCG 8 Y BANDA 5/ BANDA 44</t>
  </si>
  <si>
    <t>REAH ALUM Y MTTO ELEC Y LIMP MCG 8 Y BANDA 5/ ADE ELEC (COTACTO) BANDA 44</t>
  </si>
  <si>
    <t>MCG 8/ POLIVALENTE</t>
  </si>
  <si>
    <t>REAH ALUM MOT PPAL MCG8/ CONEX ELEC BOMBAS POL</t>
  </si>
  <si>
    <t>INST DE REF SOL CANTERA MIT/ PTA EME CANTERA MITRAS/ CAB A CNTO DE CARGA CANTERAS MIT</t>
  </si>
  <si>
    <t xml:space="preserve">REM CONT COLECTORES COQUE 1/ MOV CAÑON ENTRE H10 Y H9/ MTTO BASICOS S_PPAL/ MONT Y CONEX MOT CLINKER </t>
  </si>
  <si>
    <t>ASEGU CAB EN CHAROLA/ OP PLANRA ARTI. DESC H10/ PINTURA CCM PRECA H10</t>
  </si>
  <si>
    <t>400005434886</t>
  </si>
  <si>
    <t>INST TUB COQUE 1/ REAH ALUM AUMUND 40</t>
  </si>
  <si>
    <t>24 13 NOV 19 NOV</t>
  </si>
  <si>
    <t>Rehabilitar Alumb. Área Motor Ppal MMP6</t>
  </si>
  <si>
    <t>Etiquetas de fila</t>
  </si>
  <si>
    <t>Suma de Abonos</t>
  </si>
  <si>
    <t>Abril</t>
  </si>
  <si>
    <t>Agosto</t>
  </si>
  <si>
    <t>Enero</t>
  </si>
  <si>
    <t>Julo</t>
  </si>
  <si>
    <t>Junio</t>
  </si>
  <si>
    <t>Marzo</t>
  </si>
  <si>
    <t>Mayo</t>
  </si>
  <si>
    <t>Octubre</t>
  </si>
  <si>
    <t>Septiembre</t>
  </si>
  <si>
    <t>Total general</t>
  </si>
  <si>
    <t>total</t>
  </si>
  <si>
    <t>INST LUM SINDICATO</t>
  </si>
  <si>
    <t>ILUM SINDICATO</t>
  </si>
  <si>
    <t xml:space="preserve">Fernando </t>
  </si>
  <si>
    <t>CABLE ACERO GALV/FORRO 1/8 7X19 HK5135</t>
  </si>
  <si>
    <t>REMISION PARA ABASTO</t>
  </si>
  <si>
    <t>400005434940</t>
  </si>
  <si>
    <t>REAH ALUM OF TALLER ELE/ CANA A CONTACTOS BANDA 15/ CAM DE LUM AUD OF GRAL</t>
  </si>
  <si>
    <t>TALLER ELEC/ BANDA 15/ AUD OF GRAL</t>
  </si>
  <si>
    <t xml:space="preserve">REAH ALUM BANDA 30 / ITM 100A SCH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</si>
</sst>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.00_-;_-&quot;$&quot;* \-#,##0.00_-;_-&quot;$&quot;* &quot;-&quot;??_-;_-@"/>
    <numFmt numFmtId="167" formatCode="&quot;$&quot;#,##0.00"/>
    <numFmt numFmtId="168" formatCode="_-[$$-409]* #,##0.00_ ;_-[$$-409]* \-#,##0.00\ ;_-[$$-409]* &quot;-&quot;??_ ;_-@_ "/>
    <numFmt numFmtId="169" formatCode="0.000000E+00"/>
    <numFmt numFmtId="170" formatCode="dd/mm/yyyy"/>
  </numFmts>
  <fonts count="2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</font>
    <font>
      <b/>
      <sz val="10"/>
      <color rgb="FFFFFFFF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8"/>
      <color theme="1"/>
      <name val="Arial"/>
      <family val="2"/>
      <scheme val="minor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u/>
      <sz val="10"/>
      <color rgb="FF1155CC"/>
      <name val="Arial"/>
      <family val="2"/>
      <scheme val="minor"/>
    </font>
    <font>
      <u/>
      <sz val="10"/>
      <color rgb="FF0000FF"/>
      <name val="Arial"/>
      <family val="2"/>
      <scheme val="minor"/>
    </font>
    <font>
      <strike/>
      <sz val="10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sz val="11"/>
      <color indexed="8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7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0" fontId="21" fillId="0" borderId="0"/>
  </cellStyleXfs>
  <cellXfs count="2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6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/>
    <xf numFmtId="167" fontId="14" fillId="0" borderId="2" xfId="0" applyNumberFormat="1" applyFont="1" applyBorder="1"/>
    <xf numFmtId="0" fontId="13" fillId="0" borderId="0" xfId="0" applyFont="1" applyAlignment="1">
      <alignment horizontal="center"/>
    </xf>
    <xf numFmtId="0" fontId="0" fillId="6" borderId="0" xfId="0" applyFill="1"/>
    <xf numFmtId="0" fontId="0" fillId="3" borderId="0" xfId="0" applyFill="1"/>
    <xf numFmtId="0" fontId="15" fillId="0" borderId="0" xfId="0" applyFont="1"/>
    <xf numFmtId="0" fontId="13" fillId="0" borderId="0" xfId="0" applyFont="1" applyAlignment="1">
      <alignment horizontal="left" wrapText="1"/>
    </xf>
    <xf numFmtId="4" fontId="0" fillId="0" borderId="0" xfId="0" applyNumberFormat="1"/>
    <xf numFmtId="167" fontId="1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quotePrefix="1" applyFont="1"/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1" fillId="3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 wrapText="1"/>
    </xf>
    <xf numFmtId="166" fontId="1" fillId="8" borderId="0" xfId="0" applyNumberFormat="1" applyFont="1" applyFill="1" applyAlignment="1">
      <alignment horizontal="left" vertical="center"/>
    </xf>
    <xf numFmtId="166" fontId="1" fillId="3" borderId="0" xfId="0" applyNumberFormat="1" applyFont="1" applyFill="1" applyAlignment="1">
      <alignment horizontal="left" vertical="center"/>
    </xf>
    <xf numFmtId="166" fontId="1" fillId="9" borderId="0" xfId="0" applyNumberFormat="1" applyFont="1" applyFill="1" applyAlignment="1">
      <alignment horizontal="left" vertical="center"/>
    </xf>
    <xf numFmtId="166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0" fontId="1" fillId="9" borderId="0" xfId="0" quotePrefix="1" applyFont="1" applyFill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1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8" fontId="1" fillId="0" borderId="0" xfId="0" applyNumberFormat="1" applyFont="1" applyAlignment="1">
      <alignment vertical="center" wrapText="1"/>
    </xf>
    <xf numFmtId="14" fontId="10" fillId="0" borderId="0" xfId="1" applyNumberFormat="1" applyBorder="1" applyAlignment="1">
      <alignment horizontal="center" vertical="center"/>
    </xf>
    <xf numFmtId="14" fontId="1" fillId="0" borderId="0" xfId="1" applyNumberFormat="1" applyFont="1" applyBorder="1" applyAlignment="1">
      <alignment horizontal="center" vertical="center"/>
    </xf>
    <xf numFmtId="0" fontId="10" fillId="0" borderId="0" xfId="1" applyBorder="1" applyAlignment="1">
      <alignment horizontal="left" vertical="center"/>
    </xf>
    <xf numFmtId="0" fontId="1" fillId="0" borderId="0" xfId="2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9" borderId="0" xfId="0" applyFont="1" applyFill="1" applyAlignment="1">
      <alignment vertical="center"/>
    </xf>
    <xf numFmtId="165" fontId="1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6" fontId="2" fillId="0" borderId="0" xfId="0" applyNumberFormat="1" applyFont="1" applyAlignment="1">
      <alignment horizontal="left" vertical="center" wrapText="1"/>
    </xf>
    <xf numFmtId="166" fontId="1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0" xfId="3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167" fontId="1" fillId="0" borderId="0" xfId="0" applyNumberFormat="1" applyFont="1" applyAlignment="1">
      <alignment horizontal="left" vertical="center"/>
    </xf>
    <xf numFmtId="4" fontId="11" fillId="0" borderId="0" xfId="0" applyNumberFormat="1" applyFont="1" applyAlignment="1">
      <alignment horizontal="left" vertical="center"/>
    </xf>
    <xf numFmtId="165" fontId="11" fillId="0" borderId="0" xfId="0" applyNumberFormat="1" applyFont="1" applyAlignment="1">
      <alignment horizontal="left" vertical="center"/>
    </xf>
    <xf numFmtId="169" fontId="1" fillId="0" borderId="0" xfId="0" quotePrefix="1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166" fontId="1" fillId="0" borderId="0" xfId="0" applyNumberFormat="1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166" fontId="1" fillId="0" borderId="0" xfId="0" applyNumberFormat="1" applyFont="1" applyAlignment="1">
      <alignment horizontal="left" vertical="center" wrapText="1"/>
    </xf>
    <xf numFmtId="0" fontId="11" fillId="0" borderId="0" xfId="0" quotePrefix="1" applyFont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7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/>
    <xf numFmtId="167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1" fillId="6" borderId="0" xfId="0" applyFont="1" applyFill="1"/>
    <xf numFmtId="0" fontId="6" fillId="0" borderId="0" xfId="0" applyFont="1"/>
    <xf numFmtId="4" fontId="1" fillId="5" borderId="0" xfId="0" applyNumberFormat="1" applyFont="1" applyFill="1" applyAlignment="1">
      <alignment horizontal="center"/>
    </xf>
    <xf numFmtId="0" fontId="1" fillId="5" borderId="0" xfId="0" applyFont="1" applyFill="1"/>
    <xf numFmtId="0" fontId="6" fillId="0" borderId="2" xfId="0" applyFont="1" applyBorder="1"/>
    <xf numFmtId="167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7" fontId="6" fillId="0" borderId="2" xfId="0" applyNumberFormat="1" applyFont="1" applyBorder="1"/>
    <xf numFmtId="166" fontId="1" fillId="8" borderId="0" xfId="0" applyNumberFormat="1" applyFont="1" applyFill="1" applyAlignment="1">
      <alignment horizontal="center" vertical="center"/>
    </xf>
    <xf numFmtId="166" fontId="1" fillId="10" borderId="0" xfId="0" applyNumberFormat="1" applyFont="1" applyFill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left" vertical="center" wrapText="1"/>
    </xf>
    <xf numFmtId="166" fontId="2" fillId="7" borderId="4" xfId="0" applyNumberFormat="1" applyFont="1" applyFill="1" applyBorder="1" applyAlignment="1">
      <alignment horizontal="center" vertical="center" wrapText="1"/>
    </xf>
    <xf numFmtId="166" fontId="2" fillId="7" borderId="4" xfId="0" applyNumberFormat="1" applyFont="1" applyFill="1" applyBorder="1" applyAlignment="1">
      <alignment horizontal="left" vertical="center" wrapText="1"/>
    </xf>
    <xf numFmtId="16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1" fillId="11" borderId="6" xfId="0" applyFont="1" applyFill="1" applyBorder="1" applyAlignment="1">
      <alignment vertical="center" wrapText="1"/>
    </xf>
    <xf numFmtId="0" fontId="1" fillId="11" borderId="6" xfId="0" applyFont="1" applyFill="1" applyBorder="1" applyAlignment="1">
      <alignment vertical="center"/>
    </xf>
    <xf numFmtId="8" fontId="11" fillId="0" borderId="0" xfId="0" applyNumberFormat="1" applyFont="1"/>
    <xf numFmtId="14" fontId="11" fillId="11" borderId="6" xfId="0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66" fontId="2" fillId="7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wrapText="1"/>
    </xf>
    <xf numFmtId="0" fontId="0" fillId="0" borderId="0" xfId="0" applyAlignment="1">
      <alignment vertical="center" wrapText="1"/>
    </xf>
    <xf numFmtId="166" fontId="0" fillId="0" borderId="0" xfId="0" applyNumberFormat="1"/>
    <xf numFmtId="164" fontId="0" fillId="0" borderId="0" xfId="3" applyFont="1"/>
    <xf numFmtId="8" fontId="0" fillId="0" borderId="0" xfId="3" applyNumberFormat="1" applyFont="1"/>
    <xf numFmtId="0" fontId="0" fillId="0" borderId="0" xfId="0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14" fontId="11" fillId="0" borderId="7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164" fontId="1" fillId="0" borderId="0" xfId="3" applyFont="1" applyAlignment="1">
      <alignment horizontal="center" vertical="center"/>
    </xf>
    <xf numFmtId="166" fontId="1" fillId="0" borderId="1" xfId="3" applyNumberFormat="1" applyFont="1" applyFill="1" applyBorder="1" applyAlignment="1">
      <alignment horizontal="center" vertical="center"/>
    </xf>
    <xf numFmtId="166" fontId="1" fillId="0" borderId="3" xfId="3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44" fontId="0" fillId="0" borderId="0" xfId="0" applyNumberFormat="1"/>
    <xf numFmtId="164" fontId="1" fillId="0" borderId="3" xfId="3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12" borderId="0" xfId="0" applyFont="1" applyFill="1" applyAlignment="1">
      <alignment horizontal="center" vertical="center" wrapText="1"/>
    </xf>
    <xf numFmtId="164" fontId="11" fillId="0" borderId="0" xfId="3" applyFont="1" applyFill="1" applyAlignment="1">
      <alignment horizontal="center" vertical="center"/>
    </xf>
    <xf numFmtId="164" fontId="0" fillId="0" borderId="0" xfId="3" applyFont="1" applyFill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8" fontId="2" fillId="0" borderId="6" xfId="0" applyNumberFormat="1" applyFont="1" applyBorder="1" applyAlignment="1">
      <alignment horizontal="center" vertical="center" wrapText="1"/>
    </xf>
    <xf numFmtId="0" fontId="21" fillId="0" borderId="0" xfId="4"/>
    <xf numFmtId="0" fontId="21" fillId="0" borderId="0" xfId="4" applyAlignment="1">
      <alignment horizontal="left"/>
    </xf>
    <xf numFmtId="44" fontId="21" fillId="0" borderId="0" xfId="4" applyNumberFormat="1"/>
    <xf numFmtId="164" fontId="11" fillId="0" borderId="0" xfId="3" applyFont="1" applyAlignment="1">
      <alignment horizontal="center" vertical="center" wrapText="1"/>
    </xf>
    <xf numFmtId="170" fontId="11" fillId="0" borderId="0" xfId="0" applyNumberFormat="1" applyFont="1" applyAlignment="1">
      <alignment horizontal="center" vertical="center" wrapText="1"/>
    </xf>
    <xf numFmtId="164" fontId="1" fillId="0" borderId="0" xfId="3" applyFont="1" applyFill="1" applyAlignment="1">
      <alignment horizontal="center" vertical="center"/>
    </xf>
    <xf numFmtId="164" fontId="11" fillId="0" borderId="0" xfId="3" applyFont="1" applyFill="1" applyAlignment="1">
      <alignment horizontal="center"/>
    </xf>
    <xf numFmtId="164" fontId="1" fillId="0" borderId="1" xfId="3" applyFont="1" applyFill="1" applyBorder="1" applyAlignment="1">
      <alignment horizontal="center" vertical="center"/>
    </xf>
    <xf numFmtId="164" fontId="11" fillId="0" borderId="0" xfId="3" applyFont="1" applyAlignment="1">
      <alignment horizontal="center"/>
    </xf>
    <xf numFmtId="14" fontId="11" fillId="0" borderId="0" xfId="0" applyNumberFormat="1" applyFont="1" applyAlignment="1">
      <alignment horizontal="center" vertical="center" wrapText="1"/>
    </xf>
    <xf numFmtId="164" fontId="11" fillId="0" borderId="0" xfId="3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3" xfId="0" applyFont="1" applyBorder="1"/>
    <xf numFmtId="164" fontId="1" fillId="0" borderId="0" xfId="3" applyFont="1" applyFill="1" applyAlignment="1">
      <alignment horizontal="center" vertical="center" wrapText="1"/>
    </xf>
    <xf numFmtId="164" fontId="11" fillId="0" borderId="0" xfId="3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4" fontId="11" fillId="0" borderId="0" xfId="3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1" fillId="4" borderId="0" xfId="0" applyNumberFormat="1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/>
    </xf>
    <xf numFmtId="166" fontId="1" fillId="4" borderId="1" xfId="3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13" borderId="0" xfId="0" applyFont="1" applyFill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6" fontId="1" fillId="0" borderId="0" xfId="3" applyNumberFormat="1" applyFont="1" applyFill="1" applyAlignment="1">
      <alignment horizontal="center" vertical="center"/>
    </xf>
    <xf numFmtId="166" fontId="1" fillId="0" borderId="0" xfId="0" quotePrefix="1" applyNumberFormat="1" applyFont="1" applyAlignment="1">
      <alignment horizontal="center" vertical="center"/>
    </xf>
    <xf numFmtId="14" fontId="1" fillId="0" borderId="3" xfId="2" applyNumberFormat="1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166" fontId="1" fillId="0" borderId="3" xfId="2" applyNumberFormat="1" applyFont="1" applyBorder="1" applyAlignment="1">
      <alignment horizontal="center" vertical="center"/>
    </xf>
    <xf numFmtId="164" fontId="11" fillId="0" borderId="6" xfId="3" applyFont="1" applyBorder="1" applyAlignment="1">
      <alignment horizontal="center" vertical="center" wrapText="1"/>
    </xf>
    <xf numFmtId="164" fontId="11" fillId="0" borderId="7" xfId="3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6" fontId="1" fillId="0" borderId="1" xfId="2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0" xfId="0" applyFill="1" applyAlignment="1">
      <alignment horizontal="center"/>
    </xf>
  </cellXfs>
  <cellStyles count="5">
    <cellStyle name="Hipervínculo" xfId="1" builtinId="8"/>
    <cellStyle name="Moneda" xfId="3" builtinId="4"/>
    <cellStyle name="Normal" xfId="0" builtinId="0"/>
    <cellStyle name="Normal 2" xfId="2" xr:uid="{D4904B23-51C4-451C-AC78-516E767AD938}"/>
    <cellStyle name="Normal 3" xfId="4" xr:uid="{AD0E2991-1540-466D-BA68-6A1303018C2A}"/>
  </cellStyles>
  <dxfs count="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9" formatCode="dd/mm/yy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textRotation="0" indent="0" justifyLastLine="0" shrinkToFit="0" readingOrder="0"/>
    </dxf>
    <dxf>
      <border diagonalUp="0" diagonalDown="0" outline="0">
        <left/>
        <right/>
        <top style="thin">
          <color theme="7" tint="0.39997558519241921"/>
        </top>
        <bottom/>
      </border>
    </dxf>
    <dxf>
      <font>
        <color theme="1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border outline="0">
        <top style="thin">
          <color theme="7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2" formatCode="&quot;$&quot;#,##0.00_);[Red]\(&quot;$&quot;#,##0.00\)"/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9" formatCode="dd/mm/yy"/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border outline="0">
        <top style="thin">
          <color theme="7" tint="0.39997558519241921"/>
        </top>
        <bottom style="medium">
          <color rgb="FFCCCCCC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theme="7" tint="0.399975585192419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dd/mm/yy"/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7" tint="0.39997558519241921"/>
        </top>
        <bottom style="thin">
          <color theme="7" tint="0.39997558519241921"/>
        </bottom>
      </border>
    </dxf>
    <dxf>
      <border diagonalUp="0" diagonalDown="0" outline="0">
        <left/>
        <right/>
        <top style="thin">
          <color theme="7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dd/mm/yy"/>
      <fill>
        <patternFill patternType="none">
          <fgColor theme="7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top style="thin">
          <color theme="7" tint="0.39997558519241921"/>
        </top>
      </border>
    </dxf>
    <dxf>
      <border outline="0">
        <right style="thin">
          <color theme="7" tint="0.39997558519241921"/>
        </right>
        <top style="thin">
          <color indexed="64"/>
        </top>
        <bottom style="thin">
          <color theme="7" tint="0.39997558519241921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7" tint="0.39997558519241921"/>
        </bottom>
      </border>
    </dxf>
    <dxf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fill>
        <patternFill patternType="none">
          <fgColor rgb="FFFF0000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66" formatCode="_-&quot;$&quot;* #,##0.00_-;_-&quot;$&quot;* \-#,##0.00_-;_-&quot;$&quot;* &quot;-&quot;??_-;_-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numFmt numFmtId="166" formatCode="_-&quot;$&quot;* #,##0.00_-;_-&quot;$&quot;* \-#,##0.00_-;_-&quot;$&quot;* &quot;-&quot;??_-;_-@"/>
      <fill>
        <patternFill patternType="none">
          <fgColor rgb="FFFF0000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fill>
        <patternFill patternType="none">
          <fgColor rgb="FFFF0000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fill>
        <patternFill patternType="none">
          <fgColor rgb="FFFF0000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fill>
        <patternFill patternType="none">
          <fgColor rgb="FFFF0000"/>
          <bgColor auto="1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outline val="0"/>
        <shadow val="0"/>
        <vertAlign val="baseline"/>
        <sz val="1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outline val="0"/>
        <shadow val="0"/>
        <vertAlign val="baseline"/>
        <sz val="1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outline val="0"/>
        <shadow val="0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outline val="0"/>
        <shadow val="0"/>
        <vertAlign val="baseline"/>
        <sz val="10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outline val="0"/>
        <shadow val="0"/>
        <vertAlign val="baseline"/>
        <sz val="10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outline val="0"/>
        <shadow val="0"/>
        <vertAlign val="baseline"/>
        <sz val="1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outline val="0"/>
        <shadow val="0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outline val="0"/>
        <shadow val="0"/>
        <vertAlign val="baseline"/>
        <sz val="10"/>
        <name val="Arial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outline val="0"/>
        <shadow val="0"/>
        <vertAlign val="baseline"/>
        <sz val="10"/>
        <name val="Arial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7" formatCode="&quot;$&quot;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7" formatCode="&quot;$&quot;#,##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 tint="0.39997558519241921"/>
        </top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outline val="0"/>
        <shadow val="0"/>
        <vertAlign val="baseline"/>
        <sz val="10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0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outline val="0"/>
        <shadow val="0"/>
        <vertAlign val="baseline"/>
        <sz val="10"/>
        <name val="Arial"/>
        <family val="2"/>
        <scheme val="minor"/>
      </font>
      <numFmt numFmtId="166" formatCode="_-&quot;$&quot;* #,##0.00_-;_-&quot;$&quot;* \-#,##0.00_-;_-&quot;$&quot;* &quot;-&quot;??_-;_-@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6" formatCode="_-&quot;$&quot;* #,##0.00_-;_-&quot;$&quot;* \-#,##0.00_-;_-&quot;$&quot;* &quot;-&quot;??_-;_-@"/>
      <alignment horizontal="center" vertical="center" textRotation="0" wrapText="1" indent="0" justifyLastLine="0" shrinkToFit="0" readingOrder="0"/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TRABAJOS ACIMSA CEMEX 05 DIC 22.xlsx]Ingresos!TablaDinámica1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Ingresos!$B$1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Ingresos!$A$2:$A$11</c:f>
              <c:strCache>
                <c:ptCount val="9"/>
                <c:pt idx="0">
                  <c:v>Abril</c:v>
                </c:pt>
                <c:pt idx="1">
                  <c:v>Agosto</c:v>
                </c:pt>
                <c:pt idx="2">
                  <c:v>Enero</c:v>
                </c:pt>
                <c:pt idx="3">
                  <c:v>Julo</c:v>
                </c:pt>
                <c:pt idx="4">
                  <c:v>Junio</c:v>
                </c:pt>
                <c:pt idx="5">
                  <c:v>Marzo</c:v>
                </c:pt>
                <c:pt idx="6">
                  <c:v>Mayo</c:v>
                </c:pt>
                <c:pt idx="7">
                  <c:v>Octubre</c:v>
                </c:pt>
                <c:pt idx="8">
                  <c:v>Septiembre</c:v>
                </c:pt>
              </c:strCache>
            </c:strRef>
          </c:cat>
          <c:val>
            <c:numRef>
              <c:f>Ingresos!$B$2:$B$11</c:f>
              <c:numCache>
                <c:formatCode>_("$"* #,##0.00_);_("$"* \(#,##0.00\);_("$"* "-"??_);_(@_)</c:formatCode>
                <c:ptCount val="9"/>
                <c:pt idx="0">
                  <c:v>146651.50862068965</c:v>
                </c:pt>
                <c:pt idx="1">
                  <c:v>310699.5</c:v>
                </c:pt>
                <c:pt idx="2">
                  <c:v>300619.52586206899</c:v>
                </c:pt>
                <c:pt idx="3">
                  <c:v>139021.80172413794</c:v>
                </c:pt>
                <c:pt idx="4">
                  <c:v>112609.61206896554</c:v>
                </c:pt>
                <c:pt idx="5">
                  <c:v>219905.00000000003</c:v>
                </c:pt>
                <c:pt idx="6">
                  <c:v>361657.87068965519</c:v>
                </c:pt>
                <c:pt idx="7">
                  <c:v>176517.27586206899</c:v>
                </c:pt>
                <c:pt idx="8">
                  <c:v>287847.86206896557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B-4E84-A564-CDB45443B9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10243135"/>
        <c:axId val="595803615"/>
      </c:barChart>
      <c:catAx>
        <c:axId val="310243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03615"/>
        <c:crosses val="autoZero"/>
        <c:auto val="1"/>
        <c:lblAlgn val="ctr"/>
        <c:lblOffset val="100"/>
        <c:noMultiLvlLbl val="0"/>
      </c:catAx>
      <c:valAx>
        <c:axId val="595803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43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DE TRABAJOS ACIMSA CEMEX 05 DIC 22.xlsx]Ingresos!TablaDinámica1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Ingresos!$B$1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Ingresos!$A$2:$A$11</c:f>
              <c:strCache>
                <c:ptCount val="9"/>
                <c:pt idx="0">
                  <c:v>Abril</c:v>
                </c:pt>
                <c:pt idx="1">
                  <c:v>Agosto</c:v>
                </c:pt>
                <c:pt idx="2">
                  <c:v>Enero</c:v>
                </c:pt>
                <c:pt idx="3">
                  <c:v>Julo</c:v>
                </c:pt>
                <c:pt idx="4">
                  <c:v>Junio</c:v>
                </c:pt>
                <c:pt idx="5">
                  <c:v>Marzo</c:v>
                </c:pt>
                <c:pt idx="6">
                  <c:v>Mayo</c:v>
                </c:pt>
                <c:pt idx="7">
                  <c:v>Octubre</c:v>
                </c:pt>
                <c:pt idx="8">
                  <c:v>Septiembre</c:v>
                </c:pt>
              </c:strCache>
            </c:strRef>
          </c:cat>
          <c:val>
            <c:numRef>
              <c:f>Ingresos!$B$2:$B$11</c:f>
              <c:numCache>
                <c:formatCode>_("$"* #,##0.00_);_("$"* \(#,##0.00\);_("$"* "-"??_);_(@_)</c:formatCode>
                <c:ptCount val="9"/>
                <c:pt idx="0">
                  <c:v>146651.50862068965</c:v>
                </c:pt>
                <c:pt idx="1">
                  <c:v>310699.5</c:v>
                </c:pt>
                <c:pt idx="2">
                  <c:v>300619.52586206899</c:v>
                </c:pt>
                <c:pt idx="3">
                  <c:v>139021.80172413794</c:v>
                </c:pt>
                <c:pt idx="4">
                  <c:v>112609.61206896554</c:v>
                </c:pt>
                <c:pt idx="5">
                  <c:v>219905.00000000003</c:v>
                </c:pt>
                <c:pt idx="6">
                  <c:v>361657.87068965519</c:v>
                </c:pt>
                <c:pt idx="7">
                  <c:v>176517.27586206899</c:v>
                </c:pt>
                <c:pt idx="8">
                  <c:v>287847.86206896557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9-4E9A-951D-598D4A235E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10243135"/>
        <c:axId val="595803615"/>
      </c:barChart>
      <c:catAx>
        <c:axId val="310243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03615"/>
        <c:crosses val="autoZero"/>
        <c:auto val="1"/>
        <c:lblAlgn val="ctr"/>
        <c:lblOffset val="100"/>
        <c:noMultiLvlLbl val="0"/>
      </c:catAx>
      <c:valAx>
        <c:axId val="595803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43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146126</xdr:rowOff>
    </xdr:from>
    <xdr:to>
      <xdr:col>14</xdr:col>
      <xdr:colOff>534329</xdr:colOff>
      <xdr:row>20</xdr:row>
      <xdr:rowOff>58078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34D3FA-94F5-4042-8625-AA829367F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7938</xdr:rowOff>
    </xdr:from>
    <xdr:to>
      <xdr:col>7</xdr:col>
      <xdr:colOff>208063</xdr:colOff>
      <xdr:row>32</xdr:row>
      <xdr:rowOff>128588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324369-7676-445F-B2C1-5DC83FF6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rge/Downloads/Movimientos%20auxiliares%20del%20catalog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gutierrez" refreshedDate="44895.72825659722" createdVersion="8" refreshedVersion="8" minRefreshableVersion="3" recordCount="62" xr:uid="{2BAD508F-08D2-4E61-A4B6-82D6E47EEDAC}">
  <cacheSource type="worksheet">
    <worksheetSource name="Tabla1" r:id="rId2"/>
  </cacheSource>
  <cacheFields count="10">
    <cacheField name="Fecha" numFmtId="49">
      <sharedItems/>
    </cacheField>
    <cacheField name="Columna1" numFmtId="49">
      <sharedItems containsBlank="1" count="10">
        <m/>
        <s v="Enero"/>
        <s v="Marzo"/>
        <s v="Abril"/>
        <s v="Mayo"/>
        <s v="Junio"/>
        <s v="Julo"/>
        <s v="Agosto"/>
        <s v="Septiembre"/>
        <s v="Octubre"/>
      </sharedItems>
    </cacheField>
    <cacheField name="Tipo" numFmtId="49">
      <sharedItems/>
    </cacheField>
    <cacheField name="Número " numFmtId="3">
      <sharedItems containsSemiMixedTypes="0" containsString="0" containsNumber="1" containsInteger="1" minValue="1" maxValue="117"/>
    </cacheField>
    <cacheField name="Concepto" numFmtId="49">
      <sharedItems/>
    </cacheField>
    <cacheField name="Referencia" numFmtId="0">
      <sharedItems containsBlank="1"/>
    </cacheField>
    <cacheField name="Cargos" numFmtId="168">
      <sharedItems containsString="0" containsBlank="1" containsNumber="1" minValue="5230.3599999999997" maxValue="281131.02"/>
    </cacheField>
    <cacheField name="Abonos" numFmtId="168">
      <sharedItems containsSemiMixedTypes="0" containsString="0" containsNumber="1" minValue="0" maxValue="287847.86206896557"/>
    </cacheField>
    <cacheField name="Abonos + IVA" numFmtId="168">
      <sharedItems containsString="0" containsBlank="1" containsNumber="1" minValue="0" maxValue="333903.52"/>
    </cacheField>
    <cacheField name="Saldo" numFmtId="168">
      <sharedItems containsSemiMixedTypes="0" containsString="0" containsNumber="1" minValue="-333903.52" maxValue="419523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30/Sep/2021"/>
    <x v="0"/>
    <s v="Diario"/>
    <n v="107"/>
    <s v="REGISTRO DE VENTAS DEL MES DE SEPTIEMBRE DE 2021"/>
    <m/>
    <n v="281131.02"/>
    <n v="0"/>
    <n v="0"/>
    <n v="281131.02"/>
  </r>
  <r>
    <s v="30/Nov/2021"/>
    <x v="0"/>
    <s v="Diario"/>
    <n v="113"/>
    <s v="VENTAS DEL MES DE NOVIEMBRE DE 2021"/>
    <s v="F-786"/>
    <n v="41528"/>
    <n v="0"/>
    <n v="0"/>
    <n v="322659.02"/>
  </r>
  <r>
    <s v="30/Nov/2021"/>
    <x v="0"/>
    <s v="Diario"/>
    <n v="113"/>
    <s v="VENTAS DEL MES DE NOVIEMBRE DE 2021"/>
    <s v="F-787"/>
    <n v="41528"/>
    <n v="0"/>
    <n v="0"/>
    <n v="364187.02"/>
  </r>
  <r>
    <s v="30/Dic/2021"/>
    <x v="0"/>
    <s v="Diario"/>
    <n v="117"/>
    <s v="REGISTRO DE VENTAS DEL MES DE DICIEMBRE DE 2021"/>
    <s v="F-792"/>
    <n v="53128"/>
    <n v="0"/>
    <n v="0"/>
    <n v="417315.02"/>
  </r>
  <r>
    <s v="25/Ene/2022"/>
    <x v="1"/>
    <s v="Ingresos"/>
    <n v="2"/>
    <s v="DESCUENTO DE FACT AFIRME DE CEMEX OPERACIONES"/>
    <s v="F-797"/>
    <m/>
    <n v="44218.758620689659"/>
    <n v="51293.760000000002"/>
    <n v="366021.26"/>
  </r>
  <r>
    <s v="25/Ene/2022"/>
    <x v="1"/>
    <s v="Ingresos"/>
    <n v="2"/>
    <s v="DESCUENTO DE FACT AFIRME DE CEMEX OPERACIONES"/>
    <s v="F-796"/>
    <m/>
    <n v="139000.76724137933"/>
    <n v="161240.89000000001"/>
    <n v="204780.37"/>
  </r>
  <r>
    <s v="25/Ene/2022"/>
    <x v="1"/>
    <s v="Ingresos"/>
    <n v="3"/>
    <s v="ING. POR COBRO DE F-792, 787 Y 786 CEMEX"/>
    <s v="F-792"/>
    <m/>
    <n v="45800"/>
    <n v="53128"/>
    <n v="151652.37"/>
  </r>
  <r>
    <s v="25/Ene/2022"/>
    <x v="1"/>
    <s v="Ingresos"/>
    <n v="3"/>
    <s v="ING. POR COBRO DE F-792, 787 Y 786 CEMEX"/>
    <s v="F-787"/>
    <m/>
    <n v="35800"/>
    <n v="41528"/>
    <n v="110124.37"/>
  </r>
  <r>
    <s v="25/Ene/2022"/>
    <x v="1"/>
    <s v="Ingresos"/>
    <n v="3"/>
    <s v="ING. POR COBRO DE F-792, 787 Y 786 CEMEX"/>
    <s v="F-786"/>
    <m/>
    <n v="35800"/>
    <n v="41528"/>
    <n v="68596.37"/>
  </r>
  <r>
    <s v="31/Ene/2022"/>
    <x v="0"/>
    <s v="Diario"/>
    <n v="1"/>
    <s v="VENTAS DEL MES DE ENERO DE 2022"/>
    <s v="F-797"/>
    <n v="51293.760000000002"/>
    <n v="0"/>
    <m/>
    <n v="119890.13"/>
  </r>
  <r>
    <s v="31/Ene/2022"/>
    <x v="0"/>
    <s v="Diario"/>
    <n v="1"/>
    <s v="VENTAS DEL MES DE ENERO DE 2022"/>
    <s v="F-796"/>
    <n v="161240.89000000001"/>
    <n v="0"/>
    <m/>
    <n v="281131.02"/>
  </r>
  <r>
    <s v="04/Mar/2022"/>
    <x v="2"/>
    <s v="Ingresos"/>
    <n v="10"/>
    <s v="COBRO DE FACT. 779, 780, 781"/>
    <s v="F-779"/>
    <m/>
    <n v="53800.000000000007"/>
    <n v="62408"/>
    <n v="218723.02"/>
  </r>
  <r>
    <s v="04/Mar/2022"/>
    <x v="2"/>
    <s v="Ingresos"/>
    <n v="10"/>
    <s v="COBRO DE FACT. 779, 780, 781"/>
    <s v="F-780"/>
    <m/>
    <n v="56300.000000000007"/>
    <n v="65308"/>
    <n v="153415.01999999999"/>
  </r>
  <r>
    <s v="04/Mar/2022"/>
    <x v="2"/>
    <s v="Ingresos"/>
    <n v="10"/>
    <s v="COBRO DE FACT. 779, 780, 781"/>
    <s v="F-781"/>
    <m/>
    <n v="41055.000000000007"/>
    <n v="47623.8"/>
    <n v="105791.22"/>
  </r>
  <r>
    <s v="23/Mar/2022"/>
    <x v="2"/>
    <s v="Ingresos"/>
    <n v="11"/>
    <s v="INGRESO POR PAGO FACTURAS CEMEX ( AFIRME )"/>
    <s v="F-801"/>
    <m/>
    <n v="68750"/>
    <n v="79750"/>
    <n v="26041.22"/>
  </r>
  <r>
    <s v="31/Mar/2022"/>
    <x v="0"/>
    <s v="Diario"/>
    <n v="10"/>
    <s v="REGISTRO DE VENTAS DEL MES DE MARZO DE 2022"/>
    <s v="F-810"/>
    <n v="64213.63"/>
    <n v="0"/>
    <m/>
    <n v="90254.85"/>
  </r>
  <r>
    <s v="31/Mar/2022"/>
    <x v="0"/>
    <s v="Diario"/>
    <n v="10"/>
    <s v="REGISTRO DE VENTAS DEL MES DE MARZO DE 2022"/>
    <s v="F-801"/>
    <n v="79750"/>
    <n v="0"/>
    <m/>
    <n v="170004.85"/>
  </r>
  <r>
    <s v="31/Mar/2022"/>
    <x v="0"/>
    <s v="Diario"/>
    <n v="10"/>
    <s v="REGISTRO DE VENTAS DEL MES DE MARZO DE 2022"/>
    <s v="F-807"/>
    <n v="105902.12"/>
    <n v="0"/>
    <m/>
    <n v="275906.96999999997"/>
  </r>
  <r>
    <s v="13/Abr/2022"/>
    <x v="3"/>
    <s v="Ingresos"/>
    <n v="15"/>
    <s v="INGRESO POR PAGO DE FACT. CEMEX"/>
    <m/>
    <m/>
    <n v="146651.50862068965"/>
    <n v="170115.75"/>
    <n v="105791.22"/>
  </r>
  <r>
    <s v="30/Abr/2022"/>
    <x v="0"/>
    <s v="Diario"/>
    <n v="13"/>
    <s v="VENTAS DEL MES DE ABRIL DEL 2022"/>
    <s v="F-812"/>
    <n v="113487.78"/>
    <n v="0"/>
    <m/>
    <n v="219279"/>
  </r>
  <r>
    <s v="30/Abr/2022"/>
    <x v="0"/>
    <s v="Diario"/>
    <n v="13"/>
    <s v="VENTAS DEL MES DE ABRIL DEL 2022"/>
    <s v="F-813"/>
    <n v="101939.2"/>
    <n v="0"/>
    <m/>
    <n v="321218.2"/>
  </r>
  <r>
    <s v="30/Abr/2022"/>
    <x v="0"/>
    <s v="Diario"/>
    <n v="13"/>
    <s v="VENTAS DEL MES DE ABRIL DEL 2022"/>
    <s v="F-814"/>
    <n v="98304.93"/>
    <n v="0"/>
    <m/>
    <n v="419523.13"/>
  </r>
  <r>
    <s v="12/May/2022"/>
    <x v="4"/>
    <s v="Ingresos"/>
    <n v="20"/>
    <s v="INGRESO POR PAGO DE FACT. CEMEX"/>
    <s v="F-812"/>
    <m/>
    <n v="97834.293103448275"/>
    <n v="113487.78"/>
    <n v="306035.34999999998"/>
  </r>
  <r>
    <s v="12/May/2022"/>
    <x v="4"/>
    <s v="Ingresos"/>
    <n v="20"/>
    <s v="INGRESO POR PAGO DE FACT. CEMEX"/>
    <s v="F-813"/>
    <m/>
    <n v="87878.620689655174"/>
    <n v="101939.2"/>
    <n v="204096.15"/>
  </r>
  <r>
    <s v="12/May/2022"/>
    <x v="4"/>
    <s v="Ingresos"/>
    <n v="20"/>
    <s v="INGRESO POR PAGO DE FACT. CEMEX"/>
    <s v="F-813"/>
    <m/>
    <n v="84745.629310344826"/>
    <n v="98304.93"/>
    <n v="105791.22"/>
  </r>
  <r>
    <s v="13/May/2022"/>
    <x v="4"/>
    <s v="Ingresos"/>
    <n v="22"/>
    <s v="PAGO DE F-776 DE CEMEX"/>
    <s v="F-776"/>
    <m/>
    <n v="91199.327586206899"/>
    <n v="105791.22"/>
    <n v="0"/>
  </r>
  <r>
    <s v="31/May/2022"/>
    <x v="0"/>
    <s v="Diario"/>
    <n v="15"/>
    <s v="REGISTRO DE VENTAS DEL MES DE MAYO DE 2022"/>
    <m/>
    <n v="80380.66"/>
    <n v="0"/>
    <m/>
    <n v="80380.66"/>
  </r>
  <r>
    <s v="21/Jun/2022"/>
    <x v="5"/>
    <s v="Ingresos"/>
    <n v="26"/>
    <s v="REGISTRO DE INGRESO POR PAGO DE FACT. AFIRME ( CEMEX )"/>
    <s v="f-821"/>
    <m/>
    <n v="69293.672413793116"/>
    <n v="80380.66"/>
    <n v="0"/>
  </r>
  <r>
    <s v="21/Jun/2022"/>
    <x v="5"/>
    <s v="Ingresos"/>
    <n v="26"/>
    <s v="REGISTRO DE INGRESO POR PAGO DE FACT. AFIRME ( CEMEX )"/>
    <s v="F-823"/>
    <m/>
    <n v="43315.939655172413"/>
    <n v="50246.49"/>
    <n v="-50246.49"/>
  </r>
  <r>
    <s v="30/Jun/2022"/>
    <x v="0"/>
    <s v="Diario"/>
    <n v="18"/>
    <s v="REGISTRO DE VENTAS DEL MES DE JUNIO DE 2022"/>
    <s v="F-830"/>
    <n v="17632"/>
    <n v="0"/>
    <m/>
    <n v="-32614.49"/>
  </r>
  <r>
    <s v="30/Jun/2022"/>
    <x v="0"/>
    <s v="Diario"/>
    <n v="18"/>
    <s v="REGISTRO DE VENTAS DEL MES DE JUNIO DE 2022"/>
    <s v="F-823"/>
    <n v="50246.49"/>
    <n v="0"/>
    <m/>
    <n v="17632"/>
  </r>
  <r>
    <s v="01/Jul/2022"/>
    <x v="6"/>
    <s v="Ingresos"/>
    <n v="33"/>
    <s v="PAGO DE FACTURAS CEMEX"/>
    <s v="F-830"/>
    <m/>
    <n v="15200.000000000002"/>
    <n v="17632"/>
    <n v="0"/>
  </r>
  <r>
    <s v="01/Jul/2022"/>
    <x v="6"/>
    <s v="Ingresos"/>
    <n v="33"/>
    <s v="PAGO DE FACTURAS CEMEX"/>
    <s v="F-835"/>
    <m/>
    <n v="23217.525862068967"/>
    <n v="26932.33"/>
    <n v="-26932.33"/>
  </r>
  <r>
    <s v="01/Jul/2022"/>
    <x v="6"/>
    <s v="Ingresos"/>
    <n v="33"/>
    <s v="PAGO DE FACTURAS CEMEX"/>
    <s v="F-832"/>
    <m/>
    <n v="82709.293103448275"/>
    <n v="95942.78"/>
    <n v="-122875.11"/>
  </r>
  <r>
    <s v="01/Jul/2022"/>
    <x v="6"/>
    <s v="Ingresos"/>
    <n v="33"/>
    <s v="PAGO DE FACTURAS CEMEX"/>
    <s v="F-834"/>
    <m/>
    <n v="13386.051724137931"/>
    <n v="15527.82"/>
    <n v="-138402.93"/>
  </r>
  <r>
    <s v="01/Jul/2022"/>
    <x v="6"/>
    <s v="Ingresos"/>
    <n v="33"/>
    <s v="PAGO DE FACTURAS CEMEX"/>
    <s v="F-833"/>
    <m/>
    <n v="4508.9310344827591"/>
    <n v="5230.3599999999997"/>
    <n v="-143633.29"/>
  </r>
  <r>
    <s v="31/Jul/2022"/>
    <x v="0"/>
    <s v="Diario"/>
    <n v="22"/>
    <s v="REGISTRO DE VENTAS FACTURAS DEL MES DE JULIO 2022"/>
    <s v="F-832"/>
    <n v="95942.78"/>
    <n v="0"/>
    <m/>
    <n v="-47690.51"/>
  </r>
  <r>
    <s v="31/Jul/2022"/>
    <x v="0"/>
    <s v="Diario"/>
    <n v="22"/>
    <s v="REGISTRO DE VENTAS FACTURAS DEL MES DE JULIO 2022"/>
    <s v="F-833"/>
    <n v="5230.3599999999997"/>
    <n v="0"/>
    <m/>
    <n v="-42460.15"/>
  </r>
  <r>
    <s v="31/Jul/2022"/>
    <x v="0"/>
    <s v="Diario"/>
    <n v="22"/>
    <s v="REGISTRO DE VENTAS FACTURAS DEL MES DE JULIO 2022"/>
    <s v="F-834"/>
    <n v="15527.82"/>
    <n v="0"/>
    <m/>
    <n v="-26932.33"/>
  </r>
  <r>
    <s v="31/Jul/2022"/>
    <x v="0"/>
    <s v="Diario"/>
    <n v="22"/>
    <s v="REGISTRO DE VENTAS FACTURAS DEL MES DE JULIO 2022"/>
    <s v="F-835"/>
    <n v="26932.33"/>
    <n v="0"/>
    <m/>
    <n v="0"/>
  </r>
  <r>
    <s v="31/Jul/2022"/>
    <x v="0"/>
    <s v="Diario"/>
    <n v="22"/>
    <s v="REGISTRO DE VENTAS FACTURAS DEL MES DE JULIO 2022"/>
    <s v="F-839"/>
    <n v="28942"/>
    <n v="0"/>
    <m/>
    <n v="28942"/>
  </r>
  <r>
    <s v="31/Jul/2022"/>
    <x v="0"/>
    <s v="Diario"/>
    <n v="22"/>
    <s v="REGISTRO DE VENTAS FACTURAS DEL MES DE JULIO 2022"/>
    <s v="F-840"/>
    <n v="28884"/>
    <n v="0"/>
    <m/>
    <n v="57826"/>
  </r>
  <r>
    <s v="31/Jul/2022"/>
    <x v="0"/>
    <s v="Diario"/>
    <n v="22"/>
    <s v="REGISTRO DE VENTAS FACTURAS DEL MES DE JULIO 2022"/>
    <s v="F-841"/>
    <n v="9729.06"/>
    <n v="0"/>
    <m/>
    <n v="67555.06"/>
  </r>
  <r>
    <s v="31/Jul/2022"/>
    <x v="0"/>
    <s v="Diario"/>
    <n v="22"/>
    <s v="REGISTRO DE VENTAS FACTURAS DEL MES DE JULIO 2022"/>
    <s v="F-842"/>
    <n v="20838.240000000002"/>
    <n v="0"/>
    <m/>
    <n v="88393.3"/>
  </r>
  <r>
    <s v="09/Ago/2022"/>
    <x v="7"/>
    <s v="Ingresos"/>
    <n v="37"/>
    <s v="INGRESO POR PAGO DE FACT. 839-840-841-842-844"/>
    <m/>
    <m/>
    <n v="84116.827586206913"/>
    <n v="97575.52"/>
    <n v="-9182.2199999999993"/>
  </r>
  <r>
    <s v="15/Ago/2022"/>
    <x v="7"/>
    <s v="Ingresos"/>
    <n v="38"/>
    <s v="INGRESO POR PAGO DE FACT. 843 - 845"/>
    <m/>
    <m/>
    <n v="175414.50862068965"/>
    <n v="203480.83"/>
    <n v="-212663.05"/>
  </r>
  <r>
    <s v="15/Ago/2022"/>
    <x v="7"/>
    <s v="Ingresos"/>
    <n v="38"/>
    <s v="INGRESO POR PAGO DE FACT. 843 - 845"/>
    <m/>
    <m/>
    <n v="51168.163793103449"/>
    <n v="59355.07"/>
    <n v="-272018.12"/>
  </r>
  <r>
    <s v="31/Ago/2022"/>
    <x v="0"/>
    <s v="Diario"/>
    <n v="24"/>
    <s v="VENTAS DEL MES DE AGOSTO 2022"/>
    <s v="F-844"/>
    <n v="9182.2199999999993"/>
    <n v="0"/>
    <m/>
    <n v="-262835.90000000002"/>
  </r>
  <r>
    <s v="31/Ago/2022"/>
    <x v="0"/>
    <s v="Diario"/>
    <n v="24"/>
    <s v="VENTAS DEL MES DE AGOSTO 2022"/>
    <s v="F-843"/>
    <n v="203480.83"/>
    <n v="0"/>
    <m/>
    <n v="-59355.07"/>
  </r>
  <r>
    <s v="31/Ago/2022"/>
    <x v="0"/>
    <s v="Diario"/>
    <n v="24"/>
    <s v="VENTAS DEL MES DE AGOSTO 2022"/>
    <s v="F-845"/>
    <n v="59355.07"/>
    <n v="0"/>
    <m/>
    <n v="0"/>
  </r>
  <r>
    <s v="20/Sep/2022"/>
    <x v="8"/>
    <s v="Ingresos"/>
    <n v="49"/>
    <s v="PAGO DE FACTURAS CEMEX"/>
    <m/>
    <m/>
    <n v="287847.86206896557"/>
    <n v="333903.52"/>
    <n v="-333903.52"/>
  </r>
  <r>
    <s v="30/Sep/2022"/>
    <x v="0"/>
    <s v="Diario"/>
    <n v="26"/>
    <s v="REGISTRO DE VENTAS DEL MES DE SEPTIEMBRE DE 2022"/>
    <m/>
    <n v="5571.42"/>
    <n v="0"/>
    <m/>
    <n v="-328332.09999999998"/>
  </r>
  <r>
    <s v="30/Sep/2022"/>
    <x v="0"/>
    <s v="Diario"/>
    <n v="26"/>
    <s v="REGISTRO DE VENTAS DEL MES DE SEPTIEMBRE DE 2022"/>
    <m/>
    <n v="12550.96"/>
    <n v="0"/>
    <m/>
    <n v="-315781.14"/>
  </r>
  <r>
    <s v="30/Sep/2022"/>
    <x v="0"/>
    <s v="Diario"/>
    <n v="26"/>
    <s v="REGISTRO DE VENTAS DEL MES DE SEPTIEMBRE DE 2022"/>
    <m/>
    <n v="29093.96"/>
    <n v="0"/>
    <m/>
    <n v="-286687.18"/>
  </r>
  <r>
    <s v="30/Sep/2022"/>
    <x v="0"/>
    <s v="Diario"/>
    <n v="26"/>
    <s v="REGISTRO DE VENTAS DEL MES DE SEPTIEMBRE DE 2022"/>
    <m/>
    <n v="38934.239999999998"/>
    <n v="0"/>
    <m/>
    <n v="-247752.94"/>
  </r>
  <r>
    <s v="30/Sep/2022"/>
    <x v="0"/>
    <s v="Diario"/>
    <n v="26"/>
    <s v="REGISTRO DE VENTAS DEL MES DE SEPTIEMBRE DE 2022"/>
    <m/>
    <n v="54663.839999999997"/>
    <n v="0"/>
    <m/>
    <n v="-193089.1"/>
  </r>
  <r>
    <s v="30/Sep/2022"/>
    <x v="0"/>
    <s v="Diario"/>
    <n v="26"/>
    <s v="REGISTRO DE VENTAS DEL MES DE SEPTIEMBRE DE 2022"/>
    <m/>
    <n v="62553.87"/>
    <n v="0"/>
    <m/>
    <n v="-130535.23"/>
  </r>
  <r>
    <s v="30/Sep/2022"/>
    <x v="0"/>
    <s v="Diario"/>
    <n v="26"/>
    <s v="REGISTRO DE VENTAS DEL MES DE SEPTIEMBRE DE 2022"/>
    <m/>
    <n v="63951.96"/>
    <n v="0"/>
    <m/>
    <n v="-66583.27"/>
  </r>
  <r>
    <s v="30/Sep/2022"/>
    <x v="0"/>
    <s v="Diario"/>
    <n v="26"/>
    <s v="REGISTRO DE VENTAS DEL MES DE SEPTIEMBRE DE 2022"/>
    <m/>
    <n v="66583.27"/>
    <n v="0"/>
    <m/>
    <n v="0"/>
  </r>
  <r>
    <s v="12/Oct/2022"/>
    <x v="9"/>
    <s v="Ingresos"/>
    <n v="54"/>
    <s v="PAGO DE FAC. CEMEX"/>
    <m/>
    <m/>
    <n v="176517.27586206899"/>
    <n v="204760.04"/>
    <n v="-204760.04"/>
  </r>
  <r>
    <s v="31/Oct/2022"/>
    <x v="0"/>
    <s v="Diario"/>
    <n v="30"/>
    <s v="VENTAS DEL MES DE OCTUBRE 2022"/>
    <m/>
    <n v="7377.6"/>
    <n v="0"/>
    <m/>
    <n v="-197382.44"/>
  </r>
  <r>
    <s v="31/Oct/2022"/>
    <x v="0"/>
    <s v="Diario"/>
    <n v="30"/>
    <s v="VENTAS DEL MES DE OCTUBRE 2022"/>
    <m/>
    <n v="197382.44"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A668D-F808-499F-B37A-8FD5006FD0A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B11" firstHeaderRow="1" firstDataRow="1" firstDataCol="1"/>
  <pivotFields count="10">
    <pivotField showAll="0"/>
    <pivotField axis="axisRow" showAll="0">
      <items count="11">
        <item x="3"/>
        <item x="7"/>
        <item x="1"/>
        <item x="6"/>
        <item x="5"/>
        <item x="2"/>
        <item x="4"/>
        <item x="9"/>
        <item x="8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Abonos" fld="7" baseField="0" baseItem="0" numFmtId="44"/>
  </dataFields>
  <formats count="1">
    <format dxfId="100">
      <pivotArea outline="0" collapsedLevelsAreSubtotals="1" fieldPosition="0"/>
    </format>
  </formats>
  <chartFormats count="15">
    <chartFormat chart="0" format="5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65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95714-3AA1-409C-84C5-C70B3EB03014}" name="Tabla1" displayName="Tabla1" ref="A10:N286" headerRowDxfId="188" dataDxfId="187" totalsRowDxfId="186">
  <autoFilter ref="A10:N286" xr:uid="{00000000-0001-0000-0100-000000000000}"/>
  <sortState xmlns:xlrd2="http://schemas.microsoft.com/office/spreadsheetml/2017/richdata2" ref="B11:M227">
    <sortCondition ref="B10:B227"/>
  </sortState>
  <tableColumns count="14">
    <tableColumn id="14" xr3:uid="{31C40647-2556-4A72-8C74-B4AB937D7A34}" name="Partida" dataDxfId="185" totalsRowDxfId="184"/>
    <tableColumn id="1" xr3:uid="{2066746C-E2E1-4E99-8B5B-C6CC58DECCD1}" name="No. REPORTE" totalsRowLabel="Total" dataDxfId="183" totalsRowDxfId="182"/>
    <tableColumn id="2" xr3:uid="{B9316A8A-CBA2-407D-9160-6B9B34C3D126}" name="FECHA" dataDxfId="181" totalsRowDxfId="180"/>
    <tableColumn id="3" xr3:uid="{76CCF697-768D-4A71-A5C3-5963705822A2}" name="USUARIO" dataDxfId="179" totalsRowDxfId="178"/>
    <tableColumn id="4" xr3:uid="{0FB3E5F7-D244-4C62-A89B-A76DBC00686D}" name="ID" dataDxfId="177" totalsRowDxfId="176"/>
    <tableColumn id="5" xr3:uid="{376FD94B-E70B-4AC4-9E9B-A164BD972FF9}" name="DESCRIPCIÓN " dataDxfId="175" totalsRowDxfId="174"/>
    <tableColumn id="6" xr3:uid="{BA707D1E-9E26-4129-A1B7-0DF2A708E6DD}" name="SUM de  IMPORTE" dataDxfId="173" totalsRowDxfId="172"/>
    <tableColumn id="7" xr3:uid="{F65B0225-F5E9-4B8F-AE6F-6142360A6508}" name="OC" dataDxfId="171" totalsRowDxfId="170"/>
    <tableColumn id="8" xr3:uid="{EB56FDEC-EA91-4A54-B8D2-3D111CF05C42}" name="Asignado" dataDxfId="169" totalsRowDxfId="168">
      <calculatedColumnFormula>IF(H11=0,0,G11)</calculatedColumnFormula>
    </tableColumn>
    <tableColumn id="9" xr3:uid="{1A277F4F-A8AE-47AC-A900-76D885695145}" name="Liberado" dataDxfId="167" totalsRowDxfId="166">
      <calculatedColumnFormula>IF(K11="PAGADA",I11,0)</calculatedColumnFormula>
    </tableColumn>
    <tableColumn id="10" xr3:uid="{32406CDE-92FF-4A59-AEC5-BB37ABFF8499}" name="Status " dataDxfId="165" totalsRowDxfId="164"/>
    <tableColumn id="11" xr3:uid="{207764A4-DC9A-408D-95A5-06746B736E62}" name="AREA" dataDxfId="163" totalsRowDxfId="162"/>
    <tableColumn id="12" xr3:uid="{3A6511DC-73A9-4C73-A3F8-69964750092C}" name="OT / Por Liberar" dataDxfId="161" totalsRowDxfId="160"/>
    <tableColumn id="13" xr3:uid="{7016ECD0-84B1-4284-AFEE-AA97EFC187D5}" name="Detalles" dataDxfId="159" totalsRowDxfId="15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CEA682-8C01-400A-87C9-CDA24AC7441C}" name="Tabla3" displayName="Tabla3" ref="B1:M8" totalsRowCount="1" headerRowDxfId="157" dataDxfId="155" headerRowBorderDxfId="156" tableBorderDxfId="154" totalsRowBorderDxfId="153">
  <autoFilter ref="B1:M7" xr:uid="{44CEA682-8C01-400A-87C9-CDA24AC7441C}"/>
  <tableColumns count="12">
    <tableColumn id="1" xr3:uid="{89C5AB54-2862-4FD9-B00E-438600811E6E}" name="No. REPORTE" dataDxfId="152" totalsRowDxfId="151"/>
    <tableColumn id="2" xr3:uid="{55757CA3-8A65-40A8-8C8B-1BC5CD2E6A6F}" name="FECHA" dataDxfId="150" totalsRowDxfId="149"/>
    <tableColumn id="3" xr3:uid="{5EE89F79-1FFF-472A-A4F1-BC69D8CC062F}" name="USUARIO" dataDxfId="148" totalsRowDxfId="147"/>
    <tableColumn id="4" xr3:uid="{5EB79DB4-EA8D-4A1C-9DEB-41EB9027E1DE}" name="ID" dataDxfId="146" totalsRowDxfId="145"/>
    <tableColumn id="5" xr3:uid="{C3673FE3-27BF-4C09-9D81-A98526A204E1}" name="DESCRIPCIÓN " dataDxfId="144" totalsRowDxfId="143"/>
    <tableColumn id="6" xr3:uid="{385BBEA7-A498-4421-A6A9-F310E2B180C7}" name="SUM de  IMPORTE" dataDxfId="142" totalsRowDxfId="141">
      <calculatedColumnFormula>SUMIF(D$11:D$410,$D2,G$11:G$415)</calculatedColumnFormula>
    </tableColumn>
    <tableColumn id="7" xr3:uid="{325C7D71-6700-4B99-AA14-7435984D447E}" name="OC" dataDxfId="140" totalsRowDxfId="139"/>
    <tableColumn id="8" xr3:uid="{78C79669-9340-4EAA-97EE-E317BEF93299}" name="Asignado" dataDxfId="138" totalsRowDxfId="137">
      <calculatedColumnFormula>SUMIF(D$11:D$410,$D2,I$11:I$410)</calculatedColumnFormula>
    </tableColumn>
    <tableColumn id="9" xr3:uid="{4C9D743F-DD6E-41F2-BC1D-E3AA76177D3C}" name="Liberado" dataDxfId="136" totalsRowDxfId="135">
      <calculatedColumnFormula>SUMIF(D$140:D$410,$D2,J$140:J$410)</calculatedColumnFormula>
    </tableColumn>
    <tableColumn id="10" xr3:uid="{7F8C55E4-6913-4375-9F9F-AA7AFC0EDDAD}" name="Balance" dataDxfId="134" totalsRowDxfId="133">
      <calculatedColumnFormula>+G2-J2</calculatedColumnFormula>
    </tableColumn>
    <tableColumn id="11" xr3:uid="{C76656BC-9C79-4D7E-AEEC-1E6610027F6D}" name="Por asignar" dataDxfId="132" totalsRowDxfId="131"/>
    <tableColumn id="12" xr3:uid="{FBB007CF-4170-4277-AAAB-B02817564C81}" name="Por Liberar" totalsRowFunction="custom" dataDxfId="130" totalsRowDxfId="129">
      <calculatedColumnFormula>+I2-J2</calculatedColumnFormula>
      <totalsRowFormula>+SUM(Tabla3[Por Liberar])</totalsRow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0040ED-062F-4EE8-82A8-0293544657FC}" name="Tabla5" displayName="Tabla5" ref="E312:I327" totalsRowCount="1" headerRowDxfId="128" dataDxfId="127" totalsRowDxfId="126">
  <autoFilter ref="E312:I326" xr:uid="{650040ED-062F-4EE8-82A8-0293544657FC}"/>
  <tableColumns count="5">
    <tableColumn id="1" xr3:uid="{87B11114-EBE9-413D-9C87-215B0E9038EF}" name="Usuario" totalsRowLabel="Total" dataDxfId="125" totalsRowDxfId="124"/>
    <tableColumn id="2" xr3:uid="{E1CBAF9D-058A-4EE1-B609-9E09CE48434B}" name="Concepto" dataDxfId="123" totalsRowDxfId="122"/>
    <tableColumn id="3" xr3:uid="{C51360D2-651E-48CD-B23B-0018AF0E6BC3}" name="OT" dataDxfId="121" totalsRowDxfId="120"/>
    <tableColumn id="4" xr3:uid="{22F8A3BB-6C6F-4C60-A3AE-963CAF59A375}" name="Monto" totalsRowFunction="sum" dataDxfId="119" totalsRowDxfId="118">
      <calculatedColumnFormula>SUMIF(M$140:M$221,G313,G$140:G$221)</calculatedColumnFormula>
    </tableColumn>
    <tableColumn id="5" xr3:uid="{7E49990D-9933-42BF-B3AD-A69DEA9E9EA6}" name="OC" dataDxfId="117" totalsRowDxfId="11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8713DE-9ED2-49D4-BE3E-A4ED7AB5047F}" name="Tabla57" displayName="Tabla57" ref="E294:J308" totalsRowCount="1" headerRowDxfId="115" dataDxfId="114" totalsRowDxfId="113">
  <autoFilter ref="E294:J307" xr:uid="{CC8713DE-9ED2-49D4-BE3E-A4ED7AB5047F}"/>
  <tableColumns count="6">
    <tableColumn id="1" xr3:uid="{91975365-2D05-4020-B0EC-C9AC116D736C}" name="Usuario" totalsRowLabel="Total" dataDxfId="112" totalsRowDxfId="111"/>
    <tableColumn id="2" xr3:uid="{17EADE32-B4DE-4ADA-92CF-5CD4EDA6CB7B}" name="Concepto" dataDxfId="110" totalsRowDxfId="109"/>
    <tableColumn id="3" xr3:uid="{A4F4BFAA-710F-4939-A4B8-00CD451CD8F3}" name="OC" dataDxfId="108" totalsRowDxfId="107"/>
    <tableColumn id="4" xr3:uid="{BA83A6CF-DBD3-4F14-9D9F-3ABA559781B1}" name="Monto" totalsRowFunction="sum" dataDxfId="106" totalsRowDxfId="105">
      <calculatedColumnFormula>SUMIF(H$140:H$221,G295,G$140:G$221)+SUMIF(#REF!,TR!G295,Tabla7[SUM de  IMP ANTES DE IVA])</calculatedColumnFormula>
    </tableColumn>
    <tableColumn id="5" xr3:uid="{556B188C-951C-47D8-B0BC-316FF28CD7CC}" name="OT" dataDxfId="104" totalsRowDxfId="103"/>
    <tableColumn id="6" xr3:uid="{3DE86C35-05B6-4949-A587-5B23EF7B2406}" name="Columna1" dataDxfId="102" totalsRowDxfId="10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060EDF-BC1D-42B2-A6E8-6DDACA43C9CC}" name="Tabla7" displayName="Tabla7" ref="A2:G11" totalsRowCount="1" headerRowDxfId="99" dataDxfId="98">
  <autoFilter ref="A2:G10" xr:uid="{B4060EDF-BC1D-42B2-A6E8-6DDACA43C9CC}">
    <filterColumn colId="5">
      <filters>
        <filter val="PENDIENTE OT ESPEJO"/>
      </filters>
    </filterColumn>
  </autoFilter>
  <tableColumns count="7">
    <tableColumn id="1" xr3:uid="{15AA34DE-18C4-48DE-A32D-D94639A1C4B7}" name="PART" dataDxfId="97" totalsRowDxfId="96">
      <calculatedColumnFormula>A2+1</calculatedColumnFormula>
    </tableColumn>
    <tableColumn id="3" xr3:uid="{AB35161F-C7CD-41FB-9E59-1368254DD326}" name="USUARIO" dataDxfId="95" totalsRowDxfId="94"/>
    <tableColumn id="4" xr3:uid="{0759FD0D-DB5C-4F32-B952-677EC80F1235}" name="ID COT" dataDxfId="93" totalsRowDxfId="92"/>
    <tableColumn id="5" xr3:uid="{003B1F3A-522A-4635-A2F9-BAEFA881CE0B}" name="NOM COT" totalsRowLabel="Total" dataDxfId="91" totalsRowDxfId="90"/>
    <tableColumn id="6" xr3:uid="{F40677D7-3BA5-4BB2-935B-2894769B731B}" name="SUM de  IMP ANTES DE IVA" totalsRowFunction="sum" dataDxfId="89" totalsRowDxfId="88"/>
    <tableColumn id="10" xr3:uid="{76D7542E-1DBA-4F63-9350-CDB85FEA3A8B}" name="Status" dataDxfId="87" totalsRowDxfId="86"/>
    <tableColumn id="12" xr3:uid="{7253148D-831E-4A85-A786-AB5FB8EA1449}" name="OC anterior" totalsRowFunction="count" dataDxfId="85" totalsRowDxfId="8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1C63E7-D733-4782-A3E2-968651326393}" name="Tabla29" displayName="Tabla29" ref="A2:M12" totalsRowCount="1" headerRowDxfId="83" dataDxfId="81" headerRowBorderDxfId="82" tableBorderDxfId="80" totalsRowBorderDxfId="79">
  <autoFilter ref="A2:M11" xr:uid="{F21C63E7-D733-4782-A3E2-968651326393}"/>
  <tableColumns count="13">
    <tableColumn id="1" xr3:uid="{DF346B90-A25E-4BAB-8AE3-BB86CE55CD18}" name="No. REPORTE" dataDxfId="78" totalsRowDxfId="77"/>
    <tableColumn id="2" xr3:uid="{C9D61C75-3677-4128-BA89-06DEC62EEBA9}" name="FECHA" dataDxfId="76" totalsRowDxfId="75"/>
    <tableColumn id="3" xr3:uid="{E5255A4D-20C4-4DFA-A706-CEE3BCC8A664}" name="USUARIO" dataDxfId="74" totalsRowDxfId="73"/>
    <tableColumn id="4" xr3:uid="{72AEFDE3-7D72-4C17-A65B-8B8891505501}" name="ID" dataDxfId="72" totalsRowDxfId="71"/>
    <tableColumn id="5" xr3:uid="{6D7B3448-D63F-4B5D-BE5A-A6020DD21DAC}" name="DESCRIPCIÓN " totalsRowLabel="Total" dataDxfId="70" totalsRowDxfId="69"/>
    <tableColumn id="6" xr3:uid="{28BEC77C-A587-4A25-9FA5-A66BE0642584}" name="SUM de  IMPORTE" totalsRowFunction="sum" dataDxfId="68" totalsRowDxfId="67"/>
    <tableColumn id="7" xr3:uid="{D51314BE-7CCB-4077-BA68-F37825994D80}" name="OC" dataDxfId="66" totalsRowDxfId="65"/>
    <tableColumn id="8" xr3:uid="{DD959B7D-F272-4C32-A237-43D737825563}" name="Asignado" dataDxfId="64" totalsRowDxfId="63"/>
    <tableColumn id="9" xr3:uid="{64A0669A-D4BF-4811-A0DE-DA779B54EDCF}" name="Liberado" dataDxfId="62" totalsRowDxfId="61"/>
    <tableColumn id="10" xr3:uid="{625A8CDB-681F-4F77-8080-268C8DD78110}" name="Status " dataDxfId="60" totalsRowDxfId="59"/>
    <tableColumn id="11" xr3:uid="{E6CE6CEF-846F-49D6-AD8B-4833A1C85305}" name="AREA" dataDxfId="58" totalsRowDxfId="57"/>
    <tableColumn id="12" xr3:uid="{2CB44942-639B-4B5C-A274-CADB5A72A331}" name="OT / Por Liberar" dataDxfId="56" totalsRowDxfId="55"/>
    <tableColumn id="13" xr3:uid="{4D71512A-7559-4BB3-AEA6-B27DD7AA1D5A}" name="Detalles" dataDxfId="54" totalsRowDxfId="53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F13F36D-7984-4360-AF61-A1DD83A8694F}" name="Tabla26" displayName="Tabla26" ref="A2:F18" totalsRowShown="0" dataDxfId="51" totalsRowDxfId="49" headerRowBorderDxfId="52" tableBorderDxfId="50" totalsRowBorderDxfId="48">
  <autoFilter ref="A2:F18" xr:uid="{4F13F36D-7984-4360-AF61-A1DD83A8694F}"/>
  <tableColumns count="6">
    <tableColumn id="1" xr3:uid="{82A3256B-5E69-4CE0-BBEF-D9381243B783}" name="FECHA" dataDxfId="47" totalsRowDxfId="46"/>
    <tableColumn id="2" xr3:uid="{76E16D43-5959-4C8C-A303-DE494F06419C}" name="USUARIO" dataDxfId="45" totalsRowDxfId="44"/>
    <tableColumn id="3" xr3:uid="{1CF1F71D-AE4F-49B9-BAD0-9CCF312C9B3E}" name="DESCRIPCIÓN " dataDxfId="43" totalsRowDxfId="42"/>
    <tableColumn id="4" xr3:uid="{0A7AB56D-AF25-489B-A9A8-0D9493890358}" name="SUM de  IMPORTE" dataDxfId="41" totalsRowDxfId="40"/>
    <tableColumn id="5" xr3:uid="{BCBB1A4B-0274-437F-9964-825FD4BF11A1}" name="OC" dataDxfId="39" totalsRowDxfId="38"/>
    <tableColumn id="6" xr3:uid="{F45CF85C-41D0-4BF7-A3F1-B0D1DBAB240F}" name="Status " dataDxfId="37" totalsRowDxfId="36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BC92E49-C085-4821-86C6-1A03BF44332E}" name="Tabla27" displayName="Tabla27" ref="A1:H54" totalsRowCount="1" headerRowDxfId="35" dataDxfId="33" headerRowBorderDxfId="34" tableBorderDxfId="32" totalsRowBorderDxfId="31">
  <autoFilter ref="A1:H53" xr:uid="{5BC92E49-C085-4821-86C6-1A03BF44332E}"/>
  <tableColumns count="8">
    <tableColumn id="1" xr3:uid="{BDD79BEA-F6A6-4232-B273-DC46EC47CE03}" name="Partida" dataDxfId="30" totalsRowDxfId="29"/>
    <tableColumn id="3" xr3:uid="{F0B400C6-507E-4BB1-9878-F0F28D3158B7}" name="FECHA" dataDxfId="28" totalsRowDxfId="27"/>
    <tableColumn id="4" xr3:uid="{D576B09E-9AC0-4733-BDF9-D7505F4D6A06}" name="USUARIO" dataDxfId="26" totalsRowDxfId="25"/>
    <tableColumn id="5" xr3:uid="{34CCB040-A6F7-4045-8A82-75C9FEB1778E}" name="ID cotización" dataDxfId="24" totalsRowDxfId="23"/>
    <tableColumn id="6" xr3:uid="{3811E989-3523-4F18-846E-1CDDD4304B85}" name="DESCRIPCIÓN " totalsRowLabel="total" dataDxfId="22" totalsRowDxfId="21"/>
    <tableColumn id="7" xr3:uid="{D3FDCC2B-0123-409E-BEDE-77C6368F3D6B}" name="SUM de  IMPORTE" totalsRowFunction="sum" dataDxfId="20" totalsRowDxfId="19" dataCellStyle="Moneda"/>
    <tableColumn id="11" xr3:uid="{CD949A60-F85B-4303-B29F-A7435BD87C28}" name="Status " dataDxfId="18" totalsRowDxfId="17"/>
    <tableColumn id="12" xr3:uid="{867601AB-025F-4A60-8C0E-B4FD8DE6A962}" name="AREA" dataDxfId="16" totalsRowDxfId="15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62409B6-788E-40BA-8F50-1046A25FCD40}" name="Tabla2629" displayName="Tabla2629" ref="A2:G19" totalsRowCount="1" headerRowDxfId="14" dataDxfId="13">
  <autoFilter ref="A2:G18" xr:uid="{562409B6-788E-40BA-8F50-1046A25FCD40}"/>
  <tableColumns count="7">
    <tableColumn id="1" xr3:uid="{19492C87-A9FC-4257-AAB2-6C830C3FCFF9}" name="FECHA" totalsRowLabel="Total" dataDxfId="12" totalsRowDxfId="11"/>
    <tableColumn id="2" xr3:uid="{17A3306E-8773-497D-9599-21321FFE322E}" name="USUARIO" dataDxfId="10" totalsRowDxfId="9"/>
    <tableColumn id="3" xr3:uid="{CAEA8AC1-98FF-4CD5-8A15-3AF4CBCB52BD}" name="DESCRIPCIÓN " dataDxfId="8" totalsRowDxfId="7"/>
    <tableColumn id="4" xr3:uid="{0F4E9E06-54FE-44C4-B9CC-9364ACD04919}" name="SUM de  IMPORTE" totalsRowFunction="sum" dataDxfId="6" totalsRowDxfId="5" dataCellStyle="Moneda"/>
    <tableColumn id="5" xr3:uid="{86B9042A-B1CC-4937-A9B1-F9ECA91DAD57}" name="OC" dataDxfId="4" totalsRowDxfId="3"/>
    <tableColumn id="6" xr3:uid="{595BDC36-6618-428A-A22C-CEA4031ACDC7}" name="Status " dataDxfId="2"/>
    <tableColumn id="7" xr3:uid="{F353FDF6-AB1E-42E2-8565-23C60FF1F856}" name="Detalles" dataDxfId="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hyperlink" Target="https://docs.google.com/spreadsheets/d/1agHPPb9bpYW3aRWnxL49BKDmpf8p7YO8M4RpTikbU0c/edit" TargetMode="External"/><Relationship Id="rId1" Type="http://schemas.openxmlformats.org/officeDocument/2006/relationships/hyperlink" Target="https://docs.google.com/spreadsheets/d/1RLu-eEGoW8z64PXwL5dctPIcDyaTDqTEU3gb9q8rBjY/edi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spreadsheets/d/1siOqT2vV4-LzwxtLNopgrt2rxmOByjgvefkkqIwW6uM/edit" TargetMode="External"/><Relationship Id="rId18" Type="http://schemas.openxmlformats.org/officeDocument/2006/relationships/hyperlink" Target="https://docs.google.com/spreadsheets/d/1qQTp73TlLqguJihyiDbiORdOekpC0PML9WPYRA6wjQc/edit" TargetMode="External"/><Relationship Id="rId26" Type="http://schemas.openxmlformats.org/officeDocument/2006/relationships/hyperlink" Target="https://docs.google.com/spreadsheets/d/14gP1THhGyfolwJO8Kn1xGKo-Lmxpg-cEx_g2V-Huoqg/edit" TargetMode="External"/><Relationship Id="rId39" Type="http://schemas.openxmlformats.org/officeDocument/2006/relationships/table" Target="../tables/table3.xml"/><Relationship Id="rId21" Type="http://schemas.openxmlformats.org/officeDocument/2006/relationships/hyperlink" Target="https://docs.google.com/spreadsheets/d/1oG9F8s8QEJmHBN86dzY6agRKB-Eo4rday4scxkHZ65I/edit" TargetMode="External"/><Relationship Id="rId34" Type="http://schemas.openxmlformats.org/officeDocument/2006/relationships/hyperlink" Target="https://docs.google.com/spreadsheets/d/1oe0xSQ6X_Yc5KSib1qkzj62zOOAjdeTKFotU9QzHFJM/edit" TargetMode="External"/><Relationship Id="rId7" Type="http://schemas.openxmlformats.org/officeDocument/2006/relationships/hyperlink" Target="https://docs.google.com/spreadsheets/d/1agHPPb9bpYW3aRWnxL49BKDmpf8p7YO8M4RpTikbU0c/edit" TargetMode="External"/><Relationship Id="rId12" Type="http://schemas.openxmlformats.org/officeDocument/2006/relationships/hyperlink" Target="https://docs.google.com/spreadsheets/d/1WW5H2sZEpSOVA4Y3U26Tj3jANUiPtbuJqRAC37Kg9rg/edit" TargetMode="External"/><Relationship Id="rId17" Type="http://schemas.openxmlformats.org/officeDocument/2006/relationships/hyperlink" Target="https://docs.google.com/spreadsheets/d/1SiGHog_Q_lMsBgdLUlDwLdlpUaNjL-zPQxNfsFZy6Ho/edit" TargetMode="External"/><Relationship Id="rId25" Type="http://schemas.openxmlformats.org/officeDocument/2006/relationships/hyperlink" Target="https://docs.google.com/spreadsheets/d/1b9Lt0MZgve-GURC7gjOcAZdY44Gs-9GFoWbUVSa_qks/edit" TargetMode="External"/><Relationship Id="rId33" Type="http://schemas.openxmlformats.org/officeDocument/2006/relationships/hyperlink" Target="https://docs.google.com/spreadsheets/d/1ieObODB4TQFaqj0kkKgrtnuB_t88cYLwdx4ulpFMNnk/edit" TargetMode="External"/><Relationship Id="rId38" Type="http://schemas.openxmlformats.org/officeDocument/2006/relationships/table" Target="../tables/table2.xml"/><Relationship Id="rId2" Type="http://schemas.openxmlformats.org/officeDocument/2006/relationships/hyperlink" Target="https://docs.google.com/spreadsheets/d/1Dyt6QAuI5i6xjQ28Wf5R1st02WBBmtpLvt80w4rGbJc/edit" TargetMode="External"/><Relationship Id="rId16" Type="http://schemas.openxmlformats.org/officeDocument/2006/relationships/hyperlink" Target="https://docs.google.com/spreadsheets/d/1RLu-eEGoW8z64PXwL5dctPIcDyaTDqTEU3gb9q8rBjY/edit" TargetMode="External"/><Relationship Id="rId20" Type="http://schemas.openxmlformats.org/officeDocument/2006/relationships/hyperlink" Target="https://docs.google.com/spreadsheets/d/1uPjtlfshRoHvM_eP-z3_VLxfueER9kLt7sxrIeZJYJE/edit" TargetMode="External"/><Relationship Id="rId29" Type="http://schemas.openxmlformats.org/officeDocument/2006/relationships/hyperlink" Target="https://docs.google.com/spreadsheets/d/1xPxek-5n6fJNyq3HC-sP8IoajVegm8uGFaCl3bVsukI/edit" TargetMode="External"/><Relationship Id="rId1" Type="http://schemas.openxmlformats.org/officeDocument/2006/relationships/hyperlink" Target="https://docs.google.com/spreadsheets/d/1aJORBQT135wiRSFJtgkOCBQlE5_DhifOyQJ_DTrSq3w/edit" TargetMode="External"/><Relationship Id="rId6" Type="http://schemas.openxmlformats.org/officeDocument/2006/relationships/hyperlink" Target="https://docs.google.com/spreadsheets/d/12jL_PsFsSG5IXHfVVWPiHmAe1XCWEnkSNDgRanJwZyw/edit" TargetMode="External"/><Relationship Id="rId11" Type="http://schemas.openxmlformats.org/officeDocument/2006/relationships/hyperlink" Target="https://docs.google.com/spreadsheets/d/1WW5H2sZEpSOVA4Y3U26Tj3jANUiPtbuJqRAC37Kg9rg/edit" TargetMode="External"/><Relationship Id="rId24" Type="http://schemas.openxmlformats.org/officeDocument/2006/relationships/hyperlink" Target="https://docs.google.com/spreadsheets/d/1TZMamwRpuxLEifXFpz9iXavhYZeqnT29jIihJkTGZcQ/edit" TargetMode="External"/><Relationship Id="rId32" Type="http://schemas.openxmlformats.org/officeDocument/2006/relationships/hyperlink" Target="https://docs.google.com/spreadsheets/d/1GaU3_5gEV5HziYYsdJi6fDeJQf2NkgNEmsd2Qk2GgHM/edit" TargetMode="External"/><Relationship Id="rId37" Type="http://schemas.openxmlformats.org/officeDocument/2006/relationships/table" Target="../tables/table1.xml"/><Relationship Id="rId40" Type="http://schemas.openxmlformats.org/officeDocument/2006/relationships/table" Target="../tables/table4.xml"/><Relationship Id="rId5" Type="http://schemas.openxmlformats.org/officeDocument/2006/relationships/hyperlink" Target="https://docs.google.com/spreadsheets/d/1BPOpwwXQG07OUTT2koNbWFsfGfFoLPjAG5EIJlX42xo/edit" TargetMode="External"/><Relationship Id="rId15" Type="http://schemas.openxmlformats.org/officeDocument/2006/relationships/hyperlink" Target="https://docs.google.com/spreadsheets/d/1YcQzCFnt82GKOfnL3MGTUTnl1MlAZXsYh57lIXfQ6fI/edit" TargetMode="External"/><Relationship Id="rId23" Type="http://schemas.openxmlformats.org/officeDocument/2006/relationships/hyperlink" Target="https://docs.google.com/spreadsheets/d/1gUtOMOHYb-wd2gTW8j6VO9ENUtLhog5TubCSLazrgMM/edit" TargetMode="External"/><Relationship Id="rId28" Type="http://schemas.openxmlformats.org/officeDocument/2006/relationships/hyperlink" Target="https://docs.google.com/spreadsheets/d/1g9cZVNMT1ljd8SgjA54ERfRZjiXT7QhbVd1vq4esUm8/edit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docs.google.com/spreadsheets/d/1agHPPb9bpYW3aRWnxL49BKDmpf8p7YO8M4RpTikbU0c/edit" TargetMode="External"/><Relationship Id="rId19" Type="http://schemas.openxmlformats.org/officeDocument/2006/relationships/hyperlink" Target="https://docs.google.com/spreadsheets/d/1BgjPc8z5QA9kiozcC8-kRZlhKxiETDyJmM9HY4g44qc/edit" TargetMode="External"/><Relationship Id="rId31" Type="http://schemas.openxmlformats.org/officeDocument/2006/relationships/hyperlink" Target="https://docs.google.com/spreadsheets/d/1n2jJbcRGMlLpXHa6seLDf6D1fBTOVu9wLjqqla5_-mA/edit" TargetMode="External"/><Relationship Id="rId4" Type="http://schemas.openxmlformats.org/officeDocument/2006/relationships/hyperlink" Target="https://docs.google.com/spreadsheets/d/1agHPPb9bpYW3aRWnxL49BKDmpf8p7YO8M4RpTikbU0c/edit" TargetMode="External"/><Relationship Id="rId9" Type="http://schemas.openxmlformats.org/officeDocument/2006/relationships/hyperlink" Target="https://docs.google.com/spreadsheets/d/1agHPPb9bpYW3aRWnxL49BKDmpf8p7YO8M4RpTikbU0c/edit" TargetMode="External"/><Relationship Id="rId14" Type="http://schemas.openxmlformats.org/officeDocument/2006/relationships/hyperlink" Target="https://docs.google.com/spreadsheets/d/1siOqT2vV4-LzwxtLNopgrt2rxmOByjgvefkkqIwW6uM/edit" TargetMode="External"/><Relationship Id="rId22" Type="http://schemas.openxmlformats.org/officeDocument/2006/relationships/hyperlink" Target="https://docs.google.com/spreadsheets/d/1gVOPt1vq1MgWcktrm_kston8t2ZJ3ya8BR5B8JPhyq0/edit" TargetMode="External"/><Relationship Id="rId27" Type="http://schemas.openxmlformats.org/officeDocument/2006/relationships/hyperlink" Target="https://docs.google.com/spreadsheets/d/1mpKS3LttInwGbq7RVZCO62HcKaMTJ-RrqM63SRrgVrE/edit" TargetMode="External"/><Relationship Id="rId30" Type="http://schemas.openxmlformats.org/officeDocument/2006/relationships/hyperlink" Target="https://docs.google.com/spreadsheets/d/1w5H3g3r5ISWWwP5sPhgTef86W4jeOSKDtJ8V1xW2MLc/edit" TargetMode="External"/><Relationship Id="rId35" Type="http://schemas.openxmlformats.org/officeDocument/2006/relationships/hyperlink" Target="https://docs.google.com/spreadsheets/d/1eTfTa0nPwOM5R4mFc5bKhALAGfGqT0fuLzyISOBCk4I/edit" TargetMode="External"/><Relationship Id="rId8" Type="http://schemas.openxmlformats.org/officeDocument/2006/relationships/hyperlink" Target="https://docs.google.com/spreadsheets/d/1agHPPb9bpYW3aRWnxL49BKDmpf8p7YO8M4RpTikbU0c/edit" TargetMode="External"/><Relationship Id="rId3" Type="http://schemas.openxmlformats.org/officeDocument/2006/relationships/hyperlink" Target="https://docs.google.com/spreadsheets/d/1H396l7VX7l6ktrFGKC3FImjUNPwWr9qthrM_zuheFX4/edi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FA7C-6DEF-44BE-ACDE-96B9557B1D3D}">
  <dimension ref="B2:D16"/>
  <sheetViews>
    <sheetView workbookViewId="0">
      <selection activeCell="C16" sqref="C16"/>
    </sheetView>
  </sheetViews>
  <sheetFormatPr baseColWidth="10" defaultColWidth="11.42578125" defaultRowHeight="12.75" x14ac:dyDescent="0.2"/>
  <sheetData>
    <row r="2" spans="2:4" x14ac:dyDescent="0.2">
      <c r="B2" t="s">
        <v>0</v>
      </c>
    </row>
    <row r="5" spans="2:4" x14ac:dyDescent="0.2">
      <c r="B5" t="s">
        <v>1</v>
      </c>
      <c r="C5" t="s">
        <v>2</v>
      </c>
    </row>
    <row r="6" spans="2:4" x14ac:dyDescent="0.2">
      <c r="C6" t="s">
        <v>3</v>
      </c>
    </row>
    <row r="7" spans="2:4" x14ac:dyDescent="0.2">
      <c r="C7" t="s">
        <v>4</v>
      </c>
    </row>
    <row r="8" spans="2:4" x14ac:dyDescent="0.2">
      <c r="C8" t="s">
        <v>5</v>
      </c>
      <c r="D8" t="s">
        <v>6</v>
      </c>
    </row>
    <row r="9" spans="2:4" x14ac:dyDescent="0.2">
      <c r="C9" t="s">
        <v>7</v>
      </c>
    </row>
    <row r="11" spans="2:4" x14ac:dyDescent="0.2">
      <c r="B11" t="s">
        <v>8</v>
      </c>
      <c r="C11" t="s">
        <v>9</v>
      </c>
    </row>
    <row r="12" spans="2:4" x14ac:dyDescent="0.2">
      <c r="C12" t="s">
        <v>10</v>
      </c>
    </row>
    <row r="13" spans="2:4" x14ac:dyDescent="0.2">
      <c r="C13" t="s">
        <v>11</v>
      </c>
    </row>
    <row r="14" spans="2:4" x14ac:dyDescent="0.2">
      <c r="C14" t="s">
        <v>12</v>
      </c>
    </row>
    <row r="16" spans="2:4" x14ac:dyDescent="0.2">
      <c r="B16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8806-987A-46F9-B0E1-C89EDE0D88D5}">
  <dimension ref="A1:H62"/>
  <sheetViews>
    <sheetView zoomScale="90" zoomScaleNormal="100" workbookViewId="0">
      <selection activeCell="E60" sqref="E60"/>
    </sheetView>
  </sheetViews>
  <sheetFormatPr baseColWidth="10" defaultRowHeight="12.75" x14ac:dyDescent="0.2"/>
  <cols>
    <col min="3" max="3" width="11.5703125" customWidth="1"/>
    <col min="4" max="4" width="17.140625" bestFit="1" customWidth="1"/>
    <col min="5" max="5" width="49.85546875" bestFit="1" customWidth="1"/>
    <col min="6" max="6" width="17.5703125" customWidth="1"/>
    <col min="7" max="7" width="14.7109375" bestFit="1" customWidth="1"/>
    <col min="8" max="8" width="31.140625" bestFit="1" customWidth="1"/>
  </cols>
  <sheetData>
    <row r="1" spans="1:8" ht="25.5" x14ac:dyDescent="0.2">
      <c r="A1" s="152" t="s">
        <v>280</v>
      </c>
      <c r="B1" s="146" t="s">
        <v>234</v>
      </c>
      <c r="C1" s="146" t="s">
        <v>235</v>
      </c>
      <c r="D1" s="146" t="s">
        <v>1046</v>
      </c>
      <c r="E1" s="146" t="s">
        <v>275</v>
      </c>
      <c r="F1" s="147" t="s">
        <v>276</v>
      </c>
      <c r="G1" s="147" t="s">
        <v>281</v>
      </c>
      <c r="H1" s="146" t="s">
        <v>282</v>
      </c>
    </row>
    <row r="2" spans="1:8" x14ac:dyDescent="0.2">
      <c r="A2" s="51">
        <v>6</v>
      </c>
      <c r="B2" s="173" t="s">
        <v>306</v>
      </c>
      <c r="C2" s="36" t="s">
        <v>229</v>
      </c>
      <c r="D2" s="29" t="s">
        <v>307</v>
      </c>
      <c r="E2" s="29" t="s">
        <v>308</v>
      </c>
      <c r="F2" s="167">
        <v>5832.45</v>
      </c>
      <c r="G2" s="36" t="s">
        <v>309</v>
      </c>
      <c r="H2" s="36" t="s">
        <v>310</v>
      </c>
    </row>
    <row r="3" spans="1:8" x14ac:dyDescent="0.2">
      <c r="A3" s="51">
        <v>35</v>
      </c>
      <c r="B3" s="174" t="s">
        <v>389</v>
      </c>
      <c r="C3" s="36" t="s">
        <v>229</v>
      </c>
      <c r="D3" s="31" t="s">
        <v>390</v>
      </c>
      <c r="E3" s="31" t="s">
        <v>391</v>
      </c>
      <c r="F3" s="176">
        <v>22705.8550728749</v>
      </c>
      <c r="G3" s="36" t="s">
        <v>309</v>
      </c>
      <c r="H3" s="86" t="s">
        <v>392</v>
      </c>
    </row>
    <row r="4" spans="1:8" x14ac:dyDescent="0.2">
      <c r="A4" s="51">
        <v>92</v>
      </c>
      <c r="B4" s="63"/>
      <c r="C4" s="36" t="s">
        <v>269</v>
      </c>
      <c r="D4" s="31" t="s">
        <v>503</v>
      </c>
      <c r="E4" s="31" t="s">
        <v>504</v>
      </c>
      <c r="F4" s="167">
        <v>19951.248765500004</v>
      </c>
      <c r="G4" s="36" t="s">
        <v>309</v>
      </c>
      <c r="H4" s="36" t="s">
        <v>505</v>
      </c>
    </row>
    <row r="5" spans="1:8" x14ac:dyDescent="0.2">
      <c r="A5" s="51">
        <v>93</v>
      </c>
      <c r="B5" s="63"/>
      <c r="C5" s="36" t="s">
        <v>229</v>
      </c>
      <c r="D5" s="31" t="s">
        <v>506</v>
      </c>
      <c r="E5" s="31" t="s">
        <v>507</v>
      </c>
      <c r="F5" s="167">
        <v>23269.851783750004</v>
      </c>
      <c r="G5" s="36" t="s">
        <v>309</v>
      </c>
      <c r="H5" s="36" t="s">
        <v>508</v>
      </c>
    </row>
    <row r="6" spans="1:8" x14ac:dyDescent="0.2">
      <c r="A6" s="51">
        <v>94</v>
      </c>
      <c r="B6" s="63">
        <v>44694</v>
      </c>
      <c r="C6" s="36" t="s">
        <v>229</v>
      </c>
      <c r="D6" s="31" t="s">
        <v>509</v>
      </c>
      <c r="E6" s="31" t="s">
        <v>510</v>
      </c>
      <c r="F6" s="167">
        <v>37856.640281687498</v>
      </c>
      <c r="G6" s="36" t="s">
        <v>309</v>
      </c>
      <c r="H6" s="36" t="s">
        <v>511</v>
      </c>
    </row>
    <row r="7" spans="1:8" x14ac:dyDescent="0.2">
      <c r="A7" s="51">
        <v>95</v>
      </c>
      <c r="B7" s="63">
        <v>44696</v>
      </c>
      <c r="C7" s="36" t="s">
        <v>229</v>
      </c>
      <c r="D7" s="31" t="s">
        <v>512</v>
      </c>
      <c r="E7" s="31" t="s">
        <v>513</v>
      </c>
      <c r="F7" s="167">
        <v>18643.438645203129</v>
      </c>
      <c r="G7" s="36" t="s">
        <v>309</v>
      </c>
      <c r="H7" s="36" t="s">
        <v>511</v>
      </c>
    </row>
    <row r="8" spans="1:8" x14ac:dyDescent="0.2">
      <c r="A8" s="51">
        <v>96</v>
      </c>
      <c r="B8" s="63">
        <v>44710</v>
      </c>
      <c r="C8" s="36" t="s">
        <v>229</v>
      </c>
      <c r="D8" s="31" t="s">
        <v>514</v>
      </c>
      <c r="E8" s="31" t="s">
        <v>515</v>
      </c>
      <c r="F8" s="167">
        <v>46773.712039843755</v>
      </c>
      <c r="G8" s="36" t="s">
        <v>309</v>
      </c>
      <c r="H8" s="36" t="s">
        <v>516</v>
      </c>
    </row>
    <row r="9" spans="1:8" x14ac:dyDescent="0.2">
      <c r="A9" s="51">
        <v>97</v>
      </c>
      <c r="B9" s="63">
        <v>44718</v>
      </c>
      <c r="C9" s="36" t="s">
        <v>229</v>
      </c>
      <c r="D9" s="31" t="s">
        <v>517</v>
      </c>
      <c r="E9" s="31" t="s">
        <v>518</v>
      </c>
      <c r="F9" s="167">
        <v>25140.829800937499</v>
      </c>
      <c r="G9" s="36" t="s">
        <v>309</v>
      </c>
      <c r="H9" s="36" t="s">
        <v>516</v>
      </c>
    </row>
    <row r="10" spans="1:8" x14ac:dyDescent="0.2">
      <c r="A10" s="51">
        <v>107</v>
      </c>
      <c r="B10" s="63">
        <v>44716</v>
      </c>
      <c r="C10" s="36" t="s">
        <v>229</v>
      </c>
      <c r="D10" s="31" t="s">
        <v>540</v>
      </c>
      <c r="E10" s="31" t="s">
        <v>541</v>
      </c>
      <c r="F10" s="167">
        <v>41825.113950750005</v>
      </c>
      <c r="G10" s="36" t="s">
        <v>309</v>
      </c>
      <c r="H10" s="36" t="s">
        <v>508</v>
      </c>
    </row>
    <row r="11" spans="1:8" x14ac:dyDescent="0.2">
      <c r="A11" s="51">
        <v>121</v>
      </c>
      <c r="B11" s="63"/>
      <c r="C11" s="36" t="s">
        <v>269</v>
      </c>
      <c r="D11" s="31" t="s">
        <v>580</v>
      </c>
      <c r="E11" s="31" t="s">
        <v>581</v>
      </c>
      <c r="F11" s="167">
        <v>7851.6689127500003</v>
      </c>
      <c r="G11" s="36" t="s">
        <v>309</v>
      </c>
      <c r="H11" s="36" t="s">
        <v>582</v>
      </c>
    </row>
    <row r="12" spans="1:8" x14ac:dyDescent="0.2">
      <c r="A12" s="51">
        <v>122</v>
      </c>
      <c r="B12" s="63">
        <v>44716</v>
      </c>
      <c r="C12" s="36" t="s">
        <v>229</v>
      </c>
      <c r="D12" s="31" t="s">
        <v>583</v>
      </c>
      <c r="E12" s="31" t="s">
        <v>584</v>
      </c>
      <c r="F12" s="167">
        <v>38230.371463375006</v>
      </c>
      <c r="G12" s="36" t="s">
        <v>309</v>
      </c>
      <c r="H12" s="36" t="s">
        <v>585</v>
      </c>
    </row>
    <row r="13" spans="1:8" x14ac:dyDescent="0.2">
      <c r="A13" s="51">
        <v>128</v>
      </c>
      <c r="B13" s="63">
        <v>44661</v>
      </c>
      <c r="C13" s="36" t="s">
        <v>229</v>
      </c>
      <c r="D13" s="31" t="s">
        <v>597</v>
      </c>
      <c r="E13" s="31" t="s">
        <v>593</v>
      </c>
      <c r="F13" s="167">
        <v>15947.142948750001</v>
      </c>
      <c r="G13" s="36" t="s">
        <v>309</v>
      </c>
      <c r="H13" s="36" t="s">
        <v>594</v>
      </c>
    </row>
    <row r="14" spans="1:8" x14ac:dyDescent="0.2">
      <c r="A14" s="51">
        <v>215</v>
      </c>
      <c r="B14" s="63">
        <v>44798</v>
      </c>
      <c r="C14" s="36" t="s">
        <v>229</v>
      </c>
      <c r="D14" s="36" t="s">
        <v>845</v>
      </c>
      <c r="E14" s="35" t="s">
        <v>846</v>
      </c>
      <c r="F14" s="167">
        <v>6558.77</v>
      </c>
      <c r="G14" s="36" t="s">
        <v>309</v>
      </c>
      <c r="H14" s="36" t="s">
        <v>511</v>
      </c>
    </row>
    <row r="15" spans="1:8" x14ac:dyDescent="0.2">
      <c r="A15" s="51">
        <v>216</v>
      </c>
      <c r="B15" s="63">
        <v>44798</v>
      </c>
      <c r="C15" s="36" t="s">
        <v>229</v>
      </c>
      <c r="D15" s="36" t="s">
        <v>847</v>
      </c>
      <c r="E15" s="35" t="s">
        <v>848</v>
      </c>
      <c r="F15" s="167">
        <v>1617.08</v>
      </c>
      <c r="G15" s="36" t="s">
        <v>309</v>
      </c>
      <c r="H15" s="36" t="s">
        <v>849</v>
      </c>
    </row>
    <row r="16" spans="1:8" x14ac:dyDescent="0.2">
      <c r="A16" s="51">
        <v>218</v>
      </c>
      <c r="B16" s="63">
        <v>44802</v>
      </c>
      <c r="C16" s="36" t="s">
        <v>269</v>
      </c>
      <c r="D16" s="36" t="s">
        <v>851</v>
      </c>
      <c r="E16" s="35" t="s">
        <v>854</v>
      </c>
      <c r="F16" s="167">
        <v>6613.15</v>
      </c>
      <c r="G16" s="36" t="s">
        <v>309</v>
      </c>
      <c r="H16" s="36" t="s">
        <v>708</v>
      </c>
    </row>
    <row r="17" spans="1:8" x14ac:dyDescent="0.2">
      <c r="A17" s="51">
        <v>219</v>
      </c>
      <c r="B17" s="63">
        <v>44803</v>
      </c>
      <c r="C17" s="36" t="s">
        <v>229</v>
      </c>
      <c r="D17" s="36" t="s">
        <v>855</v>
      </c>
      <c r="E17" s="35" t="s">
        <v>856</v>
      </c>
      <c r="F17" s="167">
        <v>10309.459999999999</v>
      </c>
      <c r="G17" s="36" t="s">
        <v>309</v>
      </c>
      <c r="H17" s="36" t="s">
        <v>629</v>
      </c>
    </row>
    <row r="18" spans="1:8" x14ac:dyDescent="0.2">
      <c r="A18" s="51">
        <v>220</v>
      </c>
      <c r="B18" s="63">
        <v>44803</v>
      </c>
      <c r="C18" s="36" t="s">
        <v>229</v>
      </c>
      <c r="D18" s="36" t="s">
        <v>857</v>
      </c>
      <c r="E18" s="35" t="s">
        <v>858</v>
      </c>
      <c r="F18" s="167">
        <v>4506.45</v>
      </c>
      <c r="G18" s="36" t="s">
        <v>309</v>
      </c>
      <c r="H18" s="36" t="s">
        <v>859</v>
      </c>
    </row>
    <row r="19" spans="1:8" x14ac:dyDescent="0.2">
      <c r="A19" s="51">
        <v>221</v>
      </c>
      <c r="B19" s="63">
        <v>44803</v>
      </c>
      <c r="C19" s="36" t="s">
        <v>229</v>
      </c>
      <c r="D19" s="36" t="s">
        <v>860</v>
      </c>
      <c r="E19" s="35" t="s">
        <v>861</v>
      </c>
      <c r="F19" s="167">
        <v>2105.2199999999998</v>
      </c>
      <c r="G19" s="36" t="s">
        <v>309</v>
      </c>
      <c r="H19" s="36" t="s">
        <v>862</v>
      </c>
    </row>
    <row r="20" spans="1:8" x14ac:dyDescent="0.2">
      <c r="A20" s="51">
        <v>224</v>
      </c>
      <c r="B20" s="63">
        <v>44804</v>
      </c>
      <c r="C20" s="36" t="s">
        <v>269</v>
      </c>
      <c r="D20" s="36" t="s">
        <v>869</v>
      </c>
      <c r="E20" s="35" t="s">
        <v>870</v>
      </c>
      <c r="F20" s="167">
        <v>2161.15</v>
      </c>
      <c r="G20" s="36" t="s">
        <v>309</v>
      </c>
      <c r="H20" s="36" t="s">
        <v>708</v>
      </c>
    </row>
    <row r="21" spans="1:8" x14ac:dyDescent="0.2">
      <c r="A21" s="51">
        <v>225</v>
      </c>
      <c r="B21" s="63">
        <v>44805</v>
      </c>
      <c r="C21" s="36" t="s">
        <v>229</v>
      </c>
      <c r="D21" s="36" t="s">
        <v>871</v>
      </c>
      <c r="E21" s="35" t="s">
        <v>872</v>
      </c>
      <c r="F21" s="167">
        <v>21536.76</v>
      </c>
      <c r="G21" s="36" t="s">
        <v>309</v>
      </c>
      <c r="H21" s="36" t="s">
        <v>867</v>
      </c>
    </row>
    <row r="22" spans="1:8" x14ac:dyDescent="0.2">
      <c r="A22" s="51">
        <v>226</v>
      </c>
      <c r="B22" s="63">
        <v>44806</v>
      </c>
      <c r="C22" s="36" t="s">
        <v>269</v>
      </c>
      <c r="D22" s="36" t="s">
        <v>873</v>
      </c>
      <c r="E22" s="35" t="s">
        <v>874</v>
      </c>
      <c r="F22" s="167">
        <v>2288.35</v>
      </c>
      <c r="G22" s="36" t="s">
        <v>309</v>
      </c>
      <c r="H22" s="36" t="s">
        <v>708</v>
      </c>
    </row>
    <row r="23" spans="1:8" x14ac:dyDescent="0.2">
      <c r="A23" s="51">
        <v>228</v>
      </c>
      <c r="B23" s="63">
        <v>44807</v>
      </c>
      <c r="C23" s="36" t="s">
        <v>269</v>
      </c>
      <c r="D23" s="36" t="s">
        <v>879</v>
      </c>
      <c r="E23" s="35" t="s">
        <v>880</v>
      </c>
      <c r="F23" s="167">
        <v>1834.42</v>
      </c>
      <c r="G23" s="36" t="s">
        <v>309</v>
      </c>
      <c r="H23" s="36" t="s">
        <v>881</v>
      </c>
    </row>
    <row r="24" spans="1:8" x14ac:dyDescent="0.2">
      <c r="A24" s="51">
        <v>229</v>
      </c>
      <c r="B24" s="63">
        <v>44809</v>
      </c>
      <c r="C24" s="36" t="s">
        <v>229</v>
      </c>
      <c r="D24" s="36" t="s">
        <v>883</v>
      </c>
      <c r="E24" s="35" t="s">
        <v>884</v>
      </c>
      <c r="F24" s="167">
        <v>16234.97</v>
      </c>
      <c r="G24" s="36" t="s">
        <v>309</v>
      </c>
      <c r="H24" s="36" t="s">
        <v>417</v>
      </c>
    </row>
    <row r="25" spans="1:8" x14ac:dyDescent="0.2">
      <c r="A25" s="51">
        <v>231</v>
      </c>
      <c r="B25" s="63">
        <v>44813</v>
      </c>
      <c r="C25" s="36" t="s">
        <v>229</v>
      </c>
      <c r="D25" s="36" t="s">
        <v>888</v>
      </c>
      <c r="E25" s="35" t="s">
        <v>889</v>
      </c>
      <c r="F25" s="167">
        <v>10806.93</v>
      </c>
      <c r="G25" s="36" t="s">
        <v>309</v>
      </c>
      <c r="H25" s="36" t="s">
        <v>594</v>
      </c>
    </row>
    <row r="26" spans="1:8" x14ac:dyDescent="0.2">
      <c r="A26" s="51">
        <v>236</v>
      </c>
      <c r="B26" s="63">
        <v>44816</v>
      </c>
      <c r="C26" s="36" t="s">
        <v>229</v>
      </c>
      <c r="D26" s="36" t="s">
        <v>902</v>
      </c>
      <c r="E26" s="35" t="s">
        <v>872</v>
      </c>
      <c r="F26" s="167">
        <v>22596.57</v>
      </c>
      <c r="G26" s="36" t="s">
        <v>309</v>
      </c>
      <c r="H26" s="36" t="s">
        <v>867</v>
      </c>
    </row>
    <row r="27" spans="1:8" x14ac:dyDescent="0.2">
      <c r="A27" s="51">
        <v>237</v>
      </c>
      <c r="B27" s="63">
        <v>44816</v>
      </c>
      <c r="C27" s="36" t="s">
        <v>269</v>
      </c>
      <c r="D27" s="36" t="s">
        <v>903</v>
      </c>
      <c r="E27" s="35" t="s">
        <v>904</v>
      </c>
      <c r="F27" s="167">
        <v>4312.22</v>
      </c>
      <c r="G27" s="36" t="s">
        <v>309</v>
      </c>
      <c r="H27" s="36" t="s">
        <v>817</v>
      </c>
    </row>
    <row r="28" spans="1:8" x14ac:dyDescent="0.2">
      <c r="A28" s="51">
        <v>238</v>
      </c>
      <c r="B28" s="63">
        <v>44817</v>
      </c>
      <c r="C28" s="36" t="s">
        <v>269</v>
      </c>
      <c r="D28" s="36" t="s">
        <v>905</v>
      </c>
      <c r="E28" s="35" t="s">
        <v>906</v>
      </c>
      <c r="F28" s="167">
        <v>11649.14</v>
      </c>
      <c r="G28" s="36" t="s">
        <v>309</v>
      </c>
      <c r="H28" s="36" t="s">
        <v>907</v>
      </c>
    </row>
    <row r="29" spans="1:8" x14ac:dyDescent="0.2">
      <c r="A29" s="51">
        <v>239</v>
      </c>
      <c r="B29" s="63">
        <v>44818</v>
      </c>
      <c r="C29" s="36" t="s">
        <v>269</v>
      </c>
      <c r="D29" s="36" t="s">
        <v>908</v>
      </c>
      <c r="E29" s="35" t="s">
        <v>909</v>
      </c>
      <c r="F29" s="167">
        <v>4596.2700000000004</v>
      </c>
      <c r="G29" s="36" t="s">
        <v>309</v>
      </c>
      <c r="H29" s="36" t="s">
        <v>910</v>
      </c>
    </row>
    <row r="30" spans="1:8" x14ac:dyDescent="0.2">
      <c r="A30" s="51">
        <v>243</v>
      </c>
      <c r="B30" s="63" t="s">
        <v>920</v>
      </c>
      <c r="C30" s="36" t="s">
        <v>269</v>
      </c>
      <c r="D30" s="36" t="s">
        <v>921</v>
      </c>
      <c r="E30" s="35" t="s">
        <v>922</v>
      </c>
      <c r="F30" s="167">
        <v>7906.78</v>
      </c>
      <c r="G30" s="36" t="s">
        <v>309</v>
      </c>
      <c r="H30" s="36" t="s">
        <v>708</v>
      </c>
    </row>
    <row r="31" spans="1:8" x14ac:dyDescent="0.2">
      <c r="A31" s="51">
        <v>251</v>
      </c>
      <c r="B31" s="63">
        <v>44830</v>
      </c>
      <c r="C31" s="36" t="s">
        <v>269</v>
      </c>
      <c r="D31" s="36" t="s">
        <v>946</v>
      </c>
      <c r="E31" s="35" t="s">
        <v>947</v>
      </c>
      <c r="F31" s="167">
        <v>26564.71</v>
      </c>
      <c r="G31" s="36" t="s">
        <v>309</v>
      </c>
      <c r="H31" s="35" t="s">
        <v>708</v>
      </c>
    </row>
    <row r="32" spans="1:8" x14ac:dyDescent="0.2">
      <c r="A32" s="51">
        <v>262</v>
      </c>
      <c r="B32" s="149">
        <v>44838</v>
      </c>
      <c r="C32" s="36" t="s">
        <v>229</v>
      </c>
      <c r="D32" s="36" t="s">
        <v>973</v>
      </c>
      <c r="E32" s="35" t="s">
        <v>974</v>
      </c>
      <c r="F32" s="167">
        <v>30202.57</v>
      </c>
      <c r="G32" s="36" t="s">
        <v>309</v>
      </c>
      <c r="H32" s="35" t="s">
        <v>867</v>
      </c>
    </row>
    <row r="33" spans="1:8" x14ac:dyDescent="0.2">
      <c r="A33" s="51">
        <v>263</v>
      </c>
      <c r="B33" s="149">
        <v>44839</v>
      </c>
      <c r="C33" s="36" t="s">
        <v>269</v>
      </c>
      <c r="D33" s="36" t="s">
        <v>975</v>
      </c>
      <c r="E33" s="35" t="s">
        <v>976</v>
      </c>
      <c r="F33" s="167">
        <v>22274.93</v>
      </c>
      <c r="G33" s="36" t="s">
        <v>309</v>
      </c>
      <c r="H33" s="35" t="s">
        <v>977</v>
      </c>
    </row>
    <row r="34" spans="1:8" x14ac:dyDescent="0.2">
      <c r="A34" s="51">
        <v>264</v>
      </c>
      <c r="B34" s="149">
        <v>44841</v>
      </c>
      <c r="C34" s="36" t="s">
        <v>269</v>
      </c>
      <c r="D34" s="36" t="s">
        <v>978</v>
      </c>
      <c r="E34" s="35" t="s">
        <v>979</v>
      </c>
      <c r="F34" s="167">
        <v>15450.42</v>
      </c>
      <c r="G34" s="36" t="s">
        <v>309</v>
      </c>
      <c r="H34" s="35" t="s">
        <v>980</v>
      </c>
    </row>
    <row r="35" spans="1:8" ht="12" customHeight="1" x14ac:dyDescent="0.2">
      <c r="A35" s="51">
        <v>265</v>
      </c>
      <c r="B35" s="149">
        <v>44842</v>
      </c>
      <c r="C35" s="36" t="s">
        <v>269</v>
      </c>
      <c r="D35" s="36" t="s">
        <v>981</v>
      </c>
      <c r="E35" s="35" t="s">
        <v>982</v>
      </c>
      <c r="F35" s="167">
        <v>1472.19</v>
      </c>
      <c r="G35" s="36" t="s">
        <v>309</v>
      </c>
      <c r="H35" s="35" t="s">
        <v>708</v>
      </c>
    </row>
    <row r="36" spans="1:8" x14ac:dyDescent="0.2">
      <c r="A36" s="51">
        <v>276</v>
      </c>
      <c r="B36" s="149">
        <v>44847</v>
      </c>
      <c r="C36" s="36" t="s">
        <v>229</v>
      </c>
      <c r="D36" s="36" t="s">
        <v>973</v>
      </c>
      <c r="E36" s="35" t="s">
        <v>974</v>
      </c>
      <c r="F36" s="167">
        <v>35779.71</v>
      </c>
      <c r="G36" s="36" t="s">
        <v>309</v>
      </c>
      <c r="H36" s="35" t="s">
        <v>867</v>
      </c>
    </row>
    <row r="37" spans="1:8" x14ac:dyDescent="0.2">
      <c r="A37" s="51">
        <v>278</v>
      </c>
      <c r="B37" s="149">
        <v>44851</v>
      </c>
      <c r="C37" s="36" t="s">
        <v>270</v>
      </c>
      <c r="D37" s="86" t="s">
        <v>1062</v>
      </c>
      <c r="E37" s="86" t="s">
        <v>1063</v>
      </c>
      <c r="F37" s="168">
        <v>12511.88</v>
      </c>
      <c r="G37" s="36" t="s">
        <v>309</v>
      </c>
      <c r="H37" s="35" t="s">
        <v>1064</v>
      </c>
    </row>
    <row r="38" spans="1:8" x14ac:dyDescent="0.2">
      <c r="A38" s="51">
        <v>280</v>
      </c>
      <c r="B38" s="149">
        <v>44853</v>
      </c>
      <c r="C38" s="36" t="s">
        <v>229</v>
      </c>
      <c r="D38" s="36" t="s">
        <v>1065</v>
      </c>
      <c r="E38" s="35" t="s">
        <v>1066</v>
      </c>
      <c r="F38" s="143">
        <v>4909.47</v>
      </c>
      <c r="G38" s="36" t="s">
        <v>309</v>
      </c>
      <c r="H38" s="35" t="s">
        <v>1067</v>
      </c>
    </row>
    <row r="39" spans="1:8" x14ac:dyDescent="0.2">
      <c r="A39" s="51">
        <v>285</v>
      </c>
      <c r="B39" s="149">
        <v>44855</v>
      </c>
      <c r="C39" s="36" t="s">
        <v>229</v>
      </c>
      <c r="D39" s="36" t="s">
        <v>1071</v>
      </c>
      <c r="E39" s="35" t="s">
        <v>1072</v>
      </c>
      <c r="F39" s="143">
        <v>8055.8</v>
      </c>
      <c r="G39" s="36" t="s">
        <v>309</v>
      </c>
      <c r="H39" s="35" t="s">
        <v>1073</v>
      </c>
    </row>
    <row r="40" spans="1:8" x14ac:dyDescent="0.2">
      <c r="A40" s="51">
        <v>286</v>
      </c>
      <c r="B40" s="149">
        <v>44855</v>
      </c>
      <c r="C40" s="36" t="s">
        <v>229</v>
      </c>
      <c r="D40" s="36" t="s">
        <v>1069</v>
      </c>
      <c r="E40" s="35" t="s">
        <v>1070</v>
      </c>
      <c r="F40" s="143">
        <v>3097.13</v>
      </c>
      <c r="G40" s="36" t="s">
        <v>309</v>
      </c>
      <c r="H40" s="35" t="s">
        <v>585</v>
      </c>
    </row>
    <row r="41" spans="1:8" x14ac:dyDescent="0.2">
      <c r="A41" s="51">
        <v>291</v>
      </c>
      <c r="B41" s="149">
        <v>44859</v>
      </c>
      <c r="C41" s="36" t="s">
        <v>269</v>
      </c>
      <c r="D41" s="36" t="s">
        <v>1075</v>
      </c>
      <c r="E41" s="35" t="s">
        <v>1076</v>
      </c>
      <c r="F41" s="143">
        <v>4312.22</v>
      </c>
      <c r="G41" s="36" t="s">
        <v>309</v>
      </c>
      <c r="H41" s="35" t="s">
        <v>1077</v>
      </c>
    </row>
    <row r="42" spans="1:8" x14ac:dyDescent="0.2">
      <c r="A42" s="51">
        <v>292</v>
      </c>
      <c r="B42" s="149">
        <v>44860</v>
      </c>
      <c r="C42" s="36" t="s">
        <v>269</v>
      </c>
      <c r="D42" s="36" t="s">
        <v>1078</v>
      </c>
      <c r="E42" s="35" t="s">
        <v>1079</v>
      </c>
      <c r="F42" s="143">
        <v>9296.2999999999993</v>
      </c>
      <c r="G42" s="36" t="s">
        <v>309</v>
      </c>
      <c r="H42" s="35" t="s">
        <v>1080</v>
      </c>
    </row>
    <row r="43" spans="1:8" x14ac:dyDescent="0.2">
      <c r="A43" s="51">
        <v>293</v>
      </c>
      <c r="B43" s="149">
        <v>44860</v>
      </c>
      <c r="C43" s="36" t="s">
        <v>269</v>
      </c>
      <c r="D43" s="36" t="s">
        <v>1081</v>
      </c>
      <c r="E43" s="35" t="s">
        <v>1082</v>
      </c>
      <c r="F43" s="143">
        <v>2288.35</v>
      </c>
      <c r="G43" s="36" t="s">
        <v>309</v>
      </c>
      <c r="H43" s="35" t="s">
        <v>842</v>
      </c>
    </row>
    <row r="44" spans="1:8" x14ac:dyDescent="0.2">
      <c r="A44" s="51">
        <v>310</v>
      </c>
      <c r="B44" s="149">
        <v>44872</v>
      </c>
      <c r="C44" s="36" t="s">
        <v>229</v>
      </c>
      <c r="D44" s="86" t="s">
        <v>1108</v>
      </c>
      <c r="E44" s="86" t="s">
        <v>1109</v>
      </c>
      <c r="F44" s="170">
        <v>3610.72</v>
      </c>
      <c r="G44" s="36" t="s">
        <v>309</v>
      </c>
      <c r="H44" s="36" t="s">
        <v>1110</v>
      </c>
    </row>
    <row r="45" spans="1:8" x14ac:dyDescent="0.2">
      <c r="A45" s="51">
        <v>311</v>
      </c>
      <c r="B45" s="149">
        <v>44872</v>
      </c>
      <c r="C45" s="36" t="s">
        <v>229</v>
      </c>
      <c r="D45" s="86" t="s">
        <v>1111</v>
      </c>
      <c r="E45" s="35" t="s">
        <v>1112</v>
      </c>
      <c r="F45" s="143">
        <v>20641.37</v>
      </c>
      <c r="G45" s="36" t="s">
        <v>309</v>
      </c>
      <c r="H45" s="36" t="s">
        <v>1113</v>
      </c>
    </row>
    <row r="46" spans="1:8" x14ac:dyDescent="0.2">
      <c r="A46" s="51">
        <v>312</v>
      </c>
      <c r="B46" s="149">
        <v>44873</v>
      </c>
      <c r="C46" s="36" t="s">
        <v>229</v>
      </c>
      <c r="D46" s="36" t="s">
        <v>1114</v>
      </c>
      <c r="E46" s="35" t="s">
        <v>1115</v>
      </c>
      <c r="F46" s="143">
        <v>6922.12</v>
      </c>
      <c r="G46" s="36" t="s">
        <v>309</v>
      </c>
      <c r="H46" s="36" t="s">
        <v>1113</v>
      </c>
    </row>
    <row r="47" spans="1:8" x14ac:dyDescent="0.2">
      <c r="A47" s="51">
        <v>313</v>
      </c>
      <c r="B47" s="149">
        <v>44874</v>
      </c>
      <c r="C47" s="36" t="s">
        <v>229</v>
      </c>
      <c r="D47" s="86" t="s">
        <v>1116</v>
      </c>
      <c r="E47" s="35" t="s">
        <v>1117</v>
      </c>
      <c r="F47" s="143">
        <v>12834.99</v>
      </c>
      <c r="G47" s="36" t="s">
        <v>309</v>
      </c>
      <c r="H47" s="36" t="s">
        <v>1113</v>
      </c>
    </row>
    <row r="48" spans="1:8" x14ac:dyDescent="0.2">
      <c r="A48" s="51">
        <v>314</v>
      </c>
      <c r="B48" s="149">
        <v>44876</v>
      </c>
      <c r="C48" s="36" t="s">
        <v>229</v>
      </c>
      <c r="D48" s="86" t="s">
        <v>1118</v>
      </c>
      <c r="E48" s="86" t="s">
        <v>1119</v>
      </c>
      <c r="F48" s="170">
        <v>5483.58</v>
      </c>
      <c r="G48" s="36" t="s">
        <v>309</v>
      </c>
      <c r="H48" s="36" t="s">
        <v>1113</v>
      </c>
    </row>
    <row r="49" spans="1:8" x14ac:dyDescent="0.2">
      <c r="A49" s="51">
        <v>316</v>
      </c>
      <c r="B49" s="149">
        <v>44876</v>
      </c>
      <c r="C49" s="36" t="s">
        <v>229</v>
      </c>
      <c r="D49" s="36" t="s">
        <v>1121</v>
      </c>
      <c r="E49" s="35" t="s">
        <v>1122</v>
      </c>
      <c r="F49" s="143">
        <v>39335.980000000003</v>
      </c>
      <c r="G49" s="36" t="s">
        <v>309</v>
      </c>
      <c r="H49" s="36" t="s">
        <v>1101</v>
      </c>
    </row>
    <row r="50" spans="1:8" x14ac:dyDescent="0.2">
      <c r="A50" s="51">
        <v>317</v>
      </c>
      <c r="B50" s="149">
        <v>44876</v>
      </c>
      <c r="C50" s="36" t="s">
        <v>229</v>
      </c>
      <c r="D50" s="36" t="s">
        <v>1123</v>
      </c>
      <c r="E50" s="35" t="s">
        <v>1124</v>
      </c>
      <c r="F50" s="143">
        <v>26570.68</v>
      </c>
      <c r="G50" s="36" t="s">
        <v>309</v>
      </c>
      <c r="H50" s="36" t="s">
        <v>1101</v>
      </c>
    </row>
    <row r="51" spans="1:8" x14ac:dyDescent="0.2">
      <c r="A51" s="51">
        <v>318</v>
      </c>
      <c r="B51" s="149">
        <v>44876</v>
      </c>
      <c r="C51" s="36" t="s">
        <v>229</v>
      </c>
      <c r="D51" s="36" t="s">
        <v>1125</v>
      </c>
      <c r="E51" s="35" t="s">
        <v>1126</v>
      </c>
      <c r="F51" s="143">
        <v>17912.650000000001</v>
      </c>
      <c r="G51" s="36" t="s">
        <v>309</v>
      </c>
      <c r="H51" s="36" t="s">
        <v>1101</v>
      </c>
    </row>
    <row r="52" spans="1:8" x14ac:dyDescent="0.2">
      <c r="A52" s="51">
        <v>320</v>
      </c>
      <c r="B52" s="149">
        <v>44880</v>
      </c>
      <c r="C52" s="36" t="s">
        <v>229</v>
      </c>
      <c r="D52" s="36" t="s">
        <v>1127</v>
      </c>
      <c r="E52" s="35" t="s">
        <v>1128</v>
      </c>
      <c r="F52" s="143">
        <v>5301.72</v>
      </c>
      <c r="G52" s="36" t="s">
        <v>309</v>
      </c>
      <c r="H52" s="36" t="s">
        <v>629</v>
      </c>
    </row>
    <row r="53" spans="1:8" x14ac:dyDescent="0.2">
      <c r="A53" s="51">
        <v>325</v>
      </c>
      <c r="B53" s="149">
        <v>44881</v>
      </c>
      <c r="C53" s="36" t="s">
        <v>229</v>
      </c>
      <c r="D53" s="36" t="s">
        <v>1129</v>
      </c>
      <c r="E53" s="35" t="s">
        <v>1130</v>
      </c>
      <c r="F53" s="143">
        <v>13264.11</v>
      </c>
      <c r="G53" s="36" t="s">
        <v>309</v>
      </c>
      <c r="H53" s="36" t="s">
        <v>594</v>
      </c>
    </row>
    <row r="54" spans="1:8" x14ac:dyDescent="0.2">
      <c r="A54" s="157"/>
      <c r="B54" s="158"/>
      <c r="C54" s="122"/>
      <c r="D54" s="122"/>
      <c r="E54" s="175" t="s">
        <v>1158</v>
      </c>
      <c r="F54" s="180">
        <f>SUBTOTAL(109,Tabla27[SUM de  IMPORTE])</f>
        <v>769755.61366542173</v>
      </c>
      <c r="G54" s="122"/>
      <c r="H54" s="157"/>
    </row>
    <row r="62" spans="1:8" x14ac:dyDescent="0.2">
      <c r="E62" s="28"/>
    </row>
  </sheetData>
  <hyperlinks>
    <hyperlink ref="B2" r:id="rId1" location="gid=0" xr:uid="{DE92216C-F293-4F68-8F30-14E126BF706D}"/>
    <hyperlink ref="B3" r:id="rId2" location="gid=0" xr:uid="{8B01199C-B2BC-414E-A5B5-F579F2ECED63}"/>
  </hyperlinks>
  <pageMargins left="0.7" right="0.7" top="0.75" bottom="0.75" header="0.3" footer="0.3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84AE-E417-4A82-9041-8339E9108217}">
  <dimension ref="A1:G21"/>
  <sheetViews>
    <sheetView topLeftCell="A11" zoomScale="110" workbookViewId="0">
      <selection activeCell="D22" sqref="D22"/>
    </sheetView>
  </sheetViews>
  <sheetFormatPr baseColWidth="10" defaultRowHeight="12.75" x14ac:dyDescent="0.2"/>
  <cols>
    <col min="2" max="2" width="17.42578125" customWidth="1"/>
    <col min="3" max="3" width="44.7109375" customWidth="1"/>
    <col min="4" max="4" width="18.28515625" bestFit="1" customWidth="1"/>
    <col min="5" max="5" width="11.85546875" bestFit="1" customWidth="1"/>
    <col min="6" max="6" width="10.140625" bestFit="1" customWidth="1"/>
    <col min="7" max="7" width="17.140625" customWidth="1"/>
  </cols>
  <sheetData>
    <row r="1" spans="1:7" x14ac:dyDescent="0.2">
      <c r="A1" s="216" t="s">
        <v>1031</v>
      </c>
      <c r="B1" s="216"/>
      <c r="C1" s="216"/>
      <c r="D1" s="216"/>
      <c r="E1" s="216"/>
      <c r="F1" s="216"/>
    </row>
    <row r="2" spans="1:7" x14ac:dyDescent="0.2">
      <c r="A2" s="127" t="s">
        <v>234</v>
      </c>
      <c r="B2" s="61" t="s">
        <v>235</v>
      </c>
      <c r="C2" s="127" t="s">
        <v>275</v>
      </c>
      <c r="D2" s="128" t="s">
        <v>276</v>
      </c>
      <c r="E2" s="128" t="s">
        <v>239</v>
      </c>
      <c r="F2" s="128" t="s">
        <v>281</v>
      </c>
      <c r="G2" s="148" t="s">
        <v>284</v>
      </c>
    </row>
    <row r="3" spans="1:7" x14ac:dyDescent="0.2">
      <c r="A3" s="62" t="s">
        <v>34</v>
      </c>
      <c r="B3" s="62" t="s">
        <v>35</v>
      </c>
      <c r="C3" s="153" t="s">
        <v>33</v>
      </c>
      <c r="D3" s="165">
        <v>3000</v>
      </c>
      <c r="E3" s="62">
        <v>4520821201</v>
      </c>
      <c r="F3" s="154" t="s">
        <v>1045</v>
      </c>
      <c r="G3" s="62"/>
    </row>
    <row r="4" spans="1:7" ht="25.5" x14ac:dyDescent="0.2">
      <c r="A4" s="62" t="s">
        <v>1043</v>
      </c>
      <c r="B4" s="62" t="s">
        <v>13</v>
      </c>
      <c r="C4" s="62" t="s">
        <v>1042</v>
      </c>
      <c r="D4" s="172">
        <v>16129.85</v>
      </c>
      <c r="E4" s="62">
        <v>4521584288</v>
      </c>
      <c r="F4" s="62" t="s">
        <v>623</v>
      </c>
      <c r="G4" s="62"/>
    </row>
    <row r="5" spans="1:7" ht="25.5" x14ac:dyDescent="0.2">
      <c r="A5" s="62" t="s">
        <v>1041</v>
      </c>
      <c r="B5" s="62" t="s">
        <v>13</v>
      </c>
      <c r="C5" s="62" t="s">
        <v>1044</v>
      </c>
      <c r="D5" s="172">
        <v>11768.33</v>
      </c>
      <c r="E5" s="62">
        <v>4521681168</v>
      </c>
      <c r="F5" s="62" t="s">
        <v>623</v>
      </c>
      <c r="G5" s="62"/>
    </row>
    <row r="6" spans="1:7" ht="25.5" x14ac:dyDescent="0.2">
      <c r="A6" s="171">
        <v>44887</v>
      </c>
      <c r="B6" s="62" t="s">
        <v>35</v>
      </c>
      <c r="C6" s="62" t="s">
        <v>1092</v>
      </c>
      <c r="D6" s="172">
        <v>3665.28</v>
      </c>
      <c r="E6" s="62">
        <v>4521845409</v>
      </c>
      <c r="F6" s="62" t="s">
        <v>623</v>
      </c>
      <c r="G6" s="62"/>
    </row>
    <row r="7" spans="1:7" ht="25.5" x14ac:dyDescent="0.2">
      <c r="A7" s="171">
        <v>44887</v>
      </c>
      <c r="B7" s="62" t="s">
        <v>35</v>
      </c>
      <c r="C7" s="62" t="s">
        <v>1094</v>
      </c>
      <c r="D7" s="172">
        <v>3625.38</v>
      </c>
      <c r="E7" s="62">
        <v>4521843105</v>
      </c>
      <c r="F7" s="62" t="s">
        <v>623</v>
      </c>
      <c r="G7" s="62"/>
    </row>
    <row r="8" spans="1:7" ht="25.5" x14ac:dyDescent="0.2">
      <c r="A8" s="171">
        <v>44868</v>
      </c>
      <c r="B8" s="166" t="s">
        <v>35</v>
      </c>
      <c r="C8" s="35" t="s">
        <v>1102</v>
      </c>
      <c r="D8" s="167">
        <v>10261.92</v>
      </c>
      <c r="E8" s="59">
        <v>4521893117</v>
      </c>
      <c r="F8" s="62" t="s">
        <v>623</v>
      </c>
      <c r="G8" s="62"/>
    </row>
    <row r="9" spans="1:7" ht="25.5" x14ac:dyDescent="0.2">
      <c r="A9" s="171">
        <v>44860</v>
      </c>
      <c r="B9" s="62" t="s">
        <v>35</v>
      </c>
      <c r="C9" s="59" t="s">
        <v>1083</v>
      </c>
      <c r="D9" s="155">
        <v>4462.28</v>
      </c>
      <c r="E9" s="59">
        <v>4521893126</v>
      </c>
      <c r="F9" s="62" t="s">
        <v>623</v>
      </c>
      <c r="G9" s="62"/>
    </row>
    <row r="10" spans="1:7" ht="25.5" x14ac:dyDescent="0.2">
      <c r="A10" s="171">
        <v>44862</v>
      </c>
      <c r="B10" s="62" t="s">
        <v>35</v>
      </c>
      <c r="C10" s="62" t="s">
        <v>1086</v>
      </c>
      <c r="D10" s="155">
        <v>3699.81</v>
      </c>
      <c r="E10" s="59">
        <v>4521889229</v>
      </c>
      <c r="F10" s="62" t="s">
        <v>623</v>
      </c>
      <c r="G10" s="62"/>
    </row>
    <row r="11" spans="1:7" ht="25.5" x14ac:dyDescent="0.2">
      <c r="A11" s="171">
        <v>44859</v>
      </c>
      <c r="B11" s="62" t="s">
        <v>35</v>
      </c>
      <c r="C11" s="35" t="s">
        <v>1074</v>
      </c>
      <c r="D11" s="167">
        <v>7195.94</v>
      </c>
      <c r="E11" s="59">
        <v>4521893176</v>
      </c>
      <c r="F11" s="62" t="s">
        <v>623</v>
      </c>
      <c r="G11" s="62"/>
    </row>
    <row r="12" spans="1:7" ht="25.5" x14ac:dyDescent="0.2">
      <c r="A12" s="171">
        <v>44876</v>
      </c>
      <c r="B12" s="62" t="s">
        <v>35</v>
      </c>
      <c r="C12" s="35" t="s">
        <v>1120</v>
      </c>
      <c r="D12" s="167">
        <v>8647</v>
      </c>
      <c r="E12" s="59">
        <v>4521893189</v>
      </c>
      <c r="F12" s="62" t="s">
        <v>623</v>
      </c>
      <c r="G12" s="62"/>
    </row>
    <row r="13" spans="1:7" ht="25.5" x14ac:dyDescent="0.2">
      <c r="A13" s="191">
        <v>44861</v>
      </c>
      <c r="B13" s="62" t="s">
        <v>35</v>
      </c>
      <c r="C13" s="210" t="s">
        <v>1084</v>
      </c>
      <c r="D13" s="169">
        <v>26373.89</v>
      </c>
      <c r="E13" s="59">
        <v>4521902619</v>
      </c>
      <c r="F13" s="62" t="s">
        <v>623</v>
      </c>
      <c r="G13" s="62"/>
    </row>
    <row r="14" spans="1:7" ht="25.5" x14ac:dyDescent="0.2">
      <c r="A14" s="171">
        <v>44872</v>
      </c>
      <c r="B14" s="62" t="s">
        <v>35</v>
      </c>
      <c r="C14" s="188" t="s">
        <v>1096</v>
      </c>
      <c r="D14" s="156">
        <v>28334.16</v>
      </c>
      <c r="E14" s="59">
        <v>4521900409</v>
      </c>
      <c r="F14" s="62" t="s">
        <v>623</v>
      </c>
      <c r="G14" s="62"/>
    </row>
    <row r="15" spans="1:7" ht="25.5" x14ac:dyDescent="0.2">
      <c r="A15" s="171">
        <v>44869</v>
      </c>
      <c r="B15" s="62" t="s">
        <v>13</v>
      </c>
      <c r="C15" s="35" t="s">
        <v>1160</v>
      </c>
      <c r="D15" s="155">
        <v>48409.9</v>
      </c>
      <c r="E15" s="59">
        <v>4521899117</v>
      </c>
      <c r="F15" s="62" t="s">
        <v>623</v>
      </c>
      <c r="G15" s="62"/>
    </row>
    <row r="16" spans="1:7" ht="25.5" x14ac:dyDescent="0.2">
      <c r="A16" s="171">
        <v>44869</v>
      </c>
      <c r="B16" s="62" t="s">
        <v>13</v>
      </c>
      <c r="C16" s="178" t="s">
        <v>1159</v>
      </c>
      <c r="D16" s="177">
        <v>48527.24</v>
      </c>
      <c r="E16" s="59">
        <v>4521899094</v>
      </c>
      <c r="F16" s="62" t="s">
        <v>623</v>
      </c>
      <c r="G16" s="62"/>
    </row>
    <row r="17" spans="1:7" ht="25.5" x14ac:dyDescent="0.2">
      <c r="A17" s="181">
        <v>44881</v>
      </c>
      <c r="B17" s="182" t="s">
        <v>76</v>
      </c>
      <c r="C17" s="183" t="s">
        <v>1143</v>
      </c>
      <c r="D17" s="184">
        <v>19323.32</v>
      </c>
      <c r="E17" s="185">
        <v>4521906276</v>
      </c>
      <c r="F17" s="186" t="s">
        <v>623</v>
      </c>
      <c r="G17" s="189" t="s">
        <v>1163</v>
      </c>
    </row>
    <row r="18" spans="1:7" ht="25.5" x14ac:dyDescent="0.2">
      <c r="A18" s="171">
        <v>44897</v>
      </c>
      <c r="B18" s="62" t="s">
        <v>1161</v>
      </c>
      <c r="C18" s="59" t="s">
        <v>1162</v>
      </c>
      <c r="D18" s="179">
        <v>4661.5</v>
      </c>
      <c r="E18" s="59">
        <v>4521906065</v>
      </c>
      <c r="F18" s="62" t="s">
        <v>623</v>
      </c>
      <c r="G18" s="62"/>
    </row>
    <row r="19" spans="1:7" x14ac:dyDescent="0.2">
      <c r="A19" s="62" t="s">
        <v>272</v>
      </c>
      <c r="B19" s="62"/>
      <c r="C19" s="62"/>
      <c r="D19" s="159">
        <f>SUBTOTAL(109,Tabla2629[SUM de  IMPORTE])</f>
        <v>248085.8</v>
      </c>
      <c r="E19" s="62"/>
      <c r="G19" s="62"/>
    </row>
    <row r="21" spans="1:7" x14ac:dyDescent="0.2">
      <c r="C21" s="7"/>
      <c r="D21" s="133"/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2C73-961F-4A09-8179-7155F3D60797}">
  <sheetPr>
    <outlinePr summaryBelow="0" summaryRight="0"/>
  </sheetPr>
  <dimension ref="A1:AB997"/>
  <sheetViews>
    <sheetView zoomScaleNormal="100" workbookViewId="0">
      <selection activeCell="G54" sqref="B37:G54"/>
    </sheetView>
  </sheetViews>
  <sheetFormatPr baseColWidth="10" defaultColWidth="12.7109375" defaultRowHeight="15.75" customHeight="1" x14ac:dyDescent="0.2"/>
  <cols>
    <col min="2" max="2" width="33.7109375" customWidth="1"/>
    <col min="5" max="7" width="12.7109375" customWidth="1"/>
    <col min="8" max="8" width="13.42578125" customWidth="1"/>
    <col min="9" max="10" width="12.7109375" customWidth="1"/>
    <col min="15" max="18" width="0.28515625" customWidth="1"/>
  </cols>
  <sheetData>
    <row r="1" spans="1:28" ht="12.75" x14ac:dyDescent="0.2">
      <c r="A1" s="96" t="s">
        <v>14</v>
      </c>
      <c r="B1" s="18" t="s">
        <v>15</v>
      </c>
      <c r="C1" s="97" t="s">
        <v>16</v>
      </c>
      <c r="D1" s="84" t="s">
        <v>17</v>
      </c>
      <c r="E1" s="84" t="s">
        <v>18</v>
      </c>
      <c r="F1" s="84" t="s">
        <v>19</v>
      </c>
      <c r="G1" s="84" t="s">
        <v>20</v>
      </c>
      <c r="H1" s="84" t="s">
        <v>21</v>
      </c>
      <c r="I1" s="98" t="s">
        <v>22</v>
      </c>
      <c r="J1" s="98" t="s">
        <v>23</v>
      </c>
      <c r="K1" s="98" t="s">
        <v>24</v>
      </c>
      <c r="L1" s="84" t="s">
        <v>25</v>
      </c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1:28" ht="12.75" x14ac:dyDescent="0.2">
      <c r="A2" s="5">
        <v>1</v>
      </c>
      <c r="B2" s="15" t="s">
        <v>26</v>
      </c>
      <c r="C2" s="99">
        <v>13386.05</v>
      </c>
      <c r="D2" s="100">
        <v>4520907213</v>
      </c>
      <c r="E2" s="101" t="s">
        <v>27</v>
      </c>
      <c r="F2" s="101" t="s">
        <v>28</v>
      </c>
      <c r="G2" s="102" t="s">
        <v>29</v>
      </c>
      <c r="H2" s="103" t="s">
        <v>30</v>
      </c>
      <c r="I2" s="84" t="s">
        <v>31</v>
      </c>
      <c r="J2" s="104">
        <v>44748</v>
      </c>
      <c r="K2" s="98" t="s">
        <v>32</v>
      </c>
      <c r="P2" s="100"/>
    </row>
    <row r="3" spans="1:28" ht="12.75" x14ac:dyDescent="0.2">
      <c r="A3" s="5">
        <v>2</v>
      </c>
      <c r="B3" s="15" t="s">
        <v>33</v>
      </c>
      <c r="C3" s="24">
        <v>49900</v>
      </c>
      <c r="D3" s="5">
        <v>4520821201</v>
      </c>
      <c r="E3" s="84" t="s">
        <v>34</v>
      </c>
      <c r="F3" s="84" t="s">
        <v>35</v>
      </c>
      <c r="G3" s="5" t="s">
        <v>36</v>
      </c>
      <c r="H3" s="103" t="s">
        <v>37</v>
      </c>
      <c r="I3" s="84" t="s">
        <v>31</v>
      </c>
      <c r="J3" s="104">
        <v>44776</v>
      </c>
      <c r="K3" s="98"/>
      <c r="O3" s="5">
        <f t="shared" ref="O3:O17" si="0">SUMIF(D:D,P3,C:C)</f>
        <v>0</v>
      </c>
      <c r="P3" s="100">
        <v>4519450391</v>
      </c>
    </row>
    <row r="4" spans="1:28" ht="33.75" x14ac:dyDescent="0.2">
      <c r="A4" s="5">
        <v>3</v>
      </c>
      <c r="B4" s="22" t="s">
        <v>38</v>
      </c>
      <c r="C4" s="24">
        <v>1302</v>
      </c>
      <c r="D4" s="5">
        <v>4520773957</v>
      </c>
      <c r="E4" s="84" t="s">
        <v>39</v>
      </c>
      <c r="F4" s="84" t="s">
        <v>35</v>
      </c>
      <c r="G4" s="5" t="s">
        <v>29</v>
      </c>
      <c r="H4" s="103" t="s">
        <v>40</v>
      </c>
      <c r="I4" s="84" t="s">
        <v>31</v>
      </c>
      <c r="J4" s="104">
        <v>44729</v>
      </c>
      <c r="K4" s="98" t="s">
        <v>41</v>
      </c>
      <c r="L4" s="24"/>
      <c r="O4" s="5">
        <f t="shared" si="0"/>
        <v>0</v>
      </c>
      <c r="P4" s="100">
        <v>4519450401</v>
      </c>
    </row>
    <row r="5" spans="1:28" ht="24" customHeight="1" x14ac:dyDescent="0.2">
      <c r="A5" s="5">
        <v>4</v>
      </c>
      <c r="B5" s="22" t="s">
        <v>42</v>
      </c>
      <c r="C5" s="24">
        <v>28628.13</v>
      </c>
      <c r="D5" s="5">
        <v>4520761037</v>
      </c>
      <c r="E5" s="84" t="s">
        <v>43</v>
      </c>
      <c r="F5" s="84" t="s">
        <v>44</v>
      </c>
      <c r="G5" s="5" t="s">
        <v>29</v>
      </c>
      <c r="H5" s="103" t="s">
        <v>45</v>
      </c>
      <c r="I5" s="84" t="s">
        <v>31</v>
      </c>
      <c r="J5" s="104">
        <v>44729</v>
      </c>
      <c r="K5" s="98" t="s">
        <v>46</v>
      </c>
      <c r="L5" s="24"/>
      <c r="O5" s="5">
        <f t="shared" si="0"/>
        <v>0</v>
      </c>
      <c r="P5" s="100">
        <v>4519467223</v>
      </c>
    </row>
    <row r="6" spans="1:28" ht="12.75" x14ac:dyDescent="0.2">
      <c r="A6" s="5">
        <v>5</v>
      </c>
      <c r="B6" s="15" t="s">
        <v>47</v>
      </c>
      <c r="C6" s="24">
        <v>19850</v>
      </c>
      <c r="D6" s="5">
        <v>4520700097</v>
      </c>
      <c r="E6" s="84" t="s">
        <v>48</v>
      </c>
      <c r="F6" s="84" t="s">
        <v>13</v>
      </c>
      <c r="G6" s="5" t="s">
        <v>49</v>
      </c>
      <c r="H6" s="103"/>
      <c r="I6" s="84" t="s">
        <v>50</v>
      </c>
      <c r="J6" s="98"/>
      <c r="K6" s="98"/>
      <c r="O6" s="5">
        <f t="shared" si="0"/>
        <v>0</v>
      </c>
      <c r="P6" s="100">
        <v>4519467223</v>
      </c>
    </row>
    <row r="7" spans="1:28" ht="12.75" x14ac:dyDescent="0.2">
      <c r="A7" s="5">
        <v>6</v>
      </c>
      <c r="B7" s="15" t="s">
        <v>51</v>
      </c>
      <c r="C7" s="24">
        <v>19900</v>
      </c>
      <c r="D7" s="5">
        <v>4520700097</v>
      </c>
      <c r="E7" s="84" t="s">
        <v>48</v>
      </c>
      <c r="F7" s="84" t="s">
        <v>13</v>
      </c>
      <c r="G7" s="5" t="s">
        <v>49</v>
      </c>
      <c r="H7" s="103"/>
      <c r="I7" s="84" t="s">
        <v>50</v>
      </c>
      <c r="J7" s="98"/>
      <c r="K7" s="98"/>
      <c r="L7" s="24"/>
      <c r="O7" s="5">
        <f t="shared" si="0"/>
        <v>0</v>
      </c>
      <c r="P7" s="100">
        <v>4519712413</v>
      </c>
    </row>
    <row r="8" spans="1:28" ht="12.75" x14ac:dyDescent="0.2">
      <c r="A8" s="5">
        <v>7</v>
      </c>
      <c r="B8" s="15" t="s">
        <v>52</v>
      </c>
      <c r="C8" s="24">
        <v>24950</v>
      </c>
      <c r="D8" s="5">
        <v>4520697377</v>
      </c>
      <c r="E8" s="84" t="s">
        <v>48</v>
      </c>
      <c r="F8" s="84" t="s">
        <v>35</v>
      </c>
      <c r="G8" s="5" t="s">
        <v>29</v>
      </c>
      <c r="H8" s="103" t="s">
        <v>53</v>
      </c>
      <c r="I8" s="84" t="s">
        <v>31</v>
      </c>
      <c r="J8" s="98"/>
      <c r="K8" s="98" t="s">
        <v>54</v>
      </c>
      <c r="O8" s="5">
        <f t="shared" si="0"/>
        <v>0</v>
      </c>
      <c r="P8" s="100">
        <v>4519712417</v>
      </c>
    </row>
    <row r="9" spans="1:28" ht="12.75" x14ac:dyDescent="0.2">
      <c r="A9" s="5">
        <v>8</v>
      </c>
      <c r="B9" s="15" t="s">
        <v>55</v>
      </c>
      <c r="C9" s="24">
        <v>35065</v>
      </c>
      <c r="D9" s="5">
        <v>4520697272</v>
      </c>
      <c r="E9" s="84" t="s">
        <v>48</v>
      </c>
      <c r="F9" s="84" t="s">
        <v>35</v>
      </c>
      <c r="G9" s="105" t="s">
        <v>29</v>
      </c>
      <c r="H9" s="103" t="s">
        <v>56</v>
      </c>
      <c r="I9" s="84" t="s">
        <v>31</v>
      </c>
      <c r="J9" s="104">
        <v>44709</v>
      </c>
      <c r="K9" s="98"/>
      <c r="L9" s="106" t="s">
        <v>57</v>
      </c>
      <c r="O9" s="5">
        <f t="shared" si="0"/>
        <v>45000</v>
      </c>
      <c r="P9" s="100">
        <v>4519812883</v>
      </c>
    </row>
    <row r="10" spans="1:28" ht="12.75" x14ac:dyDescent="0.2">
      <c r="A10" s="5">
        <v>10</v>
      </c>
      <c r="B10" s="15" t="s">
        <v>58</v>
      </c>
      <c r="C10" s="24">
        <v>24900</v>
      </c>
      <c r="D10" s="5">
        <v>4520697258</v>
      </c>
      <c r="E10" s="84" t="s">
        <v>48</v>
      </c>
      <c r="F10" s="84" t="s">
        <v>35</v>
      </c>
      <c r="G10" s="5" t="s">
        <v>29</v>
      </c>
      <c r="H10" s="103" t="s">
        <v>59</v>
      </c>
      <c r="I10" s="84" t="s">
        <v>31</v>
      </c>
      <c r="J10" s="98"/>
      <c r="K10" s="98" t="s">
        <v>54</v>
      </c>
      <c r="L10" s="19" t="s">
        <v>60</v>
      </c>
      <c r="O10" s="5">
        <f t="shared" si="0"/>
        <v>48500.22</v>
      </c>
      <c r="P10" s="100">
        <v>4519969424</v>
      </c>
    </row>
    <row r="11" spans="1:28" ht="12.75" x14ac:dyDescent="0.2">
      <c r="A11" s="5">
        <v>11</v>
      </c>
      <c r="B11" s="15" t="s">
        <v>61</v>
      </c>
      <c r="C11" s="24">
        <v>2950</v>
      </c>
      <c r="D11" s="5">
        <v>4520697250</v>
      </c>
      <c r="E11" s="84" t="s">
        <v>48</v>
      </c>
      <c r="F11" s="84" t="s">
        <v>35</v>
      </c>
      <c r="G11" s="105" t="s">
        <v>29</v>
      </c>
      <c r="H11" s="103" t="s">
        <v>62</v>
      </c>
      <c r="I11" s="84" t="s">
        <v>31</v>
      </c>
      <c r="J11" s="104">
        <v>44709</v>
      </c>
      <c r="K11" s="104"/>
      <c r="L11" s="19" t="s">
        <v>63</v>
      </c>
      <c r="O11" s="5">
        <f t="shared" si="0"/>
        <v>45500.55</v>
      </c>
      <c r="P11" s="100">
        <v>4519969430</v>
      </c>
    </row>
    <row r="12" spans="1:28" ht="12.75" x14ac:dyDescent="0.2">
      <c r="A12" s="5">
        <v>12</v>
      </c>
      <c r="B12" s="15" t="s">
        <v>64</v>
      </c>
      <c r="C12" s="24">
        <v>23576.81</v>
      </c>
      <c r="D12" s="5">
        <v>4520669501</v>
      </c>
      <c r="E12" s="84" t="s">
        <v>65</v>
      </c>
      <c r="F12" s="84" t="s">
        <v>35</v>
      </c>
      <c r="G12" s="5" t="s">
        <v>29</v>
      </c>
      <c r="H12" s="103" t="s">
        <v>66</v>
      </c>
      <c r="I12" s="84" t="s">
        <v>31</v>
      </c>
      <c r="J12" s="104">
        <v>44709</v>
      </c>
      <c r="K12" s="104"/>
      <c r="L12" s="106" t="s">
        <v>32</v>
      </c>
      <c r="O12" s="5">
        <f t="shared" si="0"/>
        <v>8674.76</v>
      </c>
      <c r="P12" s="100">
        <v>4519969437</v>
      </c>
    </row>
    <row r="13" spans="1:28" ht="22.5" x14ac:dyDescent="0.2">
      <c r="A13" s="5">
        <v>13</v>
      </c>
      <c r="B13" s="22" t="s">
        <v>67</v>
      </c>
      <c r="C13" s="24">
        <v>23576.81</v>
      </c>
      <c r="D13" s="5">
        <v>4520669501</v>
      </c>
      <c r="E13" s="84" t="s">
        <v>65</v>
      </c>
      <c r="F13" s="84" t="s">
        <v>35</v>
      </c>
      <c r="G13" s="5" t="s">
        <v>29</v>
      </c>
      <c r="H13" s="103" t="s">
        <v>68</v>
      </c>
      <c r="I13" s="84" t="s">
        <v>31</v>
      </c>
      <c r="J13" s="104">
        <v>44729</v>
      </c>
      <c r="K13" s="104"/>
      <c r="L13" s="106" t="s">
        <v>41</v>
      </c>
      <c r="O13" s="5">
        <f t="shared" si="0"/>
        <v>15200</v>
      </c>
      <c r="P13" s="100">
        <v>4520085383</v>
      </c>
    </row>
    <row r="14" spans="1:28" ht="22.5" x14ac:dyDescent="0.2">
      <c r="A14" s="5">
        <v>14</v>
      </c>
      <c r="B14" s="22" t="s">
        <v>69</v>
      </c>
      <c r="C14" s="24">
        <v>5059.67</v>
      </c>
      <c r="D14" s="5">
        <v>4520669351</v>
      </c>
      <c r="E14" s="84" t="s">
        <v>65</v>
      </c>
      <c r="F14" s="84" t="s">
        <v>35</v>
      </c>
      <c r="G14" s="5" t="s">
        <v>29</v>
      </c>
      <c r="H14" s="103" t="s">
        <v>70</v>
      </c>
      <c r="I14" s="84" t="s">
        <v>31</v>
      </c>
      <c r="J14" s="104">
        <v>44709</v>
      </c>
      <c r="K14" s="104"/>
      <c r="L14" s="106" t="s">
        <v>46</v>
      </c>
      <c r="O14" s="5">
        <f t="shared" si="0"/>
        <v>3000</v>
      </c>
      <c r="P14" s="100">
        <v>4519511747</v>
      </c>
    </row>
    <row r="15" spans="1:28" ht="12.75" x14ac:dyDescent="0.2">
      <c r="A15" s="5">
        <v>15</v>
      </c>
      <c r="B15" s="15" t="s">
        <v>71</v>
      </c>
      <c r="C15" s="24">
        <v>16028</v>
      </c>
      <c r="D15" s="5">
        <v>4520610597</v>
      </c>
      <c r="E15" s="96" t="s">
        <v>72</v>
      </c>
      <c r="F15" s="84" t="s">
        <v>35</v>
      </c>
      <c r="G15" s="5" t="s">
        <v>29</v>
      </c>
      <c r="H15" s="103" t="s">
        <v>73</v>
      </c>
      <c r="I15" s="84" t="s">
        <v>31</v>
      </c>
      <c r="J15" s="104">
        <v>44709</v>
      </c>
      <c r="K15" s="104"/>
      <c r="O15" s="5">
        <f t="shared" si="0"/>
        <v>2950</v>
      </c>
      <c r="P15" s="100">
        <v>4519537160</v>
      </c>
    </row>
    <row r="16" spans="1:28" ht="12.75" x14ac:dyDescent="0.2">
      <c r="A16" s="5">
        <v>16</v>
      </c>
      <c r="B16" s="15" t="s">
        <v>74</v>
      </c>
      <c r="C16" s="24">
        <v>82709.289999999994</v>
      </c>
      <c r="D16" s="5">
        <v>4520529065</v>
      </c>
      <c r="E16" s="84" t="s">
        <v>75</v>
      </c>
      <c r="F16" s="84" t="s">
        <v>76</v>
      </c>
      <c r="G16" s="5" t="s">
        <v>29</v>
      </c>
      <c r="H16" s="103" t="s">
        <v>77</v>
      </c>
      <c r="I16" s="84" t="s">
        <v>31</v>
      </c>
      <c r="J16" s="104">
        <v>44748</v>
      </c>
      <c r="K16" s="104"/>
      <c r="O16" s="5">
        <f t="shared" si="0"/>
        <v>5304</v>
      </c>
      <c r="P16" s="100">
        <v>4520011795</v>
      </c>
    </row>
    <row r="17" spans="1:16" ht="22.5" x14ac:dyDescent="0.2">
      <c r="A17" s="5">
        <v>17</v>
      </c>
      <c r="B17" s="22" t="s">
        <v>78</v>
      </c>
      <c r="C17" s="24">
        <v>55356.58</v>
      </c>
      <c r="D17" s="5">
        <v>4520436827</v>
      </c>
      <c r="E17" s="84" t="s">
        <v>79</v>
      </c>
      <c r="F17" s="84" t="s">
        <v>80</v>
      </c>
      <c r="G17" s="5" t="s">
        <v>29</v>
      </c>
      <c r="H17" s="103" t="s">
        <v>81</v>
      </c>
      <c r="I17" s="84" t="s">
        <v>31</v>
      </c>
      <c r="J17" s="104">
        <v>44648</v>
      </c>
      <c r="K17" s="104" t="s">
        <v>82</v>
      </c>
      <c r="O17" s="5">
        <f t="shared" si="0"/>
        <v>30240</v>
      </c>
      <c r="P17" s="100">
        <v>4520011807</v>
      </c>
    </row>
    <row r="18" spans="1:16" ht="12.75" x14ac:dyDescent="0.2">
      <c r="A18" s="5">
        <v>18</v>
      </c>
      <c r="B18" s="15" t="s">
        <v>83</v>
      </c>
      <c r="C18" s="24">
        <v>84745.63</v>
      </c>
      <c r="D18" s="5">
        <v>4520414514</v>
      </c>
      <c r="E18" s="84" t="s">
        <v>84</v>
      </c>
      <c r="F18" s="84" t="s">
        <v>76</v>
      </c>
      <c r="G18" s="5" t="s">
        <v>29</v>
      </c>
      <c r="H18" s="103" t="s">
        <v>85</v>
      </c>
      <c r="I18" s="84" t="s">
        <v>31</v>
      </c>
      <c r="J18" s="104">
        <v>44664</v>
      </c>
      <c r="K18" s="104"/>
      <c r="P18" s="100">
        <v>4519566773</v>
      </c>
    </row>
    <row r="19" spans="1:16" ht="12.75" x14ac:dyDescent="0.2">
      <c r="A19" s="5">
        <v>19</v>
      </c>
      <c r="B19" s="15" t="s">
        <v>86</v>
      </c>
      <c r="C19" s="24">
        <v>87878.62</v>
      </c>
      <c r="D19" s="5">
        <v>4520407706</v>
      </c>
      <c r="E19" s="84" t="s">
        <v>87</v>
      </c>
      <c r="F19" s="84" t="s">
        <v>76</v>
      </c>
      <c r="G19" s="5" t="s">
        <v>29</v>
      </c>
      <c r="H19" s="103" t="s">
        <v>88</v>
      </c>
      <c r="I19" s="84" t="s">
        <v>31</v>
      </c>
      <c r="J19" s="104">
        <v>44662</v>
      </c>
      <c r="K19" s="104" t="s">
        <v>89</v>
      </c>
      <c r="P19" s="100">
        <v>4519593445</v>
      </c>
    </row>
    <row r="20" spans="1:16" ht="45" x14ac:dyDescent="0.2">
      <c r="A20" s="5">
        <v>20</v>
      </c>
      <c r="B20" s="22" t="s">
        <v>90</v>
      </c>
      <c r="C20" s="24">
        <v>97834.29</v>
      </c>
      <c r="D20" s="5">
        <v>4520402436</v>
      </c>
      <c r="E20" s="84" t="s">
        <v>91</v>
      </c>
      <c r="F20" s="84" t="s">
        <v>76</v>
      </c>
      <c r="G20" s="5" t="s">
        <v>29</v>
      </c>
      <c r="H20" s="103" t="s">
        <v>92</v>
      </c>
      <c r="I20" s="84" t="s">
        <v>31</v>
      </c>
      <c r="J20" s="104">
        <v>44662</v>
      </c>
      <c r="K20" s="104"/>
    </row>
    <row r="21" spans="1:16" ht="12.75" x14ac:dyDescent="0.2">
      <c r="A21" s="5">
        <v>21</v>
      </c>
      <c r="B21" s="15" t="s">
        <v>93</v>
      </c>
      <c r="C21" s="24">
        <v>91294.93</v>
      </c>
      <c r="D21" s="5">
        <v>4520359548</v>
      </c>
      <c r="E21" s="84" t="s">
        <v>94</v>
      </c>
      <c r="F21" s="84" t="s">
        <v>76</v>
      </c>
      <c r="G21" s="5" t="s">
        <v>29</v>
      </c>
      <c r="H21" s="103" t="s">
        <v>95</v>
      </c>
      <c r="I21" s="84" t="s">
        <v>31</v>
      </c>
      <c r="J21" s="104">
        <v>44642</v>
      </c>
      <c r="K21" s="104" t="s">
        <v>96</v>
      </c>
      <c r="M21">
        <f>+C21/2</f>
        <v>45647.464999999997</v>
      </c>
    </row>
    <row r="22" spans="1:16" ht="33.75" x14ac:dyDescent="0.2">
      <c r="A22" s="5">
        <v>22</v>
      </c>
      <c r="B22" s="22" t="s">
        <v>97</v>
      </c>
      <c r="C22" s="24">
        <v>59850</v>
      </c>
      <c r="D22" s="5">
        <v>4520296512</v>
      </c>
      <c r="E22" s="84" t="s">
        <v>98</v>
      </c>
      <c r="F22" s="84" t="s">
        <v>76</v>
      </c>
      <c r="G22" s="5" t="s">
        <v>29</v>
      </c>
      <c r="H22" s="103" t="s">
        <v>99</v>
      </c>
      <c r="I22" s="84" t="s">
        <v>31</v>
      </c>
      <c r="J22" s="104">
        <v>44625</v>
      </c>
      <c r="K22" s="104" t="s">
        <v>100</v>
      </c>
      <c r="L22" s="106" t="s">
        <v>82</v>
      </c>
    </row>
    <row r="23" spans="1:16" ht="12.75" x14ac:dyDescent="0.2">
      <c r="A23" s="5">
        <v>23</v>
      </c>
      <c r="B23" s="15" t="s">
        <v>101</v>
      </c>
      <c r="C23" s="24">
        <v>15200</v>
      </c>
      <c r="D23" s="5">
        <v>4520085383</v>
      </c>
      <c r="E23" s="84" t="s">
        <v>102</v>
      </c>
      <c r="F23" s="84" t="s">
        <v>76</v>
      </c>
      <c r="G23" s="5" t="s">
        <v>29</v>
      </c>
      <c r="H23" s="103" t="s">
        <v>103</v>
      </c>
      <c r="I23" s="84" t="s">
        <v>31</v>
      </c>
      <c r="J23" s="104">
        <v>44736</v>
      </c>
      <c r="K23" s="104"/>
      <c r="M23">
        <f t="shared" ref="M23:M26" si="1">+C23/2</f>
        <v>7600</v>
      </c>
    </row>
    <row r="24" spans="1:16" ht="12.75" x14ac:dyDescent="0.2">
      <c r="A24" s="5">
        <v>24</v>
      </c>
      <c r="B24" s="15" t="s">
        <v>104</v>
      </c>
      <c r="C24" s="24">
        <v>2950</v>
      </c>
      <c r="D24" s="5">
        <v>4520053251</v>
      </c>
      <c r="E24" s="84" t="s">
        <v>105</v>
      </c>
      <c r="F24" s="84" t="s">
        <v>35</v>
      </c>
      <c r="G24" s="5" t="s">
        <v>29</v>
      </c>
      <c r="H24" s="103" t="s">
        <v>62</v>
      </c>
      <c r="I24" s="84" t="s">
        <v>31</v>
      </c>
      <c r="J24" s="104">
        <v>44625</v>
      </c>
      <c r="K24" s="104"/>
      <c r="L24" s="19" t="s">
        <v>89</v>
      </c>
      <c r="M24" s="20">
        <f t="shared" si="1"/>
        <v>1475</v>
      </c>
    </row>
    <row r="25" spans="1:16" ht="12.75" x14ac:dyDescent="0.2">
      <c r="A25" s="5">
        <v>25</v>
      </c>
      <c r="B25" s="15" t="s">
        <v>106</v>
      </c>
      <c r="C25" s="24">
        <v>30240</v>
      </c>
      <c r="D25" s="5">
        <v>4520011807</v>
      </c>
      <c r="E25" s="84" t="s">
        <v>107</v>
      </c>
      <c r="F25" s="84" t="s">
        <v>35</v>
      </c>
      <c r="G25" s="5" t="s">
        <v>29</v>
      </c>
      <c r="H25" s="103" t="s">
        <v>108</v>
      </c>
      <c r="I25" s="84" t="s">
        <v>31</v>
      </c>
      <c r="J25" s="104">
        <v>44574</v>
      </c>
      <c r="K25" s="104"/>
      <c r="M25">
        <f t="shared" si="1"/>
        <v>15120</v>
      </c>
    </row>
    <row r="26" spans="1:16" ht="12.75" x14ac:dyDescent="0.2">
      <c r="A26" s="5">
        <v>26</v>
      </c>
      <c r="B26" s="15" t="s">
        <v>109</v>
      </c>
      <c r="C26" s="24">
        <v>5304</v>
      </c>
      <c r="D26" s="5">
        <v>4520011795</v>
      </c>
      <c r="E26" s="84" t="s">
        <v>107</v>
      </c>
      <c r="F26" s="84" t="s">
        <v>35</v>
      </c>
      <c r="G26" s="5" t="s">
        <v>29</v>
      </c>
      <c r="H26" s="103" t="s">
        <v>110</v>
      </c>
      <c r="I26" s="84" t="s">
        <v>31</v>
      </c>
      <c r="J26" s="104">
        <v>44574</v>
      </c>
      <c r="K26" s="104"/>
      <c r="L26" s="106" t="s">
        <v>96</v>
      </c>
      <c r="M26">
        <f t="shared" si="1"/>
        <v>2652</v>
      </c>
    </row>
    <row r="27" spans="1:16" ht="12.75" x14ac:dyDescent="0.2">
      <c r="A27" s="5">
        <v>27</v>
      </c>
      <c r="B27" s="15" t="s">
        <v>111</v>
      </c>
      <c r="C27" s="24">
        <v>8674.76</v>
      </c>
      <c r="D27" s="5">
        <v>4519969437</v>
      </c>
      <c r="E27" s="84" t="s">
        <v>112</v>
      </c>
      <c r="F27" s="84" t="s">
        <v>76</v>
      </c>
      <c r="G27" s="5" t="s">
        <v>29</v>
      </c>
      <c r="H27" s="103" t="s">
        <v>113</v>
      </c>
      <c r="I27" s="84" t="s">
        <v>31</v>
      </c>
      <c r="J27" s="104">
        <v>44574</v>
      </c>
      <c r="K27" s="104"/>
    </row>
    <row r="28" spans="1:16" ht="12.75" x14ac:dyDescent="0.2">
      <c r="A28" s="5">
        <v>28</v>
      </c>
      <c r="B28" s="15" t="s">
        <v>114</v>
      </c>
      <c r="C28" s="24">
        <v>45500.55</v>
      </c>
      <c r="D28" s="5">
        <v>4519969430</v>
      </c>
      <c r="E28" s="84" t="s">
        <v>112</v>
      </c>
      <c r="F28" s="84" t="s">
        <v>76</v>
      </c>
      <c r="G28" s="5" t="s">
        <v>29</v>
      </c>
      <c r="H28" s="103" t="s">
        <v>115</v>
      </c>
      <c r="I28" s="101" t="s">
        <v>116</v>
      </c>
      <c r="J28" s="104">
        <v>44574</v>
      </c>
      <c r="K28" s="104" t="s">
        <v>117</v>
      </c>
    </row>
    <row r="29" spans="1:16" ht="12.75" x14ac:dyDescent="0.2">
      <c r="A29" s="5">
        <v>29</v>
      </c>
      <c r="B29" s="15" t="s">
        <v>118</v>
      </c>
      <c r="C29" s="24">
        <v>48500.22</v>
      </c>
      <c r="D29" s="5">
        <v>4519969424</v>
      </c>
      <c r="E29" s="84" t="s">
        <v>102</v>
      </c>
      <c r="F29" s="84" t="s">
        <v>76</v>
      </c>
      <c r="G29" s="5" t="s">
        <v>29</v>
      </c>
      <c r="H29" s="103" t="s">
        <v>119</v>
      </c>
      <c r="I29" s="84" t="s">
        <v>31</v>
      </c>
      <c r="J29" s="104">
        <v>44574</v>
      </c>
      <c r="K29" s="104" t="s">
        <v>120</v>
      </c>
    </row>
    <row r="30" spans="1:16" ht="12.75" x14ac:dyDescent="0.2">
      <c r="A30" s="5">
        <v>30</v>
      </c>
      <c r="B30" s="15" t="s">
        <v>121</v>
      </c>
      <c r="C30" s="24">
        <v>45800</v>
      </c>
      <c r="D30" s="5">
        <v>4519812891</v>
      </c>
      <c r="E30" s="84" t="s">
        <v>122</v>
      </c>
      <c r="F30" s="84" t="s">
        <v>76</v>
      </c>
      <c r="G30" s="5" t="s">
        <v>123</v>
      </c>
      <c r="H30" s="103" t="s">
        <v>124</v>
      </c>
      <c r="I30" s="101" t="s">
        <v>125</v>
      </c>
      <c r="J30" s="104">
        <v>44533</v>
      </c>
      <c r="K30" s="104" t="s">
        <v>117</v>
      </c>
    </row>
    <row r="31" spans="1:16" ht="12.75" x14ac:dyDescent="0.2">
      <c r="A31" s="5">
        <v>31</v>
      </c>
      <c r="B31" s="15" t="s">
        <v>126</v>
      </c>
      <c r="C31" s="24">
        <v>45000</v>
      </c>
      <c r="D31" s="5">
        <v>4519812883</v>
      </c>
      <c r="E31" s="84" t="s">
        <v>122</v>
      </c>
      <c r="F31" s="84" t="s">
        <v>76</v>
      </c>
      <c r="G31" s="5" t="s">
        <v>123</v>
      </c>
      <c r="H31" s="103" t="s">
        <v>127</v>
      </c>
      <c r="I31" s="101" t="s">
        <v>128</v>
      </c>
      <c r="J31" s="104">
        <v>44574</v>
      </c>
      <c r="K31" s="104" t="s">
        <v>117</v>
      </c>
    </row>
    <row r="32" spans="1:16" ht="22.5" x14ac:dyDescent="0.2">
      <c r="A32" s="5">
        <v>35</v>
      </c>
      <c r="B32" s="22" t="s">
        <v>129</v>
      </c>
      <c r="C32" s="24">
        <v>4508.93</v>
      </c>
      <c r="D32" s="5">
        <v>4520778496</v>
      </c>
      <c r="E32" s="84" t="s">
        <v>130</v>
      </c>
      <c r="F32" s="84" t="s">
        <v>76</v>
      </c>
      <c r="G32" s="5" t="s">
        <v>123</v>
      </c>
      <c r="H32" s="103" t="s">
        <v>131</v>
      </c>
      <c r="I32" s="84" t="s">
        <v>31</v>
      </c>
      <c r="J32" s="104">
        <v>44748</v>
      </c>
      <c r="K32" s="104" t="s">
        <v>132</v>
      </c>
    </row>
    <row r="33" spans="1:12" ht="12.75" x14ac:dyDescent="0.2">
      <c r="A33" s="5">
        <v>36</v>
      </c>
      <c r="B33" s="15" t="s">
        <v>133</v>
      </c>
      <c r="C33" s="24">
        <v>3000</v>
      </c>
      <c r="D33" s="100">
        <v>4519511747</v>
      </c>
      <c r="E33" s="84" t="s">
        <v>134</v>
      </c>
      <c r="F33" s="84" t="s">
        <v>80</v>
      </c>
      <c r="G33" s="5" t="s">
        <v>29</v>
      </c>
      <c r="H33" s="103" t="s">
        <v>135</v>
      </c>
      <c r="I33" s="84" t="s">
        <v>31</v>
      </c>
      <c r="J33" s="104">
        <v>44625</v>
      </c>
      <c r="K33" s="104" t="s">
        <v>136</v>
      </c>
      <c r="L33" t="s">
        <v>117</v>
      </c>
    </row>
    <row r="34" spans="1:12" ht="12.75" x14ac:dyDescent="0.2">
      <c r="A34" s="5">
        <v>37</v>
      </c>
      <c r="B34" s="15" t="s">
        <v>137</v>
      </c>
      <c r="C34" s="24">
        <v>2950</v>
      </c>
      <c r="D34" s="100">
        <v>4519537160</v>
      </c>
      <c r="E34" s="84" t="s">
        <v>138</v>
      </c>
      <c r="F34" s="84" t="s">
        <v>35</v>
      </c>
      <c r="G34" s="5" t="s">
        <v>29</v>
      </c>
      <c r="H34" s="103" t="s">
        <v>62</v>
      </c>
      <c r="I34" s="84" t="s">
        <v>31</v>
      </c>
      <c r="J34" s="104">
        <v>44625</v>
      </c>
      <c r="K34" s="104" t="s">
        <v>117</v>
      </c>
      <c r="L34" s="106" t="s">
        <v>120</v>
      </c>
    </row>
    <row r="35" spans="1:12" ht="12.75" x14ac:dyDescent="0.2">
      <c r="A35" s="5">
        <v>38</v>
      </c>
      <c r="B35" s="15" t="s">
        <v>139</v>
      </c>
      <c r="C35" s="24">
        <v>2751.2</v>
      </c>
      <c r="D35" s="5">
        <v>4519564169</v>
      </c>
      <c r="E35" s="84" t="s">
        <v>140</v>
      </c>
      <c r="F35" s="84" t="s">
        <v>76</v>
      </c>
      <c r="G35" s="5" t="s">
        <v>141</v>
      </c>
      <c r="H35" s="103"/>
      <c r="I35" s="84" t="s">
        <v>31</v>
      </c>
      <c r="J35" s="98"/>
      <c r="K35" s="104"/>
      <c r="L35" t="s">
        <v>117</v>
      </c>
    </row>
    <row r="36" spans="1:12" ht="12.75" x14ac:dyDescent="0.2">
      <c r="A36" s="5">
        <v>39</v>
      </c>
      <c r="B36" s="15" t="s">
        <v>142</v>
      </c>
      <c r="C36" s="24">
        <v>13922.88</v>
      </c>
      <c r="D36" s="5">
        <v>4519566773</v>
      </c>
      <c r="E36" s="84" t="s">
        <v>140</v>
      </c>
      <c r="F36" s="84" t="s">
        <v>13</v>
      </c>
      <c r="G36" s="5" t="s">
        <v>141</v>
      </c>
      <c r="H36" s="103"/>
      <c r="I36" s="84" t="s">
        <v>143</v>
      </c>
      <c r="J36" s="98"/>
      <c r="K36" s="104"/>
      <c r="L36" t="s">
        <v>117</v>
      </c>
    </row>
    <row r="37" spans="1:12" ht="12.75" x14ac:dyDescent="0.2">
      <c r="A37" s="5">
        <v>40</v>
      </c>
      <c r="B37" s="15" t="s">
        <v>144</v>
      </c>
      <c r="C37" s="24">
        <v>103509.52</v>
      </c>
      <c r="D37" s="5">
        <v>4520117080</v>
      </c>
      <c r="E37" s="84" t="s">
        <v>145</v>
      </c>
      <c r="F37" s="84" t="s">
        <v>146</v>
      </c>
      <c r="G37" s="5" t="s">
        <v>29</v>
      </c>
      <c r="H37" s="103" t="s">
        <v>147</v>
      </c>
      <c r="I37" s="84" t="s">
        <v>31</v>
      </c>
      <c r="J37" s="104">
        <v>44629</v>
      </c>
      <c r="K37" s="104" t="s">
        <v>63</v>
      </c>
      <c r="L37" s="106" t="s">
        <v>132</v>
      </c>
    </row>
    <row r="38" spans="1:12" ht="12.75" x14ac:dyDescent="0.2">
      <c r="A38" s="5">
        <v>41</v>
      </c>
      <c r="B38" s="15" t="s">
        <v>148</v>
      </c>
      <c r="C38" s="24">
        <v>3640.72</v>
      </c>
      <c r="D38" s="5">
        <v>4520980530</v>
      </c>
      <c r="E38" s="84" t="s">
        <v>149</v>
      </c>
      <c r="F38" s="84" t="s">
        <v>28</v>
      </c>
      <c r="G38" s="5" t="s">
        <v>29</v>
      </c>
      <c r="H38" s="25" t="s">
        <v>150</v>
      </c>
      <c r="I38" s="84" t="s">
        <v>31</v>
      </c>
      <c r="J38" s="104">
        <v>44776</v>
      </c>
      <c r="K38" s="104" t="s">
        <v>57</v>
      </c>
      <c r="L38" s="106" t="s">
        <v>136</v>
      </c>
    </row>
    <row r="39" spans="1:12" ht="12.75" x14ac:dyDescent="0.2">
      <c r="A39" s="5">
        <v>42</v>
      </c>
      <c r="B39" s="15" t="s">
        <v>151</v>
      </c>
      <c r="C39" s="24">
        <v>23217.53</v>
      </c>
      <c r="D39" s="5">
        <v>4520868375</v>
      </c>
      <c r="E39" s="84" t="s">
        <v>152</v>
      </c>
      <c r="F39" s="84" t="s">
        <v>28</v>
      </c>
      <c r="G39" s="5" t="s">
        <v>29</v>
      </c>
      <c r="H39" s="103" t="s">
        <v>153</v>
      </c>
      <c r="I39" s="84" t="s">
        <v>31</v>
      </c>
      <c r="J39" s="104">
        <v>44748</v>
      </c>
      <c r="K39" s="104" t="s">
        <v>154</v>
      </c>
      <c r="L39" s="5" t="s">
        <v>117</v>
      </c>
    </row>
    <row r="40" spans="1:12" ht="12.75" x14ac:dyDescent="0.2">
      <c r="A40" s="5">
        <v>43</v>
      </c>
      <c r="B40" s="15" t="s">
        <v>155</v>
      </c>
      <c r="C40" s="24">
        <v>8387.1200000000008</v>
      </c>
      <c r="D40" s="5">
        <v>4521031785</v>
      </c>
      <c r="E40" s="84" t="s">
        <v>156</v>
      </c>
      <c r="F40" s="84" t="s">
        <v>35</v>
      </c>
      <c r="G40" s="5" t="s">
        <v>29</v>
      </c>
      <c r="H40" s="25" t="s">
        <v>157</v>
      </c>
      <c r="I40" s="84" t="s">
        <v>31</v>
      </c>
      <c r="J40" s="98"/>
      <c r="K40" s="104" t="s">
        <v>60</v>
      </c>
      <c r="L40" s="106" t="s">
        <v>154</v>
      </c>
    </row>
    <row r="41" spans="1:12" ht="12.75" x14ac:dyDescent="0.2">
      <c r="A41" s="5">
        <v>44</v>
      </c>
      <c r="B41" s="15" t="s">
        <v>158</v>
      </c>
      <c r="C41" s="24">
        <v>51168.160000000003</v>
      </c>
      <c r="D41">
        <v>4521120357</v>
      </c>
      <c r="E41" s="84" t="s">
        <v>159</v>
      </c>
      <c r="F41" s="84" t="s">
        <v>28</v>
      </c>
      <c r="G41" t="s">
        <v>29</v>
      </c>
      <c r="H41" s="103" t="s">
        <v>160</v>
      </c>
      <c r="I41" s="84" t="s">
        <v>31</v>
      </c>
      <c r="J41" s="104">
        <v>44785</v>
      </c>
      <c r="K41" s="98"/>
    </row>
    <row r="42" spans="1:12" ht="12.75" x14ac:dyDescent="0.2">
      <c r="A42" s="5">
        <v>45</v>
      </c>
      <c r="B42" s="25" t="s">
        <v>161</v>
      </c>
      <c r="C42" s="23">
        <v>59631.99</v>
      </c>
      <c r="D42">
        <v>4521120306</v>
      </c>
      <c r="E42" s="84" t="s">
        <v>159</v>
      </c>
      <c r="F42" s="84" t="s">
        <v>28</v>
      </c>
      <c r="G42" t="s">
        <v>29</v>
      </c>
      <c r="H42" s="25" t="s">
        <v>162</v>
      </c>
      <c r="I42" s="84" t="s">
        <v>163</v>
      </c>
      <c r="J42" s="104">
        <v>44776</v>
      </c>
      <c r="K42" s="98"/>
    </row>
    <row r="43" spans="1:12" ht="12.75" x14ac:dyDescent="0.2">
      <c r="A43" s="5">
        <v>46</v>
      </c>
      <c r="B43" s="15" t="s">
        <v>164</v>
      </c>
      <c r="C43" s="24">
        <v>33564</v>
      </c>
      <c r="D43">
        <v>4521136066</v>
      </c>
      <c r="E43" s="84" t="s">
        <v>165</v>
      </c>
      <c r="F43" s="84" t="s">
        <v>76</v>
      </c>
      <c r="G43" t="s">
        <v>141</v>
      </c>
      <c r="H43" s="25" t="s">
        <v>166</v>
      </c>
      <c r="I43" s="84"/>
      <c r="J43" s="98"/>
      <c r="K43" s="98"/>
    </row>
    <row r="44" spans="1:12" ht="12.75" x14ac:dyDescent="0.2">
      <c r="A44" s="5">
        <v>47</v>
      </c>
      <c r="B44" s="15" t="s">
        <v>167</v>
      </c>
      <c r="C44" s="24">
        <v>43071.29</v>
      </c>
      <c r="D44">
        <v>4521136253</v>
      </c>
      <c r="E44" s="84" t="s">
        <v>165</v>
      </c>
      <c r="F44" s="84" t="s">
        <v>35</v>
      </c>
      <c r="G44" t="s">
        <v>29</v>
      </c>
      <c r="H44" s="25" t="s">
        <v>168</v>
      </c>
      <c r="I44" s="84" t="s">
        <v>31</v>
      </c>
      <c r="J44" s="104">
        <v>44776</v>
      </c>
      <c r="K44" s="98"/>
    </row>
    <row r="45" spans="1:12" ht="12.75" x14ac:dyDescent="0.2">
      <c r="A45" s="5">
        <v>48</v>
      </c>
      <c r="B45" s="25" t="s">
        <v>169</v>
      </c>
      <c r="C45" s="23">
        <v>41825.11</v>
      </c>
      <c r="D45">
        <v>4521136317</v>
      </c>
      <c r="E45" s="84" t="s">
        <v>165</v>
      </c>
      <c r="F45" s="84" t="s">
        <v>35</v>
      </c>
      <c r="G45" t="s">
        <v>29</v>
      </c>
      <c r="H45" s="25" t="s">
        <v>170</v>
      </c>
      <c r="I45" s="84" t="s">
        <v>31</v>
      </c>
      <c r="J45" s="104">
        <v>44776</v>
      </c>
      <c r="K45" s="98"/>
    </row>
    <row r="46" spans="1:12" ht="12.75" x14ac:dyDescent="0.2">
      <c r="A46" s="5">
        <v>49</v>
      </c>
      <c r="B46" s="25" t="s">
        <v>171</v>
      </c>
      <c r="C46" s="23">
        <v>109474.89</v>
      </c>
      <c r="D46">
        <v>4521156633</v>
      </c>
      <c r="E46" s="84" t="s">
        <v>172</v>
      </c>
      <c r="F46" s="84" t="s">
        <v>173</v>
      </c>
      <c r="G46" t="s">
        <v>49</v>
      </c>
      <c r="H46" s="25"/>
      <c r="I46" s="84"/>
      <c r="J46" s="98"/>
      <c r="K46" s="98"/>
    </row>
    <row r="47" spans="1:12" ht="12.75" x14ac:dyDescent="0.2">
      <c r="A47" s="5">
        <v>50</v>
      </c>
      <c r="B47" s="15" t="s">
        <v>174</v>
      </c>
      <c r="C47" s="24">
        <v>7915.71</v>
      </c>
      <c r="D47">
        <v>4521165461</v>
      </c>
      <c r="E47" s="84" t="s">
        <v>175</v>
      </c>
      <c r="F47" s="84" t="s">
        <v>44</v>
      </c>
      <c r="G47" t="s">
        <v>29</v>
      </c>
      <c r="H47" s="25" t="s">
        <v>176</v>
      </c>
      <c r="I47" s="84" t="s">
        <v>31</v>
      </c>
      <c r="J47" s="104">
        <v>44777</v>
      </c>
      <c r="K47" s="98"/>
    </row>
    <row r="48" spans="1:12" ht="12.75" x14ac:dyDescent="0.2">
      <c r="A48" s="5">
        <v>51</v>
      </c>
      <c r="B48" s="15" t="s">
        <v>177</v>
      </c>
      <c r="C48" s="24">
        <v>47124</v>
      </c>
      <c r="D48">
        <v>4521236045</v>
      </c>
      <c r="E48" s="84" t="s">
        <v>178</v>
      </c>
      <c r="F48" s="84" t="s">
        <v>28</v>
      </c>
      <c r="G48" t="s">
        <v>141</v>
      </c>
      <c r="H48" s="25"/>
      <c r="I48" s="84"/>
      <c r="J48" s="98"/>
      <c r="K48" s="98"/>
    </row>
    <row r="49" spans="1:11" ht="12.75" x14ac:dyDescent="0.2">
      <c r="A49" s="5">
        <v>52</v>
      </c>
      <c r="B49" s="15" t="s">
        <v>179</v>
      </c>
      <c r="C49" s="24">
        <v>55131</v>
      </c>
      <c r="D49">
        <v>4521236025</v>
      </c>
      <c r="E49" s="84" t="s">
        <v>178</v>
      </c>
      <c r="F49" s="84" t="s">
        <v>28</v>
      </c>
      <c r="G49" t="s">
        <v>141</v>
      </c>
      <c r="H49" s="25"/>
      <c r="I49" s="84"/>
      <c r="J49" s="98"/>
      <c r="K49" s="98"/>
    </row>
    <row r="50" spans="1:11" ht="12.75" x14ac:dyDescent="0.2">
      <c r="A50" s="5">
        <v>53</v>
      </c>
      <c r="B50" s="15" t="s">
        <v>180</v>
      </c>
      <c r="C50" s="24">
        <v>8586</v>
      </c>
      <c r="D50">
        <v>4521236097</v>
      </c>
      <c r="E50" s="84" t="s">
        <v>178</v>
      </c>
      <c r="F50" s="84" t="s">
        <v>173</v>
      </c>
      <c r="G50" t="s">
        <v>29</v>
      </c>
      <c r="H50" s="25" t="s">
        <v>181</v>
      </c>
      <c r="I50" s="84" t="s">
        <v>31</v>
      </c>
      <c r="J50" s="104">
        <v>44788</v>
      </c>
      <c r="K50" s="98"/>
    </row>
    <row r="51" spans="1:11" ht="12.75" x14ac:dyDescent="0.2">
      <c r="A51" s="5">
        <v>54</v>
      </c>
      <c r="B51" s="15" t="s">
        <v>182</v>
      </c>
      <c r="C51" s="24">
        <v>25081</v>
      </c>
      <c r="D51">
        <v>4521249237</v>
      </c>
      <c r="E51" s="84" t="s">
        <v>183</v>
      </c>
      <c r="F51" s="84" t="s">
        <v>76</v>
      </c>
      <c r="G51" t="s">
        <v>141</v>
      </c>
      <c r="H51" s="25"/>
      <c r="I51" s="84"/>
      <c r="J51" s="98"/>
      <c r="K51" s="98"/>
    </row>
    <row r="52" spans="1:11" ht="12.75" x14ac:dyDescent="0.2">
      <c r="A52" s="5">
        <v>55</v>
      </c>
      <c r="B52" s="15" t="s">
        <v>184</v>
      </c>
      <c r="C52" s="24">
        <v>11498.73</v>
      </c>
      <c r="D52">
        <v>4521253910</v>
      </c>
      <c r="E52" s="84" t="s">
        <v>185</v>
      </c>
      <c r="F52" s="84" t="s">
        <v>35</v>
      </c>
      <c r="G52" t="s">
        <v>141</v>
      </c>
      <c r="H52" s="25"/>
      <c r="I52" s="84"/>
      <c r="J52" s="98"/>
      <c r="K52" s="98"/>
    </row>
    <row r="53" spans="1:11" ht="12.75" x14ac:dyDescent="0.2">
      <c r="A53" s="5">
        <v>56</v>
      </c>
      <c r="B53" s="15" t="s">
        <v>186</v>
      </c>
      <c r="C53" s="24">
        <v>607221.27</v>
      </c>
      <c r="D53">
        <v>4521253845</v>
      </c>
      <c r="E53" s="84" t="s">
        <v>185</v>
      </c>
      <c r="F53" s="84" t="s">
        <v>76</v>
      </c>
      <c r="G53" t="s">
        <v>141</v>
      </c>
      <c r="H53" s="25"/>
      <c r="I53" s="84"/>
      <c r="J53" s="98"/>
      <c r="K53" s="98"/>
    </row>
    <row r="54" spans="1:11" ht="12.75" x14ac:dyDescent="0.2">
      <c r="A54" s="5">
        <v>57</v>
      </c>
      <c r="B54" s="15" t="s">
        <v>187</v>
      </c>
      <c r="C54" s="24">
        <v>53925.75</v>
      </c>
      <c r="D54">
        <v>4521289337</v>
      </c>
      <c r="E54" s="84" t="s">
        <v>188</v>
      </c>
      <c r="F54" s="84" t="s">
        <v>76</v>
      </c>
      <c r="G54" t="s">
        <v>141</v>
      </c>
      <c r="H54" s="25"/>
      <c r="I54" s="84"/>
      <c r="J54" s="98"/>
      <c r="K54" s="98"/>
    </row>
    <row r="55" spans="1:11" ht="12.75" x14ac:dyDescent="0.2">
      <c r="A55" s="5">
        <v>58</v>
      </c>
      <c r="B55" s="15"/>
      <c r="C55" s="24"/>
      <c r="E55" s="84"/>
      <c r="F55" s="84"/>
      <c r="H55" s="25"/>
      <c r="I55" s="84"/>
      <c r="J55" s="98"/>
      <c r="K55" s="98"/>
    </row>
    <row r="56" spans="1:11" ht="12.75" x14ac:dyDescent="0.2">
      <c r="A56" s="5">
        <v>59</v>
      </c>
      <c r="B56" s="15"/>
      <c r="C56" s="24"/>
      <c r="E56" s="84"/>
      <c r="F56" s="84"/>
      <c r="H56" s="25"/>
      <c r="I56" s="84"/>
      <c r="J56" s="98"/>
      <c r="K56" s="98"/>
    </row>
    <row r="57" spans="1:11" ht="12.75" x14ac:dyDescent="0.2">
      <c r="A57" s="5">
        <v>60</v>
      </c>
      <c r="B57" s="15"/>
      <c r="C57" s="24"/>
      <c r="E57" s="84"/>
      <c r="F57" s="84"/>
      <c r="H57" s="25"/>
      <c r="I57" s="84"/>
      <c r="J57" s="98"/>
      <c r="K57" s="98"/>
    </row>
    <row r="58" spans="1:11" ht="12.75" x14ac:dyDescent="0.2">
      <c r="A58" s="5">
        <v>61</v>
      </c>
      <c r="B58" s="15"/>
      <c r="C58" s="24"/>
      <c r="E58" s="84"/>
      <c r="F58" s="84"/>
      <c r="H58" s="25"/>
      <c r="I58" s="84"/>
      <c r="J58" s="98"/>
      <c r="K58" s="98"/>
    </row>
    <row r="59" spans="1:11" ht="12.75" x14ac:dyDescent="0.2">
      <c r="A59" s="5">
        <v>62</v>
      </c>
      <c r="B59" s="15"/>
      <c r="C59" s="24"/>
      <c r="E59" s="84"/>
      <c r="F59" s="84"/>
      <c r="H59" s="25"/>
      <c r="I59" s="84"/>
      <c r="J59" s="98"/>
      <c r="K59" s="98"/>
    </row>
    <row r="60" spans="1:11" ht="12.75" x14ac:dyDescent="0.2">
      <c r="A60" s="5">
        <v>63</v>
      </c>
      <c r="B60" s="15"/>
      <c r="C60" s="24"/>
      <c r="E60" s="84"/>
      <c r="F60" s="84"/>
      <c r="H60" s="25"/>
      <c r="I60" s="84"/>
      <c r="J60" s="98"/>
      <c r="K60" s="98"/>
    </row>
    <row r="61" spans="1:11" ht="12.75" x14ac:dyDescent="0.2">
      <c r="A61" s="5">
        <v>64</v>
      </c>
      <c r="B61" s="15"/>
      <c r="C61" s="24"/>
      <c r="E61" s="84"/>
      <c r="F61" s="84"/>
      <c r="H61" s="25"/>
      <c r="I61" s="84"/>
      <c r="J61" s="98"/>
      <c r="K61" s="98"/>
    </row>
    <row r="62" spans="1:11" ht="12.75" x14ac:dyDescent="0.2">
      <c r="A62" s="5">
        <v>65</v>
      </c>
      <c r="B62" s="15"/>
      <c r="C62" s="24"/>
      <c r="E62" s="84"/>
      <c r="F62" s="84"/>
      <c r="H62" s="25"/>
      <c r="I62" s="84"/>
      <c r="J62" s="98"/>
      <c r="K62" s="98"/>
    </row>
    <row r="63" spans="1:11" ht="12.75" x14ac:dyDescent="0.2">
      <c r="A63" s="5">
        <v>66</v>
      </c>
      <c r="B63" s="15"/>
      <c r="C63" s="24"/>
      <c r="E63" s="84"/>
      <c r="F63" s="84"/>
      <c r="H63" s="25"/>
      <c r="I63" s="84"/>
      <c r="J63" s="98"/>
      <c r="K63" s="98"/>
    </row>
    <row r="64" spans="1:11" ht="12.75" x14ac:dyDescent="0.2">
      <c r="A64" s="5">
        <v>67</v>
      </c>
      <c r="B64" s="15"/>
      <c r="C64" s="24"/>
      <c r="E64" s="84"/>
      <c r="F64" s="84"/>
      <c r="H64" s="25"/>
      <c r="I64" s="84"/>
      <c r="J64" s="98"/>
      <c r="K64" s="98"/>
    </row>
    <row r="65" spans="1:11" ht="12.75" x14ac:dyDescent="0.2">
      <c r="A65" s="5">
        <v>68</v>
      </c>
      <c r="B65" s="15"/>
      <c r="C65" s="24"/>
      <c r="E65" s="84"/>
      <c r="F65" s="84"/>
      <c r="H65" s="25"/>
      <c r="I65" s="84"/>
      <c r="J65" s="98"/>
      <c r="K65" s="98"/>
    </row>
    <row r="66" spans="1:11" ht="12.75" x14ac:dyDescent="0.2">
      <c r="A66" s="5">
        <v>69</v>
      </c>
      <c r="B66" s="15"/>
      <c r="C66" s="24"/>
      <c r="E66" s="84"/>
      <c r="F66" s="84"/>
      <c r="H66" s="25"/>
      <c r="I66" s="84"/>
      <c r="J66" s="98"/>
      <c r="K66" s="98"/>
    </row>
    <row r="67" spans="1:11" ht="12.75" x14ac:dyDescent="0.2">
      <c r="A67" s="5">
        <v>70</v>
      </c>
      <c r="B67" s="15"/>
      <c r="C67" s="24"/>
      <c r="E67" s="84"/>
      <c r="F67" s="84"/>
      <c r="H67" s="25"/>
      <c r="I67" s="84"/>
      <c r="J67" s="98"/>
      <c r="K67" s="98"/>
    </row>
    <row r="68" spans="1:11" ht="12.75" x14ac:dyDescent="0.2">
      <c r="A68" s="5">
        <v>71</v>
      </c>
      <c r="B68" s="15"/>
      <c r="C68" s="24"/>
      <c r="E68" s="84"/>
      <c r="F68" s="84"/>
      <c r="H68" s="25"/>
      <c r="I68" s="84"/>
      <c r="J68" s="98"/>
      <c r="K68" s="98"/>
    </row>
    <row r="69" spans="1:11" ht="12.75" x14ac:dyDescent="0.2">
      <c r="A69" s="5">
        <v>72</v>
      </c>
      <c r="B69" s="15"/>
      <c r="C69" s="24"/>
      <c r="E69" s="84"/>
      <c r="F69" s="84"/>
      <c r="H69" s="25"/>
      <c r="I69" s="84"/>
      <c r="J69" s="98"/>
      <c r="K69" s="98"/>
    </row>
    <row r="70" spans="1:11" ht="12.75" x14ac:dyDescent="0.2">
      <c r="A70" s="5">
        <v>73</v>
      </c>
      <c r="B70" s="15"/>
      <c r="C70" s="24"/>
      <c r="E70" s="84"/>
      <c r="F70" s="84"/>
      <c r="H70" s="25"/>
      <c r="I70" s="84"/>
      <c r="J70" s="98"/>
      <c r="K70" s="98"/>
    </row>
    <row r="71" spans="1:11" ht="12.75" x14ac:dyDescent="0.2">
      <c r="A71" s="5">
        <v>74</v>
      </c>
      <c r="B71" s="15"/>
      <c r="C71" s="24"/>
      <c r="E71" s="84"/>
      <c r="F71" s="84"/>
      <c r="H71" s="25"/>
      <c r="I71" s="84"/>
      <c r="J71" s="98"/>
      <c r="K71" s="98"/>
    </row>
    <row r="72" spans="1:11" ht="12.75" x14ac:dyDescent="0.2">
      <c r="A72" s="5">
        <v>75</v>
      </c>
      <c r="B72" s="15"/>
      <c r="C72" s="24"/>
      <c r="E72" s="84"/>
      <c r="F72" s="84"/>
      <c r="H72" s="25"/>
      <c r="I72" s="84"/>
      <c r="J72" s="98"/>
      <c r="K72" s="98"/>
    </row>
    <row r="73" spans="1:11" ht="12.75" x14ac:dyDescent="0.2">
      <c r="A73" s="5">
        <v>76</v>
      </c>
      <c r="B73" s="15"/>
      <c r="C73" s="24"/>
      <c r="E73" s="84"/>
      <c r="F73" s="84"/>
      <c r="H73" s="25"/>
      <c r="I73" s="84"/>
      <c r="J73" s="98"/>
      <c r="K73" s="98"/>
    </row>
    <row r="74" spans="1:11" ht="12.75" x14ac:dyDescent="0.2">
      <c r="A74" s="5">
        <v>77</v>
      </c>
      <c r="B74" s="15"/>
      <c r="C74" s="24"/>
      <c r="E74" s="84"/>
      <c r="F74" s="84"/>
      <c r="H74" s="25"/>
      <c r="I74" s="84"/>
      <c r="J74" s="98"/>
      <c r="K74" s="98"/>
    </row>
    <row r="75" spans="1:11" ht="12.75" x14ac:dyDescent="0.2">
      <c r="A75" s="5">
        <v>78</v>
      </c>
      <c r="B75" s="15"/>
      <c r="C75" s="24"/>
      <c r="E75" s="84"/>
      <c r="F75" s="84"/>
      <c r="H75" s="25"/>
      <c r="I75" s="84"/>
      <c r="J75" s="98"/>
      <c r="K75" s="98"/>
    </row>
    <row r="76" spans="1:11" ht="12.75" x14ac:dyDescent="0.2">
      <c r="A76" s="5">
        <v>79</v>
      </c>
      <c r="B76" s="15"/>
      <c r="C76" s="24"/>
      <c r="E76" s="84"/>
      <c r="F76" s="84"/>
      <c r="H76" s="25"/>
      <c r="I76" s="84"/>
      <c r="J76" s="98"/>
      <c r="K76" s="98"/>
    </row>
    <row r="77" spans="1:11" ht="12.75" x14ac:dyDescent="0.2">
      <c r="A77" s="5">
        <v>80</v>
      </c>
      <c r="B77" s="15"/>
      <c r="C77" s="24"/>
      <c r="E77" s="84"/>
      <c r="F77" s="84"/>
      <c r="H77" s="25"/>
      <c r="I77" s="84"/>
      <c r="J77" s="98"/>
      <c r="K77" s="98"/>
    </row>
    <row r="78" spans="1:11" ht="12.75" x14ac:dyDescent="0.2">
      <c r="A78" s="5">
        <v>81</v>
      </c>
      <c r="B78" s="15"/>
      <c r="C78" s="24"/>
      <c r="E78" s="84"/>
      <c r="F78" s="84"/>
      <c r="H78" s="25"/>
      <c r="I78" s="84"/>
      <c r="J78" s="98"/>
      <c r="K78" s="98"/>
    </row>
    <row r="79" spans="1:11" ht="12.75" x14ac:dyDescent="0.2">
      <c r="A79" s="5">
        <v>82</v>
      </c>
      <c r="B79" s="15"/>
      <c r="C79" s="24"/>
      <c r="E79" s="84"/>
      <c r="F79" s="84"/>
      <c r="H79" s="25"/>
      <c r="I79" s="84"/>
      <c r="J79" s="98"/>
      <c r="K79" s="98"/>
    </row>
    <row r="80" spans="1:11" ht="12.75" x14ac:dyDescent="0.2">
      <c r="A80" s="5">
        <v>83</v>
      </c>
      <c r="B80" s="15"/>
      <c r="C80" s="24"/>
      <c r="E80" s="84"/>
      <c r="F80" s="84"/>
      <c r="H80" s="25"/>
      <c r="I80" s="84"/>
      <c r="J80" s="98"/>
      <c r="K80" s="98"/>
    </row>
    <row r="81" spans="1:11" ht="12.75" x14ac:dyDescent="0.2">
      <c r="A81" s="5">
        <v>84</v>
      </c>
      <c r="B81" s="15"/>
      <c r="C81" s="24"/>
      <c r="E81" s="84"/>
      <c r="F81" s="84"/>
      <c r="H81" s="25"/>
      <c r="I81" s="84"/>
      <c r="J81" s="98"/>
      <c r="K81" s="98"/>
    </row>
    <row r="82" spans="1:11" ht="12.75" x14ac:dyDescent="0.2">
      <c r="A82" s="5">
        <v>85</v>
      </c>
      <c r="B82" s="15"/>
      <c r="C82" s="24"/>
      <c r="E82" s="84"/>
      <c r="F82" s="84"/>
      <c r="H82" s="25"/>
      <c r="I82" s="84"/>
      <c r="J82" s="98"/>
      <c r="K82" s="98"/>
    </row>
    <row r="83" spans="1:11" ht="12.75" x14ac:dyDescent="0.2">
      <c r="A83" s="5">
        <v>86</v>
      </c>
      <c r="B83" s="15"/>
      <c r="C83" s="24"/>
      <c r="E83" s="84"/>
      <c r="F83" s="84"/>
      <c r="H83" s="25"/>
      <c r="I83" s="84"/>
      <c r="J83" s="98"/>
      <c r="K83" s="98"/>
    </row>
    <row r="84" spans="1:11" ht="12.75" x14ac:dyDescent="0.2">
      <c r="A84" s="5">
        <v>87</v>
      </c>
      <c r="B84" s="15"/>
      <c r="C84" s="24"/>
      <c r="E84" s="84"/>
      <c r="F84" s="84"/>
      <c r="H84" s="25"/>
      <c r="I84" s="84"/>
      <c r="J84" s="98"/>
      <c r="K84" s="98"/>
    </row>
    <row r="85" spans="1:11" ht="12.75" x14ac:dyDescent="0.2">
      <c r="A85" s="5">
        <v>88</v>
      </c>
      <c r="B85" s="15"/>
      <c r="C85" s="24"/>
      <c r="E85" s="84"/>
      <c r="F85" s="84"/>
      <c r="H85" s="25"/>
      <c r="I85" s="84"/>
      <c r="J85" s="98"/>
      <c r="K85" s="98"/>
    </row>
    <row r="86" spans="1:11" ht="12.75" x14ac:dyDescent="0.2">
      <c r="A86" s="5">
        <v>89</v>
      </c>
      <c r="B86" s="15"/>
      <c r="C86" s="24"/>
      <c r="E86" s="84"/>
      <c r="F86" s="84"/>
      <c r="H86" s="25"/>
      <c r="I86" s="84"/>
      <c r="J86" s="98"/>
      <c r="K86" s="98"/>
    </row>
    <row r="87" spans="1:11" ht="12.75" x14ac:dyDescent="0.2">
      <c r="A87" s="5">
        <v>90</v>
      </c>
      <c r="B87" s="15"/>
      <c r="C87" s="24"/>
      <c r="E87" s="84"/>
      <c r="F87" s="84"/>
      <c r="H87" s="25"/>
      <c r="I87" s="84"/>
      <c r="J87" s="98"/>
      <c r="K87" s="98"/>
    </row>
    <row r="88" spans="1:11" ht="12.75" x14ac:dyDescent="0.2">
      <c r="A88" s="5">
        <v>91</v>
      </c>
      <c r="B88" s="15"/>
      <c r="C88" s="24"/>
      <c r="E88" s="84"/>
      <c r="F88" s="84"/>
      <c r="H88" s="25"/>
      <c r="I88" s="84"/>
      <c r="J88" s="98"/>
      <c r="K88" s="98"/>
    </row>
    <row r="89" spans="1:11" ht="12.75" x14ac:dyDescent="0.2">
      <c r="A89" s="5">
        <v>92</v>
      </c>
      <c r="B89" s="15"/>
      <c r="C89" s="24"/>
      <c r="E89" s="84"/>
      <c r="F89" s="84"/>
      <c r="H89" s="25"/>
      <c r="I89" s="84"/>
      <c r="J89" s="98"/>
      <c r="K89" s="98"/>
    </row>
    <row r="90" spans="1:11" ht="12.75" x14ac:dyDescent="0.2">
      <c r="A90" s="5">
        <v>93</v>
      </c>
      <c r="B90" s="15"/>
      <c r="C90" s="24"/>
      <c r="E90" s="84"/>
      <c r="F90" s="84"/>
      <c r="H90" s="25"/>
      <c r="I90" s="84"/>
      <c r="J90" s="98"/>
      <c r="K90" s="98"/>
    </row>
    <row r="91" spans="1:11" ht="12.75" x14ac:dyDescent="0.2">
      <c r="A91" s="5">
        <v>94</v>
      </c>
      <c r="B91" s="15"/>
      <c r="C91" s="24"/>
      <c r="E91" s="84"/>
      <c r="F91" s="84"/>
      <c r="H91" s="25"/>
      <c r="I91" s="84"/>
      <c r="J91" s="98"/>
      <c r="K91" s="98"/>
    </row>
    <row r="92" spans="1:11" ht="12.75" x14ac:dyDescent="0.2">
      <c r="A92" s="5">
        <v>95</v>
      </c>
      <c r="B92" s="15"/>
      <c r="C92" s="24"/>
      <c r="E92" s="84"/>
      <c r="F92" s="84"/>
      <c r="H92" s="25"/>
      <c r="I92" s="84"/>
      <c r="J92" s="98"/>
      <c r="K92" s="98"/>
    </row>
    <row r="93" spans="1:11" ht="12.75" x14ac:dyDescent="0.2">
      <c r="A93" s="5">
        <v>96</v>
      </c>
      <c r="B93" s="15"/>
      <c r="C93" s="24"/>
      <c r="E93" s="84"/>
      <c r="F93" s="84"/>
      <c r="H93" s="25"/>
      <c r="I93" s="84"/>
      <c r="J93" s="98"/>
      <c r="K93" s="98"/>
    </row>
    <row r="94" spans="1:11" ht="12.75" x14ac:dyDescent="0.2">
      <c r="A94" s="5">
        <v>97</v>
      </c>
      <c r="B94" s="15"/>
      <c r="C94" s="24"/>
      <c r="E94" s="84"/>
      <c r="F94" s="84"/>
      <c r="H94" s="25"/>
      <c r="I94" s="84"/>
      <c r="J94" s="98"/>
      <c r="K94" s="98"/>
    </row>
    <row r="95" spans="1:11" ht="12.75" x14ac:dyDescent="0.2">
      <c r="A95" s="5">
        <v>98</v>
      </c>
      <c r="B95" s="15"/>
      <c r="C95" s="24"/>
      <c r="E95" s="84"/>
      <c r="F95" s="84"/>
      <c r="H95" s="25"/>
      <c r="I95" s="84"/>
      <c r="J95" s="98"/>
      <c r="K95" s="98"/>
    </row>
    <row r="96" spans="1:11" ht="12.75" x14ac:dyDescent="0.2">
      <c r="A96" s="5">
        <v>99</v>
      </c>
      <c r="B96" s="15"/>
      <c r="C96" s="24"/>
      <c r="E96" s="84"/>
      <c r="F96" s="84"/>
      <c r="H96" s="25"/>
      <c r="I96" s="84"/>
      <c r="J96" s="98"/>
      <c r="K96" s="98"/>
    </row>
    <row r="97" spans="2:11" ht="12.75" x14ac:dyDescent="0.2">
      <c r="B97" s="15"/>
      <c r="C97" s="24"/>
      <c r="E97" s="84"/>
      <c r="F97" s="84"/>
      <c r="H97" s="25"/>
      <c r="I97" s="84"/>
      <c r="J97" s="98"/>
      <c r="K97" s="98"/>
    </row>
    <row r="98" spans="2:11" ht="12.75" x14ac:dyDescent="0.2">
      <c r="B98" s="15"/>
      <c r="C98" s="24"/>
      <c r="E98" s="84"/>
      <c r="F98" s="84"/>
      <c r="H98" s="25"/>
      <c r="I98" s="84"/>
      <c r="J98" s="98"/>
      <c r="K98" s="98"/>
    </row>
    <row r="99" spans="2:11" ht="12.75" x14ac:dyDescent="0.2">
      <c r="B99" s="15"/>
      <c r="C99" s="24"/>
      <c r="E99" s="84"/>
      <c r="F99" s="84"/>
      <c r="H99" s="25"/>
      <c r="I99" s="84"/>
      <c r="J99" s="98"/>
      <c r="K99" s="98"/>
    </row>
    <row r="100" spans="2:11" ht="12.75" x14ac:dyDescent="0.2">
      <c r="B100" s="15"/>
      <c r="C100" s="24"/>
      <c r="E100" s="84"/>
      <c r="F100" s="84"/>
      <c r="H100" s="25"/>
      <c r="I100" s="84"/>
      <c r="J100" s="98"/>
      <c r="K100" s="98"/>
    </row>
    <row r="101" spans="2:11" ht="12.75" x14ac:dyDescent="0.2">
      <c r="B101" s="15"/>
      <c r="C101" s="24"/>
      <c r="E101" s="84"/>
      <c r="F101" s="84"/>
      <c r="H101" s="25"/>
      <c r="I101" s="84"/>
      <c r="J101" s="98"/>
      <c r="K101" s="98"/>
    </row>
    <row r="102" spans="2:11" x14ac:dyDescent="0.25">
      <c r="B102" s="21" t="s">
        <v>189</v>
      </c>
      <c r="C102" s="24"/>
      <c r="E102" s="84"/>
      <c r="F102" s="84"/>
      <c r="H102" s="25"/>
      <c r="I102" s="84"/>
      <c r="J102" s="98"/>
      <c r="K102" s="98"/>
    </row>
    <row r="103" spans="2:11" ht="15" x14ac:dyDescent="0.25">
      <c r="B103" s="107"/>
      <c r="C103" s="24"/>
      <c r="E103" s="84"/>
      <c r="F103" s="84"/>
      <c r="H103" s="25"/>
      <c r="I103" s="84"/>
      <c r="J103" s="98"/>
      <c r="K103" s="98"/>
    </row>
    <row r="104" spans="2:11" x14ac:dyDescent="0.25">
      <c r="B104" s="21" t="s">
        <v>190</v>
      </c>
      <c r="C104" s="24"/>
      <c r="E104" s="84"/>
      <c r="F104" s="84"/>
      <c r="H104" s="25"/>
      <c r="I104" s="84"/>
      <c r="J104" s="98"/>
      <c r="K104" s="98"/>
    </row>
    <row r="105" spans="2:11" ht="15" x14ac:dyDescent="0.25">
      <c r="B105" s="107"/>
      <c r="C105" s="24"/>
      <c r="E105" s="84"/>
      <c r="F105" s="84"/>
      <c r="H105" s="25"/>
      <c r="I105" s="84"/>
      <c r="J105" s="98"/>
      <c r="K105" s="98"/>
    </row>
    <row r="106" spans="2:11" x14ac:dyDescent="0.25">
      <c r="B106" s="21" t="s">
        <v>191</v>
      </c>
      <c r="C106" s="24"/>
      <c r="E106" s="84"/>
      <c r="F106" s="84"/>
      <c r="H106" s="25"/>
      <c r="I106" s="84"/>
      <c r="J106" s="98"/>
      <c r="K106" s="98"/>
    </row>
    <row r="107" spans="2:11" ht="15" x14ac:dyDescent="0.25">
      <c r="B107" s="107"/>
      <c r="C107" s="24"/>
      <c r="E107" s="84"/>
      <c r="F107" s="84"/>
      <c r="H107" s="25"/>
      <c r="I107" s="84"/>
      <c r="J107" s="98"/>
      <c r="K107" s="98"/>
    </row>
    <row r="108" spans="2:11" x14ac:dyDescent="0.25">
      <c r="B108" s="21" t="s">
        <v>192</v>
      </c>
      <c r="C108" s="24"/>
      <c r="E108" s="84"/>
      <c r="F108" s="84"/>
      <c r="H108" s="25"/>
      <c r="I108" s="84"/>
      <c r="J108" s="98"/>
      <c r="K108" s="98"/>
    </row>
    <row r="109" spans="2:11" ht="15" x14ac:dyDescent="0.25">
      <c r="B109" s="107"/>
      <c r="C109" s="24"/>
      <c r="E109" s="84"/>
      <c r="F109" s="84"/>
      <c r="H109" s="25"/>
      <c r="I109" s="84"/>
      <c r="J109" s="98"/>
      <c r="K109" s="98"/>
    </row>
    <row r="110" spans="2:11" x14ac:dyDescent="0.25">
      <c r="B110" s="21" t="s">
        <v>193</v>
      </c>
      <c r="C110" s="24"/>
      <c r="E110" s="84"/>
      <c r="F110" s="84"/>
      <c r="H110" s="25"/>
      <c r="I110" s="84"/>
      <c r="J110" s="98"/>
      <c r="K110" s="98"/>
    </row>
    <row r="111" spans="2:11" ht="15" x14ac:dyDescent="0.25">
      <c r="B111" s="107"/>
      <c r="C111" s="24"/>
      <c r="E111" s="84"/>
      <c r="F111" s="84"/>
      <c r="H111" s="25"/>
      <c r="I111" s="84"/>
      <c r="J111" s="98"/>
      <c r="K111" s="98"/>
    </row>
    <row r="112" spans="2:11" x14ac:dyDescent="0.25">
      <c r="B112" s="21" t="s">
        <v>194</v>
      </c>
      <c r="C112" s="24"/>
      <c r="E112" s="84"/>
      <c r="F112" s="84"/>
      <c r="H112" s="25"/>
      <c r="I112" s="84"/>
      <c r="J112" s="98"/>
      <c r="K112" s="98"/>
    </row>
    <row r="113" spans="2:11" ht="15" x14ac:dyDescent="0.25">
      <c r="B113" s="107"/>
      <c r="C113" s="24"/>
      <c r="E113" s="84"/>
      <c r="F113" s="84"/>
      <c r="H113" s="25"/>
      <c r="I113" s="84"/>
      <c r="J113" s="98"/>
      <c r="K113" s="98"/>
    </row>
    <row r="114" spans="2:11" x14ac:dyDescent="0.25">
      <c r="B114" s="21" t="s">
        <v>195</v>
      </c>
      <c r="C114" s="24"/>
      <c r="E114" s="84"/>
      <c r="F114" s="84"/>
      <c r="H114" s="25"/>
      <c r="I114" s="84"/>
      <c r="J114" s="98"/>
      <c r="K114" s="98"/>
    </row>
    <row r="115" spans="2:11" ht="15" x14ac:dyDescent="0.25">
      <c r="B115" s="107"/>
      <c r="C115" s="24"/>
      <c r="E115" s="84"/>
      <c r="F115" s="84"/>
      <c r="H115" s="25"/>
      <c r="I115" s="84"/>
      <c r="J115" s="98"/>
      <c r="K115" s="98"/>
    </row>
    <row r="116" spans="2:11" x14ac:dyDescent="0.25">
      <c r="B116" s="21" t="s">
        <v>196</v>
      </c>
      <c r="C116" s="24"/>
      <c r="E116" s="84"/>
      <c r="F116" s="84"/>
      <c r="H116" s="25"/>
      <c r="I116" s="84"/>
      <c r="J116" s="98"/>
      <c r="K116" s="98"/>
    </row>
    <row r="117" spans="2:11" ht="15" x14ac:dyDescent="0.25">
      <c r="B117" s="107"/>
      <c r="C117" s="24"/>
      <c r="E117" s="84"/>
      <c r="F117" s="84"/>
      <c r="H117" s="25"/>
      <c r="I117" s="84"/>
      <c r="J117" s="98"/>
      <c r="K117" s="98"/>
    </row>
    <row r="118" spans="2:11" x14ac:dyDescent="0.25">
      <c r="B118" s="21" t="s">
        <v>197</v>
      </c>
      <c r="C118" s="24"/>
      <c r="E118" s="84"/>
      <c r="F118" s="84"/>
      <c r="H118" s="25"/>
      <c r="I118" s="84"/>
      <c r="J118" s="98"/>
      <c r="K118" s="98"/>
    </row>
    <row r="119" spans="2:11" ht="15" x14ac:dyDescent="0.25">
      <c r="B119" s="107"/>
      <c r="C119" s="24"/>
      <c r="E119" s="84"/>
      <c r="F119" s="84"/>
      <c r="H119" s="25"/>
      <c r="I119" s="84"/>
      <c r="J119" s="98"/>
      <c r="K119" s="98"/>
    </row>
    <row r="120" spans="2:11" x14ac:dyDescent="0.25">
      <c r="B120" s="21" t="s">
        <v>198</v>
      </c>
      <c r="C120" s="24"/>
      <c r="E120" s="84"/>
      <c r="F120" s="84"/>
      <c r="H120" s="25"/>
      <c r="I120" s="84"/>
      <c r="J120" s="98"/>
      <c r="K120" s="98"/>
    </row>
    <row r="121" spans="2:11" ht="15" x14ac:dyDescent="0.25">
      <c r="B121" s="107"/>
      <c r="C121" s="24"/>
      <c r="E121" s="84"/>
      <c r="F121" s="84"/>
      <c r="H121" s="25"/>
      <c r="I121" s="84"/>
      <c r="J121" s="98"/>
      <c r="K121" s="98"/>
    </row>
    <row r="122" spans="2:11" x14ac:dyDescent="0.25">
      <c r="B122" s="21" t="s">
        <v>199</v>
      </c>
      <c r="C122" s="24"/>
      <c r="E122" s="84"/>
      <c r="F122" s="84"/>
      <c r="H122" s="25"/>
      <c r="I122" s="84"/>
      <c r="J122" s="98"/>
      <c r="K122" s="98"/>
    </row>
    <row r="123" spans="2:11" ht="15" x14ac:dyDescent="0.25">
      <c r="B123" s="107"/>
      <c r="C123" s="24"/>
      <c r="E123" s="84"/>
      <c r="F123" s="84"/>
      <c r="H123" s="25"/>
      <c r="I123" s="84"/>
      <c r="J123" s="98"/>
      <c r="K123" s="98"/>
    </row>
    <row r="124" spans="2:11" x14ac:dyDescent="0.25">
      <c r="B124" s="21" t="s">
        <v>200</v>
      </c>
      <c r="C124" s="24"/>
      <c r="E124" s="84"/>
      <c r="F124" s="84"/>
      <c r="H124" s="25"/>
      <c r="I124" s="84"/>
      <c r="J124" s="98"/>
      <c r="K124" s="98"/>
    </row>
    <row r="125" spans="2:11" ht="12.75" x14ac:dyDescent="0.2">
      <c r="B125" s="15"/>
      <c r="C125" s="24"/>
      <c r="E125" s="84"/>
      <c r="F125" s="84"/>
      <c r="H125" s="25"/>
      <c r="I125" s="84"/>
      <c r="J125" s="98"/>
      <c r="K125" s="98"/>
    </row>
    <row r="126" spans="2:11" ht="12.75" x14ac:dyDescent="0.2">
      <c r="B126" s="15"/>
      <c r="C126" s="24"/>
      <c r="E126" s="84"/>
      <c r="F126" s="84"/>
      <c r="H126" s="25"/>
      <c r="I126" s="84"/>
      <c r="J126" s="98"/>
      <c r="K126" s="98"/>
    </row>
    <row r="127" spans="2:11" ht="12.75" x14ac:dyDescent="0.2">
      <c r="B127" s="15"/>
      <c r="C127" s="24"/>
      <c r="E127" s="84"/>
      <c r="F127" s="84"/>
      <c r="H127" s="25"/>
      <c r="I127" s="84"/>
      <c r="J127" s="98"/>
      <c r="K127" s="98"/>
    </row>
    <row r="128" spans="2:11" ht="12.75" x14ac:dyDescent="0.2">
      <c r="B128" s="15"/>
      <c r="C128" s="24"/>
      <c r="E128" s="84"/>
      <c r="F128" s="84"/>
      <c r="H128" s="25"/>
      <c r="I128" s="84"/>
      <c r="J128" s="98"/>
      <c r="K128" s="98"/>
    </row>
    <row r="129" spans="2:11" ht="12.75" x14ac:dyDescent="0.2">
      <c r="B129" s="15"/>
      <c r="C129" s="24"/>
      <c r="E129" s="84"/>
      <c r="F129" s="84"/>
      <c r="H129" s="25"/>
      <c r="I129" s="84"/>
      <c r="J129" s="98"/>
      <c r="K129" s="98"/>
    </row>
    <row r="130" spans="2:11" ht="12.75" x14ac:dyDescent="0.2">
      <c r="B130" s="15"/>
      <c r="C130" s="24"/>
      <c r="E130" s="84"/>
      <c r="F130" s="84"/>
      <c r="H130" s="25"/>
      <c r="I130" s="84"/>
      <c r="J130" s="98"/>
      <c r="K130" s="98"/>
    </row>
    <row r="131" spans="2:11" ht="12.75" x14ac:dyDescent="0.2">
      <c r="B131" s="15"/>
      <c r="C131" s="24"/>
      <c r="E131" s="84"/>
      <c r="F131" s="84"/>
      <c r="H131" s="25"/>
      <c r="I131" s="84"/>
      <c r="J131" s="98"/>
      <c r="K131" s="98"/>
    </row>
    <row r="132" spans="2:11" ht="12.75" x14ac:dyDescent="0.2">
      <c r="B132" s="15"/>
      <c r="C132" s="24"/>
      <c r="E132" s="84"/>
      <c r="F132" s="84"/>
      <c r="H132" s="25"/>
      <c r="I132" s="84"/>
      <c r="J132" s="98"/>
      <c r="K132" s="98"/>
    </row>
    <row r="133" spans="2:11" ht="12.75" x14ac:dyDescent="0.2">
      <c r="B133" s="15"/>
      <c r="C133" s="24"/>
      <c r="E133" s="84"/>
      <c r="F133" s="84"/>
      <c r="H133" s="25"/>
      <c r="I133" s="84"/>
      <c r="J133" s="98"/>
      <c r="K133" s="98"/>
    </row>
    <row r="134" spans="2:11" ht="12.75" x14ac:dyDescent="0.2">
      <c r="B134" s="15"/>
      <c r="C134" s="24"/>
      <c r="E134" s="84"/>
      <c r="F134" s="84"/>
      <c r="H134" s="25"/>
      <c r="I134" s="84"/>
      <c r="J134" s="98"/>
      <c r="K134" s="98"/>
    </row>
    <row r="135" spans="2:11" ht="12.75" x14ac:dyDescent="0.2">
      <c r="B135" s="15"/>
      <c r="C135" s="24"/>
      <c r="E135" s="84"/>
      <c r="F135" s="84"/>
      <c r="H135" s="25"/>
      <c r="I135" s="84"/>
      <c r="J135" s="98"/>
      <c r="K135" s="98"/>
    </row>
    <row r="136" spans="2:11" ht="12.75" x14ac:dyDescent="0.2">
      <c r="B136" s="15"/>
      <c r="C136" s="24"/>
      <c r="E136" s="84"/>
      <c r="F136" s="84"/>
      <c r="H136" s="25"/>
      <c r="I136" s="84"/>
      <c r="J136" s="98"/>
      <c r="K136" s="98"/>
    </row>
    <row r="137" spans="2:11" ht="12.75" x14ac:dyDescent="0.2">
      <c r="B137" s="15"/>
      <c r="C137" s="24"/>
      <c r="E137" s="84"/>
      <c r="F137" s="84"/>
      <c r="H137" s="25"/>
      <c r="I137" s="84"/>
      <c r="J137" s="98"/>
      <c r="K137" s="98"/>
    </row>
    <row r="138" spans="2:11" ht="12.75" x14ac:dyDescent="0.2">
      <c r="B138" s="15"/>
      <c r="C138" s="24"/>
      <c r="E138" s="84"/>
      <c r="F138" s="84"/>
      <c r="H138" s="25"/>
      <c r="I138" s="84"/>
      <c r="J138" s="98"/>
      <c r="K138" s="98"/>
    </row>
    <row r="139" spans="2:11" ht="12.75" x14ac:dyDescent="0.2">
      <c r="B139" s="15"/>
      <c r="C139" s="24"/>
      <c r="E139" s="84"/>
      <c r="F139" s="84"/>
      <c r="H139" s="25"/>
      <c r="I139" s="84"/>
      <c r="J139" s="98"/>
      <c r="K139" s="98"/>
    </row>
    <row r="140" spans="2:11" ht="12.75" x14ac:dyDescent="0.2">
      <c r="B140" s="15"/>
      <c r="C140" s="24"/>
      <c r="E140" s="84"/>
      <c r="F140" s="84"/>
      <c r="H140" s="25"/>
      <c r="I140" s="84"/>
      <c r="J140" s="98"/>
      <c r="K140" s="98"/>
    </row>
    <row r="141" spans="2:11" ht="12.75" x14ac:dyDescent="0.2">
      <c r="B141" s="15"/>
      <c r="C141" s="24"/>
      <c r="E141" s="84"/>
      <c r="F141" s="84"/>
      <c r="H141" s="25"/>
      <c r="I141" s="84"/>
      <c r="J141" s="98"/>
      <c r="K141" s="98"/>
    </row>
    <row r="142" spans="2:11" ht="12.75" x14ac:dyDescent="0.2">
      <c r="B142" s="15"/>
      <c r="C142" s="24"/>
      <c r="E142" s="84"/>
      <c r="F142" s="84"/>
      <c r="H142" s="25"/>
      <c r="I142" s="84"/>
      <c r="J142" s="98"/>
      <c r="K142" s="98"/>
    </row>
    <row r="143" spans="2:11" ht="12.75" x14ac:dyDescent="0.2">
      <c r="B143" s="15"/>
      <c r="C143" s="24"/>
      <c r="E143" s="84"/>
      <c r="F143" s="84"/>
      <c r="H143" s="25"/>
      <c r="I143" s="84"/>
      <c r="J143" s="98"/>
      <c r="K143" s="98"/>
    </row>
    <row r="144" spans="2:11" ht="12.75" x14ac:dyDescent="0.2">
      <c r="B144" s="15"/>
      <c r="C144" s="24"/>
      <c r="E144" s="84"/>
      <c r="F144" s="84"/>
      <c r="H144" s="25"/>
      <c r="I144" s="84"/>
      <c r="J144" s="98"/>
      <c r="K144" s="98"/>
    </row>
    <row r="145" spans="2:11" ht="12.75" x14ac:dyDescent="0.2">
      <c r="B145" s="15"/>
      <c r="C145" s="24"/>
      <c r="E145" s="84"/>
      <c r="F145" s="84"/>
      <c r="H145" s="25"/>
      <c r="I145" s="84"/>
      <c r="J145" s="98"/>
      <c r="K145" s="98"/>
    </row>
    <row r="146" spans="2:11" ht="12.75" x14ac:dyDescent="0.2">
      <c r="B146" s="15"/>
      <c r="C146" s="24"/>
      <c r="E146" s="84"/>
      <c r="F146" s="84"/>
      <c r="H146" s="25"/>
      <c r="I146" s="84"/>
      <c r="J146" s="98"/>
      <c r="K146" s="98"/>
    </row>
    <row r="147" spans="2:11" ht="12.75" x14ac:dyDescent="0.2">
      <c r="B147" s="15"/>
      <c r="C147" s="24"/>
      <c r="E147" s="84"/>
      <c r="F147" s="84"/>
      <c r="H147" s="25"/>
      <c r="I147" s="84"/>
      <c r="J147" s="98"/>
      <c r="K147" s="98"/>
    </row>
    <row r="148" spans="2:11" ht="12.75" x14ac:dyDescent="0.2">
      <c r="B148" s="15"/>
      <c r="C148" s="24"/>
      <c r="E148" s="84"/>
      <c r="F148" s="84"/>
      <c r="H148" s="25"/>
      <c r="I148" s="84"/>
      <c r="J148" s="98"/>
      <c r="K148" s="98"/>
    </row>
    <row r="149" spans="2:11" ht="12.75" x14ac:dyDescent="0.2">
      <c r="B149" s="15"/>
      <c r="C149" s="24"/>
      <c r="E149" s="84"/>
      <c r="F149" s="84"/>
      <c r="H149" s="25"/>
      <c r="I149" s="84"/>
      <c r="J149" s="98"/>
      <c r="K149" s="98"/>
    </row>
    <row r="150" spans="2:11" ht="12.75" x14ac:dyDescent="0.2">
      <c r="B150" s="15"/>
      <c r="C150" s="24"/>
      <c r="E150" s="84"/>
      <c r="F150" s="84"/>
      <c r="H150" s="25"/>
      <c r="I150" s="84"/>
      <c r="J150" s="98"/>
      <c r="K150" s="98"/>
    </row>
    <row r="151" spans="2:11" ht="12.75" x14ac:dyDescent="0.2">
      <c r="B151" s="15"/>
      <c r="C151" s="24"/>
      <c r="E151" s="84"/>
      <c r="F151" s="84"/>
      <c r="H151" s="25"/>
      <c r="I151" s="84"/>
      <c r="J151" s="98"/>
      <c r="K151" s="98"/>
    </row>
    <row r="152" spans="2:11" ht="12.75" x14ac:dyDescent="0.2">
      <c r="B152" s="15"/>
      <c r="C152" s="24"/>
      <c r="E152" s="84"/>
      <c r="F152" s="84"/>
      <c r="H152" s="25"/>
      <c r="I152" s="84"/>
      <c r="J152" s="98"/>
      <c r="K152" s="98"/>
    </row>
    <row r="153" spans="2:11" ht="12.75" x14ac:dyDescent="0.2">
      <c r="B153" s="15"/>
      <c r="C153" s="24"/>
      <c r="E153" s="84"/>
      <c r="F153" s="84"/>
      <c r="H153" s="25"/>
      <c r="I153" s="84"/>
      <c r="J153" s="98"/>
      <c r="K153" s="98"/>
    </row>
    <row r="154" spans="2:11" ht="12.75" x14ac:dyDescent="0.2">
      <c r="B154" s="15"/>
      <c r="C154" s="24"/>
      <c r="E154" s="84"/>
      <c r="F154" s="84"/>
      <c r="H154" s="25"/>
      <c r="I154" s="84"/>
      <c r="J154" s="98"/>
      <c r="K154" s="98"/>
    </row>
    <row r="155" spans="2:11" ht="12.75" x14ac:dyDescent="0.2">
      <c r="B155" s="15"/>
      <c r="C155" s="24"/>
      <c r="E155" s="84"/>
      <c r="F155" s="84"/>
      <c r="H155" s="25"/>
      <c r="I155" s="84"/>
      <c r="J155" s="98"/>
      <c r="K155" s="98"/>
    </row>
    <row r="156" spans="2:11" ht="12.75" x14ac:dyDescent="0.2">
      <c r="B156" s="15"/>
      <c r="C156" s="24"/>
      <c r="E156" s="84"/>
      <c r="F156" s="84"/>
      <c r="H156" s="25"/>
      <c r="I156" s="84"/>
      <c r="J156" s="98"/>
      <c r="K156" s="98"/>
    </row>
    <row r="157" spans="2:11" ht="12.75" x14ac:dyDescent="0.2">
      <c r="B157" s="15"/>
      <c r="C157" s="24"/>
      <c r="E157" s="84"/>
      <c r="F157" s="84"/>
      <c r="H157" s="25"/>
      <c r="I157" s="84"/>
      <c r="J157" s="98"/>
      <c r="K157" s="98"/>
    </row>
    <row r="158" spans="2:11" ht="12.75" x14ac:dyDescent="0.2">
      <c r="B158" s="15"/>
      <c r="C158" s="24"/>
      <c r="E158" s="84"/>
      <c r="F158" s="84"/>
      <c r="H158" s="25"/>
      <c r="I158" s="84"/>
      <c r="J158" s="98"/>
      <c r="K158" s="98"/>
    </row>
    <row r="159" spans="2:11" ht="12.75" x14ac:dyDescent="0.2">
      <c r="B159" s="15"/>
      <c r="C159" s="24"/>
      <c r="E159" s="84"/>
      <c r="F159" s="84"/>
      <c r="H159" s="25"/>
      <c r="I159" s="84"/>
      <c r="J159" s="98"/>
      <c r="K159" s="98"/>
    </row>
    <row r="160" spans="2:11" ht="12.75" x14ac:dyDescent="0.2">
      <c r="B160" s="15"/>
      <c r="C160" s="24"/>
      <c r="E160" s="84"/>
      <c r="F160" s="84"/>
      <c r="H160" s="25"/>
      <c r="I160" s="84"/>
      <c r="J160" s="98"/>
      <c r="K160" s="98"/>
    </row>
    <row r="161" spans="2:11" ht="12.75" x14ac:dyDescent="0.2">
      <c r="B161" s="15"/>
      <c r="C161" s="24"/>
      <c r="E161" s="84"/>
      <c r="F161" s="84"/>
      <c r="H161" s="25"/>
      <c r="I161" s="84"/>
      <c r="J161" s="98"/>
      <c r="K161" s="98"/>
    </row>
    <row r="162" spans="2:11" ht="12.75" x14ac:dyDescent="0.2">
      <c r="B162" s="15"/>
      <c r="C162" s="24"/>
      <c r="E162" s="84"/>
      <c r="F162" s="84"/>
      <c r="H162" s="25"/>
      <c r="I162" s="84"/>
      <c r="J162" s="98"/>
      <c r="K162" s="98"/>
    </row>
    <row r="163" spans="2:11" ht="12.75" x14ac:dyDescent="0.2">
      <c r="B163" s="15"/>
      <c r="C163" s="24"/>
      <c r="E163" s="84"/>
      <c r="F163" s="84"/>
      <c r="H163" s="25"/>
      <c r="I163" s="84"/>
      <c r="J163" s="98"/>
      <c r="K163" s="98"/>
    </row>
    <row r="164" spans="2:11" ht="12.75" x14ac:dyDescent="0.2">
      <c r="B164" s="15"/>
      <c r="C164" s="24"/>
      <c r="E164" s="84"/>
      <c r="F164" s="84"/>
      <c r="H164" s="25"/>
      <c r="I164" s="84"/>
      <c r="J164" s="98"/>
      <c r="K164" s="98"/>
    </row>
    <row r="165" spans="2:11" ht="12.75" x14ac:dyDescent="0.2">
      <c r="B165" s="15"/>
      <c r="C165" s="24"/>
      <c r="E165" s="84"/>
      <c r="F165" s="84"/>
      <c r="H165" s="25"/>
      <c r="I165" s="84"/>
      <c r="J165" s="98"/>
      <c r="K165" s="98"/>
    </row>
    <row r="166" spans="2:11" ht="12.75" x14ac:dyDescent="0.2">
      <c r="B166" s="15"/>
      <c r="C166" s="24"/>
      <c r="E166" s="84"/>
      <c r="F166" s="84"/>
      <c r="H166" s="25"/>
      <c r="I166" s="84"/>
      <c r="J166" s="98"/>
      <c r="K166" s="98"/>
    </row>
    <row r="167" spans="2:11" ht="12.75" x14ac:dyDescent="0.2">
      <c r="B167" s="15"/>
      <c r="C167" s="24"/>
      <c r="E167" s="84"/>
      <c r="F167" s="84"/>
      <c r="H167" s="25"/>
      <c r="I167" s="84"/>
      <c r="J167" s="98"/>
      <c r="K167" s="98"/>
    </row>
    <row r="168" spans="2:11" ht="12.75" x14ac:dyDescent="0.2">
      <c r="B168" s="15"/>
      <c r="C168" s="24"/>
      <c r="E168" s="84"/>
      <c r="F168" s="84"/>
      <c r="H168" s="25"/>
      <c r="I168" s="84"/>
      <c r="J168" s="98"/>
      <c r="K168" s="98"/>
    </row>
    <row r="169" spans="2:11" ht="12.75" x14ac:dyDescent="0.2">
      <c r="B169" s="15"/>
      <c r="C169" s="24"/>
      <c r="E169" s="84"/>
      <c r="F169" s="84"/>
      <c r="H169" s="25"/>
      <c r="I169" s="84"/>
      <c r="J169" s="98"/>
      <c r="K169" s="98"/>
    </row>
    <row r="170" spans="2:11" ht="12.75" x14ac:dyDescent="0.2">
      <c r="B170" s="15"/>
      <c r="C170" s="24"/>
      <c r="E170" s="84"/>
      <c r="F170" s="84"/>
      <c r="H170" s="25"/>
      <c r="I170" s="84"/>
      <c r="J170" s="98"/>
      <c r="K170" s="98"/>
    </row>
    <row r="171" spans="2:11" ht="12.75" x14ac:dyDescent="0.2">
      <c r="B171" s="15"/>
      <c r="C171" s="24"/>
      <c r="E171" s="84"/>
      <c r="F171" s="84"/>
      <c r="H171" s="25"/>
      <c r="I171" s="84"/>
      <c r="J171" s="98"/>
      <c r="K171" s="98"/>
    </row>
    <row r="172" spans="2:11" ht="12.75" x14ac:dyDescent="0.2">
      <c r="B172" s="15"/>
      <c r="C172" s="24"/>
      <c r="E172" s="84"/>
      <c r="F172" s="84"/>
      <c r="H172" s="25"/>
      <c r="I172" s="84"/>
      <c r="J172" s="98"/>
      <c r="K172" s="98"/>
    </row>
    <row r="173" spans="2:11" ht="12.75" x14ac:dyDescent="0.2">
      <c r="B173" s="15"/>
      <c r="C173" s="24"/>
      <c r="E173" s="84"/>
      <c r="F173" s="84"/>
      <c r="H173" s="25"/>
      <c r="I173" s="84"/>
      <c r="J173" s="98"/>
      <c r="K173" s="98"/>
    </row>
    <row r="174" spans="2:11" ht="12.75" x14ac:dyDescent="0.2">
      <c r="B174" s="15"/>
      <c r="C174" s="24"/>
      <c r="E174" s="84"/>
      <c r="F174" s="84"/>
      <c r="H174" s="25"/>
      <c r="I174" s="84"/>
      <c r="J174" s="98"/>
      <c r="K174" s="98"/>
    </row>
    <row r="175" spans="2:11" ht="12.75" x14ac:dyDescent="0.2">
      <c r="B175" s="15"/>
      <c r="C175" s="24"/>
      <c r="E175" s="84"/>
      <c r="F175" s="84"/>
      <c r="H175" s="25"/>
      <c r="I175" s="84"/>
      <c r="J175" s="98"/>
      <c r="K175" s="98"/>
    </row>
    <row r="176" spans="2:11" ht="12.75" x14ac:dyDescent="0.2">
      <c r="B176" s="15"/>
      <c r="C176" s="24"/>
      <c r="E176" s="84"/>
      <c r="F176" s="84"/>
      <c r="H176" s="25"/>
      <c r="I176" s="84"/>
      <c r="J176" s="98"/>
      <c r="K176" s="98"/>
    </row>
    <row r="177" spans="2:11" ht="12.75" x14ac:dyDescent="0.2">
      <c r="B177" s="15"/>
      <c r="C177" s="24"/>
      <c r="E177" s="84"/>
      <c r="F177" s="84"/>
      <c r="H177" s="25"/>
      <c r="I177" s="84"/>
      <c r="J177" s="98"/>
      <c r="K177" s="98"/>
    </row>
    <row r="178" spans="2:11" ht="12.75" x14ac:dyDescent="0.2">
      <c r="B178" s="15"/>
      <c r="C178" s="24"/>
      <c r="E178" s="84"/>
      <c r="F178" s="84"/>
      <c r="H178" s="25"/>
      <c r="I178" s="84"/>
      <c r="J178" s="98"/>
      <c r="K178" s="98"/>
    </row>
    <row r="179" spans="2:11" ht="12.75" x14ac:dyDescent="0.2">
      <c r="B179" s="15"/>
      <c r="C179" s="24"/>
      <c r="E179" s="84"/>
      <c r="F179" s="84"/>
      <c r="H179" s="25"/>
      <c r="I179" s="84"/>
      <c r="J179" s="98"/>
      <c r="K179" s="98"/>
    </row>
    <row r="180" spans="2:11" ht="12.75" x14ac:dyDescent="0.2">
      <c r="B180" s="15"/>
      <c r="C180" s="24"/>
      <c r="E180" s="84"/>
      <c r="F180" s="84"/>
      <c r="H180" s="25"/>
      <c r="I180" s="84"/>
      <c r="J180" s="98"/>
      <c r="K180" s="98"/>
    </row>
    <row r="181" spans="2:11" ht="12.75" x14ac:dyDescent="0.2">
      <c r="B181" s="15"/>
      <c r="C181" s="24"/>
      <c r="E181" s="84"/>
      <c r="F181" s="84"/>
      <c r="H181" s="25"/>
      <c r="I181" s="84"/>
      <c r="J181" s="98"/>
      <c r="K181" s="98"/>
    </row>
    <row r="182" spans="2:11" ht="12.75" x14ac:dyDescent="0.2">
      <c r="B182" s="15"/>
      <c r="C182" s="24"/>
      <c r="E182" s="84"/>
      <c r="F182" s="84"/>
      <c r="H182" s="25"/>
      <c r="I182" s="84"/>
      <c r="J182" s="98"/>
      <c r="K182" s="98"/>
    </row>
    <row r="183" spans="2:11" ht="12.75" x14ac:dyDescent="0.2">
      <c r="B183" s="15"/>
      <c r="C183" s="24"/>
      <c r="E183" s="84"/>
      <c r="F183" s="84"/>
      <c r="H183" s="25"/>
      <c r="I183" s="84"/>
      <c r="J183" s="98"/>
      <c r="K183" s="98"/>
    </row>
    <row r="184" spans="2:11" ht="12.75" x14ac:dyDescent="0.2">
      <c r="B184" s="15"/>
      <c r="C184" s="24"/>
      <c r="E184" s="84"/>
      <c r="F184" s="84"/>
      <c r="H184" s="25"/>
      <c r="I184" s="84"/>
      <c r="J184" s="98"/>
      <c r="K184" s="98"/>
    </row>
    <row r="185" spans="2:11" ht="12.75" x14ac:dyDescent="0.2">
      <c r="B185" s="15"/>
      <c r="C185" s="24"/>
      <c r="E185" s="84"/>
      <c r="F185" s="84"/>
      <c r="H185" s="25"/>
      <c r="I185" s="84"/>
      <c r="J185" s="98"/>
      <c r="K185" s="98"/>
    </row>
    <row r="186" spans="2:11" ht="12.75" x14ac:dyDescent="0.2">
      <c r="B186" s="15"/>
      <c r="C186" s="24"/>
      <c r="E186" s="84"/>
      <c r="F186" s="84"/>
      <c r="H186" s="25"/>
      <c r="I186" s="84"/>
      <c r="J186" s="98"/>
      <c r="K186" s="98"/>
    </row>
    <row r="187" spans="2:11" ht="12.75" x14ac:dyDescent="0.2">
      <c r="B187" s="15"/>
      <c r="C187" s="24"/>
      <c r="E187" s="84"/>
      <c r="F187" s="84"/>
      <c r="H187" s="25"/>
      <c r="I187" s="84"/>
      <c r="J187" s="98"/>
      <c r="K187" s="98"/>
    </row>
    <row r="188" spans="2:11" ht="12.75" x14ac:dyDescent="0.2">
      <c r="B188" s="15"/>
      <c r="C188" s="24"/>
      <c r="E188" s="84"/>
      <c r="F188" s="84"/>
      <c r="H188" s="25"/>
      <c r="I188" s="84"/>
      <c r="J188" s="98"/>
      <c r="K188" s="98"/>
    </row>
    <row r="189" spans="2:11" ht="12.75" x14ac:dyDescent="0.2">
      <c r="B189" s="15"/>
      <c r="C189" s="24"/>
      <c r="E189" s="84"/>
      <c r="F189" s="84"/>
      <c r="H189" s="25"/>
      <c r="I189" s="84"/>
      <c r="J189" s="98"/>
      <c r="K189" s="98"/>
    </row>
    <row r="190" spans="2:11" ht="12.75" x14ac:dyDescent="0.2">
      <c r="B190" s="15"/>
      <c r="C190" s="24"/>
      <c r="E190" s="84"/>
      <c r="F190" s="84"/>
      <c r="H190" s="25"/>
      <c r="I190" s="84"/>
      <c r="J190" s="98"/>
      <c r="K190" s="98"/>
    </row>
    <row r="191" spans="2:11" ht="12.75" x14ac:dyDescent="0.2">
      <c r="B191" s="15"/>
      <c r="C191" s="24"/>
      <c r="E191" s="84"/>
      <c r="F191" s="84"/>
      <c r="H191" s="25"/>
      <c r="I191" s="84"/>
      <c r="J191" s="98"/>
      <c r="K191" s="98"/>
    </row>
    <row r="192" spans="2:11" ht="12.75" x14ac:dyDescent="0.2">
      <c r="B192" s="15"/>
      <c r="C192" s="24"/>
      <c r="E192" s="84"/>
      <c r="F192" s="84"/>
      <c r="H192" s="25"/>
      <c r="I192" s="84"/>
      <c r="J192" s="98"/>
      <c r="K192" s="98"/>
    </row>
    <row r="193" spans="2:11" ht="12.75" x14ac:dyDescent="0.2">
      <c r="B193" s="15"/>
      <c r="C193" s="24"/>
      <c r="E193" s="84"/>
      <c r="F193" s="84"/>
      <c r="H193" s="25"/>
      <c r="I193" s="84"/>
      <c r="J193" s="98"/>
      <c r="K193" s="98"/>
    </row>
    <row r="194" spans="2:11" ht="12.75" x14ac:dyDescent="0.2">
      <c r="B194" s="15"/>
      <c r="C194" s="24"/>
      <c r="E194" s="84"/>
      <c r="F194" s="84"/>
      <c r="H194" s="25"/>
      <c r="I194" s="84"/>
      <c r="J194" s="98"/>
      <c r="K194" s="98"/>
    </row>
    <row r="195" spans="2:11" ht="12.75" x14ac:dyDescent="0.2">
      <c r="B195" s="15"/>
      <c r="C195" s="24"/>
      <c r="E195" s="84"/>
      <c r="F195" s="84"/>
      <c r="H195" s="25"/>
      <c r="I195" s="84"/>
      <c r="J195" s="98"/>
      <c r="K195" s="98"/>
    </row>
    <row r="196" spans="2:11" ht="12.75" x14ac:dyDescent="0.2">
      <c r="B196" s="15"/>
      <c r="C196" s="24"/>
      <c r="E196" s="84"/>
      <c r="F196" s="84"/>
      <c r="H196" s="25"/>
      <c r="I196" s="84"/>
      <c r="J196" s="98"/>
      <c r="K196" s="98"/>
    </row>
    <row r="197" spans="2:11" ht="12.75" x14ac:dyDescent="0.2">
      <c r="B197" s="15"/>
      <c r="C197" s="24"/>
      <c r="E197" s="84"/>
      <c r="F197" s="84"/>
      <c r="H197" s="25"/>
      <c r="I197" s="84"/>
      <c r="J197" s="98"/>
      <c r="K197" s="98"/>
    </row>
    <row r="198" spans="2:11" ht="12.75" x14ac:dyDescent="0.2">
      <c r="B198" s="15"/>
      <c r="C198" s="24"/>
      <c r="E198" s="84"/>
      <c r="F198" s="84"/>
      <c r="H198" s="25"/>
      <c r="I198" s="84"/>
      <c r="J198" s="98"/>
      <c r="K198" s="98"/>
    </row>
    <row r="199" spans="2:11" ht="12.75" x14ac:dyDescent="0.2">
      <c r="B199" s="15"/>
      <c r="C199" s="24"/>
      <c r="E199" s="84"/>
      <c r="F199" s="84"/>
      <c r="H199" s="25"/>
      <c r="I199" s="84"/>
      <c r="J199" s="98"/>
      <c r="K199" s="98"/>
    </row>
    <row r="200" spans="2:11" ht="12.75" x14ac:dyDescent="0.2">
      <c r="B200" s="15"/>
      <c r="C200" s="24"/>
      <c r="E200" s="84"/>
      <c r="F200" s="84"/>
      <c r="H200" s="25"/>
      <c r="I200" s="84"/>
      <c r="J200" s="98"/>
      <c r="K200" s="98"/>
    </row>
    <row r="201" spans="2:11" ht="12.75" x14ac:dyDescent="0.2">
      <c r="B201" s="15"/>
      <c r="C201" s="24"/>
      <c r="E201" s="84"/>
      <c r="F201" s="84"/>
      <c r="H201" s="25"/>
      <c r="I201" s="84"/>
      <c r="J201" s="98"/>
      <c r="K201" s="98"/>
    </row>
    <row r="202" spans="2:11" ht="12.75" x14ac:dyDescent="0.2">
      <c r="B202" s="15"/>
      <c r="C202" s="24"/>
      <c r="E202" s="84"/>
      <c r="F202" s="84"/>
      <c r="H202" s="25"/>
      <c r="I202" s="84"/>
      <c r="J202" s="98"/>
      <c r="K202" s="98"/>
    </row>
    <row r="203" spans="2:11" ht="12.75" x14ac:dyDescent="0.2">
      <c r="B203" s="15"/>
      <c r="C203" s="24"/>
      <c r="E203" s="84"/>
      <c r="F203" s="84"/>
      <c r="H203" s="25"/>
      <c r="I203" s="84"/>
      <c r="J203" s="98"/>
      <c r="K203" s="98"/>
    </row>
    <row r="204" spans="2:11" ht="12.75" x14ac:dyDescent="0.2">
      <c r="B204" s="15"/>
      <c r="C204" s="24"/>
      <c r="E204" s="84"/>
      <c r="F204" s="84"/>
      <c r="H204" s="25"/>
      <c r="I204" s="84"/>
      <c r="J204" s="98"/>
      <c r="K204" s="98"/>
    </row>
    <row r="205" spans="2:11" ht="12.75" x14ac:dyDescent="0.2">
      <c r="B205" s="15"/>
      <c r="C205" s="24"/>
      <c r="E205" s="84"/>
      <c r="F205" s="84"/>
      <c r="H205" s="25"/>
      <c r="I205" s="84"/>
      <c r="J205" s="98"/>
      <c r="K205" s="98"/>
    </row>
    <row r="206" spans="2:11" ht="12.75" x14ac:dyDescent="0.2">
      <c r="B206" s="15"/>
      <c r="C206" s="24"/>
      <c r="E206" s="84"/>
      <c r="F206" s="84"/>
      <c r="H206" s="25"/>
      <c r="I206" s="84"/>
      <c r="J206" s="98"/>
      <c r="K206" s="98"/>
    </row>
    <row r="207" spans="2:11" ht="12.75" x14ac:dyDescent="0.2">
      <c r="B207" s="15"/>
      <c r="C207" s="24"/>
      <c r="E207" s="84"/>
      <c r="F207" s="84"/>
      <c r="H207" s="25"/>
      <c r="I207" s="84"/>
      <c r="J207" s="98"/>
      <c r="K207" s="98"/>
    </row>
    <row r="208" spans="2:11" ht="12.75" x14ac:dyDescent="0.2">
      <c r="B208" s="15"/>
      <c r="C208" s="24"/>
      <c r="E208" s="84"/>
      <c r="F208" s="84"/>
      <c r="H208" s="25"/>
      <c r="I208" s="84"/>
      <c r="J208" s="98"/>
      <c r="K208" s="98"/>
    </row>
    <row r="209" spans="2:11" ht="12.75" x14ac:dyDescent="0.2">
      <c r="B209" s="15"/>
      <c r="C209" s="24"/>
      <c r="E209" s="84"/>
      <c r="F209" s="84"/>
      <c r="H209" s="25"/>
      <c r="I209" s="84"/>
      <c r="J209" s="98"/>
      <c r="K209" s="98"/>
    </row>
    <row r="210" spans="2:11" ht="12.75" x14ac:dyDescent="0.2">
      <c r="B210" s="15"/>
      <c r="C210" s="24"/>
      <c r="E210" s="84"/>
      <c r="F210" s="84"/>
      <c r="H210" s="25"/>
      <c r="I210" s="84"/>
      <c r="J210" s="98"/>
      <c r="K210" s="98"/>
    </row>
    <row r="211" spans="2:11" ht="12.75" x14ac:dyDescent="0.2">
      <c r="B211" s="15"/>
      <c r="C211" s="24"/>
      <c r="E211" s="84"/>
      <c r="F211" s="84"/>
      <c r="H211" s="25"/>
      <c r="I211" s="84"/>
      <c r="J211" s="98"/>
      <c r="K211" s="98"/>
    </row>
    <row r="212" spans="2:11" ht="12.75" x14ac:dyDescent="0.2">
      <c r="B212" s="15"/>
      <c r="C212" s="24"/>
      <c r="E212" s="84"/>
      <c r="F212" s="84"/>
      <c r="H212" s="25"/>
      <c r="I212" s="84"/>
      <c r="J212" s="98"/>
      <c r="K212" s="98"/>
    </row>
    <row r="213" spans="2:11" ht="12.75" x14ac:dyDescent="0.2">
      <c r="B213" s="15"/>
      <c r="C213" s="24"/>
      <c r="E213" s="84"/>
      <c r="F213" s="84"/>
      <c r="H213" s="25"/>
      <c r="I213" s="84"/>
      <c r="J213" s="98"/>
      <c r="K213" s="98"/>
    </row>
    <row r="214" spans="2:11" ht="12.75" x14ac:dyDescent="0.2">
      <c r="B214" s="15"/>
      <c r="C214" s="24"/>
      <c r="E214" s="84"/>
      <c r="F214" s="84"/>
      <c r="H214" s="25"/>
      <c r="I214" s="84"/>
      <c r="J214" s="98"/>
      <c r="K214" s="98"/>
    </row>
    <row r="215" spans="2:11" ht="12.75" x14ac:dyDescent="0.2">
      <c r="B215" s="15"/>
      <c r="C215" s="24"/>
      <c r="E215" s="84"/>
      <c r="F215" s="84"/>
      <c r="H215" s="25"/>
      <c r="I215" s="84"/>
      <c r="J215" s="98"/>
      <c r="K215" s="98"/>
    </row>
    <row r="216" spans="2:11" ht="12.75" x14ac:dyDescent="0.2">
      <c r="B216" s="15"/>
      <c r="C216" s="24"/>
      <c r="E216" s="84"/>
      <c r="F216" s="84"/>
      <c r="H216" s="25"/>
      <c r="I216" s="84"/>
      <c r="J216" s="98"/>
      <c r="K216" s="98"/>
    </row>
    <row r="217" spans="2:11" ht="12.75" x14ac:dyDescent="0.2">
      <c r="B217" s="15"/>
      <c r="C217" s="24"/>
      <c r="E217" s="84"/>
      <c r="F217" s="84"/>
      <c r="H217" s="25"/>
      <c r="I217" s="84"/>
      <c r="J217" s="98"/>
      <c r="K217" s="98"/>
    </row>
    <row r="218" spans="2:11" ht="12.75" x14ac:dyDescent="0.2">
      <c r="B218" s="15"/>
      <c r="C218" s="24"/>
      <c r="E218" s="84"/>
      <c r="F218" s="84"/>
      <c r="H218" s="25"/>
      <c r="I218" s="84"/>
      <c r="J218" s="98"/>
      <c r="K218" s="98"/>
    </row>
    <row r="219" spans="2:11" ht="12.75" x14ac:dyDescent="0.2">
      <c r="B219" s="15"/>
      <c r="C219" s="24"/>
      <c r="E219" s="84"/>
      <c r="F219" s="84"/>
      <c r="H219" s="25"/>
      <c r="I219" s="84"/>
      <c r="J219" s="98"/>
      <c r="K219" s="98"/>
    </row>
    <row r="220" spans="2:11" ht="12.75" x14ac:dyDescent="0.2">
      <c r="B220" s="15"/>
      <c r="C220" s="24"/>
      <c r="E220" s="84"/>
      <c r="F220" s="84"/>
      <c r="H220" s="25"/>
      <c r="I220" s="84"/>
      <c r="J220" s="98"/>
      <c r="K220" s="98"/>
    </row>
    <row r="221" spans="2:11" ht="12.75" x14ac:dyDescent="0.2">
      <c r="B221" s="15"/>
      <c r="C221" s="24"/>
      <c r="E221" s="84"/>
      <c r="F221" s="84"/>
      <c r="H221" s="25"/>
      <c r="I221" s="84"/>
      <c r="J221" s="98"/>
      <c r="K221" s="98"/>
    </row>
    <row r="222" spans="2:11" ht="12.75" x14ac:dyDescent="0.2">
      <c r="B222" s="15"/>
      <c r="C222" s="24"/>
      <c r="E222" s="84"/>
      <c r="F222" s="84"/>
      <c r="H222" s="25"/>
      <c r="I222" s="84"/>
      <c r="J222" s="98"/>
      <c r="K222" s="98"/>
    </row>
    <row r="223" spans="2:11" ht="12.75" x14ac:dyDescent="0.2">
      <c r="B223" s="15"/>
      <c r="C223" s="24"/>
      <c r="E223" s="84"/>
      <c r="F223" s="84"/>
      <c r="H223" s="25"/>
      <c r="I223" s="84"/>
      <c r="J223" s="98"/>
      <c r="K223" s="98"/>
    </row>
    <row r="224" spans="2:11" ht="12.75" x14ac:dyDescent="0.2">
      <c r="B224" s="15"/>
      <c r="C224" s="24"/>
      <c r="E224" s="84"/>
      <c r="F224" s="84"/>
      <c r="H224" s="25"/>
      <c r="I224" s="84"/>
      <c r="J224" s="98"/>
      <c r="K224" s="98"/>
    </row>
    <row r="225" spans="2:11" ht="12.75" x14ac:dyDescent="0.2">
      <c r="B225" s="15"/>
      <c r="C225" s="24"/>
      <c r="E225" s="84"/>
      <c r="F225" s="84"/>
      <c r="H225" s="25"/>
      <c r="I225" s="84"/>
      <c r="J225" s="98"/>
      <c r="K225" s="98"/>
    </row>
    <row r="226" spans="2:11" ht="12.75" x14ac:dyDescent="0.2">
      <c r="B226" s="15"/>
      <c r="C226" s="24"/>
      <c r="E226" s="84"/>
      <c r="F226" s="84"/>
      <c r="H226" s="25"/>
      <c r="I226" s="84"/>
      <c r="J226" s="98"/>
      <c r="K226" s="98"/>
    </row>
    <row r="227" spans="2:11" ht="12.75" x14ac:dyDescent="0.2">
      <c r="B227" s="15"/>
      <c r="C227" s="24"/>
      <c r="E227" s="84"/>
      <c r="F227" s="84"/>
      <c r="H227" s="25"/>
      <c r="I227" s="84"/>
      <c r="J227" s="98"/>
      <c r="K227" s="98"/>
    </row>
    <row r="228" spans="2:11" ht="12.75" x14ac:dyDescent="0.2">
      <c r="B228" s="15"/>
      <c r="C228" s="24"/>
      <c r="E228" s="84"/>
      <c r="F228" s="84"/>
      <c r="H228" s="25"/>
      <c r="I228" s="84"/>
      <c r="J228" s="98"/>
      <c r="K228" s="98"/>
    </row>
    <row r="229" spans="2:11" ht="12.75" x14ac:dyDescent="0.2">
      <c r="B229" s="15"/>
      <c r="C229" s="24"/>
      <c r="E229" s="84"/>
      <c r="F229" s="84"/>
      <c r="H229" s="25"/>
      <c r="I229" s="84"/>
      <c r="J229" s="98"/>
      <c r="K229" s="98"/>
    </row>
    <row r="230" spans="2:11" ht="12.75" x14ac:dyDescent="0.2">
      <c r="B230" s="15"/>
      <c r="C230" s="24"/>
      <c r="E230" s="84"/>
      <c r="F230" s="84"/>
      <c r="H230" s="25"/>
      <c r="I230" s="84"/>
      <c r="J230" s="98"/>
      <c r="K230" s="98"/>
    </row>
    <row r="231" spans="2:11" ht="12.75" x14ac:dyDescent="0.2">
      <c r="B231" s="15"/>
      <c r="C231" s="24"/>
      <c r="E231" s="84"/>
      <c r="F231" s="84"/>
      <c r="H231" s="25"/>
      <c r="I231" s="84"/>
      <c r="J231" s="98"/>
      <c r="K231" s="98"/>
    </row>
    <row r="232" spans="2:11" ht="12.75" x14ac:dyDescent="0.2">
      <c r="B232" s="15"/>
      <c r="C232" s="24"/>
      <c r="E232" s="84"/>
      <c r="F232" s="84"/>
      <c r="H232" s="25"/>
      <c r="I232" s="84"/>
      <c r="J232" s="98"/>
      <c r="K232" s="98"/>
    </row>
    <row r="233" spans="2:11" ht="12.75" x14ac:dyDescent="0.2">
      <c r="B233" s="15"/>
      <c r="C233" s="24"/>
      <c r="E233" s="84"/>
      <c r="F233" s="84"/>
      <c r="H233" s="25"/>
      <c r="I233" s="84"/>
      <c r="J233" s="98"/>
      <c r="K233" s="98"/>
    </row>
    <row r="234" spans="2:11" ht="12.75" x14ac:dyDescent="0.2">
      <c r="B234" s="15"/>
      <c r="C234" s="24"/>
      <c r="E234" s="84"/>
      <c r="F234" s="84"/>
      <c r="H234" s="25"/>
      <c r="I234" s="84"/>
      <c r="J234" s="98"/>
      <c r="K234" s="98"/>
    </row>
    <row r="235" spans="2:11" ht="12.75" x14ac:dyDescent="0.2">
      <c r="B235" s="15"/>
      <c r="C235" s="24"/>
      <c r="E235" s="84"/>
      <c r="F235" s="84"/>
      <c r="H235" s="25"/>
      <c r="I235" s="84"/>
      <c r="J235" s="98"/>
      <c r="K235" s="98"/>
    </row>
    <row r="236" spans="2:11" ht="12.75" x14ac:dyDescent="0.2">
      <c r="B236" s="15"/>
      <c r="C236" s="24"/>
      <c r="E236" s="84"/>
      <c r="F236" s="84"/>
      <c r="H236" s="25"/>
      <c r="I236" s="84"/>
      <c r="J236" s="98"/>
      <c r="K236" s="98"/>
    </row>
    <row r="237" spans="2:11" ht="12.75" x14ac:dyDescent="0.2">
      <c r="B237" s="15"/>
      <c r="C237" s="24"/>
      <c r="E237" s="84"/>
      <c r="F237" s="84"/>
      <c r="H237" s="25"/>
      <c r="I237" s="84"/>
      <c r="J237" s="98"/>
      <c r="K237" s="98"/>
    </row>
    <row r="238" spans="2:11" ht="12.75" x14ac:dyDescent="0.2">
      <c r="B238" s="15"/>
      <c r="C238" s="24"/>
      <c r="E238" s="84"/>
      <c r="F238" s="84"/>
      <c r="H238" s="25"/>
      <c r="I238" s="84"/>
      <c r="J238" s="98"/>
      <c r="K238" s="98"/>
    </row>
    <row r="239" spans="2:11" ht="12.75" x14ac:dyDescent="0.2">
      <c r="B239" s="15"/>
      <c r="C239" s="24"/>
      <c r="E239" s="84"/>
      <c r="F239" s="84"/>
      <c r="H239" s="25"/>
      <c r="I239" s="84"/>
      <c r="J239" s="98"/>
      <c r="K239" s="98"/>
    </row>
    <row r="240" spans="2:11" ht="12.75" x14ac:dyDescent="0.2">
      <c r="B240" s="15"/>
      <c r="C240" s="24"/>
      <c r="E240" s="84"/>
      <c r="F240" s="84"/>
      <c r="H240" s="25"/>
      <c r="I240" s="84"/>
      <c r="J240" s="98"/>
      <c r="K240" s="98"/>
    </row>
    <row r="241" spans="2:11" ht="12.75" x14ac:dyDescent="0.2">
      <c r="B241" s="15"/>
      <c r="C241" s="24"/>
      <c r="E241" s="84"/>
      <c r="F241" s="84"/>
      <c r="H241" s="25"/>
      <c r="I241" s="84"/>
      <c r="J241" s="98"/>
      <c r="K241" s="98"/>
    </row>
    <row r="242" spans="2:11" ht="12.75" x14ac:dyDescent="0.2">
      <c r="B242" s="15"/>
      <c r="C242" s="24"/>
      <c r="E242" s="84"/>
      <c r="F242" s="84"/>
      <c r="H242" s="25"/>
      <c r="I242" s="84"/>
      <c r="J242" s="98"/>
      <c r="K242" s="98"/>
    </row>
    <row r="243" spans="2:11" ht="12.75" x14ac:dyDescent="0.2">
      <c r="B243" s="15"/>
      <c r="C243" s="24"/>
      <c r="E243" s="84"/>
      <c r="F243" s="84"/>
      <c r="H243" s="25"/>
      <c r="I243" s="84"/>
      <c r="J243" s="98"/>
      <c r="K243" s="98"/>
    </row>
    <row r="244" spans="2:11" ht="12.75" x14ac:dyDescent="0.2">
      <c r="B244" s="15"/>
      <c r="C244" s="24"/>
      <c r="E244" s="84"/>
      <c r="F244" s="84"/>
      <c r="H244" s="25"/>
      <c r="I244" s="84"/>
      <c r="J244" s="98"/>
      <c r="K244" s="98"/>
    </row>
    <row r="245" spans="2:11" ht="12.75" x14ac:dyDescent="0.2">
      <c r="B245" s="15"/>
      <c r="C245" s="24"/>
      <c r="E245" s="84"/>
      <c r="F245" s="84"/>
      <c r="H245" s="25"/>
      <c r="I245" s="84"/>
      <c r="J245" s="98"/>
      <c r="K245" s="98"/>
    </row>
    <row r="246" spans="2:11" ht="12.75" x14ac:dyDescent="0.2">
      <c r="B246" s="15"/>
      <c r="C246" s="24"/>
      <c r="E246" s="84"/>
      <c r="F246" s="84"/>
      <c r="H246" s="25"/>
      <c r="I246" s="84"/>
      <c r="J246" s="98"/>
      <c r="K246" s="98"/>
    </row>
    <row r="247" spans="2:11" ht="12.75" x14ac:dyDescent="0.2">
      <c r="B247" s="15"/>
      <c r="C247" s="24"/>
      <c r="E247" s="84"/>
      <c r="F247" s="84"/>
      <c r="H247" s="25"/>
      <c r="I247" s="84"/>
      <c r="J247" s="98"/>
      <c r="K247" s="98"/>
    </row>
    <row r="248" spans="2:11" ht="12.75" x14ac:dyDescent="0.2">
      <c r="B248" s="15"/>
      <c r="C248" s="24"/>
      <c r="E248" s="84"/>
      <c r="F248" s="84"/>
      <c r="H248" s="25"/>
      <c r="I248" s="84"/>
      <c r="J248" s="98"/>
      <c r="K248" s="98"/>
    </row>
    <row r="249" spans="2:11" ht="12.75" x14ac:dyDescent="0.2">
      <c r="B249" s="15"/>
      <c r="C249" s="24"/>
      <c r="E249" s="84"/>
      <c r="F249" s="84"/>
      <c r="H249" s="25"/>
      <c r="I249" s="84"/>
      <c r="J249" s="98"/>
      <c r="K249" s="98"/>
    </row>
    <row r="250" spans="2:11" ht="12.75" x14ac:dyDescent="0.2">
      <c r="B250" s="15"/>
      <c r="C250" s="24"/>
      <c r="E250" s="84"/>
      <c r="F250" s="84"/>
      <c r="H250" s="25"/>
      <c r="I250" s="84"/>
      <c r="J250" s="98"/>
      <c r="K250" s="98"/>
    </row>
    <row r="251" spans="2:11" ht="12.75" x14ac:dyDescent="0.2">
      <c r="B251" s="15"/>
      <c r="C251" s="24"/>
      <c r="E251" s="84"/>
      <c r="F251" s="84"/>
      <c r="H251" s="25"/>
      <c r="I251" s="84"/>
      <c r="J251" s="98"/>
      <c r="K251" s="98"/>
    </row>
    <row r="252" spans="2:11" ht="12.75" x14ac:dyDescent="0.2">
      <c r="B252" s="15"/>
      <c r="C252" s="24"/>
      <c r="E252" s="84"/>
      <c r="F252" s="84"/>
      <c r="H252" s="25"/>
      <c r="I252" s="84"/>
      <c r="J252" s="98"/>
      <c r="K252" s="98"/>
    </row>
    <row r="253" spans="2:11" ht="12.75" x14ac:dyDescent="0.2">
      <c r="B253" s="15"/>
      <c r="C253" s="24"/>
      <c r="E253" s="84"/>
      <c r="F253" s="84"/>
      <c r="H253" s="25"/>
      <c r="I253" s="84"/>
      <c r="J253" s="98"/>
      <c r="K253" s="98"/>
    </row>
    <row r="254" spans="2:11" ht="12.75" x14ac:dyDescent="0.2">
      <c r="B254" s="15"/>
      <c r="C254" s="24"/>
      <c r="E254" s="84"/>
      <c r="F254" s="84"/>
      <c r="H254" s="25"/>
      <c r="I254" s="84"/>
      <c r="J254" s="98"/>
      <c r="K254" s="98"/>
    </row>
    <row r="255" spans="2:11" ht="12.75" x14ac:dyDescent="0.2">
      <c r="B255" s="15"/>
      <c r="C255" s="24"/>
      <c r="E255" s="84"/>
      <c r="F255" s="84"/>
      <c r="H255" s="25"/>
      <c r="I255" s="84"/>
      <c r="J255" s="98"/>
      <c r="K255" s="98"/>
    </row>
    <row r="256" spans="2:11" ht="12.75" x14ac:dyDescent="0.2">
      <c r="B256" s="15"/>
      <c r="C256" s="24"/>
      <c r="E256" s="84"/>
      <c r="F256" s="84"/>
      <c r="H256" s="25"/>
      <c r="I256" s="84"/>
      <c r="J256" s="98"/>
      <c r="K256" s="98"/>
    </row>
    <row r="257" spans="2:11" ht="12.75" x14ac:dyDescent="0.2">
      <c r="B257" s="15"/>
      <c r="C257" s="24"/>
      <c r="E257" s="84"/>
      <c r="F257" s="84"/>
      <c r="H257" s="25"/>
      <c r="I257" s="84"/>
      <c r="J257" s="98"/>
      <c r="K257" s="98"/>
    </row>
    <row r="258" spans="2:11" ht="12.75" x14ac:dyDescent="0.2">
      <c r="B258" s="15"/>
      <c r="C258" s="24"/>
      <c r="E258" s="84"/>
      <c r="F258" s="84"/>
      <c r="H258" s="25"/>
      <c r="I258" s="84"/>
      <c r="J258" s="98"/>
      <c r="K258" s="98"/>
    </row>
    <row r="259" spans="2:11" ht="12.75" x14ac:dyDescent="0.2">
      <c r="B259" s="15"/>
      <c r="C259" s="24"/>
      <c r="E259" s="84"/>
      <c r="F259" s="84"/>
      <c r="H259" s="25"/>
      <c r="I259" s="84"/>
      <c r="J259" s="98"/>
      <c r="K259" s="98"/>
    </row>
    <row r="260" spans="2:11" ht="12.75" x14ac:dyDescent="0.2">
      <c r="B260" s="15"/>
      <c r="C260" s="24"/>
      <c r="E260" s="84"/>
      <c r="F260" s="84"/>
      <c r="H260" s="25"/>
      <c r="I260" s="84"/>
      <c r="J260" s="98"/>
      <c r="K260" s="98"/>
    </row>
    <row r="261" spans="2:11" ht="12.75" x14ac:dyDescent="0.2">
      <c r="B261" s="15"/>
      <c r="C261" s="24"/>
      <c r="E261" s="84"/>
      <c r="F261" s="84"/>
      <c r="H261" s="25"/>
      <c r="I261" s="84"/>
      <c r="J261" s="98"/>
      <c r="K261" s="98"/>
    </row>
    <row r="262" spans="2:11" ht="12.75" x14ac:dyDescent="0.2">
      <c r="B262" s="15"/>
      <c r="C262" s="24"/>
      <c r="E262" s="84"/>
      <c r="F262" s="84"/>
      <c r="H262" s="25"/>
      <c r="I262" s="84"/>
      <c r="J262" s="98"/>
      <c r="K262" s="98"/>
    </row>
    <row r="263" spans="2:11" ht="12.75" x14ac:dyDescent="0.2">
      <c r="B263" s="15"/>
      <c r="C263" s="24"/>
      <c r="E263" s="84"/>
      <c r="F263" s="84"/>
      <c r="H263" s="25"/>
      <c r="I263" s="84"/>
      <c r="J263" s="98"/>
      <c r="K263" s="98"/>
    </row>
    <row r="264" spans="2:11" ht="12.75" x14ac:dyDescent="0.2">
      <c r="B264" s="15"/>
      <c r="C264" s="24"/>
      <c r="E264" s="84"/>
      <c r="F264" s="84"/>
      <c r="H264" s="25"/>
      <c r="I264" s="84"/>
      <c r="J264" s="98"/>
      <c r="K264" s="98"/>
    </row>
    <row r="265" spans="2:11" ht="12.75" x14ac:dyDescent="0.2">
      <c r="B265" s="15"/>
      <c r="C265" s="24"/>
      <c r="E265" s="84"/>
      <c r="F265" s="84"/>
      <c r="H265" s="25"/>
      <c r="I265" s="84"/>
      <c r="J265" s="98"/>
      <c r="K265" s="98"/>
    </row>
    <row r="266" spans="2:11" ht="12.75" x14ac:dyDescent="0.2">
      <c r="B266" s="15"/>
      <c r="C266" s="24"/>
      <c r="E266" s="84"/>
      <c r="F266" s="84"/>
      <c r="H266" s="25"/>
      <c r="I266" s="84"/>
      <c r="J266" s="98"/>
      <c r="K266" s="98"/>
    </row>
    <row r="267" spans="2:11" ht="12.75" x14ac:dyDescent="0.2">
      <c r="B267" s="15"/>
      <c r="C267" s="24"/>
      <c r="E267" s="84"/>
      <c r="F267" s="84"/>
      <c r="H267" s="25"/>
      <c r="I267" s="84"/>
      <c r="J267" s="98"/>
      <c r="K267" s="98"/>
    </row>
    <row r="268" spans="2:11" ht="12.75" x14ac:dyDescent="0.2">
      <c r="B268" s="15"/>
      <c r="C268" s="24"/>
      <c r="E268" s="84"/>
      <c r="F268" s="84"/>
      <c r="H268" s="25"/>
      <c r="I268" s="84"/>
      <c r="J268" s="98"/>
      <c r="K268" s="98"/>
    </row>
    <row r="269" spans="2:11" ht="12.75" x14ac:dyDescent="0.2">
      <c r="B269" s="15"/>
      <c r="C269" s="24"/>
      <c r="E269" s="84"/>
      <c r="F269" s="84"/>
      <c r="H269" s="25"/>
      <c r="I269" s="84"/>
      <c r="J269" s="98"/>
      <c r="K269" s="98"/>
    </row>
    <row r="270" spans="2:11" ht="12.75" x14ac:dyDescent="0.2">
      <c r="B270" s="15"/>
      <c r="C270" s="24"/>
      <c r="E270" s="84"/>
      <c r="F270" s="84"/>
      <c r="H270" s="25"/>
      <c r="I270" s="84"/>
      <c r="J270" s="98"/>
      <c r="K270" s="98"/>
    </row>
    <row r="271" spans="2:11" ht="12.75" x14ac:dyDescent="0.2">
      <c r="B271" s="15"/>
      <c r="C271" s="24"/>
      <c r="E271" s="84"/>
      <c r="F271" s="84"/>
      <c r="H271" s="25"/>
      <c r="I271" s="84"/>
      <c r="J271" s="98"/>
      <c r="K271" s="98"/>
    </row>
    <row r="272" spans="2:11" ht="12.75" x14ac:dyDescent="0.2">
      <c r="B272" s="15"/>
      <c r="C272" s="24"/>
      <c r="E272" s="84"/>
      <c r="F272" s="84"/>
      <c r="H272" s="25"/>
      <c r="I272" s="84"/>
      <c r="J272" s="98"/>
      <c r="K272" s="98"/>
    </row>
    <row r="273" spans="2:11" ht="12.75" x14ac:dyDescent="0.2">
      <c r="B273" s="15"/>
      <c r="C273" s="24"/>
      <c r="E273" s="84"/>
      <c r="F273" s="84"/>
      <c r="H273" s="25"/>
      <c r="I273" s="84"/>
      <c r="J273" s="98"/>
      <c r="K273" s="98"/>
    </row>
    <row r="274" spans="2:11" ht="12.75" x14ac:dyDescent="0.2">
      <c r="B274" s="15"/>
      <c r="C274" s="24"/>
      <c r="E274" s="84"/>
      <c r="F274" s="84"/>
      <c r="H274" s="25"/>
      <c r="I274" s="84"/>
      <c r="J274" s="98"/>
      <c r="K274" s="98"/>
    </row>
    <row r="275" spans="2:11" ht="12.75" x14ac:dyDescent="0.2">
      <c r="B275" s="15"/>
      <c r="C275" s="24"/>
      <c r="E275" s="84"/>
      <c r="F275" s="84"/>
      <c r="H275" s="25"/>
      <c r="I275" s="84"/>
      <c r="J275" s="98"/>
      <c r="K275" s="98"/>
    </row>
    <row r="276" spans="2:11" ht="12.75" x14ac:dyDescent="0.2">
      <c r="B276" s="15"/>
      <c r="C276" s="24"/>
      <c r="E276" s="84"/>
      <c r="F276" s="84"/>
      <c r="H276" s="25"/>
      <c r="I276" s="84"/>
      <c r="J276" s="98"/>
      <c r="K276" s="98"/>
    </row>
    <row r="277" spans="2:11" ht="12.75" x14ac:dyDescent="0.2">
      <c r="B277" s="15"/>
      <c r="C277" s="24"/>
      <c r="E277" s="84"/>
      <c r="F277" s="84"/>
      <c r="H277" s="25"/>
      <c r="I277" s="84"/>
      <c r="J277" s="98"/>
      <c r="K277" s="98"/>
    </row>
    <row r="278" spans="2:11" ht="12.75" x14ac:dyDescent="0.2">
      <c r="B278" s="15"/>
      <c r="C278" s="24"/>
      <c r="E278" s="84"/>
      <c r="F278" s="84"/>
      <c r="H278" s="25"/>
      <c r="I278" s="84"/>
      <c r="J278" s="98"/>
      <c r="K278" s="98"/>
    </row>
    <row r="279" spans="2:11" ht="12.75" x14ac:dyDescent="0.2">
      <c r="B279" s="15"/>
      <c r="C279" s="24"/>
      <c r="E279" s="84"/>
      <c r="F279" s="84"/>
      <c r="H279" s="25"/>
      <c r="I279" s="84"/>
      <c r="J279" s="98"/>
      <c r="K279" s="98"/>
    </row>
    <row r="280" spans="2:11" ht="12.75" x14ac:dyDescent="0.2">
      <c r="B280" s="15"/>
      <c r="C280" s="24"/>
      <c r="E280" s="84"/>
      <c r="F280" s="84"/>
      <c r="H280" s="25"/>
      <c r="I280" s="84"/>
      <c r="J280" s="98"/>
      <c r="K280" s="98"/>
    </row>
    <row r="281" spans="2:11" ht="12.75" x14ac:dyDescent="0.2">
      <c r="B281" s="15"/>
      <c r="C281" s="24"/>
      <c r="E281" s="84"/>
      <c r="F281" s="84"/>
      <c r="H281" s="25"/>
      <c r="I281" s="84"/>
      <c r="J281" s="98"/>
      <c r="K281" s="98"/>
    </row>
    <row r="282" spans="2:11" ht="12.75" x14ac:dyDescent="0.2">
      <c r="B282" s="15"/>
      <c r="C282" s="24"/>
      <c r="E282" s="84"/>
      <c r="F282" s="84"/>
      <c r="H282" s="25"/>
      <c r="I282" s="84"/>
      <c r="J282" s="98"/>
      <c r="K282" s="98"/>
    </row>
    <row r="283" spans="2:11" ht="12.75" x14ac:dyDescent="0.2">
      <c r="B283" s="15"/>
      <c r="C283" s="24"/>
      <c r="E283" s="84"/>
      <c r="F283" s="84"/>
      <c r="H283" s="25"/>
      <c r="I283" s="84"/>
      <c r="J283" s="98"/>
      <c r="K283" s="98"/>
    </row>
    <row r="284" spans="2:11" ht="12.75" x14ac:dyDescent="0.2">
      <c r="B284" s="15"/>
      <c r="C284" s="24"/>
      <c r="E284" s="84"/>
      <c r="F284" s="84"/>
      <c r="H284" s="25"/>
      <c r="I284" s="84"/>
      <c r="J284" s="98"/>
      <c r="K284" s="98"/>
    </row>
    <row r="285" spans="2:11" ht="12.75" x14ac:dyDescent="0.2">
      <c r="B285" s="15"/>
      <c r="C285" s="24"/>
      <c r="E285" s="84"/>
      <c r="F285" s="84"/>
      <c r="H285" s="25"/>
      <c r="I285" s="84"/>
      <c r="J285" s="98"/>
      <c r="K285" s="98"/>
    </row>
    <row r="286" spans="2:11" ht="12.75" x14ac:dyDescent="0.2">
      <c r="B286" s="15"/>
      <c r="C286" s="24"/>
      <c r="E286" s="84"/>
      <c r="F286" s="84"/>
      <c r="H286" s="25"/>
      <c r="I286" s="84"/>
      <c r="J286" s="98"/>
      <c r="K286" s="98"/>
    </row>
    <row r="287" spans="2:11" ht="12.75" x14ac:dyDescent="0.2">
      <c r="B287" s="15"/>
      <c r="C287" s="24"/>
      <c r="E287" s="84"/>
      <c r="F287" s="84"/>
      <c r="H287" s="25"/>
      <c r="I287" s="84"/>
      <c r="J287" s="98"/>
      <c r="K287" s="98"/>
    </row>
    <row r="288" spans="2:11" ht="12.75" x14ac:dyDescent="0.2">
      <c r="B288" s="15"/>
      <c r="C288" s="24"/>
      <c r="E288" s="84"/>
      <c r="F288" s="84"/>
      <c r="H288" s="25"/>
      <c r="I288" s="84"/>
      <c r="J288" s="98"/>
      <c r="K288" s="98"/>
    </row>
    <row r="289" spans="2:11" ht="12.75" x14ac:dyDescent="0.2">
      <c r="B289" s="15"/>
      <c r="C289" s="24"/>
      <c r="E289" s="84"/>
      <c r="F289" s="84"/>
      <c r="H289" s="25"/>
      <c r="I289" s="84"/>
      <c r="J289" s="98"/>
      <c r="K289" s="98"/>
    </row>
    <row r="290" spans="2:11" ht="12.75" x14ac:dyDescent="0.2">
      <c r="B290" s="15"/>
      <c r="C290" s="24"/>
      <c r="E290" s="84"/>
      <c r="F290" s="84"/>
      <c r="H290" s="25"/>
      <c r="I290" s="84"/>
      <c r="J290" s="98"/>
      <c r="K290" s="98"/>
    </row>
    <row r="291" spans="2:11" ht="12.75" x14ac:dyDescent="0.2">
      <c r="B291" s="15"/>
      <c r="C291" s="24"/>
      <c r="E291" s="84"/>
      <c r="F291" s="84"/>
      <c r="H291" s="25"/>
      <c r="I291" s="84"/>
      <c r="J291" s="98"/>
      <c r="K291" s="98"/>
    </row>
    <row r="292" spans="2:11" ht="12.75" x14ac:dyDescent="0.2">
      <c r="B292" s="15"/>
      <c r="C292" s="24"/>
      <c r="E292" s="84"/>
      <c r="F292" s="84"/>
      <c r="H292" s="25"/>
      <c r="I292" s="84"/>
      <c r="J292" s="98"/>
      <c r="K292" s="98"/>
    </row>
    <row r="293" spans="2:11" ht="12.75" x14ac:dyDescent="0.2">
      <c r="B293" s="15"/>
      <c r="C293" s="24"/>
      <c r="E293" s="84"/>
      <c r="F293" s="84"/>
      <c r="H293" s="25"/>
      <c r="I293" s="84"/>
      <c r="J293" s="98"/>
      <c r="K293" s="98"/>
    </row>
    <row r="294" spans="2:11" ht="12.75" x14ac:dyDescent="0.2">
      <c r="B294" s="15"/>
      <c r="C294" s="24"/>
      <c r="E294" s="84"/>
      <c r="F294" s="84"/>
      <c r="H294" s="25"/>
      <c r="I294" s="84"/>
      <c r="J294" s="98"/>
      <c r="K294" s="98"/>
    </row>
    <row r="295" spans="2:11" ht="12.75" x14ac:dyDescent="0.2">
      <c r="B295" s="15"/>
      <c r="C295" s="24"/>
      <c r="E295" s="84"/>
      <c r="F295" s="84"/>
      <c r="H295" s="25"/>
      <c r="I295" s="84"/>
      <c r="J295" s="98"/>
      <c r="K295" s="98"/>
    </row>
    <row r="296" spans="2:11" ht="12.75" x14ac:dyDescent="0.2">
      <c r="B296" s="15"/>
      <c r="C296" s="24"/>
      <c r="E296" s="84"/>
      <c r="F296" s="84"/>
      <c r="H296" s="25"/>
      <c r="I296" s="84"/>
      <c r="J296" s="98"/>
      <c r="K296" s="98"/>
    </row>
    <row r="297" spans="2:11" ht="12.75" x14ac:dyDescent="0.2">
      <c r="B297" s="15"/>
      <c r="C297" s="24"/>
      <c r="E297" s="84"/>
      <c r="F297" s="84"/>
      <c r="H297" s="25"/>
      <c r="I297" s="84"/>
      <c r="J297" s="98"/>
      <c r="K297" s="98"/>
    </row>
    <row r="298" spans="2:11" ht="12.75" x14ac:dyDescent="0.2">
      <c r="B298" s="15"/>
      <c r="C298" s="24"/>
      <c r="E298" s="84"/>
      <c r="F298" s="84"/>
      <c r="H298" s="25"/>
      <c r="I298" s="84"/>
      <c r="J298" s="98"/>
      <c r="K298" s="98"/>
    </row>
    <row r="299" spans="2:11" ht="12.75" x14ac:dyDescent="0.2">
      <c r="B299" s="15"/>
      <c r="C299" s="24"/>
      <c r="E299" s="84"/>
      <c r="F299" s="84"/>
      <c r="H299" s="25"/>
      <c r="I299" s="84"/>
      <c r="J299" s="98"/>
      <c r="K299" s="98"/>
    </row>
    <row r="300" spans="2:11" ht="12.75" x14ac:dyDescent="0.2">
      <c r="B300" s="15"/>
      <c r="C300" s="24"/>
      <c r="E300" s="84"/>
      <c r="F300" s="84"/>
      <c r="H300" s="25"/>
      <c r="I300" s="84"/>
      <c r="J300" s="98"/>
      <c r="K300" s="98"/>
    </row>
    <row r="301" spans="2:11" ht="12.75" x14ac:dyDescent="0.2">
      <c r="B301" s="15"/>
      <c r="C301" s="24"/>
      <c r="E301" s="84"/>
      <c r="F301" s="84"/>
      <c r="H301" s="25"/>
      <c r="I301" s="84"/>
      <c r="J301" s="98"/>
      <c r="K301" s="98"/>
    </row>
    <row r="302" spans="2:11" ht="12.75" x14ac:dyDescent="0.2">
      <c r="B302" s="15"/>
      <c r="C302" s="24"/>
      <c r="E302" s="84"/>
      <c r="F302" s="84"/>
      <c r="H302" s="25"/>
      <c r="I302" s="84"/>
      <c r="J302" s="98"/>
      <c r="K302" s="98"/>
    </row>
    <row r="303" spans="2:11" ht="12.75" x14ac:dyDescent="0.2">
      <c r="B303" s="15"/>
      <c r="C303" s="24"/>
      <c r="E303" s="84"/>
      <c r="F303" s="84"/>
      <c r="H303" s="25"/>
      <c r="I303" s="84"/>
      <c r="J303" s="98"/>
      <c r="K303" s="98"/>
    </row>
    <row r="304" spans="2:11" ht="12.75" x14ac:dyDescent="0.2">
      <c r="B304" s="15"/>
      <c r="C304" s="24"/>
      <c r="E304" s="84"/>
      <c r="F304" s="84"/>
      <c r="H304" s="25"/>
      <c r="I304" s="84"/>
      <c r="J304" s="98"/>
      <c r="K304" s="98"/>
    </row>
    <row r="305" spans="2:11" ht="12.75" x14ac:dyDescent="0.2">
      <c r="B305" s="15"/>
      <c r="C305" s="24"/>
      <c r="E305" s="84"/>
      <c r="F305" s="84"/>
      <c r="H305" s="25"/>
      <c r="I305" s="84"/>
      <c r="J305" s="98"/>
      <c r="K305" s="98"/>
    </row>
    <row r="306" spans="2:11" ht="12.75" x14ac:dyDescent="0.2">
      <c r="B306" s="15"/>
      <c r="C306" s="24"/>
      <c r="E306" s="84"/>
      <c r="F306" s="84"/>
      <c r="H306" s="25"/>
      <c r="I306" s="84"/>
      <c r="J306" s="98"/>
      <c r="K306" s="98"/>
    </row>
    <row r="307" spans="2:11" ht="12.75" x14ac:dyDescent="0.2">
      <c r="B307" s="15"/>
      <c r="C307" s="24"/>
      <c r="E307" s="84"/>
      <c r="F307" s="84"/>
      <c r="H307" s="25"/>
      <c r="I307" s="84"/>
      <c r="J307" s="98"/>
      <c r="K307" s="98"/>
    </row>
    <row r="308" spans="2:11" ht="12.75" x14ac:dyDescent="0.2">
      <c r="B308" s="15"/>
      <c r="C308" s="24"/>
      <c r="E308" s="84"/>
      <c r="F308" s="84"/>
      <c r="H308" s="25"/>
      <c r="I308" s="84"/>
      <c r="J308" s="98"/>
      <c r="K308" s="98"/>
    </row>
    <row r="309" spans="2:11" ht="12.75" x14ac:dyDescent="0.2">
      <c r="B309" s="15"/>
      <c r="C309" s="24"/>
      <c r="E309" s="84"/>
      <c r="F309" s="84"/>
      <c r="H309" s="25"/>
      <c r="I309" s="84"/>
      <c r="J309" s="98"/>
      <c r="K309" s="98"/>
    </row>
    <row r="310" spans="2:11" ht="12.75" x14ac:dyDescent="0.2">
      <c r="B310" s="15"/>
      <c r="C310" s="24"/>
      <c r="E310" s="84"/>
      <c r="F310" s="84"/>
      <c r="H310" s="25"/>
      <c r="I310" s="84"/>
      <c r="J310" s="98"/>
      <c r="K310" s="98"/>
    </row>
    <row r="311" spans="2:11" ht="12.75" x14ac:dyDescent="0.2">
      <c r="B311" s="15"/>
      <c r="C311" s="24"/>
      <c r="E311" s="84"/>
      <c r="F311" s="84"/>
      <c r="H311" s="25"/>
      <c r="I311" s="84"/>
      <c r="J311" s="98"/>
      <c r="K311" s="98"/>
    </row>
    <row r="312" spans="2:11" ht="12.75" x14ac:dyDescent="0.2">
      <c r="B312" s="15"/>
      <c r="C312" s="24"/>
      <c r="E312" s="84"/>
      <c r="F312" s="84"/>
      <c r="H312" s="25"/>
      <c r="I312" s="84"/>
      <c r="J312" s="98"/>
      <c r="K312" s="98"/>
    </row>
    <row r="313" spans="2:11" ht="12.75" x14ac:dyDescent="0.2">
      <c r="B313" s="15"/>
      <c r="C313" s="24"/>
      <c r="E313" s="84"/>
      <c r="F313" s="84"/>
      <c r="H313" s="25"/>
      <c r="I313" s="84"/>
      <c r="J313" s="98"/>
      <c r="K313" s="98"/>
    </row>
    <row r="314" spans="2:11" ht="12.75" x14ac:dyDescent="0.2">
      <c r="B314" s="15"/>
      <c r="C314" s="24"/>
      <c r="E314" s="84"/>
      <c r="F314" s="84"/>
      <c r="H314" s="25"/>
      <c r="I314" s="84"/>
      <c r="J314" s="98"/>
      <c r="K314" s="98"/>
    </row>
    <row r="315" spans="2:11" ht="12.75" x14ac:dyDescent="0.2">
      <c r="B315" s="15"/>
      <c r="C315" s="24"/>
      <c r="E315" s="84"/>
      <c r="F315" s="84"/>
      <c r="H315" s="25"/>
      <c r="I315" s="84"/>
      <c r="J315" s="98"/>
      <c r="K315" s="98"/>
    </row>
    <row r="316" spans="2:11" ht="12.75" x14ac:dyDescent="0.2">
      <c r="B316" s="15"/>
      <c r="C316" s="24"/>
      <c r="E316" s="84"/>
      <c r="F316" s="84"/>
      <c r="H316" s="25"/>
      <c r="I316" s="84"/>
      <c r="J316" s="98"/>
      <c r="K316" s="98"/>
    </row>
    <row r="317" spans="2:11" ht="12.75" x14ac:dyDescent="0.2">
      <c r="B317" s="15"/>
      <c r="C317" s="24"/>
      <c r="E317" s="84"/>
      <c r="F317" s="84"/>
      <c r="H317" s="25"/>
      <c r="I317" s="84"/>
      <c r="J317" s="98"/>
      <c r="K317" s="98"/>
    </row>
    <row r="318" spans="2:11" ht="12.75" x14ac:dyDescent="0.2">
      <c r="B318" s="15"/>
      <c r="C318" s="24"/>
      <c r="E318" s="84"/>
      <c r="F318" s="84"/>
      <c r="H318" s="25"/>
      <c r="I318" s="84"/>
      <c r="J318" s="98"/>
      <c r="K318" s="98"/>
    </row>
    <row r="319" spans="2:11" ht="12.75" x14ac:dyDescent="0.2">
      <c r="B319" s="15"/>
      <c r="C319" s="24"/>
      <c r="E319" s="84"/>
      <c r="F319" s="84"/>
      <c r="H319" s="25"/>
      <c r="I319" s="84"/>
      <c r="J319" s="98"/>
      <c r="K319" s="98"/>
    </row>
    <row r="320" spans="2:11" ht="12.75" x14ac:dyDescent="0.2">
      <c r="B320" s="15"/>
      <c r="C320" s="24"/>
      <c r="E320" s="84"/>
      <c r="F320" s="84"/>
      <c r="H320" s="25"/>
      <c r="I320" s="84"/>
      <c r="J320" s="98"/>
      <c r="K320" s="98"/>
    </row>
    <row r="321" spans="2:11" ht="12.75" x14ac:dyDescent="0.2">
      <c r="B321" s="15"/>
      <c r="C321" s="24"/>
      <c r="E321" s="84"/>
      <c r="F321" s="84"/>
      <c r="H321" s="25"/>
      <c r="I321" s="84"/>
      <c r="J321" s="98"/>
      <c r="K321" s="98"/>
    </row>
    <row r="322" spans="2:11" ht="12.75" x14ac:dyDescent="0.2">
      <c r="B322" s="15"/>
      <c r="C322" s="24"/>
      <c r="E322" s="84"/>
      <c r="F322" s="84"/>
      <c r="H322" s="25"/>
      <c r="I322" s="84"/>
      <c r="J322" s="98"/>
      <c r="K322" s="98"/>
    </row>
    <row r="323" spans="2:11" ht="12.75" x14ac:dyDescent="0.2">
      <c r="B323" s="15"/>
      <c r="C323" s="24"/>
      <c r="E323" s="84"/>
      <c r="F323" s="84"/>
      <c r="H323" s="25"/>
      <c r="I323" s="84"/>
      <c r="J323" s="98"/>
      <c r="K323" s="98"/>
    </row>
    <row r="324" spans="2:11" ht="12.75" x14ac:dyDescent="0.2">
      <c r="B324" s="15"/>
      <c r="C324" s="24"/>
      <c r="E324" s="84"/>
      <c r="F324" s="84"/>
      <c r="H324" s="25"/>
      <c r="I324" s="84"/>
      <c r="J324" s="98"/>
      <c r="K324" s="98"/>
    </row>
    <row r="325" spans="2:11" ht="12.75" x14ac:dyDescent="0.2">
      <c r="B325" s="15"/>
      <c r="C325" s="24"/>
      <c r="E325" s="84"/>
      <c r="F325" s="84"/>
      <c r="H325" s="25"/>
      <c r="I325" s="84"/>
      <c r="J325" s="98"/>
      <c r="K325" s="98"/>
    </row>
    <row r="326" spans="2:11" ht="12.75" x14ac:dyDescent="0.2">
      <c r="B326" s="15"/>
      <c r="C326" s="24"/>
      <c r="E326" s="84"/>
      <c r="F326" s="84"/>
      <c r="H326" s="25"/>
      <c r="I326" s="84"/>
      <c r="J326" s="98"/>
      <c r="K326" s="98"/>
    </row>
    <row r="327" spans="2:11" ht="12.75" x14ac:dyDescent="0.2">
      <c r="B327" s="15"/>
      <c r="C327" s="24"/>
      <c r="E327" s="84"/>
      <c r="F327" s="84"/>
      <c r="H327" s="25"/>
      <c r="I327" s="84"/>
      <c r="J327" s="98"/>
      <c r="K327" s="98"/>
    </row>
    <row r="328" spans="2:11" ht="12.75" x14ac:dyDescent="0.2">
      <c r="B328" s="15"/>
      <c r="C328" s="24"/>
      <c r="E328" s="84"/>
      <c r="F328" s="84"/>
      <c r="H328" s="25"/>
      <c r="I328" s="84"/>
      <c r="J328" s="98"/>
      <c r="K328" s="98"/>
    </row>
    <row r="329" spans="2:11" ht="12.75" x14ac:dyDescent="0.2">
      <c r="B329" s="15"/>
      <c r="C329" s="24"/>
      <c r="E329" s="84"/>
      <c r="F329" s="84"/>
      <c r="H329" s="25"/>
      <c r="I329" s="84"/>
      <c r="J329" s="98"/>
      <c r="K329" s="98"/>
    </row>
    <row r="330" spans="2:11" ht="12.75" x14ac:dyDescent="0.2">
      <c r="B330" s="15"/>
      <c r="C330" s="24"/>
      <c r="E330" s="84"/>
      <c r="F330" s="84"/>
      <c r="H330" s="25"/>
      <c r="I330" s="84"/>
      <c r="J330" s="98"/>
      <c r="K330" s="98"/>
    </row>
    <row r="331" spans="2:11" ht="12.75" x14ac:dyDescent="0.2">
      <c r="B331" s="15"/>
      <c r="C331" s="24"/>
      <c r="E331" s="84"/>
      <c r="F331" s="84"/>
      <c r="H331" s="25"/>
      <c r="I331" s="84"/>
      <c r="J331" s="98"/>
      <c r="K331" s="98"/>
    </row>
    <row r="332" spans="2:11" ht="12.75" x14ac:dyDescent="0.2">
      <c r="B332" s="15"/>
      <c r="C332" s="24"/>
      <c r="E332" s="84"/>
      <c r="F332" s="84"/>
      <c r="H332" s="25"/>
      <c r="I332" s="84"/>
      <c r="J332" s="98"/>
      <c r="K332" s="98"/>
    </row>
    <row r="333" spans="2:11" ht="12.75" x14ac:dyDescent="0.2">
      <c r="B333" s="15"/>
      <c r="C333" s="24"/>
      <c r="E333" s="84"/>
      <c r="F333" s="84"/>
      <c r="H333" s="25"/>
      <c r="I333" s="84"/>
      <c r="J333" s="98"/>
      <c r="K333" s="98"/>
    </row>
    <row r="334" spans="2:11" ht="12.75" x14ac:dyDescent="0.2">
      <c r="B334" s="15"/>
      <c r="C334" s="24"/>
      <c r="E334" s="84"/>
      <c r="F334" s="84"/>
      <c r="H334" s="25"/>
      <c r="I334" s="84"/>
      <c r="J334" s="98"/>
      <c r="K334" s="98"/>
    </row>
    <row r="335" spans="2:11" ht="12.75" x14ac:dyDescent="0.2">
      <c r="B335" s="15"/>
      <c r="C335" s="24"/>
      <c r="E335" s="84"/>
      <c r="F335" s="84"/>
      <c r="H335" s="25"/>
      <c r="I335" s="84"/>
      <c r="J335" s="98"/>
      <c r="K335" s="98"/>
    </row>
    <row r="336" spans="2:11" ht="12.75" x14ac:dyDescent="0.2">
      <c r="B336" s="15"/>
      <c r="C336" s="24"/>
      <c r="E336" s="84"/>
      <c r="F336" s="84"/>
      <c r="H336" s="25"/>
      <c r="I336" s="84"/>
      <c r="J336" s="98"/>
      <c r="K336" s="98"/>
    </row>
    <row r="337" spans="2:11" ht="12.75" x14ac:dyDescent="0.2">
      <c r="B337" s="15"/>
      <c r="C337" s="24"/>
      <c r="E337" s="84"/>
      <c r="F337" s="84"/>
      <c r="H337" s="25"/>
      <c r="I337" s="84"/>
      <c r="J337" s="98"/>
      <c r="K337" s="98"/>
    </row>
    <row r="338" spans="2:11" ht="12.75" x14ac:dyDescent="0.2">
      <c r="B338" s="15"/>
      <c r="C338" s="24"/>
      <c r="E338" s="84"/>
      <c r="F338" s="84"/>
      <c r="H338" s="25"/>
      <c r="I338" s="84"/>
      <c r="J338" s="98"/>
      <c r="K338" s="98"/>
    </row>
    <row r="339" spans="2:11" ht="12.75" x14ac:dyDescent="0.2">
      <c r="B339" s="15"/>
      <c r="C339" s="24"/>
      <c r="E339" s="84"/>
      <c r="F339" s="84"/>
      <c r="H339" s="25"/>
      <c r="I339" s="84"/>
      <c r="J339" s="98"/>
      <c r="K339" s="98"/>
    </row>
    <row r="340" spans="2:11" ht="12.75" x14ac:dyDescent="0.2">
      <c r="B340" s="15"/>
      <c r="C340" s="24"/>
      <c r="E340" s="84"/>
      <c r="F340" s="84"/>
      <c r="H340" s="25"/>
      <c r="I340" s="84"/>
      <c r="J340" s="98"/>
      <c r="K340" s="98"/>
    </row>
    <row r="341" spans="2:11" ht="12.75" x14ac:dyDescent="0.2">
      <c r="B341" s="15"/>
      <c r="C341" s="24"/>
      <c r="E341" s="84"/>
      <c r="F341" s="84"/>
      <c r="H341" s="25"/>
      <c r="I341" s="84"/>
      <c r="J341" s="98"/>
      <c r="K341" s="98"/>
    </row>
    <row r="342" spans="2:11" ht="12.75" x14ac:dyDescent="0.2">
      <c r="B342" s="15"/>
      <c r="C342" s="24"/>
      <c r="E342" s="84"/>
      <c r="F342" s="84"/>
      <c r="H342" s="25"/>
      <c r="I342" s="84"/>
      <c r="J342" s="98"/>
      <c r="K342" s="98"/>
    </row>
    <row r="343" spans="2:11" ht="12.75" x14ac:dyDescent="0.2">
      <c r="B343" s="15"/>
      <c r="C343" s="24"/>
      <c r="E343" s="84"/>
      <c r="F343" s="84"/>
      <c r="H343" s="25"/>
      <c r="I343" s="84"/>
      <c r="J343" s="98"/>
      <c r="K343" s="98"/>
    </row>
    <row r="344" spans="2:11" ht="12.75" x14ac:dyDescent="0.2">
      <c r="B344" s="15"/>
      <c r="C344" s="24"/>
      <c r="E344" s="84"/>
      <c r="F344" s="84"/>
      <c r="H344" s="25"/>
      <c r="I344" s="84"/>
      <c r="J344" s="98"/>
      <c r="K344" s="98"/>
    </row>
    <row r="345" spans="2:11" ht="12.75" x14ac:dyDescent="0.2">
      <c r="B345" s="15"/>
      <c r="C345" s="24"/>
      <c r="E345" s="84"/>
      <c r="F345" s="84"/>
      <c r="H345" s="25"/>
      <c r="I345" s="84"/>
      <c r="J345" s="98"/>
      <c r="K345" s="98"/>
    </row>
    <row r="346" spans="2:11" ht="12.75" x14ac:dyDescent="0.2">
      <c r="B346" s="15"/>
      <c r="C346" s="24"/>
      <c r="E346" s="84"/>
      <c r="F346" s="84"/>
      <c r="H346" s="25"/>
      <c r="I346" s="84"/>
      <c r="J346" s="98"/>
      <c r="K346" s="98"/>
    </row>
    <row r="347" spans="2:11" ht="12.75" x14ac:dyDescent="0.2">
      <c r="B347" s="15"/>
      <c r="C347" s="24"/>
      <c r="E347" s="84"/>
      <c r="F347" s="84"/>
      <c r="H347" s="25"/>
      <c r="I347" s="84"/>
      <c r="J347" s="98"/>
      <c r="K347" s="98"/>
    </row>
    <row r="348" spans="2:11" ht="12.75" x14ac:dyDescent="0.2">
      <c r="B348" s="15"/>
      <c r="C348" s="24"/>
      <c r="E348" s="84"/>
      <c r="F348" s="84"/>
      <c r="H348" s="25"/>
      <c r="I348" s="84"/>
      <c r="J348" s="98"/>
      <c r="K348" s="98"/>
    </row>
    <row r="349" spans="2:11" ht="12.75" x14ac:dyDescent="0.2">
      <c r="B349" s="15"/>
      <c r="C349" s="24"/>
      <c r="E349" s="84"/>
      <c r="F349" s="84"/>
      <c r="H349" s="25"/>
      <c r="I349" s="84"/>
      <c r="J349" s="98"/>
      <c r="K349" s="98"/>
    </row>
    <row r="350" spans="2:11" ht="12.75" x14ac:dyDescent="0.2">
      <c r="B350" s="15"/>
      <c r="C350" s="24"/>
      <c r="E350" s="84"/>
      <c r="F350" s="84"/>
      <c r="H350" s="25"/>
      <c r="I350" s="84"/>
      <c r="J350" s="98"/>
      <c r="K350" s="98"/>
    </row>
    <row r="351" spans="2:11" ht="12.75" x14ac:dyDescent="0.2">
      <c r="B351" s="15"/>
      <c r="C351" s="24"/>
      <c r="E351" s="84"/>
      <c r="F351" s="84"/>
      <c r="H351" s="25"/>
      <c r="I351" s="84"/>
      <c r="J351" s="98"/>
      <c r="K351" s="98"/>
    </row>
    <row r="352" spans="2:11" ht="12.75" x14ac:dyDescent="0.2">
      <c r="B352" s="15"/>
      <c r="C352" s="24"/>
      <c r="E352" s="84"/>
      <c r="F352" s="84"/>
      <c r="H352" s="25"/>
      <c r="I352" s="84"/>
      <c r="J352" s="98"/>
      <c r="K352" s="98"/>
    </row>
    <row r="353" spans="2:11" ht="12.75" x14ac:dyDescent="0.2">
      <c r="B353" s="15"/>
      <c r="C353" s="24"/>
      <c r="E353" s="84"/>
      <c r="F353" s="84"/>
      <c r="H353" s="25"/>
      <c r="I353" s="84"/>
      <c r="J353" s="98"/>
      <c r="K353" s="98"/>
    </row>
    <row r="354" spans="2:11" ht="12.75" x14ac:dyDescent="0.2">
      <c r="B354" s="15"/>
      <c r="C354" s="24"/>
      <c r="E354" s="84"/>
      <c r="F354" s="84"/>
      <c r="H354" s="25"/>
      <c r="I354" s="84"/>
      <c r="J354" s="98"/>
      <c r="K354" s="98"/>
    </row>
    <row r="355" spans="2:11" ht="12.75" x14ac:dyDescent="0.2">
      <c r="B355" s="15"/>
      <c r="C355" s="24"/>
      <c r="E355" s="84"/>
      <c r="F355" s="84"/>
      <c r="H355" s="25"/>
      <c r="I355" s="84"/>
      <c r="J355" s="98"/>
      <c r="K355" s="98"/>
    </row>
    <row r="356" spans="2:11" ht="12.75" x14ac:dyDescent="0.2">
      <c r="B356" s="15"/>
      <c r="C356" s="24"/>
      <c r="E356" s="84"/>
      <c r="F356" s="84"/>
      <c r="H356" s="25"/>
      <c r="I356" s="84"/>
      <c r="J356" s="98"/>
      <c r="K356" s="98"/>
    </row>
    <row r="357" spans="2:11" ht="12.75" x14ac:dyDescent="0.2">
      <c r="B357" s="15"/>
      <c r="C357" s="24"/>
      <c r="E357" s="84"/>
      <c r="F357" s="84"/>
      <c r="H357" s="25"/>
      <c r="I357" s="84"/>
      <c r="J357" s="98"/>
      <c r="K357" s="98"/>
    </row>
    <row r="358" spans="2:11" ht="12.75" x14ac:dyDescent="0.2">
      <c r="B358" s="15"/>
      <c r="C358" s="24"/>
      <c r="E358" s="84"/>
      <c r="F358" s="84"/>
      <c r="H358" s="25"/>
      <c r="I358" s="84"/>
      <c r="J358" s="98"/>
      <c r="K358" s="98"/>
    </row>
    <row r="359" spans="2:11" ht="12.75" x14ac:dyDescent="0.2">
      <c r="B359" s="15"/>
      <c r="C359" s="24"/>
      <c r="E359" s="84"/>
      <c r="F359" s="84"/>
      <c r="H359" s="25"/>
      <c r="I359" s="84"/>
      <c r="J359" s="98"/>
      <c r="K359" s="98"/>
    </row>
    <row r="360" spans="2:11" ht="12.75" x14ac:dyDescent="0.2">
      <c r="B360" s="15"/>
      <c r="C360" s="24"/>
      <c r="E360" s="84"/>
      <c r="F360" s="84"/>
      <c r="H360" s="25"/>
      <c r="I360" s="84"/>
      <c r="J360" s="98"/>
      <c r="K360" s="98"/>
    </row>
    <row r="361" spans="2:11" ht="12.75" x14ac:dyDescent="0.2">
      <c r="B361" s="15"/>
      <c r="C361" s="24"/>
      <c r="E361" s="84"/>
      <c r="F361" s="84"/>
      <c r="H361" s="25"/>
      <c r="I361" s="84"/>
      <c r="J361" s="98"/>
      <c r="K361" s="98"/>
    </row>
    <row r="362" spans="2:11" ht="12.75" x14ac:dyDescent="0.2">
      <c r="B362" s="15"/>
      <c r="C362" s="24"/>
      <c r="E362" s="84"/>
      <c r="F362" s="84"/>
      <c r="H362" s="25"/>
      <c r="I362" s="84"/>
      <c r="J362" s="98"/>
      <c r="K362" s="98"/>
    </row>
    <row r="363" spans="2:11" ht="12.75" x14ac:dyDescent="0.2">
      <c r="B363" s="15"/>
      <c r="C363" s="24"/>
      <c r="E363" s="84"/>
      <c r="F363" s="84"/>
      <c r="H363" s="25"/>
      <c r="I363" s="84"/>
      <c r="J363" s="98"/>
      <c r="K363" s="98"/>
    </row>
    <row r="364" spans="2:11" ht="12.75" x14ac:dyDescent="0.2">
      <c r="B364" s="15"/>
      <c r="C364" s="24"/>
      <c r="E364" s="84"/>
      <c r="F364" s="84"/>
      <c r="H364" s="25"/>
      <c r="I364" s="84"/>
      <c r="J364" s="98"/>
      <c r="K364" s="98"/>
    </row>
    <row r="365" spans="2:11" ht="12.75" x14ac:dyDescent="0.2">
      <c r="B365" s="15"/>
      <c r="C365" s="24"/>
      <c r="E365" s="84"/>
      <c r="F365" s="84"/>
      <c r="H365" s="25"/>
      <c r="I365" s="84"/>
      <c r="J365" s="98"/>
      <c r="K365" s="98"/>
    </row>
    <row r="366" spans="2:11" ht="12.75" x14ac:dyDescent="0.2">
      <c r="B366" s="15"/>
      <c r="C366" s="24"/>
      <c r="E366" s="84"/>
      <c r="F366" s="84"/>
      <c r="H366" s="25"/>
      <c r="I366" s="84"/>
      <c r="J366" s="98"/>
      <c r="K366" s="98"/>
    </row>
    <row r="367" spans="2:11" ht="12.75" x14ac:dyDescent="0.2">
      <c r="B367" s="15"/>
      <c r="C367" s="24"/>
      <c r="E367" s="84"/>
      <c r="F367" s="84"/>
      <c r="H367" s="25"/>
      <c r="I367" s="84"/>
      <c r="J367" s="98"/>
      <c r="K367" s="98"/>
    </row>
    <row r="368" spans="2:11" ht="12.75" x14ac:dyDescent="0.2">
      <c r="B368" s="15"/>
      <c r="C368" s="24"/>
      <c r="E368" s="84"/>
      <c r="F368" s="84"/>
      <c r="H368" s="25"/>
      <c r="I368" s="84"/>
      <c r="J368" s="98"/>
      <c r="K368" s="98"/>
    </row>
    <row r="369" spans="2:11" ht="12.75" x14ac:dyDescent="0.2">
      <c r="B369" s="15"/>
      <c r="C369" s="24"/>
      <c r="E369" s="84"/>
      <c r="F369" s="84"/>
      <c r="H369" s="25"/>
      <c r="I369" s="84"/>
      <c r="J369" s="98"/>
      <c r="K369" s="98"/>
    </row>
    <row r="370" spans="2:11" ht="12.75" x14ac:dyDescent="0.2">
      <c r="B370" s="15"/>
      <c r="C370" s="24"/>
      <c r="E370" s="84"/>
      <c r="F370" s="84"/>
      <c r="H370" s="25"/>
      <c r="I370" s="84"/>
      <c r="J370" s="98"/>
      <c r="K370" s="98"/>
    </row>
    <row r="371" spans="2:11" ht="12.75" x14ac:dyDescent="0.2">
      <c r="B371" s="15"/>
      <c r="C371" s="24"/>
      <c r="E371" s="84"/>
      <c r="F371" s="84"/>
      <c r="H371" s="25"/>
      <c r="I371" s="84"/>
      <c r="J371" s="98"/>
      <c r="K371" s="98"/>
    </row>
    <row r="372" spans="2:11" ht="12.75" x14ac:dyDescent="0.2">
      <c r="B372" s="15"/>
      <c r="C372" s="24"/>
      <c r="E372" s="84"/>
      <c r="F372" s="84"/>
      <c r="H372" s="25"/>
      <c r="I372" s="84"/>
      <c r="J372" s="98"/>
      <c r="K372" s="98"/>
    </row>
    <row r="373" spans="2:11" ht="12.75" x14ac:dyDescent="0.2">
      <c r="B373" s="15"/>
      <c r="C373" s="24"/>
      <c r="E373" s="84"/>
      <c r="F373" s="84"/>
      <c r="H373" s="25"/>
      <c r="I373" s="84"/>
      <c r="J373" s="98"/>
      <c r="K373" s="98"/>
    </row>
    <row r="374" spans="2:11" ht="12.75" x14ac:dyDescent="0.2">
      <c r="B374" s="15"/>
      <c r="C374" s="24"/>
      <c r="E374" s="84"/>
      <c r="F374" s="84"/>
      <c r="H374" s="25"/>
      <c r="I374" s="84"/>
      <c r="J374" s="98"/>
      <c r="K374" s="98"/>
    </row>
    <row r="375" spans="2:11" ht="12.75" x14ac:dyDescent="0.2">
      <c r="B375" s="15"/>
      <c r="C375" s="24"/>
      <c r="E375" s="84"/>
      <c r="F375" s="84"/>
      <c r="H375" s="25"/>
      <c r="I375" s="84"/>
      <c r="J375" s="98"/>
      <c r="K375" s="98"/>
    </row>
    <row r="376" spans="2:11" ht="12.75" x14ac:dyDescent="0.2">
      <c r="B376" s="15"/>
      <c r="C376" s="24"/>
      <c r="E376" s="84"/>
      <c r="F376" s="84"/>
      <c r="H376" s="25"/>
      <c r="I376" s="84"/>
      <c r="J376" s="98"/>
      <c r="K376" s="98"/>
    </row>
    <row r="377" spans="2:11" ht="12.75" x14ac:dyDescent="0.2">
      <c r="B377" s="15"/>
      <c r="C377" s="24"/>
      <c r="E377" s="84"/>
      <c r="F377" s="84"/>
      <c r="H377" s="25"/>
      <c r="I377" s="84"/>
      <c r="J377" s="98"/>
      <c r="K377" s="98"/>
    </row>
    <row r="378" spans="2:11" ht="12.75" x14ac:dyDescent="0.2">
      <c r="B378" s="15"/>
      <c r="C378" s="24"/>
      <c r="E378" s="84"/>
      <c r="F378" s="84"/>
      <c r="H378" s="25"/>
      <c r="I378" s="84"/>
      <c r="J378" s="98"/>
      <c r="K378" s="98"/>
    </row>
    <row r="379" spans="2:11" ht="12.75" x14ac:dyDescent="0.2">
      <c r="B379" s="15"/>
      <c r="C379" s="24"/>
      <c r="E379" s="84"/>
      <c r="F379" s="84"/>
      <c r="H379" s="25"/>
      <c r="I379" s="84"/>
      <c r="J379" s="98"/>
      <c r="K379" s="98"/>
    </row>
    <row r="380" spans="2:11" ht="12.75" x14ac:dyDescent="0.2">
      <c r="B380" s="15"/>
      <c r="C380" s="24"/>
      <c r="E380" s="84"/>
      <c r="F380" s="84"/>
      <c r="H380" s="25"/>
      <c r="I380" s="84"/>
      <c r="J380" s="98"/>
      <c r="K380" s="98"/>
    </row>
    <row r="381" spans="2:11" ht="12.75" x14ac:dyDescent="0.2">
      <c r="B381" s="15"/>
      <c r="C381" s="24"/>
      <c r="E381" s="84"/>
      <c r="F381" s="84"/>
      <c r="H381" s="25"/>
      <c r="I381" s="84"/>
      <c r="J381" s="98"/>
      <c r="K381" s="98"/>
    </row>
    <row r="382" spans="2:11" ht="12.75" x14ac:dyDescent="0.2">
      <c r="B382" s="15"/>
      <c r="C382" s="24"/>
      <c r="E382" s="84"/>
      <c r="F382" s="84"/>
      <c r="H382" s="25"/>
      <c r="I382" s="84"/>
      <c r="J382" s="98"/>
      <c r="K382" s="98"/>
    </row>
    <row r="383" spans="2:11" ht="12.75" x14ac:dyDescent="0.2">
      <c r="B383" s="15"/>
      <c r="C383" s="24"/>
      <c r="E383" s="84"/>
      <c r="F383" s="84"/>
      <c r="H383" s="25"/>
      <c r="I383" s="84"/>
      <c r="J383" s="98"/>
      <c r="K383" s="98"/>
    </row>
    <row r="384" spans="2:11" ht="12.75" x14ac:dyDescent="0.2">
      <c r="B384" s="15"/>
      <c r="C384" s="24"/>
      <c r="E384" s="84"/>
      <c r="F384" s="84"/>
      <c r="H384" s="25"/>
      <c r="I384" s="84"/>
      <c r="J384" s="98"/>
      <c r="K384" s="98"/>
    </row>
    <row r="385" spans="2:11" ht="12.75" x14ac:dyDescent="0.2">
      <c r="B385" s="15"/>
      <c r="C385" s="24"/>
      <c r="E385" s="84"/>
      <c r="F385" s="84"/>
      <c r="H385" s="25"/>
      <c r="I385" s="84"/>
      <c r="J385" s="98"/>
      <c r="K385" s="98"/>
    </row>
    <row r="386" spans="2:11" ht="12.75" x14ac:dyDescent="0.2">
      <c r="B386" s="15"/>
      <c r="C386" s="24"/>
      <c r="E386" s="84"/>
      <c r="F386" s="84"/>
      <c r="H386" s="25"/>
      <c r="I386" s="84"/>
      <c r="J386" s="98"/>
      <c r="K386" s="98"/>
    </row>
    <row r="387" spans="2:11" ht="12.75" x14ac:dyDescent="0.2">
      <c r="B387" s="15"/>
      <c r="C387" s="24"/>
      <c r="E387" s="84"/>
      <c r="F387" s="84"/>
      <c r="H387" s="25"/>
      <c r="I387" s="84"/>
      <c r="J387" s="98"/>
      <c r="K387" s="98"/>
    </row>
    <row r="388" spans="2:11" ht="12.75" x14ac:dyDescent="0.2">
      <c r="B388" s="15"/>
      <c r="C388" s="24"/>
      <c r="E388" s="84"/>
      <c r="F388" s="84"/>
      <c r="H388" s="25"/>
      <c r="I388" s="84"/>
      <c r="J388" s="98"/>
      <c r="K388" s="98"/>
    </row>
    <row r="389" spans="2:11" ht="12.75" x14ac:dyDescent="0.2">
      <c r="B389" s="15"/>
      <c r="C389" s="24"/>
      <c r="E389" s="84"/>
      <c r="F389" s="84"/>
      <c r="H389" s="25"/>
      <c r="I389" s="84"/>
      <c r="J389" s="98"/>
      <c r="K389" s="98"/>
    </row>
    <row r="390" spans="2:11" ht="12.75" x14ac:dyDescent="0.2">
      <c r="B390" s="15"/>
      <c r="C390" s="24"/>
      <c r="E390" s="84"/>
      <c r="F390" s="84"/>
      <c r="H390" s="25"/>
      <c r="I390" s="84"/>
      <c r="J390" s="98"/>
      <c r="K390" s="98"/>
    </row>
    <row r="391" spans="2:11" ht="12.75" x14ac:dyDescent="0.2">
      <c r="B391" s="15"/>
      <c r="C391" s="24"/>
      <c r="E391" s="84"/>
      <c r="F391" s="84"/>
      <c r="H391" s="25"/>
      <c r="I391" s="84"/>
      <c r="J391" s="98"/>
      <c r="K391" s="98"/>
    </row>
    <row r="392" spans="2:11" ht="12.75" x14ac:dyDescent="0.2">
      <c r="B392" s="15"/>
      <c r="C392" s="24"/>
      <c r="E392" s="84"/>
      <c r="F392" s="84"/>
      <c r="H392" s="25"/>
      <c r="I392" s="84"/>
      <c r="J392" s="98"/>
      <c r="K392" s="98"/>
    </row>
    <row r="393" spans="2:11" ht="12.75" x14ac:dyDescent="0.2">
      <c r="B393" s="15"/>
      <c r="C393" s="24"/>
      <c r="E393" s="84"/>
      <c r="F393" s="84"/>
      <c r="H393" s="25"/>
      <c r="I393" s="84"/>
      <c r="J393" s="98"/>
      <c r="K393" s="98"/>
    </row>
    <row r="394" spans="2:11" ht="12.75" x14ac:dyDescent="0.2">
      <c r="B394" s="15"/>
      <c r="C394" s="24"/>
      <c r="E394" s="84"/>
      <c r="F394" s="84"/>
      <c r="H394" s="25"/>
      <c r="I394" s="84"/>
      <c r="J394" s="98"/>
      <c r="K394" s="98"/>
    </row>
    <row r="395" spans="2:11" ht="12.75" x14ac:dyDescent="0.2">
      <c r="B395" s="15"/>
      <c r="C395" s="24"/>
      <c r="E395" s="84"/>
      <c r="F395" s="84"/>
      <c r="H395" s="25"/>
      <c r="I395" s="84"/>
      <c r="J395" s="98"/>
      <c r="K395" s="98"/>
    </row>
    <row r="396" spans="2:11" ht="12.75" x14ac:dyDescent="0.2">
      <c r="B396" s="15"/>
      <c r="C396" s="24"/>
      <c r="E396" s="84"/>
      <c r="F396" s="84"/>
      <c r="H396" s="25"/>
      <c r="I396" s="84"/>
      <c r="J396" s="98"/>
      <c r="K396" s="98"/>
    </row>
    <row r="397" spans="2:11" ht="12.75" x14ac:dyDescent="0.2">
      <c r="B397" s="15"/>
      <c r="C397" s="24"/>
      <c r="E397" s="84"/>
      <c r="F397" s="84"/>
      <c r="H397" s="25"/>
      <c r="I397" s="84"/>
      <c r="J397" s="98"/>
      <c r="K397" s="98"/>
    </row>
    <row r="398" spans="2:11" ht="12.75" x14ac:dyDescent="0.2">
      <c r="B398" s="15"/>
      <c r="C398" s="24"/>
      <c r="E398" s="84"/>
      <c r="F398" s="84"/>
      <c r="H398" s="25"/>
      <c r="I398" s="84"/>
      <c r="J398" s="98"/>
      <c r="K398" s="98"/>
    </row>
    <row r="399" spans="2:11" ht="12.75" x14ac:dyDescent="0.2">
      <c r="B399" s="15"/>
      <c r="C399" s="24"/>
      <c r="E399" s="84"/>
      <c r="F399" s="84"/>
      <c r="H399" s="25"/>
      <c r="I399" s="84"/>
      <c r="J399" s="98"/>
      <c r="K399" s="98"/>
    </row>
    <row r="400" spans="2:11" ht="12.75" x14ac:dyDescent="0.2">
      <c r="B400" s="15"/>
      <c r="C400" s="24"/>
      <c r="E400" s="84"/>
      <c r="F400" s="84"/>
      <c r="H400" s="25"/>
      <c r="I400" s="84"/>
      <c r="J400" s="98"/>
      <c r="K400" s="98"/>
    </row>
    <row r="401" spans="2:11" ht="12.75" x14ac:dyDescent="0.2">
      <c r="B401" s="15"/>
      <c r="C401" s="24"/>
      <c r="E401" s="84"/>
      <c r="F401" s="84"/>
      <c r="H401" s="25"/>
      <c r="I401" s="84"/>
      <c r="J401" s="98"/>
      <c r="K401" s="98"/>
    </row>
    <row r="402" spans="2:11" ht="12.75" x14ac:dyDescent="0.2">
      <c r="B402" s="15"/>
      <c r="C402" s="24"/>
      <c r="E402" s="84"/>
      <c r="F402" s="84"/>
      <c r="H402" s="25"/>
      <c r="I402" s="84"/>
      <c r="J402" s="98"/>
      <c r="K402" s="98"/>
    </row>
    <row r="403" spans="2:11" ht="12.75" x14ac:dyDescent="0.2">
      <c r="B403" s="15"/>
      <c r="C403" s="24"/>
      <c r="E403" s="84"/>
      <c r="F403" s="84"/>
      <c r="H403" s="25"/>
      <c r="I403" s="84"/>
      <c r="J403" s="98"/>
      <c r="K403" s="98"/>
    </row>
    <row r="404" spans="2:11" ht="12.75" x14ac:dyDescent="0.2">
      <c r="B404" s="15"/>
      <c r="C404" s="24"/>
      <c r="E404" s="84"/>
      <c r="F404" s="84"/>
      <c r="H404" s="25"/>
      <c r="I404" s="84"/>
      <c r="J404" s="98"/>
      <c r="K404" s="98"/>
    </row>
    <row r="405" spans="2:11" ht="12.75" x14ac:dyDescent="0.2">
      <c r="B405" s="15"/>
      <c r="C405" s="24"/>
      <c r="E405" s="84"/>
      <c r="F405" s="84"/>
      <c r="H405" s="25"/>
      <c r="I405" s="84"/>
      <c r="J405" s="98"/>
      <c r="K405" s="98"/>
    </row>
    <row r="406" spans="2:11" ht="12.75" x14ac:dyDescent="0.2">
      <c r="B406" s="15"/>
      <c r="C406" s="24"/>
      <c r="E406" s="84"/>
      <c r="F406" s="84"/>
      <c r="H406" s="25"/>
      <c r="I406" s="84"/>
      <c r="J406" s="98"/>
      <c r="K406" s="98"/>
    </row>
    <row r="407" spans="2:11" ht="12.75" x14ac:dyDescent="0.2">
      <c r="B407" s="15"/>
      <c r="C407" s="24"/>
      <c r="E407" s="84"/>
      <c r="F407" s="84"/>
      <c r="H407" s="25"/>
      <c r="I407" s="84"/>
      <c r="J407" s="98"/>
      <c r="K407" s="98"/>
    </row>
    <row r="408" spans="2:11" ht="12.75" x14ac:dyDescent="0.2">
      <c r="B408" s="15"/>
      <c r="C408" s="24"/>
      <c r="E408" s="84"/>
      <c r="F408" s="84"/>
      <c r="H408" s="25"/>
      <c r="I408" s="84"/>
      <c r="J408" s="98"/>
      <c r="K408" s="98"/>
    </row>
    <row r="409" spans="2:11" ht="12.75" x14ac:dyDescent="0.2">
      <c r="B409" s="15"/>
      <c r="C409" s="24"/>
      <c r="E409" s="84"/>
      <c r="F409" s="84"/>
      <c r="H409" s="25"/>
      <c r="I409" s="84"/>
      <c r="J409" s="98"/>
      <c r="K409" s="98"/>
    </row>
    <row r="410" spans="2:11" ht="12.75" x14ac:dyDescent="0.2">
      <c r="B410" s="15"/>
      <c r="C410" s="24"/>
      <c r="E410" s="84"/>
      <c r="F410" s="84"/>
      <c r="H410" s="25"/>
      <c r="I410" s="84"/>
      <c r="J410" s="98"/>
      <c r="K410" s="98"/>
    </row>
    <row r="411" spans="2:11" ht="12.75" x14ac:dyDescent="0.2">
      <c r="B411" s="15"/>
      <c r="C411" s="24"/>
      <c r="E411" s="84"/>
      <c r="F411" s="84"/>
      <c r="H411" s="25"/>
      <c r="I411" s="84"/>
      <c r="J411" s="98"/>
      <c r="K411" s="98"/>
    </row>
    <row r="412" spans="2:11" ht="12.75" x14ac:dyDescent="0.2">
      <c r="B412" s="15"/>
      <c r="C412" s="24"/>
      <c r="E412" s="84"/>
      <c r="F412" s="84"/>
      <c r="H412" s="25"/>
      <c r="I412" s="84"/>
      <c r="J412" s="98"/>
      <c r="K412" s="98"/>
    </row>
    <row r="413" spans="2:11" ht="12.75" x14ac:dyDescent="0.2">
      <c r="B413" s="15"/>
      <c r="C413" s="24"/>
      <c r="E413" s="84"/>
      <c r="F413" s="84"/>
      <c r="H413" s="25"/>
      <c r="I413" s="84"/>
      <c r="J413" s="98"/>
      <c r="K413" s="98"/>
    </row>
    <row r="414" spans="2:11" ht="12.75" x14ac:dyDescent="0.2">
      <c r="B414" s="15"/>
      <c r="C414" s="24"/>
      <c r="E414" s="84"/>
      <c r="F414" s="84"/>
      <c r="H414" s="25"/>
      <c r="I414" s="84"/>
      <c r="J414" s="98"/>
      <c r="K414" s="98"/>
    </row>
    <row r="415" spans="2:11" ht="12.75" x14ac:dyDescent="0.2">
      <c r="B415" s="15"/>
      <c r="C415" s="24"/>
      <c r="E415" s="84"/>
      <c r="F415" s="84"/>
      <c r="H415" s="25"/>
      <c r="I415" s="84"/>
      <c r="J415" s="98"/>
      <c r="K415" s="98"/>
    </row>
    <row r="416" spans="2:11" ht="12.75" x14ac:dyDescent="0.2">
      <c r="B416" s="15"/>
      <c r="C416" s="24"/>
      <c r="E416" s="84"/>
      <c r="F416" s="84"/>
      <c r="H416" s="25"/>
      <c r="I416" s="84"/>
      <c r="J416" s="98"/>
      <c r="K416" s="98"/>
    </row>
    <row r="417" spans="2:11" ht="12.75" x14ac:dyDescent="0.2">
      <c r="B417" s="15"/>
      <c r="C417" s="24"/>
      <c r="E417" s="84"/>
      <c r="F417" s="84"/>
      <c r="H417" s="25"/>
      <c r="I417" s="84"/>
      <c r="J417" s="98"/>
      <c r="K417" s="98"/>
    </row>
    <row r="418" spans="2:11" ht="12.75" x14ac:dyDescent="0.2">
      <c r="B418" s="15"/>
      <c r="C418" s="24"/>
      <c r="E418" s="84"/>
      <c r="F418" s="84"/>
      <c r="H418" s="25"/>
      <c r="I418" s="84"/>
      <c r="J418" s="98"/>
      <c r="K418" s="98"/>
    </row>
    <row r="419" spans="2:11" ht="12.75" x14ac:dyDescent="0.2">
      <c r="B419" s="15"/>
      <c r="C419" s="24"/>
      <c r="E419" s="84"/>
      <c r="F419" s="84"/>
      <c r="H419" s="25"/>
      <c r="I419" s="84"/>
      <c r="J419" s="98"/>
      <c r="K419" s="98"/>
    </row>
    <row r="420" spans="2:11" ht="12.75" x14ac:dyDescent="0.2">
      <c r="B420" s="15"/>
      <c r="C420" s="24"/>
      <c r="E420" s="84"/>
      <c r="F420" s="84"/>
      <c r="H420" s="25"/>
      <c r="I420" s="84"/>
      <c r="J420" s="98"/>
      <c r="K420" s="98"/>
    </row>
    <row r="421" spans="2:11" ht="12.75" x14ac:dyDescent="0.2">
      <c r="B421" s="15"/>
      <c r="C421" s="24"/>
      <c r="E421" s="84"/>
      <c r="F421" s="84"/>
      <c r="H421" s="25"/>
      <c r="I421" s="84"/>
      <c r="J421" s="98"/>
      <c r="K421" s="98"/>
    </row>
    <row r="422" spans="2:11" ht="12.75" x14ac:dyDescent="0.2">
      <c r="B422" s="15"/>
      <c r="C422" s="24"/>
      <c r="E422" s="84"/>
      <c r="F422" s="84"/>
      <c r="H422" s="25"/>
      <c r="I422" s="84"/>
      <c r="J422" s="98"/>
      <c r="K422" s="98"/>
    </row>
    <row r="423" spans="2:11" ht="12.75" x14ac:dyDescent="0.2">
      <c r="B423" s="15"/>
      <c r="C423" s="24"/>
      <c r="E423" s="84"/>
      <c r="F423" s="84"/>
      <c r="H423" s="25"/>
      <c r="I423" s="84"/>
      <c r="J423" s="98"/>
      <c r="K423" s="98"/>
    </row>
    <row r="424" spans="2:11" ht="12.75" x14ac:dyDescent="0.2">
      <c r="B424" s="15"/>
      <c r="C424" s="24"/>
      <c r="E424" s="84"/>
      <c r="F424" s="84"/>
      <c r="H424" s="25"/>
      <c r="I424" s="84"/>
      <c r="J424" s="98"/>
      <c r="K424" s="98"/>
    </row>
    <row r="425" spans="2:11" ht="12.75" x14ac:dyDescent="0.2">
      <c r="B425" s="15"/>
      <c r="C425" s="24"/>
      <c r="E425" s="84"/>
      <c r="F425" s="84"/>
      <c r="H425" s="25"/>
      <c r="I425" s="84"/>
      <c r="J425" s="98"/>
      <c r="K425" s="98"/>
    </row>
    <row r="426" spans="2:11" ht="12.75" x14ac:dyDescent="0.2">
      <c r="B426" s="15"/>
      <c r="C426" s="24"/>
      <c r="E426" s="84"/>
      <c r="F426" s="84"/>
      <c r="H426" s="25"/>
      <c r="I426" s="84"/>
      <c r="J426" s="98"/>
      <c r="K426" s="98"/>
    </row>
    <row r="427" spans="2:11" ht="12.75" x14ac:dyDescent="0.2">
      <c r="B427" s="15"/>
      <c r="C427" s="24"/>
      <c r="E427" s="84"/>
      <c r="F427" s="84"/>
      <c r="H427" s="25"/>
      <c r="I427" s="84"/>
      <c r="J427" s="98"/>
      <c r="K427" s="98"/>
    </row>
    <row r="428" spans="2:11" ht="12.75" x14ac:dyDescent="0.2">
      <c r="B428" s="15"/>
      <c r="C428" s="24"/>
      <c r="E428" s="84"/>
      <c r="F428" s="84"/>
      <c r="H428" s="25"/>
      <c r="I428" s="84"/>
      <c r="J428" s="98"/>
      <c r="K428" s="98"/>
    </row>
    <row r="429" spans="2:11" ht="12.75" x14ac:dyDescent="0.2">
      <c r="B429" s="15"/>
      <c r="C429" s="24"/>
      <c r="E429" s="84"/>
      <c r="F429" s="84"/>
      <c r="H429" s="25"/>
      <c r="I429" s="84"/>
      <c r="J429" s="98"/>
      <c r="K429" s="98"/>
    </row>
    <row r="430" spans="2:11" ht="12.75" x14ac:dyDescent="0.2">
      <c r="B430" s="15"/>
      <c r="C430" s="24"/>
      <c r="E430" s="84"/>
      <c r="F430" s="84"/>
      <c r="H430" s="25"/>
      <c r="I430" s="84"/>
      <c r="J430" s="98"/>
      <c r="K430" s="98"/>
    </row>
    <row r="431" spans="2:11" ht="12.75" x14ac:dyDescent="0.2">
      <c r="B431" s="15"/>
      <c r="C431" s="24"/>
      <c r="E431" s="84"/>
      <c r="F431" s="84"/>
      <c r="H431" s="25"/>
      <c r="I431" s="84"/>
      <c r="J431" s="98"/>
      <c r="K431" s="98"/>
    </row>
    <row r="432" spans="2:11" ht="12.75" x14ac:dyDescent="0.2">
      <c r="B432" s="15"/>
      <c r="C432" s="24"/>
      <c r="E432" s="84"/>
      <c r="F432" s="84"/>
      <c r="H432" s="25"/>
      <c r="I432" s="84"/>
      <c r="J432" s="98"/>
      <c r="K432" s="98"/>
    </row>
    <row r="433" spans="2:11" ht="12.75" x14ac:dyDescent="0.2">
      <c r="B433" s="15"/>
      <c r="C433" s="24"/>
      <c r="E433" s="84"/>
      <c r="F433" s="84"/>
      <c r="H433" s="25"/>
      <c r="I433" s="84"/>
      <c r="J433" s="98"/>
      <c r="K433" s="98"/>
    </row>
    <row r="434" spans="2:11" ht="12.75" x14ac:dyDescent="0.2">
      <c r="B434" s="15"/>
      <c r="C434" s="24"/>
      <c r="E434" s="84"/>
      <c r="F434" s="84"/>
      <c r="H434" s="25"/>
      <c r="I434" s="84"/>
      <c r="J434" s="98"/>
      <c r="K434" s="98"/>
    </row>
    <row r="435" spans="2:11" ht="12.75" x14ac:dyDescent="0.2">
      <c r="B435" s="15"/>
      <c r="C435" s="24"/>
      <c r="E435" s="84"/>
      <c r="F435" s="84"/>
      <c r="H435" s="25"/>
      <c r="I435" s="84"/>
      <c r="J435" s="98"/>
      <c r="K435" s="98"/>
    </row>
    <row r="436" spans="2:11" ht="12.75" x14ac:dyDescent="0.2">
      <c r="B436" s="15"/>
      <c r="C436" s="24"/>
      <c r="E436" s="84"/>
      <c r="F436" s="84"/>
      <c r="H436" s="25"/>
      <c r="I436" s="84"/>
      <c r="J436" s="98"/>
      <c r="K436" s="98"/>
    </row>
    <row r="437" spans="2:11" ht="12.75" x14ac:dyDescent="0.2">
      <c r="B437" s="15"/>
      <c r="C437" s="24"/>
      <c r="E437" s="84"/>
      <c r="F437" s="84"/>
      <c r="H437" s="25"/>
      <c r="I437" s="84"/>
      <c r="J437" s="98"/>
      <c r="K437" s="98"/>
    </row>
    <row r="438" spans="2:11" ht="12.75" x14ac:dyDescent="0.2">
      <c r="B438" s="15"/>
      <c r="C438" s="24"/>
      <c r="E438" s="84"/>
      <c r="F438" s="84"/>
      <c r="H438" s="25"/>
      <c r="I438" s="84"/>
      <c r="J438" s="98"/>
      <c r="K438" s="98"/>
    </row>
    <row r="439" spans="2:11" ht="12.75" x14ac:dyDescent="0.2">
      <c r="B439" s="15"/>
      <c r="C439" s="24"/>
      <c r="E439" s="84"/>
      <c r="F439" s="84"/>
      <c r="H439" s="25"/>
      <c r="I439" s="84"/>
      <c r="J439" s="98"/>
      <c r="K439" s="98"/>
    </row>
    <row r="440" spans="2:11" ht="12.75" x14ac:dyDescent="0.2">
      <c r="B440" s="15"/>
      <c r="C440" s="24"/>
      <c r="E440" s="84"/>
      <c r="F440" s="84"/>
      <c r="H440" s="25"/>
      <c r="I440" s="84"/>
      <c r="J440" s="98"/>
      <c r="K440" s="98"/>
    </row>
    <row r="441" spans="2:11" ht="12.75" x14ac:dyDescent="0.2">
      <c r="B441" s="15"/>
      <c r="C441" s="24"/>
      <c r="E441" s="84"/>
      <c r="F441" s="84"/>
      <c r="H441" s="25"/>
      <c r="I441" s="84"/>
      <c r="J441" s="98"/>
      <c r="K441" s="98"/>
    </row>
    <row r="442" spans="2:11" ht="12.75" x14ac:dyDescent="0.2">
      <c r="B442" s="15"/>
      <c r="C442" s="24"/>
      <c r="E442" s="84"/>
      <c r="F442" s="84"/>
      <c r="H442" s="25"/>
      <c r="I442" s="84"/>
      <c r="J442" s="98"/>
      <c r="K442" s="98"/>
    </row>
    <row r="443" spans="2:11" ht="12.75" x14ac:dyDescent="0.2">
      <c r="B443" s="15"/>
      <c r="C443" s="24"/>
      <c r="E443" s="84"/>
      <c r="F443" s="84"/>
      <c r="H443" s="25"/>
      <c r="I443" s="84"/>
      <c r="J443" s="98"/>
      <c r="K443" s="98"/>
    </row>
    <row r="444" spans="2:11" ht="12.75" x14ac:dyDescent="0.2">
      <c r="B444" s="15"/>
      <c r="C444" s="24"/>
      <c r="E444" s="84"/>
      <c r="F444" s="84"/>
      <c r="H444" s="25"/>
      <c r="I444" s="84"/>
      <c r="J444" s="98"/>
      <c r="K444" s="98"/>
    </row>
    <row r="445" spans="2:11" ht="12.75" x14ac:dyDescent="0.2">
      <c r="B445" s="15"/>
      <c r="C445" s="24"/>
      <c r="E445" s="84"/>
      <c r="F445" s="84"/>
      <c r="H445" s="25"/>
      <c r="I445" s="84"/>
      <c r="J445" s="98"/>
      <c r="K445" s="98"/>
    </row>
    <row r="446" spans="2:11" ht="12.75" x14ac:dyDescent="0.2">
      <c r="B446" s="15"/>
      <c r="C446" s="24"/>
      <c r="E446" s="84"/>
      <c r="F446" s="84"/>
      <c r="H446" s="25"/>
      <c r="I446" s="84"/>
      <c r="J446" s="98"/>
      <c r="K446" s="98"/>
    </row>
    <row r="447" spans="2:11" ht="12.75" x14ac:dyDescent="0.2">
      <c r="B447" s="15"/>
      <c r="C447" s="24"/>
      <c r="E447" s="84"/>
      <c r="F447" s="84"/>
      <c r="H447" s="25"/>
      <c r="I447" s="84"/>
      <c r="J447" s="98"/>
      <c r="K447" s="98"/>
    </row>
    <row r="448" spans="2:11" ht="12.75" x14ac:dyDescent="0.2">
      <c r="B448" s="15"/>
      <c r="C448" s="24"/>
      <c r="E448" s="84"/>
      <c r="F448" s="84"/>
      <c r="H448" s="25"/>
      <c r="I448" s="84"/>
      <c r="J448" s="98"/>
      <c r="K448" s="98"/>
    </row>
    <row r="449" spans="2:11" ht="12.75" x14ac:dyDescent="0.2">
      <c r="B449" s="15"/>
      <c r="C449" s="24"/>
      <c r="E449" s="84"/>
      <c r="F449" s="84"/>
      <c r="H449" s="25"/>
      <c r="I449" s="84"/>
      <c r="J449" s="98"/>
      <c r="K449" s="98"/>
    </row>
    <row r="450" spans="2:11" ht="12.75" x14ac:dyDescent="0.2">
      <c r="B450" s="15"/>
      <c r="C450" s="24"/>
      <c r="E450" s="84"/>
      <c r="F450" s="84"/>
      <c r="H450" s="25"/>
      <c r="I450" s="84"/>
      <c r="J450" s="98"/>
      <c r="K450" s="98"/>
    </row>
    <row r="451" spans="2:11" ht="12.75" x14ac:dyDescent="0.2">
      <c r="B451" s="15"/>
      <c r="C451" s="24"/>
      <c r="E451" s="84"/>
      <c r="F451" s="84"/>
      <c r="H451" s="25"/>
      <c r="I451" s="84"/>
      <c r="J451" s="98"/>
      <c r="K451" s="98"/>
    </row>
    <row r="452" spans="2:11" ht="12.75" x14ac:dyDescent="0.2">
      <c r="B452" s="15"/>
      <c r="C452" s="24"/>
      <c r="E452" s="84"/>
      <c r="F452" s="84"/>
      <c r="H452" s="25"/>
      <c r="I452" s="84"/>
      <c r="J452" s="98"/>
      <c r="K452" s="98"/>
    </row>
    <row r="453" spans="2:11" ht="12.75" x14ac:dyDescent="0.2">
      <c r="B453" s="15"/>
      <c r="C453" s="24"/>
      <c r="E453" s="84"/>
      <c r="F453" s="84"/>
      <c r="H453" s="25"/>
      <c r="I453" s="84"/>
      <c r="J453" s="98"/>
      <c r="K453" s="98"/>
    </row>
    <row r="454" spans="2:11" ht="12.75" x14ac:dyDescent="0.2">
      <c r="B454" s="15"/>
      <c r="C454" s="24"/>
      <c r="E454" s="84"/>
      <c r="F454" s="84"/>
      <c r="H454" s="25"/>
      <c r="I454" s="84"/>
      <c r="J454" s="98"/>
      <c r="K454" s="98"/>
    </row>
    <row r="455" spans="2:11" ht="12.75" x14ac:dyDescent="0.2">
      <c r="B455" s="15"/>
      <c r="C455" s="24"/>
      <c r="E455" s="84"/>
      <c r="F455" s="84"/>
      <c r="H455" s="25"/>
      <c r="I455" s="84"/>
      <c r="J455" s="98"/>
      <c r="K455" s="98"/>
    </row>
    <row r="456" spans="2:11" ht="12.75" x14ac:dyDescent="0.2">
      <c r="B456" s="15"/>
      <c r="C456" s="24"/>
      <c r="E456" s="84"/>
      <c r="F456" s="84"/>
      <c r="H456" s="25"/>
      <c r="I456" s="84"/>
      <c r="J456" s="98"/>
      <c r="K456" s="98"/>
    </row>
    <row r="457" spans="2:11" ht="12.75" x14ac:dyDescent="0.2">
      <c r="B457" s="15"/>
      <c r="C457" s="24"/>
      <c r="E457" s="84"/>
      <c r="F457" s="84"/>
      <c r="H457" s="25"/>
      <c r="I457" s="84"/>
      <c r="J457" s="98"/>
      <c r="K457" s="98"/>
    </row>
    <row r="458" spans="2:11" ht="12.75" x14ac:dyDescent="0.2">
      <c r="B458" s="15"/>
      <c r="C458" s="24"/>
      <c r="E458" s="84"/>
      <c r="F458" s="84"/>
      <c r="H458" s="25"/>
      <c r="I458" s="84"/>
      <c r="J458" s="98"/>
      <c r="K458" s="98"/>
    </row>
    <row r="459" spans="2:11" ht="12.75" x14ac:dyDescent="0.2">
      <c r="B459" s="15"/>
      <c r="C459" s="24"/>
      <c r="E459" s="84"/>
      <c r="F459" s="84"/>
      <c r="H459" s="25"/>
      <c r="I459" s="84"/>
      <c r="J459" s="98"/>
      <c r="K459" s="98"/>
    </row>
    <row r="460" spans="2:11" ht="12.75" x14ac:dyDescent="0.2">
      <c r="B460" s="15"/>
      <c r="C460" s="24"/>
      <c r="E460" s="84"/>
      <c r="F460" s="84"/>
      <c r="H460" s="25"/>
      <c r="I460" s="84"/>
      <c r="J460" s="98"/>
      <c r="K460" s="98"/>
    </row>
    <row r="461" spans="2:11" ht="12.75" x14ac:dyDescent="0.2">
      <c r="B461" s="15"/>
      <c r="C461" s="24"/>
      <c r="E461" s="84"/>
      <c r="F461" s="84"/>
      <c r="H461" s="25"/>
      <c r="I461" s="84"/>
      <c r="J461" s="98"/>
      <c r="K461" s="98"/>
    </row>
    <row r="462" spans="2:11" ht="12.75" x14ac:dyDescent="0.2">
      <c r="B462" s="15"/>
      <c r="C462" s="24"/>
      <c r="E462" s="84"/>
      <c r="F462" s="84"/>
      <c r="H462" s="25"/>
      <c r="I462" s="84"/>
      <c r="J462" s="98"/>
      <c r="K462" s="98"/>
    </row>
    <row r="463" spans="2:11" ht="12.75" x14ac:dyDescent="0.2">
      <c r="B463" s="15"/>
      <c r="C463" s="24"/>
      <c r="E463" s="84"/>
      <c r="F463" s="84"/>
      <c r="H463" s="25"/>
      <c r="I463" s="84"/>
      <c r="J463" s="98"/>
      <c r="K463" s="98"/>
    </row>
    <row r="464" spans="2:11" ht="12.75" x14ac:dyDescent="0.2">
      <c r="B464" s="15"/>
      <c r="C464" s="24"/>
      <c r="E464" s="84"/>
      <c r="F464" s="84"/>
      <c r="H464" s="25"/>
      <c r="I464" s="84"/>
      <c r="J464" s="98"/>
      <c r="K464" s="98"/>
    </row>
    <row r="465" spans="2:11" ht="12.75" x14ac:dyDescent="0.2">
      <c r="B465" s="15"/>
      <c r="C465" s="24"/>
      <c r="E465" s="84"/>
      <c r="F465" s="84"/>
      <c r="H465" s="25"/>
      <c r="I465" s="84"/>
      <c r="J465" s="98"/>
      <c r="K465" s="98"/>
    </row>
    <row r="466" spans="2:11" ht="12.75" x14ac:dyDescent="0.2">
      <c r="B466" s="15"/>
      <c r="C466" s="24"/>
      <c r="E466" s="84"/>
      <c r="F466" s="84"/>
      <c r="H466" s="25"/>
      <c r="I466" s="84"/>
      <c r="J466" s="98"/>
      <c r="K466" s="98"/>
    </row>
    <row r="467" spans="2:11" ht="12.75" x14ac:dyDescent="0.2">
      <c r="B467" s="15"/>
      <c r="C467" s="24"/>
      <c r="E467" s="84"/>
      <c r="F467" s="84"/>
      <c r="H467" s="25"/>
      <c r="I467" s="84"/>
      <c r="J467" s="98"/>
      <c r="K467" s="98"/>
    </row>
    <row r="468" spans="2:11" ht="12.75" x14ac:dyDescent="0.2">
      <c r="B468" s="15"/>
      <c r="C468" s="24"/>
      <c r="E468" s="84"/>
      <c r="F468" s="84"/>
      <c r="H468" s="25"/>
      <c r="I468" s="84"/>
      <c r="J468" s="98"/>
      <c r="K468" s="98"/>
    </row>
    <row r="469" spans="2:11" ht="12.75" x14ac:dyDescent="0.2">
      <c r="B469" s="15"/>
      <c r="C469" s="24"/>
      <c r="E469" s="84"/>
      <c r="F469" s="84"/>
      <c r="H469" s="25"/>
      <c r="I469" s="84"/>
      <c r="J469" s="98"/>
      <c r="K469" s="98"/>
    </row>
    <row r="470" spans="2:11" ht="12.75" x14ac:dyDescent="0.2">
      <c r="B470" s="15"/>
      <c r="C470" s="24"/>
      <c r="E470" s="84"/>
      <c r="F470" s="84"/>
      <c r="H470" s="25"/>
      <c r="I470" s="84"/>
      <c r="J470" s="98"/>
      <c r="K470" s="98"/>
    </row>
    <row r="471" spans="2:11" ht="12.75" x14ac:dyDescent="0.2">
      <c r="B471" s="15"/>
      <c r="C471" s="24"/>
      <c r="E471" s="84"/>
      <c r="F471" s="84"/>
      <c r="H471" s="25"/>
      <c r="I471" s="84"/>
      <c r="J471" s="98"/>
      <c r="K471" s="98"/>
    </row>
    <row r="472" spans="2:11" ht="12.75" x14ac:dyDescent="0.2">
      <c r="B472" s="15"/>
      <c r="C472" s="24"/>
      <c r="E472" s="84"/>
      <c r="F472" s="84"/>
      <c r="H472" s="25"/>
      <c r="I472" s="84"/>
      <c r="J472" s="98"/>
      <c r="K472" s="98"/>
    </row>
    <row r="473" spans="2:11" ht="12.75" x14ac:dyDescent="0.2">
      <c r="B473" s="15"/>
      <c r="C473" s="24"/>
      <c r="E473" s="84"/>
      <c r="F473" s="84"/>
      <c r="H473" s="25"/>
      <c r="I473" s="84"/>
      <c r="J473" s="98"/>
      <c r="K473" s="98"/>
    </row>
    <row r="474" spans="2:11" ht="12.75" x14ac:dyDescent="0.2">
      <c r="B474" s="15"/>
      <c r="C474" s="24"/>
      <c r="E474" s="84"/>
      <c r="F474" s="84"/>
      <c r="H474" s="25"/>
      <c r="I474" s="84"/>
      <c r="J474" s="98"/>
      <c r="K474" s="98"/>
    </row>
    <row r="475" spans="2:11" ht="12.75" x14ac:dyDescent="0.2">
      <c r="B475" s="15"/>
      <c r="C475" s="24"/>
      <c r="E475" s="84"/>
      <c r="F475" s="84"/>
      <c r="H475" s="25"/>
      <c r="I475" s="84"/>
      <c r="J475" s="98"/>
      <c r="K475" s="98"/>
    </row>
    <row r="476" spans="2:11" ht="12.75" x14ac:dyDescent="0.2">
      <c r="B476" s="15"/>
      <c r="C476" s="24"/>
      <c r="E476" s="84"/>
      <c r="F476" s="84"/>
      <c r="H476" s="25"/>
      <c r="I476" s="84"/>
      <c r="J476" s="98"/>
      <c r="K476" s="98"/>
    </row>
    <row r="477" spans="2:11" ht="12.75" x14ac:dyDescent="0.2">
      <c r="B477" s="15"/>
      <c r="C477" s="24"/>
      <c r="E477" s="84"/>
      <c r="F477" s="84"/>
      <c r="H477" s="25"/>
      <c r="I477" s="84"/>
      <c r="J477" s="98"/>
      <c r="K477" s="98"/>
    </row>
    <row r="478" spans="2:11" ht="12.75" x14ac:dyDescent="0.2">
      <c r="B478" s="15"/>
      <c r="C478" s="24"/>
      <c r="E478" s="84"/>
      <c r="F478" s="84"/>
      <c r="H478" s="25"/>
      <c r="I478" s="84"/>
      <c r="J478" s="98"/>
      <c r="K478" s="98"/>
    </row>
    <row r="479" spans="2:11" ht="12.75" x14ac:dyDescent="0.2">
      <c r="B479" s="15"/>
      <c r="C479" s="24"/>
      <c r="E479" s="84"/>
      <c r="F479" s="84"/>
      <c r="H479" s="25"/>
      <c r="I479" s="84"/>
      <c r="J479" s="98"/>
      <c r="K479" s="98"/>
    </row>
    <row r="480" spans="2:11" ht="12.75" x14ac:dyDescent="0.2">
      <c r="B480" s="15"/>
      <c r="C480" s="24"/>
      <c r="E480" s="84"/>
      <c r="F480" s="84"/>
      <c r="H480" s="25"/>
      <c r="I480" s="84"/>
      <c r="J480" s="98"/>
      <c r="K480" s="98"/>
    </row>
    <row r="481" spans="2:11" ht="12.75" x14ac:dyDescent="0.2">
      <c r="B481" s="15"/>
      <c r="C481" s="24"/>
      <c r="E481" s="84"/>
      <c r="F481" s="84"/>
      <c r="H481" s="25"/>
      <c r="I481" s="84"/>
      <c r="J481" s="98"/>
      <c r="K481" s="98"/>
    </row>
    <row r="482" spans="2:11" ht="12.75" x14ac:dyDescent="0.2">
      <c r="B482" s="15"/>
      <c r="C482" s="24"/>
      <c r="E482" s="84"/>
      <c r="F482" s="84"/>
      <c r="H482" s="25"/>
      <c r="I482" s="84"/>
      <c r="J482" s="98"/>
      <c r="K482" s="98"/>
    </row>
    <row r="483" spans="2:11" ht="12.75" x14ac:dyDescent="0.2">
      <c r="B483" s="15"/>
      <c r="C483" s="24"/>
      <c r="E483" s="84"/>
      <c r="F483" s="84"/>
      <c r="H483" s="25"/>
      <c r="I483" s="84"/>
      <c r="J483" s="98"/>
      <c r="K483" s="98"/>
    </row>
    <row r="484" spans="2:11" ht="12.75" x14ac:dyDescent="0.2">
      <c r="B484" s="15"/>
      <c r="C484" s="24"/>
      <c r="E484" s="84"/>
      <c r="F484" s="84"/>
      <c r="H484" s="25"/>
      <c r="I484" s="84"/>
      <c r="J484" s="98"/>
      <c r="K484" s="98"/>
    </row>
    <row r="485" spans="2:11" ht="12.75" x14ac:dyDescent="0.2">
      <c r="B485" s="15"/>
      <c r="C485" s="24"/>
      <c r="E485" s="84"/>
      <c r="F485" s="84"/>
      <c r="H485" s="25"/>
      <c r="I485" s="84"/>
      <c r="J485" s="98"/>
      <c r="K485" s="98"/>
    </row>
    <row r="486" spans="2:11" ht="12.75" x14ac:dyDescent="0.2">
      <c r="B486" s="15"/>
      <c r="C486" s="24"/>
      <c r="E486" s="84"/>
      <c r="F486" s="84"/>
      <c r="H486" s="25"/>
      <c r="I486" s="84"/>
      <c r="J486" s="98"/>
      <c r="K486" s="98"/>
    </row>
    <row r="487" spans="2:11" ht="12.75" x14ac:dyDescent="0.2">
      <c r="B487" s="15"/>
      <c r="C487" s="24"/>
      <c r="E487" s="84"/>
      <c r="F487" s="84"/>
      <c r="H487" s="25"/>
      <c r="I487" s="84"/>
      <c r="J487" s="98"/>
      <c r="K487" s="98"/>
    </row>
    <row r="488" spans="2:11" ht="12.75" x14ac:dyDescent="0.2">
      <c r="B488" s="15"/>
      <c r="C488" s="24"/>
      <c r="E488" s="84"/>
      <c r="F488" s="84"/>
      <c r="H488" s="25"/>
      <c r="I488" s="84"/>
      <c r="J488" s="98"/>
      <c r="K488" s="98"/>
    </row>
    <row r="489" spans="2:11" ht="12.75" x14ac:dyDescent="0.2">
      <c r="B489" s="15"/>
      <c r="C489" s="24"/>
      <c r="E489" s="84"/>
      <c r="F489" s="84"/>
      <c r="H489" s="25"/>
      <c r="I489" s="84"/>
      <c r="J489" s="98"/>
      <c r="K489" s="98"/>
    </row>
    <row r="490" spans="2:11" ht="12.75" x14ac:dyDescent="0.2">
      <c r="B490" s="15"/>
      <c r="C490" s="24"/>
      <c r="E490" s="84"/>
      <c r="F490" s="84"/>
      <c r="H490" s="25"/>
      <c r="I490" s="84"/>
      <c r="J490" s="98"/>
      <c r="K490" s="98"/>
    </row>
    <row r="491" spans="2:11" ht="12.75" x14ac:dyDescent="0.2">
      <c r="B491" s="15"/>
      <c r="C491" s="24"/>
      <c r="E491" s="84"/>
      <c r="F491" s="84"/>
      <c r="H491" s="25"/>
      <c r="I491" s="84"/>
      <c r="J491" s="98"/>
      <c r="K491" s="98"/>
    </row>
    <row r="492" spans="2:11" ht="12.75" x14ac:dyDescent="0.2">
      <c r="B492" s="15"/>
      <c r="C492" s="24"/>
      <c r="E492" s="84"/>
      <c r="F492" s="84"/>
      <c r="H492" s="25"/>
      <c r="I492" s="84"/>
      <c r="J492" s="98"/>
      <c r="K492" s="98"/>
    </row>
    <row r="493" spans="2:11" ht="12.75" x14ac:dyDescent="0.2">
      <c r="B493" s="15"/>
      <c r="C493" s="24"/>
      <c r="E493" s="84"/>
      <c r="F493" s="84"/>
      <c r="H493" s="25"/>
      <c r="I493" s="84"/>
      <c r="J493" s="98"/>
      <c r="K493" s="98"/>
    </row>
    <row r="494" spans="2:11" ht="12.75" x14ac:dyDescent="0.2">
      <c r="B494" s="15"/>
      <c r="C494" s="24"/>
      <c r="E494" s="84"/>
      <c r="F494" s="84"/>
      <c r="H494" s="25"/>
      <c r="I494" s="84"/>
      <c r="J494" s="98"/>
      <c r="K494" s="98"/>
    </row>
    <row r="495" spans="2:11" ht="12.75" x14ac:dyDescent="0.2">
      <c r="B495" s="15"/>
      <c r="C495" s="24"/>
      <c r="E495" s="84"/>
      <c r="F495" s="84"/>
      <c r="H495" s="25"/>
      <c r="I495" s="84"/>
      <c r="J495" s="98"/>
      <c r="K495" s="98"/>
    </row>
    <row r="496" spans="2:11" ht="12.75" x14ac:dyDescent="0.2">
      <c r="B496" s="15"/>
      <c r="C496" s="24"/>
      <c r="E496" s="84"/>
      <c r="F496" s="84"/>
      <c r="H496" s="25"/>
      <c r="I496" s="84"/>
      <c r="J496" s="98"/>
      <c r="K496" s="98"/>
    </row>
    <row r="497" spans="2:11" ht="12.75" x14ac:dyDescent="0.2">
      <c r="B497" s="15"/>
      <c r="C497" s="24"/>
      <c r="E497" s="84"/>
      <c r="F497" s="84"/>
      <c r="H497" s="25"/>
      <c r="I497" s="84"/>
      <c r="J497" s="98"/>
      <c r="K497" s="98"/>
    </row>
    <row r="498" spans="2:11" ht="12.75" x14ac:dyDescent="0.2">
      <c r="B498" s="15"/>
      <c r="C498" s="24"/>
      <c r="E498" s="84"/>
      <c r="F498" s="84"/>
      <c r="H498" s="25"/>
      <c r="I498" s="84"/>
      <c r="J498" s="98"/>
      <c r="K498" s="98"/>
    </row>
    <row r="499" spans="2:11" ht="12.75" x14ac:dyDescent="0.2">
      <c r="B499" s="15"/>
      <c r="C499" s="24"/>
      <c r="E499" s="84"/>
      <c r="F499" s="84"/>
      <c r="H499" s="25"/>
      <c r="I499" s="84"/>
      <c r="J499" s="98"/>
      <c r="K499" s="98"/>
    </row>
    <row r="500" spans="2:11" ht="12.75" x14ac:dyDescent="0.2">
      <c r="B500" s="15"/>
      <c r="C500" s="24"/>
      <c r="E500" s="84"/>
      <c r="F500" s="84"/>
      <c r="H500" s="25"/>
      <c r="I500" s="84"/>
      <c r="J500" s="98"/>
      <c r="K500" s="98"/>
    </row>
    <row r="501" spans="2:11" ht="12.75" x14ac:dyDescent="0.2">
      <c r="B501" s="15"/>
      <c r="C501" s="24"/>
      <c r="E501" s="84"/>
      <c r="F501" s="84"/>
      <c r="H501" s="25"/>
      <c r="I501" s="84"/>
      <c r="J501" s="98"/>
      <c r="K501" s="98"/>
    </row>
    <row r="502" spans="2:11" ht="12.75" x14ac:dyDescent="0.2">
      <c r="B502" s="15"/>
      <c r="C502" s="24"/>
      <c r="E502" s="84"/>
      <c r="F502" s="84"/>
      <c r="H502" s="25"/>
      <c r="I502" s="84"/>
      <c r="J502" s="98"/>
      <c r="K502" s="98"/>
    </row>
    <row r="503" spans="2:11" ht="12.75" x14ac:dyDescent="0.2">
      <c r="B503" s="15"/>
      <c r="C503" s="24"/>
      <c r="E503" s="84"/>
      <c r="F503" s="84"/>
      <c r="H503" s="25"/>
      <c r="I503" s="84"/>
      <c r="J503" s="98"/>
      <c r="K503" s="98"/>
    </row>
    <row r="504" spans="2:11" ht="12.75" x14ac:dyDescent="0.2">
      <c r="B504" s="15"/>
      <c r="C504" s="24"/>
      <c r="E504" s="84"/>
      <c r="F504" s="84"/>
      <c r="H504" s="25"/>
      <c r="I504" s="84"/>
      <c r="J504" s="98"/>
      <c r="K504" s="98"/>
    </row>
    <row r="505" spans="2:11" ht="12.75" x14ac:dyDescent="0.2">
      <c r="B505" s="15"/>
      <c r="C505" s="24"/>
      <c r="E505" s="84"/>
      <c r="F505" s="84"/>
      <c r="H505" s="25"/>
      <c r="I505" s="84"/>
      <c r="J505" s="98"/>
      <c r="K505" s="98"/>
    </row>
    <row r="506" spans="2:11" ht="12.75" x14ac:dyDescent="0.2">
      <c r="B506" s="15"/>
      <c r="C506" s="24"/>
      <c r="E506" s="84"/>
      <c r="F506" s="84"/>
      <c r="H506" s="25"/>
      <c r="I506" s="84"/>
      <c r="J506" s="98"/>
      <c r="K506" s="98"/>
    </row>
    <row r="507" spans="2:11" ht="12.75" x14ac:dyDescent="0.2">
      <c r="B507" s="15"/>
      <c r="C507" s="24"/>
      <c r="E507" s="84"/>
      <c r="F507" s="84"/>
      <c r="H507" s="25"/>
      <c r="I507" s="84"/>
      <c r="J507" s="98"/>
      <c r="K507" s="98"/>
    </row>
    <row r="508" spans="2:11" ht="12.75" x14ac:dyDescent="0.2">
      <c r="B508" s="15"/>
      <c r="C508" s="24"/>
      <c r="E508" s="84"/>
      <c r="F508" s="84"/>
      <c r="H508" s="25"/>
      <c r="I508" s="84"/>
      <c r="J508" s="98"/>
      <c r="K508" s="98"/>
    </row>
    <row r="509" spans="2:11" ht="12.75" x14ac:dyDescent="0.2">
      <c r="B509" s="15"/>
      <c r="C509" s="24"/>
      <c r="E509" s="84"/>
      <c r="F509" s="84"/>
      <c r="H509" s="25"/>
      <c r="I509" s="84"/>
      <c r="J509" s="98"/>
      <c r="K509" s="98"/>
    </row>
    <row r="510" spans="2:11" ht="12.75" x14ac:dyDescent="0.2">
      <c r="B510" s="15"/>
      <c r="C510" s="24"/>
      <c r="E510" s="84"/>
      <c r="F510" s="84"/>
      <c r="H510" s="25"/>
      <c r="I510" s="84"/>
      <c r="J510" s="98"/>
      <c r="K510" s="98"/>
    </row>
    <row r="511" spans="2:11" ht="12.75" x14ac:dyDescent="0.2">
      <c r="B511" s="15"/>
      <c r="C511" s="24"/>
      <c r="E511" s="84"/>
      <c r="F511" s="84"/>
      <c r="H511" s="25"/>
      <c r="I511" s="84"/>
      <c r="J511" s="98"/>
      <c r="K511" s="98"/>
    </row>
    <row r="512" spans="2:11" ht="12.75" x14ac:dyDescent="0.2">
      <c r="B512" s="15"/>
      <c r="C512" s="24"/>
      <c r="E512" s="84"/>
      <c r="F512" s="84"/>
      <c r="H512" s="25"/>
      <c r="I512" s="84"/>
      <c r="J512" s="98"/>
      <c r="K512" s="98"/>
    </row>
    <row r="513" spans="2:11" ht="12.75" x14ac:dyDescent="0.2">
      <c r="B513" s="15"/>
      <c r="C513" s="24"/>
      <c r="E513" s="84"/>
      <c r="F513" s="84"/>
      <c r="H513" s="25"/>
      <c r="I513" s="84"/>
      <c r="J513" s="98"/>
      <c r="K513" s="98"/>
    </row>
    <row r="514" spans="2:11" ht="12.75" x14ac:dyDescent="0.2">
      <c r="B514" s="15"/>
      <c r="C514" s="24"/>
      <c r="E514" s="84"/>
      <c r="F514" s="84"/>
      <c r="H514" s="25"/>
      <c r="I514" s="84"/>
      <c r="J514" s="98"/>
      <c r="K514" s="98"/>
    </row>
    <row r="515" spans="2:11" ht="12.75" x14ac:dyDescent="0.2">
      <c r="B515" s="15"/>
      <c r="C515" s="24"/>
      <c r="E515" s="84"/>
      <c r="F515" s="84"/>
      <c r="H515" s="25"/>
      <c r="I515" s="84"/>
      <c r="J515" s="98"/>
      <c r="K515" s="98"/>
    </row>
    <row r="516" spans="2:11" ht="12.75" x14ac:dyDescent="0.2">
      <c r="B516" s="15"/>
      <c r="C516" s="24"/>
      <c r="E516" s="84"/>
      <c r="F516" s="84"/>
      <c r="H516" s="25"/>
      <c r="I516" s="84"/>
      <c r="J516" s="98"/>
      <c r="K516" s="98"/>
    </row>
    <row r="517" spans="2:11" ht="12.75" x14ac:dyDescent="0.2">
      <c r="B517" s="15"/>
      <c r="C517" s="24"/>
      <c r="E517" s="84"/>
      <c r="F517" s="84"/>
      <c r="H517" s="25"/>
      <c r="I517" s="84"/>
      <c r="J517" s="98"/>
      <c r="K517" s="98"/>
    </row>
    <row r="518" spans="2:11" ht="12.75" x14ac:dyDescent="0.2">
      <c r="B518" s="15"/>
      <c r="C518" s="24"/>
      <c r="E518" s="84"/>
      <c r="F518" s="84"/>
      <c r="H518" s="25"/>
      <c r="I518" s="84"/>
      <c r="J518" s="98"/>
      <c r="K518" s="98"/>
    </row>
    <row r="519" spans="2:11" ht="12.75" x14ac:dyDescent="0.2">
      <c r="B519" s="15"/>
      <c r="C519" s="24"/>
      <c r="E519" s="84"/>
      <c r="F519" s="84"/>
      <c r="H519" s="25"/>
      <c r="I519" s="84"/>
      <c r="J519" s="98"/>
      <c r="K519" s="98"/>
    </row>
    <row r="520" spans="2:11" ht="12.75" x14ac:dyDescent="0.2">
      <c r="B520" s="15"/>
      <c r="C520" s="24"/>
      <c r="E520" s="84"/>
      <c r="F520" s="84"/>
      <c r="H520" s="25"/>
      <c r="I520" s="84"/>
      <c r="J520" s="98"/>
      <c r="K520" s="98"/>
    </row>
    <row r="521" spans="2:11" ht="12.75" x14ac:dyDescent="0.2">
      <c r="B521" s="15"/>
      <c r="C521" s="24"/>
      <c r="E521" s="84"/>
      <c r="F521" s="84"/>
      <c r="H521" s="25"/>
      <c r="I521" s="84"/>
      <c r="J521" s="98"/>
      <c r="K521" s="98"/>
    </row>
    <row r="522" spans="2:11" ht="12.75" x14ac:dyDescent="0.2">
      <c r="B522" s="15"/>
      <c r="C522" s="24"/>
      <c r="E522" s="84"/>
      <c r="F522" s="84"/>
      <c r="H522" s="25"/>
      <c r="I522" s="84"/>
      <c r="J522" s="98"/>
      <c r="K522" s="98"/>
    </row>
    <row r="523" spans="2:11" ht="12.75" x14ac:dyDescent="0.2">
      <c r="B523" s="15"/>
      <c r="C523" s="24"/>
      <c r="E523" s="84"/>
      <c r="F523" s="84"/>
      <c r="H523" s="25"/>
      <c r="I523" s="84"/>
      <c r="J523" s="98"/>
      <c r="K523" s="98"/>
    </row>
    <row r="524" spans="2:11" ht="12.75" x14ac:dyDescent="0.2">
      <c r="B524" s="15"/>
      <c r="C524" s="24"/>
      <c r="E524" s="84"/>
      <c r="F524" s="84"/>
      <c r="H524" s="25"/>
      <c r="I524" s="84"/>
      <c r="J524" s="98"/>
      <c r="K524" s="98"/>
    </row>
    <row r="525" spans="2:11" ht="12.75" x14ac:dyDescent="0.2">
      <c r="B525" s="15"/>
      <c r="C525" s="24"/>
      <c r="E525" s="84"/>
      <c r="F525" s="84"/>
      <c r="H525" s="25"/>
      <c r="I525" s="84"/>
      <c r="J525" s="98"/>
      <c r="K525" s="98"/>
    </row>
    <row r="526" spans="2:11" ht="12.75" x14ac:dyDescent="0.2">
      <c r="B526" s="15"/>
      <c r="C526" s="24"/>
      <c r="E526" s="84"/>
      <c r="F526" s="84"/>
      <c r="H526" s="25"/>
      <c r="I526" s="84"/>
      <c r="J526" s="98"/>
      <c r="K526" s="98"/>
    </row>
    <row r="527" spans="2:11" ht="12.75" x14ac:dyDescent="0.2">
      <c r="B527" s="15"/>
      <c r="C527" s="24"/>
      <c r="E527" s="84"/>
      <c r="F527" s="84"/>
      <c r="H527" s="25"/>
      <c r="I527" s="84"/>
      <c r="J527" s="98"/>
      <c r="K527" s="98"/>
    </row>
    <row r="528" spans="2:11" ht="12.75" x14ac:dyDescent="0.2">
      <c r="B528" s="15"/>
      <c r="C528" s="24"/>
      <c r="E528" s="84"/>
      <c r="F528" s="84"/>
      <c r="H528" s="25"/>
      <c r="I528" s="84"/>
      <c r="J528" s="98"/>
      <c r="K528" s="98"/>
    </row>
    <row r="529" spans="2:11" ht="12.75" x14ac:dyDescent="0.2">
      <c r="B529" s="15"/>
      <c r="C529" s="24"/>
      <c r="E529" s="84"/>
      <c r="F529" s="84"/>
      <c r="H529" s="25"/>
      <c r="I529" s="84"/>
      <c r="J529" s="98"/>
      <c r="K529" s="98"/>
    </row>
    <row r="530" spans="2:11" ht="12.75" x14ac:dyDescent="0.2">
      <c r="B530" s="15"/>
      <c r="C530" s="24"/>
      <c r="E530" s="84"/>
      <c r="F530" s="84"/>
      <c r="H530" s="25"/>
      <c r="I530" s="84"/>
      <c r="J530" s="98"/>
      <c r="K530" s="98"/>
    </row>
    <row r="531" spans="2:11" ht="12.75" x14ac:dyDescent="0.2">
      <c r="B531" s="15"/>
      <c r="C531" s="24"/>
      <c r="E531" s="84"/>
      <c r="F531" s="84"/>
      <c r="H531" s="25"/>
      <c r="I531" s="84"/>
      <c r="J531" s="98"/>
      <c r="K531" s="98"/>
    </row>
    <row r="532" spans="2:11" ht="12.75" x14ac:dyDescent="0.2">
      <c r="B532" s="15"/>
      <c r="C532" s="24"/>
      <c r="E532" s="84"/>
      <c r="F532" s="84"/>
      <c r="H532" s="25"/>
      <c r="I532" s="84"/>
      <c r="J532" s="98"/>
      <c r="K532" s="98"/>
    </row>
    <row r="533" spans="2:11" ht="12.75" x14ac:dyDescent="0.2">
      <c r="B533" s="15"/>
      <c r="C533" s="24"/>
      <c r="E533" s="84"/>
      <c r="F533" s="84"/>
      <c r="H533" s="25"/>
      <c r="I533" s="84"/>
      <c r="J533" s="98"/>
      <c r="K533" s="98"/>
    </row>
    <row r="534" spans="2:11" ht="12.75" x14ac:dyDescent="0.2">
      <c r="B534" s="15"/>
      <c r="C534" s="24"/>
      <c r="E534" s="84"/>
      <c r="F534" s="84"/>
      <c r="H534" s="25"/>
      <c r="I534" s="84"/>
      <c r="J534" s="98"/>
      <c r="K534" s="98"/>
    </row>
    <row r="535" spans="2:11" ht="12.75" x14ac:dyDescent="0.2">
      <c r="B535" s="15"/>
      <c r="C535" s="24"/>
      <c r="E535" s="84"/>
      <c r="F535" s="84"/>
      <c r="H535" s="25"/>
      <c r="I535" s="84"/>
      <c r="J535" s="98"/>
      <c r="K535" s="98"/>
    </row>
    <row r="536" spans="2:11" ht="12.75" x14ac:dyDescent="0.2">
      <c r="B536" s="15"/>
      <c r="C536" s="24"/>
      <c r="E536" s="84"/>
      <c r="F536" s="84"/>
      <c r="H536" s="25"/>
      <c r="I536" s="84"/>
      <c r="J536" s="98"/>
      <c r="K536" s="98"/>
    </row>
    <row r="537" spans="2:11" ht="12.75" x14ac:dyDescent="0.2">
      <c r="B537" s="15"/>
      <c r="C537" s="24"/>
      <c r="E537" s="84"/>
      <c r="F537" s="84"/>
      <c r="H537" s="25"/>
      <c r="I537" s="84"/>
      <c r="J537" s="98"/>
      <c r="K537" s="98"/>
    </row>
    <row r="538" spans="2:11" ht="12.75" x14ac:dyDescent="0.2">
      <c r="B538" s="15"/>
      <c r="C538" s="24"/>
      <c r="E538" s="84"/>
      <c r="F538" s="84"/>
      <c r="H538" s="25"/>
      <c r="I538" s="84"/>
      <c r="J538" s="98"/>
      <c r="K538" s="98"/>
    </row>
    <row r="539" spans="2:11" ht="12.75" x14ac:dyDescent="0.2">
      <c r="B539" s="15"/>
      <c r="C539" s="24"/>
      <c r="E539" s="84"/>
      <c r="F539" s="84"/>
      <c r="H539" s="25"/>
      <c r="I539" s="84"/>
      <c r="J539" s="98"/>
      <c r="K539" s="98"/>
    </row>
    <row r="540" spans="2:11" ht="12.75" x14ac:dyDescent="0.2">
      <c r="B540" s="15"/>
      <c r="C540" s="24"/>
      <c r="E540" s="84"/>
      <c r="F540" s="84"/>
      <c r="H540" s="25"/>
      <c r="I540" s="84"/>
      <c r="J540" s="98"/>
      <c r="K540" s="98"/>
    </row>
    <row r="541" spans="2:11" ht="12.75" x14ac:dyDescent="0.2">
      <c r="B541" s="15"/>
      <c r="C541" s="24"/>
      <c r="E541" s="84"/>
      <c r="F541" s="84"/>
      <c r="H541" s="25"/>
      <c r="I541" s="84"/>
      <c r="J541" s="98"/>
      <c r="K541" s="98"/>
    </row>
    <row r="542" spans="2:11" ht="12.75" x14ac:dyDescent="0.2">
      <c r="B542" s="15"/>
      <c r="C542" s="24"/>
      <c r="E542" s="84"/>
      <c r="F542" s="84"/>
      <c r="H542" s="25"/>
      <c r="I542" s="84"/>
      <c r="J542" s="98"/>
      <c r="K542" s="98"/>
    </row>
    <row r="543" spans="2:11" ht="12.75" x14ac:dyDescent="0.2">
      <c r="B543" s="15"/>
      <c r="C543" s="24"/>
      <c r="E543" s="84"/>
      <c r="F543" s="84"/>
      <c r="H543" s="25"/>
      <c r="I543" s="84"/>
      <c r="J543" s="98"/>
      <c r="K543" s="98"/>
    </row>
    <row r="544" spans="2:11" ht="12.75" x14ac:dyDescent="0.2">
      <c r="B544" s="15"/>
      <c r="C544" s="24"/>
      <c r="E544" s="84"/>
      <c r="F544" s="84"/>
      <c r="H544" s="25"/>
      <c r="I544" s="84"/>
      <c r="J544" s="98"/>
      <c r="K544" s="98"/>
    </row>
    <row r="545" spans="2:11" ht="12.75" x14ac:dyDescent="0.2">
      <c r="B545" s="15"/>
      <c r="C545" s="24"/>
      <c r="E545" s="84"/>
      <c r="F545" s="84"/>
      <c r="H545" s="25"/>
      <c r="I545" s="84"/>
      <c r="J545" s="98"/>
      <c r="K545" s="98"/>
    </row>
    <row r="546" spans="2:11" ht="12.75" x14ac:dyDescent="0.2">
      <c r="B546" s="15"/>
      <c r="C546" s="24"/>
      <c r="E546" s="84"/>
      <c r="F546" s="84"/>
      <c r="H546" s="25"/>
      <c r="I546" s="84"/>
      <c r="J546" s="98"/>
      <c r="K546" s="98"/>
    </row>
    <row r="547" spans="2:11" ht="12.75" x14ac:dyDescent="0.2">
      <c r="B547" s="15"/>
      <c r="C547" s="24"/>
      <c r="E547" s="84"/>
      <c r="F547" s="84"/>
      <c r="H547" s="25"/>
      <c r="I547" s="84"/>
      <c r="J547" s="98"/>
      <c r="K547" s="98"/>
    </row>
    <row r="548" spans="2:11" ht="12.75" x14ac:dyDescent="0.2">
      <c r="B548" s="15"/>
      <c r="C548" s="24"/>
      <c r="E548" s="84"/>
      <c r="F548" s="84"/>
      <c r="H548" s="25"/>
      <c r="I548" s="84"/>
      <c r="J548" s="98"/>
      <c r="K548" s="98"/>
    </row>
    <row r="549" spans="2:11" ht="12.75" x14ac:dyDescent="0.2">
      <c r="B549" s="15"/>
      <c r="C549" s="24"/>
      <c r="E549" s="84"/>
      <c r="F549" s="84"/>
      <c r="H549" s="25"/>
      <c r="I549" s="84"/>
      <c r="J549" s="98"/>
      <c r="K549" s="98"/>
    </row>
    <row r="550" spans="2:11" ht="12.75" x14ac:dyDescent="0.2">
      <c r="B550" s="15"/>
      <c r="C550" s="24"/>
      <c r="E550" s="84"/>
      <c r="F550" s="84"/>
      <c r="H550" s="25"/>
      <c r="I550" s="84"/>
      <c r="J550" s="98"/>
      <c r="K550" s="98"/>
    </row>
    <row r="551" spans="2:11" ht="12.75" x14ac:dyDescent="0.2">
      <c r="B551" s="15"/>
      <c r="C551" s="24"/>
      <c r="E551" s="84"/>
      <c r="F551" s="84"/>
      <c r="H551" s="25"/>
      <c r="I551" s="84"/>
      <c r="J551" s="98"/>
      <c r="K551" s="98"/>
    </row>
    <row r="552" spans="2:11" ht="12.75" x14ac:dyDescent="0.2">
      <c r="B552" s="15"/>
      <c r="C552" s="24"/>
      <c r="E552" s="84"/>
      <c r="F552" s="84"/>
      <c r="H552" s="25"/>
      <c r="I552" s="84"/>
      <c r="J552" s="98"/>
      <c r="K552" s="98"/>
    </row>
    <row r="553" spans="2:11" ht="12.75" x14ac:dyDescent="0.2">
      <c r="B553" s="15"/>
      <c r="C553" s="24"/>
      <c r="E553" s="84"/>
      <c r="F553" s="84"/>
      <c r="H553" s="25"/>
      <c r="I553" s="84"/>
      <c r="J553" s="98"/>
      <c r="K553" s="98"/>
    </row>
    <row r="554" spans="2:11" ht="12.75" x14ac:dyDescent="0.2">
      <c r="B554" s="15"/>
      <c r="C554" s="24"/>
      <c r="E554" s="84"/>
      <c r="F554" s="84"/>
      <c r="H554" s="25"/>
      <c r="I554" s="84"/>
      <c r="J554" s="98"/>
      <c r="K554" s="98"/>
    </row>
    <row r="555" spans="2:11" ht="12.75" x14ac:dyDescent="0.2">
      <c r="B555" s="15"/>
      <c r="C555" s="24"/>
      <c r="E555" s="84"/>
      <c r="F555" s="84"/>
      <c r="H555" s="25"/>
      <c r="I555" s="84"/>
      <c r="J555" s="98"/>
      <c r="K555" s="98"/>
    </row>
    <row r="556" spans="2:11" ht="12.75" x14ac:dyDescent="0.2">
      <c r="B556" s="15"/>
      <c r="C556" s="24"/>
      <c r="E556" s="84"/>
      <c r="F556" s="84"/>
      <c r="H556" s="25"/>
      <c r="I556" s="84"/>
      <c r="J556" s="98"/>
      <c r="K556" s="98"/>
    </row>
    <row r="557" spans="2:11" ht="12.75" x14ac:dyDescent="0.2">
      <c r="B557" s="15"/>
      <c r="C557" s="24"/>
      <c r="E557" s="84"/>
      <c r="F557" s="84"/>
      <c r="H557" s="25"/>
      <c r="I557" s="84"/>
      <c r="J557" s="98"/>
      <c r="K557" s="98"/>
    </row>
    <row r="558" spans="2:11" ht="12.75" x14ac:dyDescent="0.2">
      <c r="B558" s="15"/>
      <c r="C558" s="24"/>
      <c r="E558" s="84"/>
      <c r="F558" s="84"/>
      <c r="H558" s="25"/>
      <c r="I558" s="84"/>
      <c r="J558" s="98"/>
      <c r="K558" s="98"/>
    </row>
    <row r="559" spans="2:11" ht="12.75" x14ac:dyDescent="0.2">
      <c r="B559" s="15"/>
      <c r="C559" s="24"/>
      <c r="E559" s="84"/>
      <c r="F559" s="84"/>
      <c r="H559" s="25"/>
      <c r="I559" s="84"/>
      <c r="J559" s="98"/>
      <c r="K559" s="98"/>
    </row>
    <row r="560" spans="2:11" ht="12.75" x14ac:dyDescent="0.2">
      <c r="B560" s="15"/>
      <c r="C560" s="24"/>
      <c r="E560" s="84"/>
      <c r="F560" s="84"/>
      <c r="H560" s="25"/>
      <c r="I560" s="84"/>
      <c r="J560" s="98"/>
      <c r="K560" s="98"/>
    </row>
    <row r="561" spans="2:11" ht="12.75" x14ac:dyDescent="0.2">
      <c r="B561" s="15"/>
      <c r="C561" s="24"/>
      <c r="E561" s="84"/>
      <c r="F561" s="84"/>
      <c r="H561" s="25"/>
      <c r="I561" s="84"/>
      <c r="J561" s="98"/>
      <c r="K561" s="98"/>
    </row>
    <row r="562" spans="2:11" ht="12.75" x14ac:dyDescent="0.2">
      <c r="B562" s="15"/>
      <c r="C562" s="24"/>
      <c r="E562" s="84"/>
      <c r="F562" s="84"/>
      <c r="H562" s="25"/>
      <c r="I562" s="84"/>
      <c r="J562" s="98"/>
      <c r="K562" s="98"/>
    </row>
    <row r="563" spans="2:11" ht="12.75" x14ac:dyDescent="0.2">
      <c r="B563" s="15"/>
      <c r="C563" s="24"/>
      <c r="E563" s="84"/>
      <c r="F563" s="84"/>
      <c r="H563" s="25"/>
      <c r="I563" s="84"/>
      <c r="J563" s="98"/>
      <c r="K563" s="98"/>
    </row>
    <row r="564" spans="2:11" ht="12.75" x14ac:dyDescent="0.2">
      <c r="B564" s="15"/>
      <c r="C564" s="24"/>
      <c r="E564" s="84"/>
      <c r="F564" s="84"/>
      <c r="H564" s="25"/>
      <c r="I564" s="84"/>
      <c r="J564" s="98"/>
      <c r="K564" s="98"/>
    </row>
    <row r="565" spans="2:11" ht="12.75" x14ac:dyDescent="0.2">
      <c r="B565" s="15"/>
      <c r="C565" s="24"/>
      <c r="E565" s="84"/>
      <c r="F565" s="84"/>
      <c r="H565" s="25"/>
      <c r="I565" s="84"/>
      <c r="J565" s="98"/>
      <c r="K565" s="98"/>
    </row>
    <row r="566" spans="2:11" ht="12.75" x14ac:dyDescent="0.2">
      <c r="B566" s="15"/>
      <c r="C566" s="24"/>
      <c r="E566" s="84"/>
      <c r="F566" s="84"/>
      <c r="H566" s="25"/>
      <c r="I566" s="84"/>
      <c r="J566" s="98"/>
      <c r="K566" s="98"/>
    </row>
    <row r="567" spans="2:11" ht="12.75" x14ac:dyDescent="0.2">
      <c r="B567" s="15"/>
      <c r="C567" s="24"/>
      <c r="E567" s="84"/>
      <c r="F567" s="84"/>
      <c r="H567" s="25"/>
      <c r="I567" s="84"/>
      <c r="J567" s="98"/>
      <c r="K567" s="98"/>
    </row>
    <row r="568" spans="2:11" ht="12.75" x14ac:dyDescent="0.2">
      <c r="B568" s="15"/>
      <c r="C568" s="24"/>
      <c r="E568" s="84"/>
      <c r="F568" s="84"/>
      <c r="H568" s="25"/>
      <c r="I568" s="84"/>
      <c r="J568" s="98"/>
      <c r="K568" s="98"/>
    </row>
    <row r="569" spans="2:11" ht="12.75" x14ac:dyDescent="0.2">
      <c r="B569" s="15"/>
      <c r="C569" s="24"/>
      <c r="E569" s="84"/>
      <c r="F569" s="84"/>
      <c r="H569" s="25"/>
      <c r="I569" s="84"/>
      <c r="J569" s="98"/>
      <c r="K569" s="98"/>
    </row>
    <row r="570" spans="2:11" ht="12.75" x14ac:dyDescent="0.2">
      <c r="B570" s="15"/>
      <c r="C570" s="24"/>
      <c r="E570" s="84"/>
      <c r="F570" s="84"/>
      <c r="H570" s="25"/>
      <c r="I570" s="84"/>
      <c r="J570" s="98"/>
      <c r="K570" s="98"/>
    </row>
    <row r="571" spans="2:11" ht="12.75" x14ac:dyDescent="0.2">
      <c r="B571" s="15"/>
      <c r="C571" s="24"/>
      <c r="E571" s="84"/>
      <c r="F571" s="84"/>
      <c r="H571" s="25"/>
      <c r="I571" s="84"/>
      <c r="J571" s="98"/>
      <c r="K571" s="98"/>
    </row>
    <row r="572" spans="2:11" ht="12.75" x14ac:dyDescent="0.2">
      <c r="B572" s="15"/>
      <c r="C572" s="24"/>
      <c r="E572" s="84"/>
      <c r="F572" s="84"/>
      <c r="H572" s="25"/>
      <c r="I572" s="84"/>
      <c r="J572" s="98"/>
      <c r="K572" s="98"/>
    </row>
    <row r="573" spans="2:11" ht="12.75" x14ac:dyDescent="0.2">
      <c r="B573" s="15"/>
      <c r="C573" s="24"/>
      <c r="E573" s="84"/>
      <c r="F573" s="84"/>
      <c r="H573" s="25"/>
      <c r="I573" s="84"/>
      <c r="J573" s="98"/>
      <c r="K573" s="98"/>
    </row>
    <row r="574" spans="2:11" ht="12.75" x14ac:dyDescent="0.2">
      <c r="B574" s="15"/>
      <c r="C574" s="24"/>
      <c r="E574" s="84"/>
      <c r="F574" s="84"/>
      <c r="H574" s="25"/>
      <c r="I574" s="84"/>
      <c r="J574" s="98"/>
      <c r="K574" s="98"/>
    </row>
    <row r="575" spans="2:11" ht="12.75" x14ac:dyDescent="0.2">
      <c r="B575" s="15"/>
      <c r="C575" s="24"/>
      <c r="E575" s="84"/>
      <c r="F575" s="84"/>
      <c r="H575" s="25"/>
      <c r="I575" s="84"/>
      <c r="J575" s="98"/>
      <c r="K575" s="98"/>
    </row>
    <row r="576" spans="2:11" ht="12.75" x14ac:dyDescent="0.2">
      <c r="B576" s="15"/>
      <c r="C576" s="24"/>
      <c r="E576" s="84"/>
      <c r="F576" s="84"/>
      <c r="H576" s="25"/>
      <c r="I576" s="84"/>
      <c r="J576" s="98"/>
      <c r="K576" s="98"/>
    </row>
    <row r="577" spans="2:11" ht="12.75" x14ac:dyDescent="0.2">
      <c r="B577" s="15"/>
      <c r="C577" s="24"/>
      <c r="E577" s="84"/>
      <c r="F577" s="84"/>
      <c r="H577" s="25"/>
      <c r="I577" s="84"/>
      <c r="J577" s="98"/>
      <c r="K577" s="98"/>
    </row>
    <row r="578" spans="2:11" ht="12.75" x14ac:dyDescent="0.2">
      <c r="B578" s="15"/>
      <c r="C578" s="24"/>
      <c r="E578" s="84"/>
      <c r="F578" s="84"/>
      <c r="H578" s="25"/>
      <c r="I578" s="84"/>
      <c r="J578" s="98"/>
      <c r="K578" s="98"/>
    </row>
    <row r="579" spans="2:11" ht="12.75" x14ac:dyDescent="0.2">
      <c r="B579" s="15"/>
      <c r="C579" s="24"/>
      <c r="E579" s="84"/>
      <c r="F579" s="84"/>
      <c r="H579" s="25"/>
      <c r="I579" s="84"/>
      <c r="J579" s="98"/>
      <c r="K579" s="98"/>
    </row>
    <row r="580" spans="2:11" ht="12.75" x14ac:dyDescent="0.2">
      <c r="B580" s="15"/>
      <c r="C580" s="24"/>
      <c r="E580" s="84"/>
      <c r="F580" s="84"/>
      <c r="H580" s="25"/>
      <c r="I580" s="84"/>
      <c r="J580" s="98"/>
      <c r="K580" s="98"/>
    </row>
    <row r="581" spans="2:11" ht="12.75" x14ac:dyDescent="0.2">
      <c r="B581" s="15"/>
      <c r="C581" s="24"/>
      <c r="E581" s="84"/>
      <c r="F581" s="84"/>
      <c r="H581" s="25"/>
      <c r="I581" s="84"/>
      <c r="J581" s="98"/>
      <c r="K581" s="98"/>
    </row>
    <row r="582" spans="2:11" ht="12.75" x14ac:dyDescent="0.2">
      <c r="B582" s="15"/>
      <c r="C582" s="24"/>
      <c r="E582" s="84"/>
      <c r="F582" s="84"/>
      <c r="H582" s="25"/>
      <c r="I582" s="84"/>
      <c r="J582" s="98"/>
      <c r="K582" s="98"/>
    </row>
    <row r="583" spans="2:11" ht="12.75" x14ac:dyDescent="0.2">
      <c r="B583" s="15"/>
      <c r="C583" s="24"/>
      <c r="E583" s="84"/>
      <c r="F583" s="84"/>
      <c r="H583" s="25"/>
      <c r="I583" s="84"/>
      <c r="J583" s="98"/>
      <c r="K583" s="98"/>
    </row>
    <row r="584" spans="2:11" ht="12.75" x14ac:dyDescent="0.2">
      <c r="B584" s="15"/>
      <c r="C584" s="24"/>
      <c r="E584" s="84"/>
      <c r="F584" s="84"/>
      <c r="H584" s="25"/>
      <c r="I584" s="84"/>
      <c r="J584" s="98"/>
      <c r="K584" s="98"/>
    </row>
    <row r="585" spans="2:11" ht="12.75" x14ac:dyDescent="0.2">
      <c r="B585" s="15"/>
      <c r="C585" s="24"/>
      <c r="E585" s="84"/>
      <c r="F585" s="84"/>
      <c r="H585" s="25"/>
      <c r="I585" s="84"/>
      <c r="J585" s="98"/>
      <c r="K585" s="98"/>
    </row>
    <row r="586" spans="2:11" ht="12.75" x14ac:dyDescent="0.2">
      <c r="B586" s="15"/>
      <c r="C586" s="24"/>
      <c r="E586" s="84"/>
      <c r="F586" s="84"/>
      <c r="H586" s="25"/>
      <c r="I586" s="84"/>
      <c r="J586" s="98"/>
      <c r="K586" s="98"/>
    </row>
    <row r="587" spans="2:11" ht="12.75" x14ac:dyDescent="0.2">
      <c r="B587" s="15"/>
      <c r="C587" s="24"/>
      <c r="E587" s="84"/>
      <c r="F587" s="84"/>
      <c r="H587" s="25"/>
      <c r="I587" s="84"/>
      <c r="J587" s="98"/>
      <c r="K587" s="98"/>
    </row>
    <row r="588" spans="2:11" ht="12.75" x14ac:dyDescent="0.2">
      <c r="B588" s="15"/>
      <c r="C588" s="24"/>
      <c r="E588" s="84"/>
      <c r="F588" s="84"/>
      <c r="H588" s="25"/>
      <c r="I588" s="84"/>
      <c r="J588" s="98"/>
      <c r="K588" s="98"/>
    </row>
    <row r="589" spans="2:11" ht="12.75" x14ac:dyDescent="0.2">
      <c r="B589" s="15"/>
      <c r="C589" s="24"/>
      <c r="E589" s="84"/>
      <c r="F589" s="84"/>
      <c r="H589" s="25"/>
      <c r="I589" s="84"/>
      <c r="J589" s="98"/>
      <c r="K589" s="98"/>
    </row>
    <row r="590" spans="2:11" ht="12.75" x14ac:dyDescent="0.2">
      <c r="B590" s="15"/>
      <c r="C590" s="24"/>
      <c r="E590" s="84"/>
      <c r="F590" s="84"/>
      <c r="H590" s="25"/>
      <c r="I590" s="84"/>
      <c r="J590" s="98"/>
      <c r="K590" s="98"/>
    </row>
    <row r="591" spans="2:11" ht="12.75" x14ac:dyDescent="0.2">
      <c r="B591" s="15"/>
      <c r="C591" s="24"/>
      <c r="E591" s="84"/>
      <c r="F591" s="84"/>
      <c r="H591" s="25"/>
      <c r="I591" s="84"/>
      <c r="J591" s="98"/>
      <c r="K591" s="98"/>
    </row>
    <row r="592" spans="2:11" ht="12.75" x14ac:dyDescent="0.2">
      <c r="B592" s="15"/>
      <c r="C592" s="24"/>
      <c r="E592" s="84"/>
      <c r="F592" s="84"/>
      <c r="H592" s="25"/>
      <c r="I592" s="84"/>
      <c r="J592" s="98"/>
      <c r="K592" s="98"/>
    </row>
    <row r="593" spans="2:11" ht="12.75" x14ac:dyDescent="0.2">
      <c r="B593" s="15"/>
      <c r="C593" s="24"/>
      <c r="E593" s="84"/>
      <c r="F593" s="84"/>
      <c r="H593" s="25"/>
      <c r="I593" s="84"/>
      <c r="J593" s="98"/>
      <c r="K593" s="98"/>
    </row>
    <row r="594" spans="2:11" ht="12.75" x14ac:dyDescent="0.2">
      <c r="B594" s="15"/>
      <c r="C594" s="24"/>
      <c r="E594" s="84"/>
      <c r="F594" s="84"/>
      <c r="H594" s="25"/>
      <c r="I594" s="84"/>
      <c r="J594" s="98"/>
      <c r="K594" s="98"/>
    </row>
    <row r="595" spans="2:11" ht="12.75" x14ac:dyDescent="0.2">
      <c r="B595" s="15"/>
      <c r="C595" s="24"/>
      <c r="E595" s="84"/>
      <c r="F595" s="84"/>
      <c r="H595" s="25"/>
      <c r="I595" s="84"/>
      <c r="J595" s="98"/>
      <c r="K595" s="98"/>
    </row>
    <row r="596" spans="2:11" ht="12.75" x14ac:dyDescent="0.2">
      <c r="B596" s="15"/>
      <c r="C596" s="24"/>
      <c r="E596" s="84"/>
      <c r="F596" s="84"/>
      <c r="H596" s="25"/>
      <c r="I596" s="84"/>
      <c r="J596" s="98"/>
      <c r="K596" s="98"/>
    </row>
    <row r="597" spans="2:11" ht="12.75" x14ac:dyDescent="0.2">
      <c r="B597" s="15"/>
      <c r="C597" s="24"/>
      <c r="E597" s="84"/>
      <c r="F597" s="84"/>
      <c r="H597" s="25"/>
      <c r="I597" s="84"/>
      <c r="J597" s="98"/>
      <c r="K597" s="98"/>
    </row>
    <row r="598" spans="2:11" ht="12.75" x14ac:dyDescent="0.2">
      <c r="B598" s="15"/>
      <c r="C598" s="24"/>
      <c r="E598" s="84"/>
      <c r="F598" s="84"/>
      <c r="H598" s="25"/>
      <c r="I598" s="84"/>
      <c r="J598" s="98"/>
      <c r="K598" s="98"/>
    </row>
    <row r="599" spans="2:11" ht="12.75" x14ac:dyDescent="0.2">
      <c r="B599" s="15"/>
      <c r="C599" s="24"/>
      <c r="E599" s="84"/>
      <c r="F599" s="84"/>
      <c r="H599" s="25"/>
      <c r="I599" s="84"/>
      <c r="J599" s="98"/>
      <c r="K599" s="98"/>
    </row>
    <row r="600" spans="2:11" ht="12.75" x14ac:dyDescent="0.2">
      <c r="B600" s="15"/>
      <c r="C600" s="24"/>
      <c r="E600" s="84"/>
      <c r="F600" s="84"/>
      <c r="H600" s="25"/>
      <c r="I600" s="84"/>
      <c r="J600" s="98"/>
      <c r="K600" s="98"/>
    </row>
    <row r="601" spans="2:11" ht="12.75" x14ac:dyDescent="0.2">
      <c r="B601" s="15"/>
      <c r="C601" s="24"/>
      <c r="E601" s="84"/>
      <c r="F601" s="84"/>
      <c r="H601" s="25"/>
      <c r="I601" s="84"/>
      <c r="J601" s="98"/>
      <c r="K601" s="98"/>
    </row>
    <row r="602" spans="2:11" ht="12.75" x14ac:dyDescent="0.2">
      <c r="B602" s="15"/>
      <c r="C602" s="24"/>
      <c r="E602" s="84"/>
      <c r="F602" s="84"/>
      <c r="H602" s="25"/>
      <c r="I602" s="84"/>
      <c r="J602" s="98"/>
      <c r="K602" s="98"/>
    </row>
    <row r="603" spans="2:11" ht="12.75" x14ac:dyDescent="0.2">
      <c r="B603" s="15"/>
      <c r="C603" s="24"/>
      <c r="E603" s="84"/>
      <c r="F603" s="84"/>
      <c r="H603" s="25"/>
      <c r="I603" s="84"/>
      <c r="J603" s="98"/>
      <c r="K603" s="98"/>
    </row>
    <row r="604" spans="2:11" ht="12.75" x14ac:dyDescent="0.2">
      <c r="B604" s="15"/>
      <c r="C604" s="24"/>
      <c r="E604" s="84"/>
      <c r="F604" s="84"/>
      <c r="H604" s="25"/>
      <c r="I604" s="84"/>
      <c r="J604" s="98"/>
      <c r="K604" s="98"/>
    </row>
    <row r="605" spans="2:11" ht="12.75" x14ac:dyDescent="0.2">
      <c r="B605" s="15"/>
      <c r="C605" s="24"/>
      <c r="E605" s="84"/>
      <c r="F605" s="84"/>
      <c r="H605" s="25"/>
      <c r="I605" s="84"/>
      <c r="J605" s="98"/>
      <c r="K605" s="98"/>
    </row>
    <row r="606" spans="2:11" ht="12.75" x14ac:dyDescent="0.2">
      <c r="B606" s="15"/>
      <c r="C606" s="24"/>
      <c r="E606" s="84"/>
      <c r="F606" s="84"/>
      <c r="H606" s="25"/>
      <c r="I606" s="84"/>
      <c r="J606" s="98"/>
      <c r="K606" s="98"/>
    </row>
    <row r="607" spans="2:11" ht="12.75" x14ac:dyDescent="0.2">
      <c r="B607" s="15"/>
      <c r="C607" s="24"/>
      <c r="E607" s="84"/>
      <c r="F607" s="84"/>
      <c r="H607" s="25"/>
      <c r="I607" s="84"/>
      <c r="J607" s="98"/>
      <c r="K607" s="98"/>
    </row>
    <row r="608" spans="2:11" ht="12.75" x14ac:dyDescent="0.2">
      <c r="B608" s="15"/>
      <c r="C608" s="24"/>
      <c r="E608" s="84"/>
      <c r="F608" s="84"/>
      <c r="H608" s="25"/>
      <c r="I608" s="84"/>
      <c r="J608" s="98"/>
      <c r="K608" s="98"/>
    </row>
    <row r="609" spans="2:11" ht="12.75" x14ac:dyDescent="0.2">
      <c r="B609" s="15"/>
      <c r="C609" s="24"/>
      <c r="E609" s="84"/>
      <c r="F609" s="84"/>
      <c r="H609" s="25"/>
      <c r="I609" s="84"/>
      <c r="J609" s="98"/>
      <c r="K609" s="98"/>
    </row>
    <row r="610" spans="2:11" ht="12.75" x14ac:dyDescent="0.2">
      <c r="B610" s="15"/>
      <c r="C610" s="24"/>
      <c r="E610" s="84"/>
      <c r="F610" s="84"/>
      <c r="H610" s="25"/>
      <c r="I610" s="84"/>
      <c r="J610" s="98"/>
      <c r="K610" s="98"/>
    </row>
    <row r="611" spans="2:11" ht="12.75" x14ac:dyDescent="0.2">
      <c r="B611" s="15"/>
      <c r="C611" s="24"/>
      <c r="E611" s="84"/>
      <c r="F611" s="84"/>
      <c r="H611" s="25"/>
      <c r="I611" s="84"/>
      <c r="J611" s="98"/>
      <c r="K611" s="98"/>
    </row>
    <row r="612" spans="2:11" ht="12.75" x14ac:dyDescent="0.2">
      <c r="B612" s="15"/>
      <c r="C612" s="24"/>
      <c r="E612" s="84"/>
      <c r="F612" s="84"/>
      <c r="H612" s="25"/>
      <c r="I612" s="84"/>
      <c r="J612" s="98"/>
      <c r="K612" s="98"/>
    </row>
    <row r="613" spans="2:11" ht="12.75" x14ac:dyDescent="0.2">
      <c r="B613" s="15"/>
      <c r="C613" s="24"/>
      <c r="E613" s="84"/>
      <c r="F613" s="84"/>
      <c r="H613" s="25"/>
      <c r="I613" s="84"/>
      <c r="J613" s="98"/>
      <c r="K613" s="98"/>
    </row>
    <row r="614" spans="2:11" ht="12.75" x14ac:dyDescent="0.2">
      <c r="B614" s="15"/>
      <c r="C614" s="24"/>
      <c r="E614" s="84"/>
      <c r="F614" s="84"/>
      <c r="H614" s="25"/>
      <c r="I614" s="84"/>
      <c r="J614" s="98"/>
      <c r="K614" s="98"/>
    </row>
    <row r="615" spans="2:11" ht="12.75" x14ac:dyDescent="0.2">
      <c r="B615" s="15"/>
      <c r="C615" s="24"/>
      <c r="E615" s="84"/>
      <c r="F615" s="84"/>
      <c r="H615" s="25"/>
      <c r="I615" s="84"/>
      <c r="J615" s="98"/>
      <c r="K615" s="98"/>
    </row>
    <row r="616" spans="2:11" ht="12.75" x14ac:dyDescent="0.2">
      <c r="B616" s="15"/>
      <c r="C616" s="24"/>
      <c r="E616" s="84"/>
      <c r="F616" s="84"/>
      <c r="H616" s="25"/>
      <c r="I616" s="84"/>
      <c r="J616" s="98"/>
      <c r="K616" s="98"/>
    </row>
    <row r="617" spans="2:11" ht="12.75" x14ac:dyDescent="0.2">
      <c r="B617" s="15"/>
      <c r="C617" s="24"/>
      <c r="E617" s="84"/>
      <c r="F617" s="84"/>
      <c r="H617" s="25"/>
      <c r="I617" s="84"/>
      <c r="J617" s="98"/>
      <c r="K617" s="98"/>
    </row>
    <row r="618" spans="2:11" ht="12.75" x14ac:dyDescent="0.2">
      <c r="B618" s="15"/>
      <c r="C618" s="24"/>
      <c r="E618" s="84"/>
      <c r="F618" s="84"/>
      <c r="H618" s="25"/>
      <c r="I618" s="84"/>
      <c r="J618" s="98"/>
      <c r="K618" s="98"/>
    </row>
    <row r="619" spans="2:11" ht="12.75" x14ac:dyDescent="0.2">
      <c r="B619" s="15"/>
      <c r="C619" s="24"/>
      <c r="E619" s="84"/>
      <c r="F619" s="84"/>
      <c r="H619" s="25"/>
      <c r="I619" s="84"/>
      <c r="J619" s="98"/>
      <c r="K619" s="98"/>
    </row>
    <row r="620" spans="2:11" ht="12.75" x14ac:dyDescent="0.2">
      <c r="B620" s="15"/>
      <c r="C620" s="24"/>
      <c r="E620" s="84"/>
      <c r="F620" s="84"/>
      <c r="H620" s="25"/>
      <c r="I620" s="84"/>
      <c r="J620" s="98"/>
      <c r="K620" s="98"/>
    </row>
    <row r="621" spans="2:11" ht="12.75" x14ac:dyDescent="0.2">
      <c r="B621" s="15"/>
      <c r="C621" s="24"/>
      <c r="E621" s="84"/>
      <c r="F621" s="84"/>
      <c r="H621" s="25"/>
      <c r="I621" s="84"/>
      <c r="J621" s="98"/>
      <c r="K621" s="98"/>
    </row>
    <row r="622" spans="2:11" ht="12.75" x14ac:dyDescent="0.2">
      <c r="B622" s="15"/>
      <c r="C622" s="24"/>
      <c r="E622" s="84"/>
      <c r="F622" s="84"/>
      <c r="H622" s="25"/>
      <c r="I622" s="84"/>
      <c r="J622" s="98"/>
      <c r="K622" s="98"/>
    </row>
    <row r="623" spans="2:11" ht="12.75" x14ac:dyDescent="0.2">
      <c r="B623" s="15"/>
      <c r="C623" s="24"/>
      <c r="E623" s="84"/>
      <c r="F623" s="84"/>
      <c r="H623" s="25"/>
      <c r="I623" s="84"/>
      <c r="J623" s="98"/>
      <c r="K623" s="98"/>
    </row>
    <row r="624" spans="2:11" ht="12.75" x14ac:dyDescent="0.2">
      <c r="B624" s="15"/>
      <c r="C624" s="24"/>
      <c r="E624" s="84"/>
      <c r="F624" s="84"/>
      <c r="H624" s="25"/>
      <c r="I624" s="84"/>
      <c r="J624" s="98"/>
      <c r="K624" s="98"/>
    </row>
    <row r="625" spans="2:11" ht="12.75" x14ac:dyDescent="0.2">
      <c r="B625" s="15"/>
      <c r="C625" s="24"/>
      <c r="E625" s="84"/>
      <c r="F625" s="84"/>
      <c r="H625" s="25"/>
      <c r="I625" s="84"/>
      <c r="J625" s="98"/>
      <c r="K625" s="98"/>
    </row>
    <row r="626" spans="2:11" ht="12.75" x14ac:dyDescent="0.2">
      <c r="B626" s="15"/>
      <c r="C626" s="24"/>
      <c r="E626" s="84"/>
      <c r="F626" s="84"/>
      <c r="H626" s="25"/>
      <c r="I626" s="84"/>
      <c r="J626" s="98"/>
      <c r="K626" s="98"/>
    </row>
    <row r="627" spans="2:11" ht="12.75" x14ac:dyDescent="0.2">
      <c r="B627" s="15"/>
      <c r="C627" s="24"/>
      <c r="E627" s="84"/>
      <c r="F627" s="84"/>
      <c r="H627" s="25"/>
      <c r="I627" s="84"/>
      <c r="J627" s="98"/>
      <c r="K627" s="98"/>
    </row>
    <row r="628" spans="2:11" ht="12.75" x14ac:dyDescent="0.2">
      <c r="B628" s="15"/>
      <c r="C628" s="24"/>
      <c r="E628" s="84"/>
      <c r="F628" s="84"/>
      <c r="H628" s="25"/>
      <c r="I628" s="84"/>
      <c r="J628" s="98"/>
      <c r="K628" s="98"/>
    </row>
    <row r="629" spans="2:11" ht="12.75" x14ac:dyDescent="0.2">
      <c r="B629" s="15"/>
      <c r="C629" s="24"/>
      <c r="E629" s="84"/>
      <c r="F629" s="84"/>
      <c r="H629" s="25"/>
      <c r="I629" s="84"/>
      <c r="J629" s="98"/>
      <c r="K629" s="98"/>
    </row>
    <row r="630" spans="2:11" ht="12.75" x14ac:dyDescent="0.2">
      <c r="B630" s="15"/>
      <c r="C630" s="24"/>
      <c r="E630" s="84"/>
      <c r="F630" s="84"/>
      <c r="H630" s="25"/>
      <c r="I630" s="84"/>
      <c r="J630" s="98"/>
      <c r="K630" s="98"/>
    </row>
    <row r="631" spans="2:11" ht="12.75" x14ac:dyDescent="0.2">
      <c r="B631" s="15"/>
      <c r="C631" s="24"/>
      <c r="E631" s="84"/>
      <c r="F631" s="84"/>
      <c r="H631" s="25"/>
      <c r="I631" s="84"/>
      <c r="J631" s="98"/>
      <c r="K631" s="98"/>
    </row>
    <row r="632" spans="2:11" ht="12.75" x14ac:dyDescent="0.2">
      <c r="B632" s="15"/>
      <c r="C632" s="24"/>
      <c r="E632" s="84"/>
      <c r="F632" s="84"/>
      <c r="H632" s="25"/>
      <c r="I632" s="84"/>
      <c r="J632" s="98"/>
      <c r="K632" s="98"/>
    </row>
    <row r="633" spans="2:11" ht="12.75" x14ac:dyDescent="0.2">
      <c r="B633" s="15"/>
      <c r="C633" s="24"/>
      <c r="E633" s="84"/>
      <c r="F633" s="84"/>
      <c r="H633" s="25"/>
      <c r="I633" s="84"/>
      <c r="J633" s="98"/>
      <c r="K633" s="98"/>
    </row>
    <row r="634" spans="2:11" ht="12.75" x14ac:dyDescent="0.2">
      <c r="B634" s="15"/>
      <c r="C634" s="24"/>
      <c r="E634" s="84"/>
      <c r="F634" s="84"/>
      <c r="H634" s="25"/>
      <c r="I634" s="84"/>
      <c r="J634" s="98"/>
      <c r="K634" s="98"/>
    </row>
    <row r="635" spans="2:11" ht="12.75" x14ac:dyDescent="0.2">
      <c r="B635" s="15"/>
      <c r="C635" s="24"/>
      <c r="E635" s="84"/>
      <c r="F635" s="84"/>
      <c r="H635" s="25"/>
      <c r="I635" s="84"/>
      <c r="J635" s="98"/>
      <c r="K635" s="98"/>
    </row>
    <row r="636" spans="2:11" ht="12.75" x14ac:dyDescent="0.2">
      <c r="B636" s="15"/>
      <c r="C636" s="24"/>
      <c r="E636" s="84"/>
      <c r="F636" s="84"/>
      <c r="H636" s="25"/>
      <c r="I636" s="84"/>
      <c r="J636" s="98"/>
      <c r="K636" s="98"/>
    </row>
    <row r="637" spans="2:11" ht="12.75" x14ac:dyDescent="0.2">
      <c r="B637" s="15"/>
      <c r="C637" s="24"/>
      <c r="E637" s="84"/>
      <c r="F637" s="84"/>
      <c r="H637" s="25"/>
      <c r="I637" s="84"/>
      <c r="J637" s="98"/>
      <c r="K637" s="98"/>
    </row>
    <row r="638" spans="2:11" ht="12.75" x14ac:dyDescent="0.2">
      <c r="B638" s="15"/>
      <c r="C638" s="24"/>
      <c r="E638" s="84"/>
      <c r="F638" s="84"/>
      <c r="H638" s="25"/>
      <c r="I638" s="84"/>
      <c r="J638" s="98"/>
      <c r="K638" s="98"/>
    </row>
    <row r="639" spans="2:11" ht="12.75" x14ac:dyDescent="0.2">
      <c r="B639" s="15"/>
      <c r="C639" s="24"/>
      <c r="E639" s="84"/>
      <c r="F639" s="84"/>
      <c r="H639" s="25"/>
      <c r="I639" s="84"/>
      <c r="J639" s="98"/>
      <c r="K639" s="98"/>
    </row>
    <row r="640" spans="2:11" ht="12.75" x14ac:dyDescent="0.2">
      <c r="B640" s="15"/>
      <c r="C640" s="24"/>
      <c r="E640" s="84"/>
      <c r="F640" s="84"/>
      <c r="H640" s="25"/>
      <c r="I640" s="84"/>
      <c r="J640" s="98"/>
      <c r="K640" s="98"/>
    </row>
    <row r="641" spans="2:11" ht="12.75" x14ac:dyDescent="0.2">
      <c r="B641" s="15"/>
      <c r="C641" s="24"/>
      <c r="E641" s="84"/>
      <c r="F641" s="84"/>
      <c r="H641" s="25"/>
      <c r="I641" s="84"/>
      <c r="J641" s="98"/>
      <c r="K641" s="98"/>
    </row>
    <row r="642" spans="2:11" ht="12.75" x14ac:dyDescent="0.2">
      <c r="B642" s="15"/>
      <c r="C642" s="24"/>
      <c r="E642" s="84"/>
      <c r="F642" s="84"/>
      <c r="H642" s="25"/>
      <c r="I642" s="84"/>
      <c r="J642" s="98"/>
      <c r="K642" s="98"/>
    </row>
    <row r="643" spans="2:11" ht="12.75" x14ac:dyDescent="0.2">
      <c r="B643" s="15"/>
      <c r="C643" s="24"/>
      <c r="E643" s="84"/>
      <c r="F643" s="84"/>
      <c r="H643" s="25"/>
      <c r="I643" s="84"/>
      <c r="J643" s="98"/>
      <c r="K643" s="98"/>
    </row>
    <row r="644" spans="2:11" ht="12.75" x14ac:dyDescent="0.2">
      <c r="B644" s="15"/>
      <c r="C644" s="24"/>
      <c r="E644" s="84"/>
      <c r="F644" s="84"/>
      <c r="H644" s="25"/>
      <c r="I644" s="84"/>
      <c r="J644" s="98"/>
      <c r="K644" s="98"/>
    </row>
    <row r="645" spans="2:11" ht="12.75" x14ac:dyDescent="0.2">
      <c r="B645" s="15"/>
      <c r="C645" s="24"/>
      <c r="E645" s="84"/>
      <c r="F645" s="84"/>
      <c r="H645" s="25"/>
      <c r="I645" s="84"/>
      <c r="J645" s="98"/>
      <c r="K645" s="98"/>
    </row>
    <row r="646" spans="2:11" ht="12.75" x14ac:dyDescent="0.2">
      <c r="B646" s="15"/>
      <c r="C646" s="24"/>
      <c r="E646" s="84"/>
      <c r="F646" s="84"/>
      <c r="H646" s="25"/>
      <c r="I646" s="84"/>
      <c r="J646" s="98"/>
      <c r="K646" s="98"/>
    </row>
    <row r="647" spans="2:11" ht="12.75" x14ac:dyDescent="0.2">
      <c r="B647" s="15"/>
      <c r="C647" s="24"/>
      <c r="E647" s="84"/>
      <c r="F647" s="84"/>
      <c r="H647" s="25"/>
      <c r="I647" s="84"/>
      <c r="J647" s="98"/>
      <c r="K647" s="98"/>
    </row>
    <row r="648" spans="2:11" ht="12.75" x14ac:dyDescent="0.2">
      <c r="B648" s="15"/>
      <c r="C648" s="24"/>
      <c r="E648" s="84"/>
      <c r="F648" s="84"/>
      <c r="H648" s="25"/>
      <c r="I648" s="84"/>
      <c r="J648" s="98"/>
      <c r="K648" s="98"/>
    </row>
    <row r="649" spans="2:11" ht="12.75" x14ac:dyDescent="0.2">
      <c r="B649" s="15"/>
      <c r="C649" s="24"/>
      <c r="E649" s="84"/>
      <c r="F649" s="84"/>
      <c r="H649" s="25"/>
      <c r="I649" s="84"/>
      <c r="J649" s="98"/>
      <c r="K649" s="98"/>
    </row>
    <row r="650" spans="2:11" ht="12.75" x14ac:dyDescent="0.2">
      <c r="B650" s="15"/>
      <c r="C650" s="24"/>
      <c r="E650" s="84"/>
      <c r="F650" s="84"/>
      <c r="H650" s="25"/>
      <c r="I650" s="84"/>
      <c r="J650" s="98"/>
      <c r="K650" s="98"/>
    </row>
    <row r="651" spans="2:11" ht="12.75" x14ac:dyDescent="0.2">
      <c r="B651" s="15"/>
      <c r="C651" s="24"/>
      <c r="E651" s="84"/>
      <c r="F651" s="84"/>
      <c r="H651" s="25"/>
      <c r="I651" s="84"/>
      <c r="J651" s="98"/>
      <c r="K651" s="98"/>
    </row>
    <row r="652" spans="2:11" ht="12.75" x14ac:dyDescent="0.2">
      <c r="B652" s="15"/>
      <c r="C652" s="24"/>
      <c r="E652" s="84"/>
      <c r="F652" s="84"/>
      <c r="H652" s="25"/>
      <c r="I652" s="84"/>
      <c r="J652" s="98"/>
      <c r="K652" s="98"/>
    </row>
    <row r="653" spans="2:11" ht="12.75" x14ac:dyDescent="0.2">
      <c r="B653" s="15"/>
      <c r="C653" s="24"/>
      <c r="E653" s="84"/>
      <c r="F653" s="84"/>
      <c r="H653" s="25"/>
      <c r="I653" s="84"/>
      <c r="J653" s="98"/>
      <c r="K653" s="98"/>
    </row>
    <row r="654" spans="2:11" ht="12.75" x14ac:dyDescent="0.2">
      <c r="B654" s="15"/>
      <c r="C654" s="24"/>
      <c r="E654" s="84"/>
      <c r="F654" s="84"/>
      <c r="H654" s="25"/>
      <c r="I654" s="84"/>
      <c r="J654" s="98"/>
      <c r="K654" s="98"/>
    </row>
    <row r="655" spans="2:11" ht="12.75" x14ac:dyDescent="0.2">
      <c r="B655" s="15"/>
      <c r="C655" s="24"/>
      <c r="E655" s="84"/>
      <c r="F655" s="84"/>
      <c r="H655" s="25"/>
      <c r="I655" s="84"/>
      <c r="J655" s="98"/>
      <c r="K655" s="98"/>
    </row>
    <row r="656" spans="2:11" ht="12.75" x14ac:dyDescent="0.2">
      <c r="B656" s="15"/>
      <c r="C656" s="24"/>
      <c r="E656" s="84"/>
      <c r="F656" s="84"/>
      <c r="H656" s="25"/>
      <c r="I656" s="84"/>
      <c r="J656" s="98"/>
      <c r="K656" s="98"/>
    </row>
    <row r="657" spans="2:11" ht="12.75" x14ac:dyDescent="0.2">
      <c r="B657" s="15"/>
      <c r="C657" s="24"/>
      <c r="E657" s="84"/>
      <c r="F657" s="84"/>
      <c r="H657" s="25"/>
      <c r="I657" s="84"/>
      <c r="J657" s="98"/>
      <c r="K657" s="98"/>
    </row>
    <row r="658" spans="2:11" ht="12.75" x14ac:dyDescent="0.2">
      <c r="B658" s="15"/>
      <c r="C658" s="24"/>
      <c r="E658" s="84"/>
      <c r="F658" s="84"/>
      <c r="H658" s="25"/>
      <c r="I658" s="84"/>
      <c r="J658" s="98"/>
      <c r="K658" s="98"/>
    </row>
    <row r="659" spans="2:11" ht="12.75" x14ac:dyDescent="0.2">
      <c r="B659" s="15"/>
      <c r="C659" s="24"/>
      <c r="E659" s="84"/>
      <c r="F659" s="84"/>
      <c r="H659" s="25"/>
      <c r="I659" s="84"/>
      <c r="J659" s="98"/>
      <c r="K659" s="98"/>
    </row>
    <row r="660" spans="2:11" ht="12.75" x14ac:dyDescent="0.2">
      <c r="B660" s="15"/>
      <c r="C660" s="24"/>
      <c r="E660" s="84"/>
      <c r="F660" s="84"/>
      <c r="H660" s="25"/>
      <c r="I660" s="84"/>
      <c r="J660" s="98"/>
      <c r="K660" s="98"/>
    </row>
    <row r="661" spans="2:11" ht="12.75" x14ac:dyDescent="0.2">
      <c r="B661" s="15"/>
      <c r="C661" s="24"/>
      <c r="E661" s="84"/>
      <c r="F661" s="84"/>
      <c r="H661" s="25"/>
      <c r="I661" s="84"/>
      <c r="J661" s="98"/>
      <c r="K661" s="98"/>
    </row>
    <row r="662" spans="2:11" ht="12.75" x14ac:dyDescent="0.2">
      <c r="B662" s="15"/>
      <c r="C662" s="24"/>
      <c r="E662" s="84"/>
      <c r="F662" s="84"/>
      <c r="H662" s="25"/>
      <c r="I662" s="84"/>
      <c r="J662" s="98"/>
      <c r="K662" s="98"/>
    </row>
    <row r="663" spans="2:11" ht="12.75" x14ac:dyDescent="0.2">
      <c r="B663" s="15"/>
      <c r="C663" s="24"/>
      <c r="E663" s="84"/>
      <c r="F663" s="84"/>
      <c r="H663" s="25"/>
      <c r="I663" s="84"/>
      <c r="J663" s="98"/>
      <c r="K663" s="98"/>
    </row>
    <row r="664" spans="2:11" ht="12.75" x14ac:dyDescent="0.2">
      <c r="B664" s="15"/>
      <c r="C664" s="24"/>
      <c r="E664" s="84"/>
      <c r="F664" s="84"/>
      <c r="H664" s="25"/>
      <c r="I664" s="84"/>
      <c r="J664" s="98"/>
      <c r="K664" s="98"/>
    </row>
    <row r="665" spans="2:11" ht="12.75" x14ac:dyDescent="0.2">
      <c r="B665" s="15"/>
      <c r="C665" s="24"/>
      <c r="E665" s="84"/>
      <c r="F665" s="84"/>
      <c r="H665" s="25"/>
      <c r="I665" s="84"/>
      <c r="J665" s="98"/>
      <c r="K665" s="98"/>
    </row>
    <row r="666" spans="2:11" ht="12.75" x14ac:dyDescent="0.2">
      <c r="B666" s="15"/>
      <c r="C666" s="24"/>
      <c r="E666" s="84"/>
      <c r="F666" s="84"/>
      <c r="H666" s="25"/>
      <c r="I666" s="84"/>
      <c r="J666" s="98"/>
      <c r="K666" s="98"/>
    </row>
    <row r="667" spans="2:11" ht="12.75" x14ac:dyDescent="0.2">
      <c r="B667" s="15"/>
      <c r="C667" s="24"/>
      <c r="E667" s="84"/>
      <c r="F667" s="84"/>
      <c r="H667" s="25"/>
      <c r="I667" s="84"/>
      <c r="J667" s="98"/>
      <c r="K667" s="98"/>
    </row>
    <row r="668" spans="2:11" ht="12.75" x14ac:dyDescent="0.2">
      <c r="B668" s="15"/>
      <c r="C668" s="24"/>
      <c r="E668" s="84"/>
      <c r="F668" s="84"/>
      <c r="H668" s="25"/>
      <c r="I668" s="84"/>
      <c r="J668" s="98"/>
      <c r="K668" s="98"/>
    </row>
    <row r="669" spans="2:11" ht="12.75" x14ac:dyDescent="0.2">
      <c r="B669" s="15"/>
      <c r="C669" s="24"/>
      <c r="E669" s="84"/>
      <c r="F669" s="84"/>
      <c r="H669" s="25"/>
      <c r="I669" s="84"/>
      <c r="J669" s="98"/>
      <c r="K669" s="98"/>
    </row>
    <row r="670" spans="2:11" ht="12.75" x14ac:dyDescent="0.2">
      <c r="B670" s="15"/>
      <c r="C670" s="24"/>
      <c r="E670" s="84"/>
      <c r="F670" s="84"/>
      <c r="H670" s="25"/>
      <c r="I670" s="84"/>
      <c r="J670" s="98"/>
      <c r="K670" s="98"/>
    </row>
    <row r="671" spans="2:11" ht="12.75" x14ac:dyDescent="0.2">
      <c r="B671" s="15"/>
      <c r="C671" s="24"/>
      <c r="E671" s="84"/>
      <c r="F671" s="84"/>
      <c r="H671" s="25"/>
      <c r="I671" s="84"/>
      <c r="J671" s="98"/>
      <c r="K671" s="98"/>
    </row>
    <row r="672" spans="2:11" ht="12.75" x14ac:dyDescent="0.2">
      <c r="B672" s="15"/>
      <c r="C672" s="24"/>
      <c r="E672" s="84"/>
      <c r="F672" s="84"/>
      <c r="H672" s="25"/>
      <c r="I672" s="84"/>
      <c r="J672" s="98"/>
      <c r="K672" s="98"/>
    </row>
    <row r="673" spans="2:11" ht="12.75" x14ac:dyDescent="0.2">
      <c r="B673" s="15"/>
      <c r="C673" s="24"/>
      <c r="E673" s="84"/>
      <c r="F673" s="84"/>
      <c r="H673" s="25"/>
      <c r="I673" s="84"/>
      <c r="J673" s="98"/>
      <c r="K673" s="98"/>
    </row>
    <row r="674" spans="2:11" ht="12.75" x14ac:dyDescent="0.2">
      <c r="B674" s="15"/>
      <c r="C674" s="24"/>
      <c r="E674" s="84"/>
      <c r="F674" s="84"/>
      <c r="H674" s="25"/>
      <c r="I674" s="84"/>
      <c r="J674" s="98"/>
      <c r="K674" s="98"/>
    </row>
    <row r="675" spans="2:11" ht="12.75" x14ac:dyDescent="0.2">
      <c r="B675" s="15"/>
      <c r="C675" s="24"/>
      <c r="E675" s="84"/>
      <c r="F675" s="84"/>
      <c r="H675" s="25"/>
      <c r="I675" s="84"/>
      <c r="J675" s="98"/>
      <c r="K675" s="98"/>
    </row>
    <row r="676" spans="2:11" ht="12.75" x14ac:dyDescent="0.2">
      <c r="B676" s="15"/>
      <c r="C676" s="24"/>
      <c r="E676" s="84"/>
      <c r="F676" s="84"/>
      <c r="H676" s="25"/>
      <c r="I676" s="84"/>
      <c r="J676" s="98"/>
      <c r="K676" s="98"/>
    </row>
    <row r="677" spans="2:11" ht="12.75" x14ac:dyDescent="0.2">
      <c r="B677" s="15"/>
      <c r="C677" s="24"/>
      <c r="E677" s="84"/>
      <c r="F677" s="84"/>
      <c r="H677" s="25"/>
      <c r="I677" s="84"/>
      <c r="J677" s="98"/>
      <c r="K677" s="98"/>
    </row>
    <row r="678" spans="2:11" ht="12.75" x14ac:dyDescent="0.2">
      <c r="B678" s="15"/>
      <c r="C678" s="24"/>
      <c r="E678" s="84"/>
      <c r="F678" s="84"/>
      <c r="H678" s="25"/>
      <c r="I678" s="84"/>
      <c r="J678" s="98"/>
      <c r="K678" s="98"/>
    </row>
    <row r="679" spans="2:11" ht="12.75" x14ac:dyDescent="0.2">
      <c r="B679" s="15"/>
      <c r="C679" s="24"/>
      <c r="E679" s="84"/>
      <c r="F679" s="84"/>
      <c r="H679" s="25"/>
      <c r="I679" s="84"/>
      <c r="J679" s="98"/>
      <c r="K679" s="98"/>
    </row>
    <row r="680" spans="2:11" ht="12.75" x14ac:dyDescent="0.2">
      <c r="B680" s="15"/>
      <c r="C680" s="24"/>
      <c r="E680" s="84"/>
      <c r="F680" s="84"/>
      <c r="H680" s="25"/>
      <c r="I680" s="84"/>
      <c r="J680" s="98"/>
      <c r="K680" s="98"/>
    </row>
    <row r="681" spans="2:11" ht="12.75" x14ac:dyDescent="0.2">
      <c r="B681" s="15"/>
      <c r="C681" s="24"/>
      <c r="E681" s="84"/>
      <c r="F681" s="84"/>
      <c r="H681" s="25"/>
      <c r="I681" s="84"/>
      <c r="J681" s="98"/>
      <c r="K681" s="98"/>
    </row>
    <row r="682" spans="2:11" ht="12.75" x14ac:dyDescent="0.2">
      <c r="B682" s="15"/>
      <c r="C682" s="24"/>
      <c r="E682" s="84"/>
      <c r="F682" s="84"/>
      <c r="H682" s="25"/>
      <c r="I682" s="84"/>
      <c r="J682" s="98"/>
      <c r="K682" s="98"/>
    </row>
    <row r="683" spans="2:11" ht="12.75" x14ac:dyDescent="0.2">
      <c r="B683" s="15"/>
      <c r="C683" s="24"/>
      <c r="E683" s="84"/>
      <c r="F683" s="84"/>
      <c r="H683" s="25"/>
      <c r="I683" s="84"/>
      <c r="J683" s="98"/>
      <c r="K683" s="98"/>
    </row>
    <row r="684" spans="2:11" ht="12.75" x14ac:dyDescent="0.2">
      <c r="B684" s="15"/>
      <c r="C684" s="24"/>
      <c r="E684" s="84"/>
      <c r="F684" s="84"/>
      <c r="H684" s="25"/>
      <c r="I684" s="84"/>
      <c r="J684" s="98"/>
      <c r="K684" s="98"/>
    </row>
    <row r="685" spans="2:11" ht="12.75" x14ac:dyDescent="0.2">
      <c r="B685" s="15"/>
      <c r="C685" s="24"/>
      <c r="E685" s="84"/>
      <c r="F685" s="84"/>
      <c r="H685" s="25"/>
      <c r="I685" s="84"/>
      <c r="J685" s="98"/>
      <c r="K685" s="98"/>
    </row>
    <row r="686" spans="2:11" ht="12.75" x14ac:dyDescent="0.2">
      <c r="B686" s="15"/>
      <c r="C686" s="24"/>
      <c r="E686" s="84"/>
      <c r="F686" s="84"/>
      <c r="H686" s="25"/>
      <c r="I686" s="84"/>
      <c r="J686" s="98"/>
      <c r="K686" s="98"/>
    </row>
    <row r="687" spans="2:11" ht="12.75" x14ac:dyDescent="0.2">
      <c r="B687" s="15"/>
      <c r="C687" s="24"/>
      <c r="E687" s="84"/>
      <c r="F687" s="84"/>
      <c r="H687" s="25"/>
      <c r="I687" s="84"/>
      <c r="J687" s="98"/>
      <c r="K687" s="98"/>
    </row>
    <row r="688" spans="2:11" ht="12.75" x14ac:dyDescent="0.2">
      <c r="B688" s="15"/>
      <c r="C688" s="24"/>
      <c r="E688" s="84"/>
      <c r="F688" s="84"/>
      <c r="H688" s="25"/>
      <c r="I688" s="84"/>
      <c r="J688" s="98"/>
      <c r="K688" s="98"/>
    </row>
    <row r="689" spans="2:11" ht="12.75" x14ac:dyDescent="0.2">
      <c r="B689" s="15"/>
      <c r="C689" s="24"/>
      <c r="E689" s="84"/>
      <c r="F689" s="84"/>
      <c r="H689" s="25"/>
      <c r="I689" s="84"/>
      <c r="J689" s="98"/>
      <c r="K689" s="98"/>
    </row>
    <row r="690" spans="2:11" ht="12.75" x14ac:dyDescent="0.2">
      <c r="B690" s="15"/>
      <c r="C690" s="24"/>
      <c r="E690" s="84"/>
      <c r="F690" s="84"/>
      <c r="H690" s="25"/>
      <c r="I690" s="84"/>
      <c r="J690" s="98"/>
      <c r="K690" s="98"/>
    </row>
    <row r="691" spans="2:11" ht="12.75" x14ac:dyDescent="0.2">
      <c r="B691" s="15"/>
      <c r="C691" s="24"/>
      <c r="E691" s="84"/>
      <c r="F691" s="84"/>
      <c r="H691" s="25"/>
      <c r="I691" s="84"/>
      <c r="J691" s="98"/>
      <c r="K691" s="98"/>
    </row>
    <row r="692" spans="2:11" ht="12.75" x14ac:dyDescent="0.2">
      <c r="B692" s="15"/>
      <c r="C692" s="24"/>
      <c r="E692" s="84"/>
      <c r="F692" s="84"/>
      <c r="H692" s="25"/>
      <c r="I692" s="84"/>
      <c r="J692" s="98"/>
      <c r="K692" s="98"/>
    </row>
    <row r="693" spans="2:11" ht="12.75" x14ac:dyDescent="0.2">
      <c r="B693" s="15"/>
      <c r="C693" s="24"/>
      <c r="E693" s="84"/>
      <c r="F693" s="84"/>
      <c r="H693" s="25"/>
      <c r="I693" s="84"/>
      <c r="J693" s="98"/>
      <c r="K693" s="98"/>
    </row>
    <row r="694" spans="2:11" ht="12.75" x14ac:dyDescent="0.2">
      <c r="B694" s="15"/>
      <c r="C694" s="24"/>
      <c r="E694" s="84"/>
      <c r="F694" s="84"/>
      <c r="H694" s="25"/>
      <c r="I694" s="84"/>
      <c r="J694" s="98"/>
      <c r="K694" s="98"/>
    </row>
    <row r="695" spans="2:11" ht="12.75" x14ac:dyDescent="0.2">
      <c r="B695" s="15"/>
      <c r="C695" s="24"/>
      <c r="E695" s="84"/>
      <c r="F695" s="84"/>
      <c r="H695" s="25"/>
      <c r="I695" s="84"/>
      <c r="J695" s="98"/>
      <c r="K695" s="98"/>
    </row>
    <row r="696" spans="2:11" ht="12.75" x14ac:dyDescent="0.2">
      <c r="B696" s="15"/>
      <c r="C696" s="24"/>
      <c r="E696" s="84"/>
      <c r="F696" s="84"/>
      <c r="H696" s="25"/>
      <c r="I696" s="84"/>
      <c r="J696" s="98"/>
      <c r="K696" s="98"/>
    </row>
    <row r="697" spans="2:11" ht="12.75" x14ac:dyDescent="0.2">
      <c r="B697" s="15"/>
      <c r="C697" s="24"/>
      <c r="E697" s="84"/>
      <c r="F697" s="84"/>
      <c r="H697" s="25"/>
      <c r="I697" s="84"/>
      <c r="J697" s="98"/>
      <c r="K697" s="98"/>
    </row>
    <row r="698" spans="2:11" ht="12.75" x14ac:dyDescent="0.2">
      <c r="B698" s="15"/>
      <c r="C698" s="24"/>
      <c r="E698" s="84"/>
      <c r="F698" s="84"/>
      <c r="H698" s="25"/>
      <c r="I698" s="84"/>
      <c r="J698" s="98"/>
      <c r="K698" s="98"/>
    </row>
    <row r="699" spans="2:11" ht="12.75" x14ac:dyDescent="0.2">
      <c r="B699" s="15"/>
      <c r="C699" s="24"/>
      <c r="E699" s="84"/>
      <c r="F699" s="84"/>
      <c r="H699" s="25"/>
      <c r="I699" s="84"/>
      <c r="J699" s="98"/>
      <c r="K699" s="98"/>
    </row>
    <row r="700" spans="2:11" ht="12.75" x14ac:dyDescent="0.2">
      <c r="B700" s="15"/>
      <c r="C700" s="24"/>
      <c r="E700" s="84"/>
      <c r="F700" s="84"/>
      <c r="H700" s="25"/>
      <c r="I700" s="84"/>
      <c r="J700" s="98"/>
      <c r="K700" s="98"/>
    </row>
    <row r="701" spans="2:11" ht="12.75" x14ac:dyDescent="0.2">
      <c r="B701" s="15"/>
      <c r="C701" s="24"/>
      <c r="E701" s="84"/>
      <c r="F701" s="84"/>
      <c r="H701" s="25"/>
      <c r="I701" s="84"/>
      <c r="J701" s="98"/>
      <c r="K701" s="98"/>
    </row>
    <row r="702" spans="2:11" ht="12.75" x14ac:dyDescent="0.2">
      <c r="B702" s="15"/>
      <c r="C702" s="24"/>
      <c r="E702" s="84"/>
      <c r="F702" s="84"/>
      <c r="H702" s="25"/>
      <c r="I702" s="84"/>
      <c r="J702" s="98"/>
      <c r="K702" s="98"/>
    </row>
    <row r="703" spans="2:11" ht="12.75" x14ac:dyDescent="0.2">
      <c r="B703" s="15"/>
      <c r="C703" s="24"/>
      <c r="E703" s="84"/>
      <c r="F703" s="84"/>
      <c r="H703" s="25"/>
      <c r="I703" s="84"/>
      <c r="J703" s="98"/>
      <c r="K703" s="98"/>
    </row>
    <row r="704" spans="2:11" ht="12.75" x14ac:dyDescent="0.2">
      <c r="B704" s="15"/>
      <c r="C704" s="24"/>
      <c r="E704" s="84"/>
      <c r="F704" s="84"/>
      <c r="H704" s="25"/>
      <c r="I704" s="84"/>
      <c r="J704" s="98"/>
      <c r="K704" s="98"/>
    </row>
    <row r="705" spans="2:11" ht="12.75" x14ac:dyDescent="0.2">
      <c r="B705" s="15"/>
      <c r="C705" s="24"/>
      <c r="E705" s="84"/>
      <c r="F705" s="84"/>
      <c r="H705" s="25"/>
      <c r="I705" s="84"/>
      <c r="J705" s="98"/>
      <c r="K705" s="98"/>
    </row>
    <row r="706" spans="2:11" ht="12.75" x14ac:dyDescent="0.2">
      <c r="B706" s="15"/>
      <c r="C706" s="24"/>
      <c r="E706" s="84"/>
      <c r="F706" s="84"/>
      <c r="H706" s="25"/>
      <c r="I706" s="84"/>
      <c r="J706" s="98"/>
      <c r="K706" s="98"/>
    </row>
    <row r="707" spans="2:11" ht="12.75" x14ac:dyDescent="0.2">
      <c r="B707" s="15"/>
      <c r="C707" s="24"/>
      <c r="E707" s="84"/>
      <c r="F707" s="84"/>
      <c r="H707" s="25"/>
      <c r="I707" s="84"/>
      <c r="J707" s="98"/>
      <c r="K707" s="98"/>
    </row>
    <row r="708" spans="2:11" ht="12.75" x14ac:dyDescent="0.2">
      <c r="B708" s="15"/>
      <c r="C708" s="24"/>
      <c r="E708" s="84"/>
      <c r="F708" s="84"/>
      <c r="H708" s="25"/>
      <c r="I708" s="84"/>
      <c r="J708" s="98"/>
      <c r="K708" s="98"/>
    </row>
    <row r="709" spans="2:11" ht="12.75" x14ac:dyDescent="0.2">
      <c r="B709" s="15"/>
      <c r="C709" s="24"/>
      <c r="E709" s="84"/>
      <c r="F709" s="84"/>
      <c r="H709" s="25"/>
      <c r="I709" s="84"/>
      <c r="J709" s="98"/>
      <c r="K709" s="98"/>
    </row>
    <row r="710" spans="2:11" ht="12.75" x14ac:dyDescent="0.2">
      <c r="B710" s="15"/>
      <c r="C710" s="24"/>
      <c r="E710" s="84"/>
      <c r="F710" s="84"/>
      <c r="H710" s="25"/>
      <c r="I710" s="84"/>
      <c r="J710" s="98"/>
      <c r="K710" s="98"/>
    </row>
    <row r="711" spans="2:11" ht="12.75" x14ac:dyDescent="0.2">
      <c r="B711" s="15"/>
      <c r="C711" s="24"/>
      <c r="E711" s="84"/>
      <c r="F711" s="84"/>
      <c r="H711" s="25"/>
      <c r="I711" s="84"/>
      <c r="J711" s="98"/>
      <c r="K711" s="98"/>
    </row>
    <row r="712" spans="2:11" ht="12.75" x14ac:dyDescent="0.2">
      <c r="B712" s="15"/>
      <c r="C712" s="24"/>
      <c r="E712" s="84"/>
      <c r="F712" s="84"/>
      <c r="H712" s="25"/>
      <c r="I712" s="84"/>
      <c r="J712" s="98"/>
      <c r="K712" s="98"/>
    </row>
    <row r="713" spans="2:11" ht="12.75" x14ac:dyDescent="0.2">
      <c r="B713" s="15"/>
      <c r="C713" s="24"/>
      <c r="E713" s="84"/>
      <c r="F713" s="84"/>
      <c r="H713" s="25"/>
      <c r="I713" s="84"/>
      <c r="J713" s="98"/>
      <c r="K713" s="98"/>
    </row>
    <row r="714" spans="2:11" ht="12.75" x14ac:dyDescent="0.2">
      <c r="B714" s="15"/>
      <c r="C714" s="24"/>
      <c r="E714" s="84"/>
      <c r="F714" s="84"/>
      <c r="H714" s="25"/>
      <c r="I714" s="84"/>
      <c r="J714" s="98"/>
      <c r="K714" s="98"/>
    </row>
    <row r="715" spans="2:11" ht="12.75" x14ac:dyDescent="0.2">
      <c r="B715" s="15"/>
      <c r="C715" s="24"/>
      <c r="E715" s="84"/>
      <c r="F715" s="84"/>
      <c r="H715" s="25"/>
      <c r="I715" s="84"/>
      <c r="J715" s="98"/>
      <c r="K715" s="98"/>
    </row>
    <row r="716" spans="2:11" ht="12.75" x14ac:dyDescent="0.2">
      <c r="B716" s="15"/>
      <c r="C716" s="24"/>
      <c r="E716" s="84"/>
      <c r="F716" s="84"/>
      <c r="H716" s="25"/>
      <c r="I716" s="84"/>
      <c r="J716" s="98"/>
      <c r="K716" s="98"/>
    </row>
    <row r="717" spans="2:11" ht="12.75" x14ac:dyDescent="0.2">
      <c r="B717" s="15"/>
      <c r="C717" s="24"/>
      <c r="E717" s="84"/>
      <c r="F717" s="84"/>
      <c r="H717" s="25"/>
      <c r="I717" s="84"/>
      <c r="J717" s="98"/>
      <c r="K717" s="98"/>
    </row>
    <row r="718" spans="2:11" ht="12.75" x14ac:dyDescent="0.2">
      <c r="B718" s="15"/>
      <c r="C718" s="24"/>
      <c r="E718" s="84"/>
      <c r="F718" s="84"/>
      <c r="H718" s="25"/>
      <c r="I718" s="84"/>
      <c r="J718" s="98"/>
      <c r="K718" s="98"/>
    </row>
    <row r="719" spans="2:11" ht="12.75" x14ac:dyDescent="0.2">
      <c r="B719" s="15"/>
      <c r="C719" s="24"/>
      <c r="E719" s="84"/>
      <c r="F719" s="84"/>
      <c r="H719" s="25"/>
      <c r="I719" s="84"/>
      <c r="J719" s="98"/>
      <c r="K719" s="98"/>
    </row>
    <row r="720" spans="2:11" ht="12.75" x14ac:dyDescent="0.2">
      <c r="B720" s="15"/>
      <c r="C720" s="24"/>
      <c r="E720" s="84"/>
      <c r="F720" s="84"/>
      <c r="H720" s="25"/>
      <c r="I720" s="84"/>
      <c r="J720" s="98"/>
      <c r="K720" s="98"/>
    </row>
    <row r="721" spans="2:11" ht="12.75" x14ac:dyDescent="0.2">
      <c r="B721" s="15"/>
      <c r="C721" s="24"/>
      <c r="E721" s="84"/>
      <c r="F721" s="84"/>
      <c r="H721" s="25"/>
      <c r="I721" s="84"/>
      <c r="J721" s="98"/>
      <c r="K721" s="98"/>
    </row>
    <row r="722" spans="2:11" ht="12.75" x14ac:dyDescent="0.2">
      <c r="B722" s="15"/>
      <c r="C722" s="24"/>
      <c r="E722" s="84"/>
      <c r="F722" s="84"/>
      <c r="H722" s="25"/>
      <c r="I722" s="84"/>
      <c r="J722" s="98"/>
      <c r="K722" s="98"/>
    </row>
    <row r="723" spans="2:11" ht="12.75" x14ac:dyDescent="0.2">
      <c r="B723" s="15"/>
      <c r="C723" s="24"/>
      <c r="E723" s="84"/>
      <c r="F723" s="84"/>
      <c r="H723" s="25"/>
      <c r="I723" s="84"/>
      <c r="J723" s="98"/>
      <c r="K723" s="98"/>
    </row>
    <row r="724" spans="2:11" ht="12.75" x14ac:dyDescent="0.2">
      <c r="B724" s="15"/>
      <c r="C724" s="24"/>
      <c r="E724" s="84"/>
      <c r="F724" s="84"/>
      <c r="H724" s="25"/>
      <c r="I724" s="84"/>
      <c r="J724" s="98"/>
      <c r="K724" s="98"/>
    </row>
    <row r="725" spans="2:11" ht="12.75" x14ac:dyDescent="0.2">
      <c r="B725" s="15"/>
      <c r="C725" s="24"/>
      <c r="E725" s="84"/>
      <c r="F725" s="84"/>
      <c r="H725" s="25"/>
      <c r="I725" s="84"/>
      <c r="J725" s="98"/>
      <c r="K725" s="98"/>
    </row>
    <row r="726" spans="2:11" ht="12.75" x14ac:dyDescent="0.2">
      <c r="B726" s="15"/>
      <c r="C726" s="24"/>
      <c r="E726" s="84"/>
      <c r="F726" s="84"/>
      <c r="H726" s="25"/>
      <c r="I726" s="84"/>
      <c r="J726" s="98"/>
      <c r="K726" s="98"/>
    </row>
    <row r="727" spans="2:11" ht="12.75" x14ac:dyDescent="0.2">
      <c r="B727" s="15"/>
      <c r="C727" s="24"/>
      <c r="E727" s="84"/>
      <c r="F727" s="84"/>
      <c r="H727" s="25"/>
      <c r="I727" s="84"/>
      <c r="J727" s="98"/>
      <c r="K727" s="98"/>
    </row>
    <row r="728" spans="2:11" ht="12.75" x14ac:dyDescent="0.2">
      <c r="B728" s="15"/>
      <c r="C728" s="24"/>
      <c r="E728" s="84"/>
      <c r="F728" s="84"/>
      <c r="H728" s="25"/>
      <c r="I728" s="84"/>
      <c r="J728" s="98"/>
      <c r="K728" s="98"/>
    </row>
    <row r="729" spans="2:11" ht="12.75" x14ac:dyDescent="0.2">
      <c r="B729" s="15"/>
      <c r="C729" s="24"/>
      <c r="E729" s="84"/>
      <c r="F729" s="84"/>
      <c r="H729" s="25"/>
      <c r="I729" s="84"/>
      <c r="J729" s="98"/>
      <c r="K729" s="98"/>
    </row>
    <row r="730" spans="2:11" ht="12.75" x14ac:dyDescent="0.2">
      <c r="B730" s="15"/>
      <c r="C730" s="24"/>
      <c r="E730" s="84"/>
      <c r="F730" s="84"/>
      <c r="H730" s="25"/>
      <c r="I730" s="84"/>
      <c r="J730" s="98"/>
      <c r="K730" s="98"/>
    </row>
    <row r="731" spans="2:11" ht="12.75" x14ac:dyDescent="0.2">
      <c r="B731" s="15"/>
      <c r="C731" s="24"/>
      <c r="E731" s="84"/>
      <c r="F731" s="84"/>
      <c r="H731" s="25"/>
      <c r="I731" s="84"/>
      <c r="J731" s="98"/>
      <c r="K731" s="98"/>
    </row>
    <row r="732" spans="2:11" ht="12.75" x14ac:dyDescent="0.2">
      <c r="B732" s="15"/>
      <c r="C732" s="24"/>
      <c r="E732" s="84"/>
      <c r="F732" s="84"/>
      <c r="H732" s="25"/>
      <c r="I732" s="84"/>
      <c r="J732" s="98"/>
      <c r="K732" s="98"/>
    </row>
    <row r="733" spans="2:11" ht="12.75" x14ac:dyDescent="0.2">
      <c r="B733" s="15"/>
      <c r="C733" s="24"/>
      <c r="E733" s="84"/>
      <c r="F733" s="84"/>
      <c r="H733" s="25"/>
      <c r="I733" s="84"/>
      <c r="J733" s="98"/>
      <c r="K733" s="98"/>
    </row>
    <row r="734" spans="2:11" ht="12.75" x14ac:dyDescent="0.2">
      <c r="B734" s="15"/>
      <c r="C734" s="24"/>
      <c r="E734" s="84"/>
      <c r="F734" s="84"/>
      <c r="H734" s="25"/>
      <c r="I734" s="84"/>
      <c r="J734" s="98"/>
      <c r="K734" s="98"/>
    </row>
    <row r="735" spans="2:11" ht="12.75" x14ac:dyDescent="0.2">
      <c r="B735" s="15"/>
      <c r="C735" s="24"/>
      <c r="E735" s="84"/>
      <c r="F735" s="84"/>
      <c r="H735" s="25"/>
      <c r="I735" s="84"/>
      <c r="J735" s="98"/>
      <c r="K735" s="98"/>
    </row>
    <row r="736" spans="2:11" ht="12.75" x14ac:dyDescent="0.2">
      <c r="B736" s="15"/>
      <c r="C736" s="24"/>
      <c r="E736" s="84"/>
      <c r="F736" s="84"/>
      <c r="H736" s="25"/>
      <c r="I736" s="84"/>
      <c r="J736" s="98"/>
      <c r="K736" s="98"/>
    </row>
    <row r="737" spans="2:11" ht="12.75" x14ac:dyDescent="0.2">
      <c r="B737" s="15"/>
      <c r="C737" s="24"/>
      <c r="E737" s="84"/>
      <c r="F737" s="84"/>
      <c r="H737" s="25"/>
      <c r="I737" s="84"/>
      <c r="J737" s="98"/>
      <c r="K737" s="98"/>
    </row>
    <row r="738" spans="2:11" ht="12.75" x14ac:dyDescent="0.2">
      <c r="B738" s="15"/>
      <c r="C738" s="24"/>
      <c r="E738" s="84"/>
      <c r="F738" s="84"/>
      <c r="H738" s="25"/>
      <c r="I738" s="84"/>
      <c r="J738" s="98"/>
      <c r="K738" s="98"/>
    </row>
    <row r="739" spans="2:11" ht="12.75" x14ac:dyDescent="0.2">
      <c r="B739" s="15"/>
      <c r="C739" s="24"/>
      <c r="E739" s="84"/>
      <c r="F739" s="84"/>
      <c r="H739" s="25"/>
      <c r="I739" s="84"/>
      <c r="J739" s="98"/>
      <c r="K739" s="98"/>
    </row>
    <row r="740" spans="2:11" ht="12.75" x14ac:dyDescent="0.2">
      <c r="B740" s="15"/>
      <c r="C740" s="24"/>
      <c r="E740" s="84"/>
      <c r="F740" s="84"/>
      <c r="H740" s="25"/>
      <c r="I740" s="84"/>
      <c r="J740" s="98"/>
      <c r="K740" s="98"/>
    </row>
    <row r="741" spans="2:11" ht="12.75" x14ac:dyDescent="0.2">
      <c r="B741" s="15"/>
      <c r="C741" s="24"/>
      <c r="E741" s="84"/>
      <c r="F741" s="84"/>
      <c r="H741" s="25"/>
      <c r="I741" s="84"/>
      <c r="J741" s="98"/>
      <c r="K741" s="98"/>
    </row>
    <row r="742" spans="2:11" ht="12.75" x14ac:dyDescent="0.2">
      <c r="B742" s="15"/>
      <c r="C742" s="24"/>
      <c r="E742" s="84"/>
      <c r="F742" s="84"/>
      <c r="H742" s="25"/>
      <c r="I742" s="84"/>
      <c r="J742" s="98"/>
      <c r="K742" s="98"/>
    </row>
    <row r="743" spans="2:11" ht="12.75" x14ac:dyDescent="0.2">
      <c r="B743" s="15"/>
      <c r="C743" s="24"/>
      <c r="E743" s="84"/>
      <c r="F743" s="84"/>
      <c r="H743" s="25"/>
      <c r="I743" s="84"/>
      <c r="J743" s="98"/>
      <c r="K743" s="98"/>
    </row>
    <row r="744" spans="2:11" ht="12.75" x14ac:dyDescent="0.2">
      <c r="B744" s="15"/>
      <c r="C744" s="24"/>
      <c r="E744" s="84"/>
      <c r="F744" s="84"/>
      <c r="H744" s="25"/>
      <c r="I744" s="84"/>
      <c r="J744" s="98"/>
      <c r="K744" s="98"/>
    </row>
    <row r="745" spans="2:11" ht="12.75" x14ac:dyDescent="0.2">
      <c r="B745" s="15"/>
      <c r="C745" s="24"/>
      <c r="E745" s="84"/>
      <c r="F745" s="84"/>
      <c r="H745" s="25"/>
      <c r="I745" s="84"/>
      <c r="J745" s="98"/>
      <c r="K745" s="98"/>
    </row>
    <row r="746" spans="2:11" ht="12.75" x14ac:dyDescent="0.2">
      <c r="B746" s="15"/>
      <c r="C746" s="24"/>
      <c r="E746" s="84"/>
      <c r="F746" s="84"/>
      <c r="H746" s="25"/>
      <c r="I746" s="84"/>
      <c r="J746" s="98"/>
      <c r="K746" s="98"/>
    </row>
    <row r="747" spans="2:11" ht="12.75" x14ac:dyDescent="0.2">
      <c r="B747" s="15"/>
      <c r="C747" s="24"/>
      <c r="E747" s="84"/>
      <c r="F747" s="84"/>
      <c r="H747" s="25"/>
      <c r="I747" s="84"/>
      <c r="J747" s="98"/>
      <c r="K747" s="98"/>
    </row>
    <row r="748" spans="2:11" ht="12.75" x14ac:dyDescent="0.2">
      <c r="B748" s="15"/>
      <c r="C748" s="24"/>
      <c r="E748" s="84"/>
      <c r="F748" s="84"/>
      <c r="H748" s="25"/>
      <c r="I748" s="84"/>
      <c r="J748" s="98"/>
      <c r="K748" s="98"/>
    </row>
    <row r="749" spans="2:11" ht="12.75" x14ac:dyDescent="0.2">
      <c r="B749" s="15"/>
      <c r="C749" s="24"/>
      <c r="E749" s="84"/>
      <c r="F749" s="84"/>
      <c r="H749" s="25"/>
      <c r="I749" s="84"/>
      <c r="J749" s="98"/>
      <c r="K749" s="98"/>
    </row>
    <row r="750" spans="2:11" ht="12.75" x14ac:dyDescent="0.2">
      <c r="B750" s="15"/>
      <c r="C750" s="24"/>
      <c r="E750" s="84"/>
      <c r="F750" s="84"/>
      <c r="H750" s="25"/>
      <c r="I750" s="84"/>
      <c r="J750" s="98"/>
      <c r="K750" s="98"/>
    </row>
    <row r="751" spans="2:11" ht="12.75" x14ac:dyDescent="0.2">
      <c r="B751" s="15"/>
      <c r="C751" s="24"/>
      <c r="E751" s="84"/>
      <c r="F751" s="84"/>
      <c r="H751" s="25"/>
      <c r="I751" s="84"/>
      <c r="J751" s="98"/>
      <c r="K751" s="98"/>
    </row>
    <row r="752" spans="2:11" ht="12.75" x14ac:dyDescent="0.2">
      <c r="B752" s="15"/>
      <c r="C752" s="24"/>
      <c r="E752" s="84"/>
      <c r="F752" s="84"/>
      <c r="H752" s="25"/>
      <c r="I752" s="84"/>
      <c r="J752" s="98"/>
      <c r="K752" s="98"/>
    </row>
    <row r="753" spans="2:11" ht="12.75" x14ac:dyDescent="0.2">
      <c r="B753" s="15"/>
      <c r="C753" s="24"/>
      <c r="E753" s="84"/>
      <c r="F753" s="84"/>
      <c r="H753" s="25"/>
      <c r="I753" s="84"/>
      <c r="J753" s="98"/>
      <c r="K753" s="98"/>
    </row>
    <row r="754" spans="2:11" ht="12.75" x14ac:dyDescent="0.2">
      <c r="B754" s="15"/>
      <c r="C754" s="24"/>
      <c r="E754" s="84"/>
      <c r="F754" s="84"/>
      <c r="H754" s="25"/>
      <c r="I754" s="84"/>
      <c r="J754" s="98"/>
      <c r="K754" s="98"/>
    </row>
    <row r="755" spans="2:11" ht="12.75" x14ac:dyDescent="0.2">
      <c r="B755" s="15"/>
      <c r="C755" s="24"/>
      <c r="E755" s="84"/>
      <c r="F755" s="84"/>
      <c r="H755" s="25"/>
      <c r="I755" s="84"/>
      <c r="J755" s="98"/>
      <c r="K755" s="98"/>
    </row>
    <row r="756" spans="2:11" ht="12.75" x14ac:dyDescent="0.2">
      <c r="B756" s="15"/>
      <c r="C756" s="24"/>
      <c r="E756" s="84"/>
      <c r="F756" s="84"/>
      <c r="H756" s="25"/>
      <c r="I756" s="84"/>
      <c r="J756" s="98"/>
      <c r="K756" s="98"/>
    </row>
    <row r="757" spans="2:11" ht="12.75" x14ac:dyDescent="0.2">
      <c r="B757" s="15"/>
      <c r="C757" s="24"/>
      <c r="E757" s="84"/>
      <c r="F757" s="84"/>
      <c r="H757" s="25"/>
      <c r="I757" s="84"/>
      <c r="J757" s="98"/>
      <c r="K757" s="98"/>
    </row>
    <row r="758" spans="2:11" ht="12.75" x14ac:dyDescent="0.2">
      <c r="B758" s="15"/>
      <c r="C758" s="24"/>
      <c r="E758" s="84"/>
      <c r="F758" s="84"/>
      <c r="H758" s="25"/>
      <c r="I758" s="84"/>
      <c r="J758" s="98"/>
      <c r="K758" s="98"/>
    </row>
    <row r="759" spans="2:11" ht="12.75" x14ac:dyDescent="0.2">
      <c r="B759" s="15"/>
      <c r="C759" s="24"/>
      <c r="E759" s="84"/>
      <c r="F759" s="84"/>
      <c r="H759" s="25"/>
      <c r="I759" s="84"/>
      <c r="J759" s="98"/>
      <c r="K759" s="98"/>
    </row>
    <row r="760" spans="2:11" ht="12.75" x14ac:dyDescent="0.2">
      <c r="B760" s="15"/>
      <c r="C760" s="24"/>
      <c r="E760" s="84"/>
      <c r="F760" s="84"/>
      <c r="H760" s="25"/>
      <c r="I760" s="84"/>
      <c r="J760" s="98"/>
      <c r="K760" s="98"/>
    </row>
    <row r="761" spans="2:11" ht="12.75" x14ac:dyDescent="0.2">
      <c r="B761" s="15"/>
      <c r="C761" s="24"/>
      <c r="E761" s="84"/>
      <c r="F761" s="84"/>
      <c r="H761" s="25"/>
      <c r="I761" s="84"/>
      <c r="J761" s="98"/>
      <c r="K761" s="98"/>
    </row>
    <row r="762" spans="2:11" ht="12.75" x14ac:dyDescent="0.2">
      <c r="B762" s="15"/>
      <c r="C762" s="24"/>
      <c r="E762" s="84"/>
      <c r="F762" s="84"/>
      <c r="H762" s="25"/>
      <c r="I762" s="84"/>
      <c r="J762" s="98"/>
      <c r="K762" s="98"/>
    </row>
    <row r="763" spans="2:11" ht="12.75" x14ac:dyDescent="0.2">
      <c r="B763" s="15"/>
      <c r="C763" s="24"/>
      <c r="E763" s="84"/>
      <c r="F763" s="84"/>
      <c r="H763" s="25"/>
      <c r="I763" s="84"/>
      <c r="J763" s="98"/>
      <c r="K763" s="98"/>
    </row>
    <row r="764" spans="2:11" ht="12.75" x14ac:dyDescent="0.2">
      <c r="B764" s="15"/>
      <c r="C764" s="24"/>
      <c r="E764" s="84"/>
      <c r="F764" s="84"/>
      <c r="H764" s="25"/>
      <c r="I764" s="84"/>
      <c r="J764" s="98"/>
      <c r="K764" s="98"/>
    </row>
    <row r="765" spans="2:11" ht="12.75" x14ac:dyDescent="0.2">
      <c r="B765" s="15"/>
      <c r="C765" s="24"/>
      <c r="E765" s="84"/>
      <c r="F765" s="84"/>
      <c r="H765" s="25"/>
      <c r="I765" s="84"/>
      <c r="J765" s="98"/>
      <c r="K765" s="98"/>
    </row>
    <row r="766" spans="2:11" ht="12.75" x14ac:dyDescent="0.2">
      <c r="B766" s="15"/>
      <c r="C766" s="24"/>
      <c r="E766" s="84"/>
      <c r="F766" s="84"/>
      <c r="H766" s="25"/>
      <c r="I766" s="84"/>
      <c r="J766" s="98"/>
      <c r="K766" s="98"/>
    </row>
    <row r="767" spans="2:11" ht="12.75" x14ac:dyDescent="0.2">
      <c r="B767" s="15"/>
      <c r="C767" s="24"/>
      <c r="E767" s="84"/>
      <c r="F767" s="84"/>
      <c r="H767" s="25"/>
      <c r="I767" s="84"/>
      <c r="J767" s="98"/>
      <c r="K767" s="98"/>
    </row>
    <row r="768" spans="2:11" ht="12.75" x14ac:dyDescent="0.2">
      <c r="B768" s="15"/>
      <c r="C768" s="24"/>
      <c r="E768" s="84"/>
      <c r="F768" s="84"/>
      <c r="H768" s="25"/>
      <c r="I768" s="84"/>
      <c r="J768" s="98"/>
      <c r="K768" s="98"/>
    </row>
    <row r="769" spans="2:11" ht="12.75" x14ac:dyDescent="0.2">
      <c r="B769" s="15"/>
      <c r="C769" s="24"/>
      <c r="E769" s="84"/>
      <c r="F769" s="84"/>
      <c r="H769" s="25"/>
      <c r="I769" s="84"/>
      <c r="J769" s="98"/>
      <c r="K769" s="98"/>
    </row>
    <row r="770" spans="2:11" ht="12.75" x14ac:dyDescent="0.2">
      <c r="B770" s="15"/>
      <c r="C770" s="24"/>
      <c r="E770" s="84"/>
      <c r="F770" s="84"/>
      <c r="H770" s="25"/>
      <c r="I770" s="84"/>
      <c r="J770" s="98"/>
      <c r="K770" s="98"/>
    </row>
    <row r="771" spans="2:11" ht="12.75" x14ac:dyDescent="0.2">
      <c r="B771" s="15"/>
      <c r="C771" s="24"/>
      <c r="E771" s="84"/>
      <c r="F771" s="84"/>
      <c r="H771" s="25"/>
      <c r="I771" s="84"/>
      <c r="J771" s="98"/>
      <c r="K771" s="98"/>
    </row>
    <row r="772" spans="2:11" ht="12.75" x14ac:dyDescent="0.2">
      <c r="B772" s="15"/>
      <c r="C772" s="24"/>
      <c r="E772" s="84"/>
      <c r="F772" s="84"/>
      <c r="H772" s="25"/>
      <c r="I772" s="84"/>
      <c r="J772" s="98"/>
      <c r="K772" s="98"/>
    </row>
    <row r="773" spans="2:11" ht="12.75" x14ac:dyDescent="0.2">
      <c r="B773" s="15"/>
      <c r="C773" s="24"/>
      <c r="E773" s="84"/>
      <c r="F773" s="84"/>
      <c r="H773" s="25"/>
      <c r="I773" s="84"/>
      <c r="J773" s="98"/>
      <c r="K773" s="98"/>
    </row>
    <row r="774" spans="2:11" ht="12.75" x14ac:dyDescent="0.2">
      <c r="B774" s="15"/>
      <c r="C774" s="24"/>
      <c r="E774" s="84"/>
      <c r="F774" s="84"/>
      <c r="H774" s="25"/>
      <c r="I774" s="84"/>
      <c r="J774" s="98"/>
      <c r="K774" s="98"/>
    </row>
    <row r="775" spans="2:11" ht="12.75" x14ac:dyDescent="0.2">
      <c r="B775" s="15"/>
      <c r="C775" s="24"/>
      <c r="E775" s="84"/>
      <c r="F775" s="84"/>
      <c r="H775" s="25"/>
      <c r="I775" s="84"/>
      <c r="J775" s="98"/>
      <c r="K775" s="98"/>
    </row>
    <row r="776" spans="2:11" ht="12.75" x14ac:dyDescent="0.2">
      <c r="B776" s="15"/>
      <c r="C776" s="24"/>
      <c r="E776" s="84"/>
      <c r="F776" s="84"/>
      <c r="H776" s="25"/>
      <c r="I776" s="84"/>
      <c r="J776" s="98"/>
      <c r="K776" s="98"/>
    </row>
    <row r="777" spans="2:11" ht="12.75" x14ac:dyDescent="0.2">
      <c r="B777" s="15"/>
      <c r="C777" s="24"/>
      <c r="E777" s="84"/>
      <c r="F777" s="84"/>
      <c r="H777" s="25"/>
      <c r="I777" s="84"/>
      <c r="J777" s="98"/>
      <c r="K777" s="98"/>
    </row>
    <row r="778" spans="2:11" ht="12.75" x14ac:dyDescent="0.2">
      <c r="B778" s="15"/>
      <c r="C778" s="24"/>
      <c r="E778" s="84"/>
      <c r="F778" s="84"/>
      <c r="H778" s="25"/>
      <c r="I778" s="84"/>
      <c r="J778" s="98"/>
      <c r="K778" s="98"/>
    </row>
    <row r="779" spans="2:11" ht="12.75" x14ac:dyDescent="0.2">
      <c r="B779" s="15"/>
      <c r="C779" s="24"/>
      <c r="E779" s="84"/>
      <c r="F779" s="84"/>
      <c r="H779" s="25"/>
      <c r="I779" s="84"/>
      <c r="J779" s="98"/>
      <c r="K779" s="98"/>
    </row>
    <row r="780" spans="2:11" ht="12.75" x14ac:dyDescent="0.2">
      <c r="B780" s="15"/>
      <c r="C780" s="24"/>
      <c r="E780" s="84"/>
      <c r="F780" s="84"/>
      <c r="H780" s="25"/>
      <c r="I780" s="84"/>
      <c r="J780" s="98"/>
      <c r="K780" s="98"/>
    </row>
    <row r="781" spans="2:11" ht="12.75" x14ac:dyDescent="0.2">
      <c r="B781" s="15"/>
      <c r="C781" s="24"/>
      <c r="E781" s="84"/>
      <c r="F781" s="84"/>
      <c r="H781" s="25"/>
      <c r="I781" s="84"/>
      <c r="J781" s="98"/>
      <c r="K781" s="98"/>
    </row>
    <row r="782" spans="2:11" ht="12.75" x14ac:dyDescent="0.2">
      <c r="B782" s="15"/>
      <c r="C782" s="24"/>
      <c r="E782" s="84"/>
      <c r="F782" s="84"/>
      <c r="H782" s="25"/>
      <c r="I782" s="84"/>
      <c r="J782" s="98"/>
      <c r="K782" s="98"/>
    </row>
    <row r="783" spans="2:11" ht="12.75" x14ac:dyDescent="0.2">
      <c r="B783" s="15"/>
      <c r="C783" s="24"/>
      <c r="E783" s="84"/>
      <c r="F783" s="84"/>
      <c r="H783" s="25"/>
      <c r="I783" s="84"/>
      <c r="J783" s="98"/>
      <c r="K783" s="98"/>
    </row>
    <row r="784" spans="2:11" ht="12.75" x14ac:dyDescent="0.2">
      <c r="B784" s="15"/>
      <c r="C784" s="24"/>
      <c r="E784" s="84"/>
      <c r="F784" s="84"/>
      <c r="H784" s="25"/>
      <c r="I784" s="84"/>
      <c r="J784" s="98"/>
      <c r="K784" s="98"/>
    </row>
    <row r="785" spans="2:11" ht="12.75" x14ac:dyDescent="0.2">
      <c r="B785" s="15"/>
      <c r="C785" s="24"/>
      <c r="E785" s="84"/>
      <c r="F785" s="84"/>
      <c r="H785" s="25"/>
      <c r="I785" s="84"/>
      <c r="J785" s="98"/>
      <c r="K785" s="98"/>
    </row>
    <row r="786" spans="2:11" ht="12.75" x14ac:dyDescent="0.2">
      <c r="B786" s="15"/>
      <c r="C786" s="24"/>
      <c r="E786" s="84"/>
      <c r="F786" s="84"/>
      <c r="H786" s="25"/>
      <c r="I786" s="84"/>
      <c r="J786" s="98"/>
      <c r="K786" s="98"/>
    </row>
    <row r="787" spans="2:11" ht="12.75" x14ac:dyDescent="0.2">
      <c r="B787" s="15"/>
      <c r="C787" s="24"/>
      <c r="E787" s="84"/>
      <c r="F787" s="84"/>
      <c r="H787" s="25"/>
      <c r="I787" s="84"/>
      <c r="J787" s="98"/>
      <c r="K787" s="98"/>
    </row>
    <row r="788" spans="2:11" ht="12.75" x14ac:dyDescent="0.2">
      <c r="B788" s="15"/>
      <c r="C788" s="24"/>
      <c r="E788" s="84"/>
      <c r="F788" s="84"/>
      <c r="H788" s="25"/>
      <c r="I788" s="84"/>
      <c r="J788" s="98"/>
      <c r="K788" s="98"/>
    </row>
    <row r="789" spans="2:11" ht="12.75" x14ac:dyDescent="0.2">
      <c r="B789" s="15"/>
      <c r="C789" s="24"/>
      <c r="E789" s="84"/>
      <c r="F789" s="84"/>
      <c r="H789" s="25"/>
      <c r="I789" s="84"/>
      <c r="J789" s="98"/>
      <c r="K789" s="98"/>
    </row>
    <row r="790" spans="2:11" ht="12.75" x14ac:dyDescent="0.2">
      <c r="B790" s="15"/>
      <c r="C790" s="24"/>
      <c r="E790" s="84"/>
      <c r="F790" s="84"/>
      <c r="H790" s="25"/>
      <c r="I790" s="84"/>
      <c r="J790" s="98"/>
      <c r="K790" s="98"/>
    </row>
    <row r="791" spans="2:11" ht="12.75" x14ac:dyDescent="0.2">
      <c r="B791" s="15"/>
      <c r="C791" s="24"/>
      <c r="E791" s="84"/>
      <c r="F791" s="84"/>
      <c r="H791" s="25"/>
      <c r="I791" s="84"/>
      <c r="J791" s="98"/>
      <c r="K791" s="98"/>
    </row>
    <row r="792" spans="2:11" ht="12.75" x14ac:dyDescent="0.2">
      <c r="B792" s="15"/>
      <c r="C792" s="24"/>
      <c r="E792" s="84"/>
      <c r="F792" s="84"/>
      <c r="H792" s="25"/>
      <c r="I792" s="84"/>
      <c r="J792" s="98"/>
      <c r="K792" s="98"/>
    </row>
    <row r="793" spans="2:11" ht="12.75" x14ac:dyDescent="0.2">
      <c r="B793" s="15"/>
      <c r="C793" s="24"/>
      <c r="E793" s="84"/>
      <c r="F793" s="84"/>
      <c r="H793" s="25"/>
      <c r="I793" s="84"/>
      <c r="J793" s="98"/>
      <c r="K793" s="98"/>
    </row>
    <row r="794" spans="2:11" ht="12.75" x14ac:dyDescent="0.2">
      <c r="B794" s="15"/>
      <c r="C794" s="24"/>
      <c r="E794" s="84"/>
      <c r="F794" s="84"/>
      <c r="H794" s="25"/>
      <c r="I794" s="84"/>
      <c r="J794" s="98"/>
      <c r="K794" s="98"/>
    </row>
    <row r="795" spans="2:11" ht="12.75" x14ac:dyDescent="0.2">
      <c r="B795" s="15"/>
      <c r="C795" s="24"/>
      <c r="E795" s="84"/>
      <c r="F795" s="84"/>
      <c r="H795" s="25"/>
      <c r="I795" s="84"/>
      <c r="J795" s="98"/>
      <c r="K795" s="98"/>
    </row>
    <row r="796" spans="2:11" ht="12.75" x14ac:dyDescent="0.2">
      <c r="B796" s="15"/>
      <c r="C796" s="24"/>
      <c r="E796" s="84"/>
      <c r="F796" s="84"/>
      <c r="H796" s="25"/>
      <c r="I796" s="84"/>
      <c r="J796" s="98"/>
      <c r="K796" s="98"/>
    </row>
    <row r="797" spans="2:11" ht="12.75" x14ac:dyDescent="0.2">
      <c r="B797" s="15"/>
      <c r="C797" s="24"/>
      <c r="E797" s="84"/>
      <c r="F797" s="84"/>
      <c r="H797" s="25"/>
      <c r="I797" s="84"/>
      <c r="J797" s="98"/>
      <c r="K797" s="98"/>
    </row>
    <row r="798" spans="2:11" ht="12.75" x14ac:dyDescent="0.2">
      <c r="B798" s="15"/>
      <c r="C798" s="24"/>
      <c r="E798" s="84"/>
      <c r="F798" s="84"/>
      <c r="H798" s="25"/>
      <c r="I798" s="84"/>
      <c r="J798" s="98"/>
      <c r="K798" s="98"/>
    </row>
    <row r="799" spans="2:11" ht="12.75" x14ac:dyDescent="0.2">
      <c r="B799" s="15"/>
      <c r="C799" s="24"/>
      <c r="E799" s="84"/>
      <c r="F799" s="84"/>
      <c r="H799" s="25"/>
      <c r="I799" s="84"/>
      <c r="J799" s="98"/>
      <c r="K799" s="98"/>
    </row>
    <row r="800" spans="2:11" ht="12.75" x14ac:dyDescent="0.2">
      <c r="B800" s="15"/>
      <c r="C800" s="24"/>
      <c r="E800" s="84"/>
      <c r="F800" s="84"/>
      <c r="H800" s="25"/>
      <c r="I800" s="84"/>
      <c r="J800" s="98"/>
      <c r="K800" s="98"/>
    </row>
    <row r="801" spans="2:11" ht="12.75" x14ac:dyDescent="0.2">
      <c r="B801" s="15"/>
      <c r="C801" s="24"/>
      <c r="E801" s="84"/>
      <c r="F801" s="84"/>
      <c r="H801" s="25"/>
      <c r="I801" s="84"/>
      <c r="J801" s="98"/>
      <c r="K801" s="98"/>
    </row>
    <row r="802" spans="2:11" ht="12.75" x14ac:dyDescent="0.2">
      <c r="B802" s="15"/>
      <c r="C802" s="24"/>
      <c r="E802" s="84"/>
      <c r="F802" s="84"/>
      <c r="H802" s="25"/>
      <c r="I802" s="84"/>
      <c r="J802" s="98"/>
      <c r="K802" s="98"/>
    </row>
    <row r="803" spans="2:11" ht="12.75" x14ac:dyDescent="0.2">
      <c r="B803" s="15"/>
      <c r="C803" s="24"/>
      <c r="E803" s="84"/>
      <c r="F803" s="84"/>
      <c r="H803" s="25"/>
      <c r="I803" s="84"/>
      <c r="J803" s="98"/>
      <c r="K803" s="98"/>
    </row>
    <row r="804" spans="2:11" ht="12.75" x14ac:dyDescent="0.2">
      <c r="B804" s="15"/>
      <c r="C804" s="24"/>
      <c r="E804" s="84"/>
      <c r="F804" s="84"/>
      <c r="H804" s="25"/>
      <c r="I804" s="84"/>
      <c r="J804" s="98"/>
      <c r="K804" s="98"/>
    </row>
    <row r="805" spans="2:11" ht="12.75" x14ac:dyDescent="0.2">
      <c r="B805" s="15"/>
      <c r="C805" s="24"/>
      <c r="E805" s="84"/>
      <c r="F805" s="84"/>
      <c r="H805" s="25"/>
      <c r="I805" s="84"/>
      <c r="J805" s="98"/>
      <c r="K805" s="98"/>
    </row>
    <row r="806" spans="2:11" ht="12.75" x14ac:dyDescent="0.2">
      <c r="B806" s="15"/>
      <c r="C806" s="24"/>
      <c r="E806" s="84"/>
      <c r="F806" s="84"/>
      <c r="H806" s="25"/>
      <c r="I806" s="84"/>
      <c r="J806" s="98"/>
      <c r="K806" s="98"/>
    </row>
    <row r="807" spans="2:11" ht="12.75" x14ac:dyDescent="0.2">
      <c r="B807" s="15"/>
      <c r="C807" s="24"/>
      <c r="E807" s="84"/>
      <c r="F807" s="84"/>
      <c r="H807" s="25"/>
      <c r="I807" s="84"/>
      <c r="J807" s="98"/>
      <c r="K807" s="98"/>
    </row>
    <row r="808" spans="2:11" ht="12.75" x14ac:dyDescent="0.2">
      <c r="B808" s="15"/>
      <c r="C808" s="24"/>
      <c r="E808" s="84"/>
      <c r="F808" s="84"/>
      <c r="H808" s="25"/>
      <c r="I808" s="84"/>
      <c r="J808" s="98"/>
      <c r="K808" s="98"/>
    </row>
    <row r="809" spans="2:11" ht="12.75" x14ac:dyDescent="0.2">
      <c r="B809" s="15"/>
      <c r="C809" s="24"/>
      <c r="E809" s="84"/>
      <c r="F809" s="84"/>
      <c r="H809" s="25"/>
      <c r="I809" s="84"/>
      <c r="J809" s="98"/>
      <c r="K809" s="98"/>
    </row>
    <row r="810" spans="2:11" ht="12.75" x14ac:dyDescent="0.2">
      <c r="B810" s="15"/>
      <c r="C810" s="24"/>
      <c r="E810" s="84"/>
      <c r="F810" s="84"/>
      <c r="H810" s="25"/>
      <c r="I810" s="84"/>
      <c r="J810" s="98"/>
      <c r="K810" s="98"/>
    </row>
    <row r="811" spans="2:11" ht="12.75" x14ac:dyDescent="0.2">
      <c r="B811" s="15"/>
      <c r="C811" s="24"/>
      <c r="E811" s="84"/>
      <c r="F811" s="84"/>
      <c r="H811" s="25"/>
      <c r="I811" s="84"/>
      <c r="J811" s="98"/>
      <c r="K811" s="98"/>
    </row>
    <row r="812" spans="2:11" ht="12.75" x14ac:dyDescent="0.2">
      <c r="B812" s="15"/>
      <c r="C812" s="24"/>
      <c r="E812" s="84"/>
      <c r="F812" s="84"/>
      <c r="H812" s="25"/>
      <c r="I812" s="84"/>
      <c r="J812" s="98"/>
      <c r="K812" s="98"/>
    </row>
    <row r="813" spans="2:11" ht="12.75" x14ac:dyDescent="0.2">
      <c r="B813" s="15"/>
      <c r="C813" s="24"/>
      <c r="E813" s="84"/>
      <c r="F813" s="84"/>
      <c r="H813" s="25"/>
      <c r="I813" s="84"/>
      <c r="J813" s="98"/>
      <c r="K813" s="98"/>
    </row>
    <row r="814" spans="2:11" ht="12.75" x14ac:dyDescent="0.2">
      <c r="B814" s="15"/>
      <c r="C814" s="24"/>
      <c r="E814" s="84"/>
      <c r="F814" s="84"/>
      <c r="H814" s="25"/>
      <c r="I814" s="84"/>
      <c r="J814" s="98"/>
      <c r="K814" s="98"/>
    </row>
    <row r="815" spans="2:11" ht="12.75" x14ac:dyDescent="0.2">
      <c r="B815" s="15"/>
      <c r="C815" s="24"/>
      <c r="E815" s="84"/>
      <c r="F815" s="84"/>
      <c r="H815" s="25"/>
      <c r="I815" s="84"/>
      <c r="J815" s="98"/>
      <c r="K815" s="98"/>
    </row>
    <row r="816" spans="2:11" ht="12.75" x14ac:dyDescent="0.2">
      <c r="B816" s="15"/>
      <c r="C816" s="24"/>
      <c r="E816" s="84"/>
      <c r="F816" s="84"/>
      <c r="H816" s="25"/>
      <c r="I816" s="84"/>
      <c r="J816" s="98"/>
      <c r="K816" s="98"/>
    </row>
    <row r="817" spans="2:11" ht="12.75" x14ac:dyDescent="0.2">
      <c r="B817" s="15"/>
      <c r="C817" s="24"/>
      <c r="E817" s="84"/>
      <c r="F817" s="84"/>
      <c r="H817" s="25"/>
      <c r="I817" s="84"/>
      <c r="J817" s="98"/>
      <c r="K817" s="98"/>
    </row>
    <row r="818" spans="2:11" ht="12.75" x14ac:dyDescent="0.2">
      <c r="B818" s="15"/>
      <c r="C818" s="24"/>
      <c r="E818" s="84"/>
      <c r="F818" s="84"/>
      <c r="H818" s="25"/>
      <c r="I818" s="84"/>
      <c r="J818" s="98"/>
      <c r="K818" s="98"/>
    </row>
    <row r="819" spans="2:11" ht="12.75" x14ac:dyDescent="0.2">
      <c r="B819" s="15"/>
      <c r="C819" s="24"/>
      <c r="E819" s="84"/>
      <c r="F819" s="84"/>
      <c r="H819" s="25"/>
      <c r="I819" s="84"/>
      <c r="J819" s="98"/>
      <c r="K819" s="98"/>
    </row>
    <row r="820" spans="2:11" ht="12.75" x14ac:dyDescent="0.2">
      <c r="B820" s="15"/>
      <c r="C820" s="24"/>
      <c r="E820" s="84"/>
      <c r="F820" s="84"/>
      <c r="H820" s="25"/>
      <c r="I820" s="84"/>
      <c r="J820" s="98"/>
      <c r="K820" s="98"/>
    </row>
    <row r="821" spans="2:11" ht="12.75" x14ac:dyDescent="0.2">
      <c r="B821" s="15"/>
      <c r="C821" s="24"/>
      <c r="E821" s="84"/>
      <c r="F821" s="84"/>
      <c r="H821" s="25"/>
      <c r="I821" s="84"/>
      <c r="J821" s="98"/>
      <c r="K821" s="98"/>
    </row>
    <row r="822" spans="2:11" ht="12.75" x14ac:dyDescent="0.2">
      <c r="B822" s="15"/>
      <c r="C822" s="24"/>
      <c r="E822" s="84"/>
      <c r="F822" s="84"/>
      <c r="H822" s="25"/>
      <c r="I822" s="84"/>
      <c r="J822" s="98"/>
      <c r="K822" s="98"/>
    </row>
    <row r="823" spans="2:11" ht="12.75" x14ac:dyDescent="0.2">
      <c r="B823" s="15"/>
      <c r="C823" s="24"/>
      <c r="E823" s="84"/>
      <c r="F823" s="84"/>
      <c r="H823" s="25"/>
      <c r="I823" s="84"/>
      <c r="J823" s="98"/>
      <c r="K823" s="98"/>
    </row>
    <row r="824" spans="2:11" ht="12.75" x14ac:dyDescent="0.2">
      <c r="B824" s="15"/>
      <c r="C824" s="24"/>
      <c r="E824" s="84"/>
      <c r="F824" s="84"/>
      <c r="H824" s="25"/>
      <c r="I824" s="84"/>
      <c r="J824" s="98"/>
      <c r="K824" s="98"/>
    </row>
    <row r="825" spans="2:11" ht="12.75" x14ac:dyDescent="0.2">
      <c r="B825" s="15"/>
      <c r="C825" s="24"/>
      <c r="E825" s="84"/>
      <c r="F825" s="84"/>
      <c r="H825" s="25"/>
      <c r="I825" s="84"/>
      <c r="J825" s="98"/>
      <c r="K825" s="98"/>
    </row>
    <row r="826" spans="2:11" ht="12.75" x14ac:dyDescent="0.2">
      <c r="B826" s="15"/>
      <c r="C826" s="24"/>
      <c r="E826" s="84"/>
      <c r="F826" s="84"/>
      <c r="H826" s="25"/>
      <c r="I826" s="84"/>
      <c r="J826" s="98"/>
      <c r="K826" s="98"/>
    </row>
    <row r="827" spans="2:11" ht="12.75" x14ac:dyDescent="0.2">
      <c r="B827" s="15"/>
      <c r="C827" s="24"/>
      <c r="E827" s="84"/>
      <c r="F827" s="84"/>
      <c r="H827" s="25"/>
      <c r="I827" s="84"/>
      <c r="J827" s="98"/>
      <c r="K827" s="98"/>
    </row>
    <row r="828" spans="2:11" ht="12.75" x14ac:dyDescent="0.2">
      <c r="B828" s="15"/>
      <c r="C828" s="24"/>
      <c r="E828" s="84"/>
      <c r="F828" s="84"/>
      <c r="H828" s="25"/>
      <c r="I828" s="84"/>
      <c r="J828" s="98"/>
      <c r="K828" s="98"/>
    </row>
    <row r="829" spans="2:11" ht="12.75" x14ac:dyDescent="0.2">
      <c r="B829" s="15"/>
      <c r="C829" s="24"/>
      <c r="E829" s="84"/>
      <c r="F829" s="84"/>
      <c r="H829" s="25"/>
      <c r="I829" s="84"/>
      <c r="J829" s="98"/>
      <c r="K829" s="98"/>
    </row>
    <row r="830" spans="2:11" ht="12.75" x14ac:dyDescent="0.2">
      <c r="B830" s="15"/>
      <c r="C830" s="24"/>
      <c r="E830" s="84"/>
      <c r="F830" s="84"/>
      <c r="H830" s="25"/>
      <c r="I830" s="84"/>
      <c r="J830" s="98"/>
      <c r="K830" s="98"/>
    </row>
    <row r="831" spans="2:11" ht="12.75" x14ac:dyDescent="0.2">
      <c r="B831" s="15"/>
      <c r="C831" s="24"/>
      <c r="E831" s="84"/>
      <c r="F831" s="84"/>
      <c r="H831" s="25"/>
      <c r="I831" s="84"/>
      <c r="J831" s="98"/>
      <c r="K831" s="98"/>
    </row>
    <row r="832" spans="2:11" ht="12.75" x14ac:dyDescent="0.2">
      <c r="B832" s="15"/>
      <c r="C832" s="24"/>
      <c r="E832" s="84"/>
      <c r="F832" s="84"/>
      <c r="H832" s="25"/>
      <c r="I832" s="84"/>
      <c r="J832" s="98"/>
      <c r="K832" s="98"/>
    </row>
    <row r="833" spans="2:11" ht="12.75" x14ac:dyDescent="0.2">
      <c r="B833" s="15"/>
      <c r="C833" s="24"/>
      <c r="E833" s="84"/>
      <c r="F833" s="84"/>
      <c r="H833" s="25"/>
      <c r="I833" s="84"/>
      <c r="J833" s="98"/>
      <c r="K833" s="98"/>
    </row>
    <row r="834" spans="2:11" ht="12.75" x14ac:dyDescent="0.2">
      <c r="B834" s="15"/>
      <c r="C834" s="24"/>
      <c r="E834" s="84"/>
      <c r="F834" s="84"/>
      <c r="H834" s="25"/>
      <c r="I834" s="84"/>
      <c r="J834" s="98"/>
      <c r="K834" s="98"/>
    </row>
    <row r="835" spans="2:11" ht="12.75" x14ac:dyDescent="0.2">
      <c r="B835" s="15"/>
      <c r="C835" s="24"/>
      <c r="E835" s="84"/>
      <c r="F835" s="84"/>
      <c r="H835" s="25"/>
      <c r="I835" s="84"/>
      <c r="J835" s="98"/>
      <c r="K835" s="98"/>
    </row>
    <row r="836" spans="2:11" ht="12.75" x14ac:dyDescent="0.2">
      <c r="B836" s="15"/>
      <c r="C836" s="24"/>
      <c r="E836" s="84"/>
      <c r="F836" s="84"/>
      <c r="H836" s="25"/>
      <c r="I836" s="84"/>
      <c r="J836" s="98"/>
      <c r="K836" s="98"/>
    </row>
    <row r="837" spans="2:11" ht="12.75" x14ac:dyDescent="0.2">
      <c r="B837" s="15"/>
      <c r="C837" s="24"/>
      <c r="E837" s="84"/>
      <c r="F837" s="84"/>
      <c r="H837" s="25"/>
      <c r="I837" s="84"/>
      <c r="J837" s="98"/>
      <c r="K837" s="98"/>
    </row>
    <row r="838" spans="2:11" ht="12.75" x14ac:dyDescent="0.2">
      <c r="B838" s="15"/>
      <c r="C838" s="24"/>
      <c r="E838" s="84"/>
      <c r="F838" s="84"/>
      <c r="H838" s="25"/>
      <c r="I838" s="84"/>
      <c r="J838" s="98"/>
      <c r="K838" s="98"/>
    </row>
    <row r="839" spans="2:11" ht="12.75" x14ac:dyDescent="0.2">
      <c r="B839" s="15"/>
      <c r="C839" s="24"/>
      <c r="E839" s="84"/>
      <c r="F839" s="84"/>
      <c r="H839" s="25"/>
      <c r="I839" s="84"/>
      <c r="J839" s="98"/>
      <c r="K839" s="98"/>
    </row>
    <row r="840" spans="2:11" ht="12.75" x14ac:dyDescent="0.2">
      <c r="B840" s="15"/>
      <c r="C840" s="24"/>
      <c r="E840" s="84"/>
      <c r="F840" s="84"/>
      <c r="H840" s="25"/>
      <c r="I840" s="84"/>
      <c r="J840" s="98"/>
      <c r="K840" s="98"/>
    </row>
    <row r="841" spans="2:11" ht="12.75" x14ac:dyDescent="0.2">
      <c r="B841" s="15"/>
      <c r="C841" s="24"/>
      <c r="E841" s="84"/>
      <c r="F841" s="84"/>
      <c r="H841" s="25"/>
      <c r="I841" s="84"/>
      <c r="J841" s="98"/>
      <c r="K841" s="98"/>
    </row>
    <row r="842" spans="2:11" ht="12.75" x14ac:dyDescent="0.2">
      <c r="B842" s="15"/>
      <c r="C842" s="24"/>
      <c r="E842" s="84"/>
      <c r="F842" s="84"/>
      <c r="H842" s="25"/>
      <c r="I842" s="84"/>
      <c r="J842" s="98"/>
      <c r="K842" s="98"/>
    </row>
    <row r="843" spans="2:11" ht="12.75" x14ac:dyDescent="0.2">
      <c r="B843" s="15"/>
      <c r="C843" s="24"/>
      <c r="E843" s="84"/>
      <c r="F843" s="84"/>
      <c r="H843" s="25"/>
      <c r="I843" s="84"/>
      <c r="J843" s="98"/>
      <c r="K843" s="98"/>
    </row>
    <row r="844" spans="2:11" ht="12.75" x14ac:dyDescent="0.2">
      <c r="B844" s="15"/>
      <c r="C844" s="24"/>
      <c r="E844" s="84"/>
      <c r="F844" s="84"/>
      <c r="H844" s="25"/>
      <c r="I844" s="84"/>
      <c r="J844" s="98"/>
      <c r="K844" s="98"/>
    </row>
    <row r="845" spans="2:11" ht="12.75" x14ac:dyDescent="0.2">
      <c r="B845" s="15"/>
      <c r="C845" s="24"/>
      <c r="E845" s="84"/>
      <c r="F845" s="84"/>
      <c r="H845" s="25"/>
      <c r="I845" s="84"/>
      <c r="J845" s="98"/>
      <c r="K845" s="98"/>
    </row>
    <row r="846" spans="2:11" ht="12.75" x14ac:dyDescent="0.2">
      <c r="B846" s="15"/>
      <c r="C846" s="24"/>
      <c r="E846" s="84"/>
      <c r="F846" s="84"/>
      <c r="H846" s="25"/>
      <c r="I846" s="84"/>
      <c r="J846" s="98"/>
      <c r="K846" s="98"/>
    </row>
    <row r="847" spans="2:11" ht="12.75" x14ac:dyDescent="0.2">
      <c r="B847" s="15"/>
      <c r="C847" s="24"/>
      <c r="E847" s="84"/>
      <c r="F847" s="84"/>
      <c r="H847" s="25"/>
      <c r="I847" s="84"/>
      <c r="J847" s="98"/>
      <c r="K847" s="98"/>
    </row>
    <row r="848" spans="2:11" ht="12.75" x14ac:dyDescent="0.2">
      <c r="B848" s="15"/>
      <c r="C848" s="24"/>
      <c r="E848" s="84"/>
      <c r="F848" s="84"/>
      <c r="H848" s="25"/>
      <c r="I848" s="84"/>
      <c r="J848" s="98"/>
      <c r="K848" s="98"/>
    </row>
    <row r="849" spans="2:11" ht="12.75" x14ac:dyDescent="0.2">
      <c r="B849" s="15"/>
      <c r="C849" s="24"/>
      <c r="E849" s="84"/>
      <c r="F849" s="84"/>
      <c r="H849" s="25"/>
      <c r="I849" s="84"/>
      <c r="J849" s="98"/>
      <c r="K849" s="98"/>
    </row>
    <row r="850" spans="2:11" ht="12.75" x14ac:dyDescent="0.2">
      <c r="B850" s="15"/>
      <c r="C850" s="24"/>
      <c r="E850" s="84"/>
      <c r="F850" s="84"/>
      <c r="H850" s="25"/>
      <c r="I850" s="84"/>
      <c r="J850" s="98"/>
      <c r="K850" s="98"/>
    </row>
    <row r="851" spans="2:11" ht="12.75" x14ac:dyDescent="0.2">
      <c r="B851" s="15"/>
      <c r="C851" s="24"/>
      <c r="E851" s="84"/>
      <c r="F851" s="84"/>
      <c r="H851" s="25"/>
      <c r="I851" s="84"/>
      <c r="J851" s="98"/>
      <c r="K851" s="98"/>
    </row>
    <row r="852" spans="2:11" ht="12.75" x14ac:dyDescent="0.2">
      <c r="B852" s="15"/>
      <c r="C852" s="24"/>
      <c r="E852" s="84"/>
      <c r="F852" s="84"/>
      <c r="H852" s="25"/>
      <c r="I852" s="84"/>
      <c r="J852" s="98"/>
      <c r="K852" s="98"/>
    </row>
    <row r="853" spans="2:11" ht="12.75" x14ac:dyDescent="0.2">
      <c r="B853" s="15"/>
      <c r="C853" s="24"/>
      <c r="E853" s="84"/>
      <c r="F853" s="84"/>
      <c r="H853" s="25"/>
      <c r="I853" s="84"/>
      <c r="J853" s="98"/>
      <c r="K853" s="98"/>
    </row>
    <row r="854" spans="2:11" ht="12.75" x14ac:dyDescent="0.2">
      <c r="B854" s="15"/>
      <c r="C854" s="24"/>
      <c r="E854" s="84"/>
      <c r="F854" s="84"/>
      <c r="H854" s="25"/>
      <c r="I854" s="84"/>
      <c r="J854" s="98"/>
      <c r="K854" s="98"/>
    </row>
    <row r="855" spans="2:11" ht="12.75" x14ac:dyDescent="0.2">
      <c r="B855" s="15"/>
      <c r="C855" s="24"/>
      <c r="E855" s="84"/>
      <c r="F855" s="84"/>
      <c r="H855" s="25"/>
      <c r="I855" s="84"/>
      <c r="J855" s="98"/>
      <c r="K855" s="98"/>
    </row>
    <row r="856" spans="2:11" ht="12.75" x14ac:dyDescent="0.2">
      <c r="B856" s="15"/>
      <c r="C856" s="24"/>
      <c r="E856" s="84"/>
      <c r="F856" s="84"/>
      <c r="H856" s="25"/>
      <c r="I856" s="84"/>
      <c r="J856" s="98"/>
      <c r="K856" s="98"/>
    </row>
    <row r="857" spans="2:11" ht="12.75" x14ac:dyDescent="0.2">
      <c r="B857" s="15"/>
      <c r="C857" s="24"/>
      <c r="E857" s="84"/>
      <c r="F857" s="84"/>
      <c r="H857" s="25"/>
      <c r="I857" s="84"/>
      <c r="J857" s="98"/>
      <c r="K857" s="98"/>
    </row>
    <row r="858" spans="2:11" ht="12.75" x14ac:dyDescent="0.2">
      <c r="B858" s="15"/>
      <c r="C858" s="24"/>
      <c r="E858" s="84"/>
      <c r="F858" s="84"/>
      <c r="H858" s="25"/>
      <c r="I858" s="84"/>
      <c r="J858" s="98"/>
      <c r="K858" s="98"/>
    </row>
    <row r="859" spans="2:11" ht="12.75" x14ac:dyDescent="0.2">
      <c r="B859" s="15"/>
      <c r="C859" s="24"/>
      <c r="E859" s="84"/>
      <c r="F859" s="84"/>
      <c r="H859" s="25"/>
      <c r="I859" s="84"/>
      <c r="J859" s="98"/>
      <c r="K859" s="98"/>
    </row>
    <row r="860" spans="2:11" ht="12.75" x14ac:dyDescent="0.2">
      <c r="B860" s="15"/>
      <c r="C860" s="24"/>
      <c r="E860" s="84"/>
      <c r="F860" s="84"/>
      <c r="H860" s="25"/>
      <c r="I860" s="84"/>
      <c r="J860" s="98"/>
      <c r="K860" s="98"/>
    </row>
    <row r="861" spans="2:11" ht="12.75" x14ac:dyDescent="0.2">
      <c r="B861" s="15"/>
      <c r="C861" s="24"/>
      <c r="E861" s="84"/>
      <c r="F861" s="84"/>
      <c r="H861" s="25"/>
      <c r="I861" s="84"/>
      <c r="J861" s="98"/>
      <c r="K861" s="98"/>
    </row>
    <row r="862" spans="2:11" ht="12.75" x14ac:dyDescent="0.2">
      <c r="B862" s="15"/>
      <c r="C862" s="24"/>
      <c r="E862" s="84"/>
      <c r="F862" s="84"/>
      <c r="H862" s="25"/>
      <c r="I862" s="84"/>
      <c r="J862" s="98"/>
      <c r="K862" s="98"/>
    </row>
    <row r="863" spans="2:11" ht="12.75" x14ac:dyDescent="0.2">
      <c r="B863" s="15"/>
      <c r="C863" s="24"/>
      <c r="E863" s="84"/>
      <c r="F863" s="84"/>
      <c r="H863" s="25"/>
      <c r="I863" s="84"/>
      <c r="J863" s="98"/>
      <c r="K863" s="98"/>
    </row>
    <row r="864" spans="2:11" ht="12.75" x14ac:dyDescent="0.2">
      <c r="B864" s="15"/>
      <c r="C864" s="24"/>
      <c r="E864" s="84"/>
      <c r="F864" s="84"/>
      <c r="H864" s="25"/>
      <c r="I864" s="84"/>
      <c r="J864" s="98"/>
      <c r="K864" s="98"/>
    </row>
    <row r="865" spans="2:11" ht="12.75" x14ac:dyDescent="0.2">
      <c r="B865" s="15"/>
      <c r="C865" s="24"/>
      <c r="E865" s="84"/>
      <c r="F865" s="84"/>
      <c r="H865" s="25"/>
      <c r="I865" s="84"/>
      <c r="J865" s="98"/>
      <c r="K865" s="98"/>
    </row>
    <row r="866" spans="2:11" ht="12.75" x14ac:dyDescent="0.2">
      <c r="B866" s="15"/>
      <c r="C866" s="24"/>
      <c r="E866" s="84"/>
      <c r="F866" s="84"/>
      <c r="H866" s="25"/>
      <c r="I866" s="84"/>
      <c r="J866" s="98"/>
      <c r="K866" s="98"/>
    </row>
    <row r="867" spans="2:11" ht="12.75" x14ac:dyDescent="0.2">
      <c r="B867" s="15"/>
      <c r="C867" s="24"/>
      <c r="E867" s="84"/>
      <c r="F867" s="84"/>
      <c r="H867" s="25"/>
      <c r="I867" s="84"/>
      <c r="J867" s="98"/>
      <c r="K867" s="98"/>
    </row>
    <row r="868" spans="2:11" ht="12.75" x14ac:dyDescent="0.2">
      <c r="B868" s="15"/>
      <c r="C868" s="24"/>
      <c r="E868" s="84"/>
      <c r="F868" s="84"/>
      <c r="H868" s="25"/>
      <c r="I868" s="84"/>
      <c r="J868" s="98"/>
      <c r="K868" s="98"/>
    </row>
    <row r="869" spans="2:11" ht="12.75" x14ac:dyDescent="0.2">
      <c r="B869" s="15"/>
      <c r="C869" s="24"/>
      <c r="E869" s="84"/>
      <c r="F869" s="84"/>
      <c r="H869" s="25"/>
      <c r="I869" s="84"/>
      <c r="J869" s="98"/>
      <c r="K869" s="98"/>
    </row>
    <row r="870" spans="2:11" ht="12.75" x14ac:dyDescent="0.2">
      <c r="B870" s="15"/>
      <c r="C870" s="24"/>
      <c r="E870" s="84"/>
      <c r="F870" s="84"/>
      <c r="H870" s="25"/>
      <c r="I870" s="84"/>
      <c r="J870" s="98"/>
      <c r="K870" s="98"/>
    </row>
    <row r="871" spans="2:11" ht="12.75" x14ac:dyDescent="0.2">
      <c r="B871" s="15"/>
      <c r="C871" s="24"/>
      <c r="E871" s="84"/>
      <c r="F871" s="84"/>
      <c r="H871" s="25"/>
      <c r="I871" s="84"/>
      <c r="J871" s="98"/>
      <c r="K871" s="98"/>
    </row>
    <row r="872" spans="2:11" ht="12.75" x14ac:dyDescent="0.2">
      <c r="B872" s="15"/>
      <c r="C872" s="24"/>
      <c r="E872" s="84"/>
      <c r="F872" s="84"/>
      <c r="H872" s="25"/>
      <c r="I872" s="84"/>
      <c r="J872" s="98"/>
      <c r="K872" s="98"/>
    </row>
    <row r="873" spans="2:11" ht="12.75" x14ac:dyDescent="0.2">
      <c r="B873" s="15"/>
      <c r="C873" s="24"/>
      <c r="E873" s="84"/>
      <c r="F873" s="84"/>
      <c r="H873" s="25"/>
      <c r="I873" s="84"/>
      <c r="J873" s="98"/>
      <c r="K873" s="98"/>
    </row>
    <row r="874" spans="2:11" ht="12.75" x14ac:dyDescent="0.2">
      <c r="B874" s="15"/>
      <c r="C874" s="24"/>
      <c r="E874" s="84"/>
      <c r="F874" s="84"/>
      <c r="H874" s="25"/>
      <c r="I874" s="84"/>
      <c r="J874" s="98"/>
      <c r="K874" s="98"/>
    </row>
    <row r="875" spans="2:11" ht="12.75" x14ac:dyDescent="0.2">
      <c r="B875" s="15"/>
      <c r="C875" s="24"/>
      <c r="E875" s="84"/>
      <c r="F875" s="84"/>
      <c r="H875" s="25"/>
      <c r="I875" s="84"/>
      <c r="J875" s="98"/>
      <c r="K875" s="98"/>
    </row>
    <row r="876" spans="2:11" ht="12.75" x14ac:dyDescent="0.2">
      <c r="B876" s="15"/>
      <c r="C876" s="24"/>
      <c r="E876" s="84"/>
      <c r="F876" s="84"/>
      <c r="H876" s="25"/>
      <c r="I876" s="84"/>
      <c r="J876" s="98"/>
      <c r="K876" s="98"/>
    </row>
    <row r="877" spans="2:11" ht="12.75" x14ac:dyDescent="0.2">
      <c r="B877" s="15"/>
      <c r="C877" s="24"/>
      <c r="E877" s="84"/>
      <c r="F877" s="84"/>
      <c r="H877" s="25"/>
      <c r="I877" s="84"/>
      <c r="J877" s="98"/>
      <c r="K877" s="98"/>
    </row>
    <row r="878" spans="2:11" ht="12.75" x14ac:dyDescent="0.2">
      <c r="B878" s="15"/>
      <c r="C878" s="24"/>
      <c r="E878" s="84"/>
      <c r="F878" s="84"/>
      <c r="H878" s="25"/>
      <c r="I878" s="84"/>
      <c r="J878" s="98"/>
      <c r="K878" s="98"/>
    </row>
    <row r="879" spans="2:11" ht="12.75" x14ac:dyDescent="0.2">
      <c r="B879" s="15"/>
      <c r="C879" s="24"/>
      <c r="E879" s="84"/>
      <c r="F879" s="84"/>
      <c r="H879" s="25"/>
      <c r="I879" s="84"/>
      <c r="J879" s="98"/>
      <c r="K879" s="98"/>
    </row>
    <row r="880" spans="2:11" ht="12.75" x14ac:dyDescent="0.2">
      <c r="B880" s="15"/>
      <c r="C880" s="24"/>
      <c r="E880" s="84"/>
      <c r="F880" s="84"/>
      <c r="H880" s="25"/>
      <c r="I880" s="84"/>
      <c r="J880" s="98"/>
      <c r="K880" s="98"/>
    </row>
    <row r="881" spans="2:11" ht="12.75" x14ac:dyDescent="0.2">
      <c r="B881" s="15"/>
      <c r="C881" s="24"/>
      <c r="E881" s="84"/>
      <c r="F881" s="84"/>
      <c r="H881" s="25"/>
      <c r="I881" s="84"/>
      <c r="J881" s="98"/>
      <c r="K881" s="98"/>
    </row>
    <row r="882" spans="2:11" ht="12.75" x14ac:dyDescent="0.2">
      <c r="B882" s="15"/>
      <c r="C882" s="24"/>
      <c r="E882" s="84"/>
      <c r="F882" s="84"/>
      <c r="H882" s="25"/>
      <c r="I882" s="84"/>
      <c r="J882" s="98"/>
      <c r="K882" s="98"/>
    </row>
    <row r="883" spans="2:11" ht="12.75" x14ac:dyDescent="0.2">
      <c r="B883" s="15"/>
      <c r="C883" s="24"/>
      <c r="E883" s="84"/>
      <c r="F883" s="84"/>
      <c r="H883" s="25"/>
      <c r="I883" s="84"/>
      <c r="J883" s="98"/>
      <c r="K883" s="98"/>
    </row>
    <row r="884" spans="2:11" ht="12.75" x14ac:dyDescent="0.2">
      <c r="B884" s="15"/>
      <c r="C884" s="24"/>
      <c r="E884" s="84"/>
      <c r="F884" s="84"/>
      <c r="H884" s="25"/>
      <c r="I884" s="84"/>
      <c r="J884" s="98"/>
      <c r="K884" s="98"/>
    </row>
    <row r="885" spans="2:11" ht="12.75" x14ac:dyDescent="0.2">
      <c r="B885" s="15"/>
      <c r="C885" s="24"/>
      <c r="E885" s="84"/>
      <c r="F885" s="84"/>
      <c r="H885" s="25"/>
      <c r="I885" s="84"/>
      <c r="J885" s="98"/>
      <c r="K885" s="98"/>
    </row>
    <row r="886" spans="2:11" ht="12.75" x14ac:dyDescent="0.2">
      <c r="B886" s="15"/>
      <c r="C886" s="24"/>
      <c r="E886" s="84"/>
      <c r="F886" s="84"/>
      <c r="H886" s="25"/>
      <c r="I886" s="84"/>
      <c r="J886" s="98"/>
      <c r="K886" s="98"/>
    </row>
    <row r="887" spans="2:11" ht="12.75" x14ac:dyDescent="0.2">
      <c r="B887" s="15"/>
      <c r="C887" s="24"/>
      <c r="E887" s="84"/>
      <c r="F887" s="84"/>
      <c r="H887" s="25"/>
      <c r="I887" s="84"/>
      <c r="J887" s="98"/>
      <c r="K887" s="98"/>
    </row>
    <row r="888" spans="2:11" ht="12.75" x14ac:dyDescent="0.2">
      <c r="B888" s="15"/>
      <c r="C888" s="24"/>
      <c r="E888" s="84"/>
      <c r="F888" s="84"/>
      <c r="H888" s="25"/>
      <c r="I888" s="84"/>
      <c r="J888" s="98"/>
      <c r="K888" s="98"/>
    </row>
    <row r="889" spans="2:11" ht="12.75" x14ac:dyDescent="0.2">
      <c r="B889" s="15"/>
      <c r="C889" s="24"/>
      <c r="E889" s="84"/>
      <c r="F889" s="84"/>
      <c r="H889" s="25"/>
      <c r="I889" s="84"/>
      <c r="J889" s="98"/>
      <c r="K889" s="98"/>
    </row>
    <row r="890" spans="2:11" ht="12.75" x14ac:dyDescent="0.2">
      <c r="B890" s="15"/>
      <c r="C890" s="24"/>
      <c r="E890" s="84"/>
      <c r="F890" s="84"/>
      <c r="H890" s="25"/>
      <c r="I890" s="84"/>
      <c r="J890" s="98"/>
      <c r="K890" s="98"/>
    </row>
    <row r="891" spans="2:11" ht="12.75" x14ac:dyDescent="0.2">
      <c r="B891" s="15"/>
      <c r="C891" s="24"/>
      <c r="E891" s="84"/>
      <c r="F891" s="84"/>
      <c r="H891" s="25"/>
      <c r="I891" s="84"/>
      <c r="J891" s="98"/>
      <c r="K891" s="98"/>
    </row>
    <row r="892" spans="2:11" ht="12.75" x14ac:dyDescent="0.2">
      <c r="B892" s="15"/>
      <c r="C892" s="24"/>
      <c r="E892" s="84"/>
      <c r="F892" s="84"/>
      <c r="H892" s="25"/>
      <c r="I892" s="84"/>
      <c r="J892" s="98"/>
      <c r="K892" s="98"/>
    </row>
    <row r="893" spans="2:11" ht="12.75" x14ac:dyDescent="0.2">
      <c r="B893" s="15"/>
      <c r="C893" s="24"/>
      <c r="E893" s="84"/>
      <c r="F893" s="84"/>
      <c r="H893" s="25"/>
      <c r="I893" s="84"/>
      <c r="J893" s="98"/>
      <c r="K893" s="98"/>
    </row>
    <row r="894" spans="2:11" ht="12.75" x14ac:dyDescent="0.2">
      <c r="B894" s="15"/>
      <c r="C894" s="24"/>
      <c r="E894" s="84"/>
      <c r="F894" s="84"/>
      <c r="H894" s="25"/>
      <c r="I894" s="84"/>
      <c r="J894" s="98"/>
      <c r="K894" s="98"/>
    </row>
    <row r="895" spans="2:11" ht="12.75" x14ac:dyDescent="0.2">
      <c r="B895" s="15"/>
      <c r="C895" s="24"/>
      <c r="E895" s="84"/>
      <c r="F895" s="84"/>
      <c r="H895" s="25"/>
      <c r="I895" s="84"/>
      <c r="J895" s="98"/>
      <c r="K895" s="98"/>
    </row>
    <row r="896" spans="2:11" ht="12.75" x14ac:dyDescent="0.2">
      <c r="B896" s="15"/>
      <c r="C896" s="24"/>
      <c r="E896" s="84"/>
      <c r="F896" s="84"/>
      <c r="H896" s="25"/>
      <c r="I896" s="84"/>
      <c r="J896" s="98"/>
      <c r="K896" s="98"/>
    </row>
    <row r="897" spans="2:11" ht="12.75" x14ac:dyDescent="0.2">
      <c r="B897" s="15"/>
      <c r="C897" s="24"/>
      <c r="E897" s="84"/>
      <c r="F897" s="84"/>
      <c r="H897" s="25"/>
      <c r="I897" s="84"/>
      <c r="J897" s="98"/>
      <c r="K897" s="98"/>
    </row>
    <row r="898" spans="2:11" ht="12.75" x14ac:dyDescent="0.2">
      <c r="B898" s="15"/>
      <c r="C898" s="24"/>
      <c r="E898" s="84"/>
      <c r="F898" s="84"/>
      <c r="H898" s="25"/>
      <c r="I898" s="84"/>
      <c r="J898" s="98"/>
      <c r="K898" s="98"/>
    </row>
    <row r="899" spans="2:11" ht="12.75" x14ac:dyDescent="0.2">
      <c r="B899" s="15"/>
      <c r="C899" s="24"/>
      <c r="E899" s="84"/>
      <c r="F899" s="84"/>
      <c r="H899" s="25"/>
      <c r="I899" s="84"/>
      <c r="J899" s="98"/>
      <c r="K899" s="98"/>
    </row>
    <row r="900" spans="2:11" ht="12.75" x14ac:dyDescent="0.2">
      <c r="B900" s="15"/>
      <c r="C900" s="24"/>
      <c r="E900" s="84"/>
      <c r="F900" s="84"/>
      <c r="H900" s="25"/>
      <c r="I900" s="84"/>
      <c r="J900" s="98"/>
      <c r="K900" s="98"/>
    </row>
    <row r="901" spans="2:11" ht="12.75" x14ac:dyDescent="0.2">
      <c r="B901" s="15"/>
      <c r="C901" s="24"/>
      <c r="E901" s="84"/>
      <c r="F901" s="84"/>
      <c r="H901" s="25"/>
      <c r="I901" s="84"/>
      <c r="J901" s="98"/>
      <c r="K901" s="98"/>
    </row>
    <row r="902" spans="2:11" ht="12.75" x14ac:dyDescent="0.2">
      <c r="B902" s="15"/>
      <c r="C902" s="24"/>
      <c r="E902" s="84"/>
      <c r="F902" s="84"/>
      <c r="H902" s="25"/>
      <c r="I902" s="84"/>
      <c r="J902" s="98"/>
      <c r="K902" s="98"/>
    </row>
    <row r="903" spans="2:11" ht="12.75" x14ac:dyDescent="0.2">
      <c r="B903" s="15"/>
      <c r="C903" s="24"/>
      <c r="E903" s="84"/>
      <c r="F903" s="84"/>
      <c r="H903" s="25"/>
      <c r="I903" s="84"/>
      <c r="J903" s="98"/>
      <c r="K903" s="98"/>
    </row>
    <row r="904" spans="2:11" ht="12.75" x14ac:dyDescent="0.2">
      <c r="B904" s="15"/>
      <c r="C904" s="24"/>
      <c r="E904" s="84"/>
      <c r="F904" s="84"/>
      <c r="H904" s="25"/>
      <c r="I904" s="84"/>
      <c r="J904" s="98"/>
      <c r="K904" s="98"/>
    </row>
    <row r="905" spans="2:11" ht="12.75" x14ac:dyDescent="0.2">
      <c r="B905" s="15"/>
      <c r="C905" s="24"/>
      <c r="E905" s="84"/>
      <c r="F905" s="84"/>
      <c r="H905" s="25"/>
      <c r="I905" s="84"/>
      <c r="J905" s="98"/>
      <c r="K905" s="98"/>
    </row>
    <row r="906" spans="2:11" ht="12.75" x14ac:dyDescent="0.2">
      <c r="B906" s="15"/>
      <c r="C906" s="24"/>
      <c r="E906" s="84"/>
      <c r="F906" s="84"/>
      <c r="H906" s="25"/>
      <c r="I906" s="84"/>
      <c r="J906" s="98"/>
      <c r="K906" s="98"/>
    </row>
    <row r="907" spans="2:11" ht="12.75" x14ac:dyDescent="0.2">
      <c r="B907" s="15"/>
      <c r="C907" s="24"/>
      <c r="E907" s="84"/>
      <c r="F907" s="84"/>
      <c r="H907" s="25"/>
      <c r="I907" s="84"/>
      <c r="J907" s="98"/>
      <c r="K907" s="98"/>
    </row>
    <row r="908" spans="2:11" ht="12.75" x14ac:dyDescent="0.2">
      <c r="B908" s="15"/>
      <c r="C908" s="24"/>
      <c r="E908" s="84"/>
      <c r="F908" s="84"/>
      <c r="H908" s="25"/>
      <c r="I908" s="84"/>
      <c r="J908" s="98"/>
      <c r="K908" s="98"/>
    </row>
    <row r="909" spans="2:11" ht="12.75" x14ac:dyDescent="0.2">
      <c r="B909" s="15"/>
      <c r="C909" s="24"/>
      <c r="E909" s="84"/>
      <c r="F909" s="84"/>
      <c r="H909" s="25"/>
      <c r="I909" s="84"/>
      <c r="J909" s="98"/>
      <c r="K909" s="98"/>
    </row>
    <row r="910" spans="2:11" ht="12.75" x14ac:dyDescent="0.2">
      <c r="B910" s="15"/>
      <c r="C910" s="24"/>
      <c r="E910" s="84"/>
      <c r="F910" s="84"/>
      <c r="H910" s="25"/>
      <c r="I910" s="84"/>
      <c r="J910" s="98"/>
      <c r="K910" s="98"/>
    </row>
    <row r="911" spans="2:11" ht="12.75" x14ac:dyDescent="0.2">
      <c r="B911" s="15"/>
      <c r="C911" s="24"/>
      <c r="E911" s="84"/>
      <c r="F911" s="84"/>
      <c r="H911" s="25"/>
      <c r="I911" s="84"/>
      <c r="J911" s="98"/>
      <c r="K911" s="98"/>
    </row>
    <row r="912" spans="2:11" ht="12.75" x14ac:dyDescent="0.2">
      <c r="B912" s="15"/>
      <c r="C912" s="24"/>
      <c r="E912" s="84"/>
      <c r="F912" s="84"/>
      <c r="H912" s="25"/>
      <c r="I912" s="84"/>
      <c r="J912" s="98"/>
      <c r="K912" s="98"/>
    </row>
    <row r="913" spans="2:11" ht="12.75" x14ac:dyDescent="0.2">
      <c r="B913" s="15"/>
      <c r="C913" s="24"/>
      <c r="E913" s="84"/>
      <c r="F913" s="84"/>
      <c r="H913" s="25"/>
      <c r="I913" s="84"/>
      <c r="J913" s="98"/>
      <c r="K913" s="98"/>
    </row>
    <row r="914" spans="2:11" ht="12.75" x14ac:dyDescent="0.2">
      <c r="B914" s="15"/>
      <c r="C914" s="24"/>
      <c r="E914" s="84"/>
      <c r="F914" s="84"/>
      <c r="H914" s="25"/>
      <c r="I914" s="84"/>
      <c r="J914" s="98"/>
      <c r="K914" s="98"/>
    </row>
    <row r="915" spans="2:11" ht="12.75" x14ac:dyDescent="0.2">
      <c r="B915" s="15"/>
      <c r="C915" s="24"/>
      <c r="E915" s="84"/>
      <c r="F915" s="84"/>
      <c r="H915" s="25"/>
      <c r="I915" s="84"/>
      <c r="J915" s="98"/>
      <c r="K915" s="98"/>
    </row>
    <row r="916" spans="2:11" ht="12.75" x14ac:dyDescent="0.2">
      <c r="B916" s="15"/>
      <c r="C916" s="24"/>
      <c r="E916" s="84"/>
      <c r="F916" s="84"/>
      <c r="H916" s="25"/>
      <c r="I916" s="84"/>
      <c r="J916" s="98"/>
      <c r="K916" s="98"/>
    </row>
    <row r="917" spans="2:11" ht="12.75" x14ac:dyDescent="0.2">
      <c r="B917" s="15"/>
      <c r="C917" s="24"/>
      <c r="E917" s="84"/>
      <c r="F917" s="84"/>
      <c r="H917" s="25"/>
      <c r="I917" s="84"/>
      <c r="J917" s="98"/>
      <c r="K917" s="98"/>
    </row>
    <row r="918" spans="2:11" ht="12.75" x14ac:dyDescent="0.2">
      <c r="B918" s="15"/>
      <c r="C918" s="24"/>
      <c r="E918" s="84"/>
      <c r="F918" s="84"/>
      <c r="H918" s="25"/>
      <c r="I918" s="84"/>
      <c r="J918" s="98"/>
      <c r="K918" s="98"/>
    </row>
    <row r="919" spans="2:11" ht="12.75" x14ac:dyDescent="0.2">
      <c r="B919" s="15"/>
      <c r="C919" s="24"/>
      <c r="E919" s="84"/>
      <c r="F919" s="84"/>
      <c r="H919" s="25"/>
      <c r="I919" s="84"/>
      <c r="J919" s="98"/>
      <c r="K919" s="98"/>
    </row>
    <row r="920" spans="2:11" ht="12.75" x14ac:dyDescent="0.2">
      <c r="B920" s="15"/>
      <c r="C920" s="24"/>
      <c r="E920" s="84"/>
      <c r="F920" s="84"/>
      <c r="H920" s="25"/>
      <c r="I920" s="84"/>
      <c r="J920" s="98"/>
      <c r="K920" s="98"/>
    </row>
    <row r="921" spans="2:11" ht="12.75" x14ac:dyDescent="0.2">
      <c r="B921" s="15"/>
      <c r="C921" s="24"/>
      <c r="E921" s="84"/>
      <c r="F921" s="84"/>
      <c r="H921" s="25"/>
      <c r="I921" s="84"/>
      <c r="J921" s="98"/>
      <c r="K921" s="98"/>
    </row>
    <row r="922" spans="2:11" ht="12.75" x14ac:dyDescent="0.2">
      <c r="B922" s="15"/>
      <c r="C922" s="24"/>
      <c r="E922" s="84"/>
      <c r="F922" s="84"/>
      <c r="H922" s="25"/>
      <c r="I922" s="84"/>
      <c r="J922" s="98"/>
      <c r="K922" s="98"/>
    </row>
    <row r="923" spans="2:11" ht="12.75" x14ac:dyDescent="0.2">
      <c r="B923" s="15"/>
      <c r="C923" s="24"/>
      <c r="E923" s="84"/>
      <c r="F923" s="84"/>
      <c r="H923" s="25"/>
      <c r="I923" s="84"/>
      <c r="J923" s="98"/>
      <c r="K923" s="98"/>
    </row>
    <row r="924" spans="2:11" ht="12.75" x14ac:dyDescent="0.2">
      <c r="B924" s="15"/>
      <c r="C924" s="24"/>
      <c r="E924" s="84"/>
      <c r="F924" s="84"/>
      <c r="H924" s="25"/>
      <c r="I924" s="84"/>
      <c r="J924" s="98"/>
      <c r="K924" s="98"/>
    </row>
    <row r="925" spans="2:11" ht="12.75" x14ac:dyDescent="0.2">
      <c r="B925" s="15"/>
      <c r="C925" s="24"/>
      <c r="E925" s="84"/>
      <c r="F925" s="84"/>
      <c r="H925" s="25"/>
      <c r="I925" s="84"/>
      <c r="J925" s="98"/>
      <c r="K925" s="98"/>
    </row>
    <row r="926" spans="2:11" ht="12.75" x14ac:dyDescent="0.2">
      <c r="B926" s="15"/>
      <c r="C926" s="24"/>
      <c r="E926" s="84"/>
      <c r="F926" s="84"/>
      <c r="H926" s="25"/>
      <c r="I926" s="84"/>
      <c r="J926" s="98"/>
      <c r="K926" s="98"/>
    </row>
    <row r="927" spans="2:11" ht="12.75" x14ac:dyDescent="0.2">
      <c r="B927" s="15"/>
      <c r="C927" s="24"/>
      <c r="E927" s="84"/>
      <c r="F927" s="84"/>
      <c r="H927" s="25"/>
      <c r="I927" s="84"/>
      <c r="J927" s="98"/>
      <c r="K927" s="98"/>
    </row>
    <row r="928" spans="2:11" ht="12.75" x14ac:dyDescent="0.2">
      <c r="B928" s="15"/>
      <c r="C928" s="24"/>
      <c r="E928" s="84"/>
      <c r="F928" s="84"/>
      <c r="H928" s="25"/>
      <c r="I928" s="84"/>
      <c r="J928" s="98"/>
      <c r="K928" s="98"/>
    </row>
    <row r="929" spans="2:11" ht="12.75" x14ac:dyDescent="0.2">
      <c r="B929" s="15"/>
      <c r="C929" s="24"/>
      <c r="E929" s="84"/>
      <c r="F929" s="84"/>
      <c r="H929" s="25"/>
      <c r="I929" s="84"/>
      <c r="J929" s="98"/>
      <c r="K929" s="98"/>
    </row>
    <row r="930" spans="2:11" ht="12.75" x14ac:dyDescent="0.2">
      <c r="B930" s="15"/>
      <c r="C930" s="24"/>
      <c r="E930" s="84"/>
      <c r="F930" s="84"/>
      <c r="H930" s="25"/>
      <c r="I930" s="84"/>
      <c r="J930" s="98"/>
      <c r="K930" s="98"/>
    </row>
    <row r="931" spans="2:11" ht="12.75" x14ac:dyDescent="0.2">
      <c r="B931" s="15"/>
      <c r="C931" s="24"/>
      <c r="E931" s="84"/>
      <c r="F931" s="84"/>
      <c r="H931" s="25"/>
      <c r="I931" s="84"/>
      <c r="J931" s="98"/>
      <c r="K931" s="98"/>
    </row>
    <row r="932" spans="2:11" ht="12.75" x14ac:dyDescent="0.2">
      <c r="B932" s="15"/>
      <c r="C932" s="24"/>
      <c r="E932" s="84"/>
      <c r="F932" s="84"/>
      <c r="H932" s="25"/>
      <c r="I932" s="84"/>
      <c r="J932" s="98"/>
      <c r="K932" s="98"/>
    </row>
    <row r="933" spans="2:11" ht="12.75" x14ac:dyDescent="0.2">
      <c r="B933" s="15"/>
      <c r="C933" s="24"/>
      <c r="E933" s="84"/>
      <c r="F933" s="84"/>
      <c r="H933" s="25"/>
      <c r="I933" s="84"/>
      <c r="J933" s="98"/>
      <c r="K933" s="98"/>
    </row>
    <row r="934" spans="2:11" ht="12.75" x14ac:dyDescent="0.2">
      <c r="B934" s="15"/>
      <c r="C934" s="24"/>
      <c r="E934" s="84"/>
      <c r="F934" s="84"/>
      <c r="H934" s="25"/>
      <c r="I934" s="84"/>
      <c r="J934" s="98"/>
      <c r="K934" s="98"/>
    </row>
    <row r="935" spans="2:11" ht="12.75" x14ac:dyDescent="0.2">
      <c r="B935" s="15"/>
      <c r="C935" s="24"/>
      <c r="E935" s="84"/>
      <c r="F935" s="84"/>
      <c r="H935" s="25"/>
      <c r="I935" s="84"/>
      <c r="J935" s="98"/>
      <c r="K935" s="98"/>
    </row>
    <row r="936" spans="2:11" ht="12.75" x14ac:dyDescent="0.2">
      <c r="B936" s="15"/>
      <c r="C936" s="24"/>
      <c r="E936" s="84"/>
      <c r="F936" s="84"/>
      <c r="H936" s="25"/>
      <c r="I936" s="84"/>
      <c r="J936" s="98"/>
      <c r="K936" s="98"/>
    </row>
    <row r="937" spans="2:11" ht="12.75" x14ac:dyDescent="0.2">
      <c r="B937" s="15"/>
      <c r="C937" s="24"/>
      <c r="E937" s="84"/>
      <c r="F937" s="84"/>
      <c r="H937" s="25"/>
      <c r="I937" s="84"/>
      <c r="J937" s="98"/>
      <c r="K937" s="98"/>
    </row>
    <row r="938" spans="2:11" ht="12.75" x14ac:dyDescent="0.2">
      <c r="B938" s="15"/>
      <c r="C938" s="24"/>
      <c r="E938" s="84"/>
      <c r="F938" s="84"/>
      <c r="H938" s="25"/>
      <c r="I938" s="84"/>
      <c r="J938" s="98"/>
      <c r="K938" s="98"/>
    </row>
    <row r="939" spans="2:11" ht="12.75" x14ac:dyDescent="0.2">
      <c r="B939" s="15"/>
      <c r="C939" s="24"/>
      <c r="E939" s="84"/>
      <c r="F939" s="84"/>
      <c r="H939" s="25"/>
      <c r="I939" s="84"/>
      <c r="J939" s="98"/>
      <c r="K939" s="98"/>
    </row>
    <row r="940" spans="2:11" ht="12.75" x14ac:dyDescent="0.2">
      <c r="B940" s="15"/>
      <c r="C940" s="24"/>
      <c r="E940" s="84"/>
      <c r="F940" s="84"/>
      <c r="H940" s="25"/>
      <c r="I940" s="84"/>
      <c r="J940" s="98"/>
      <c r="K940" s="98"/>
    </row>
    <row r="941" spans="2:11" ht="12.75" x14ac:dyDescent="0.2">
      <c r="B941" s="15"/>
      <c r="C941" s="24"/>
      <c r="E941" s="84"/>
      <c r="F941" s="84"/>
      <c r="H941" s="25"/>
      <c r="I941" s="84"/>
      <c r="J941" s="98"/>
      <c r="K941" s="98"/>
    </row>
    <row r="942" spans="2:11" ht="12.75" x14ac:dyDescent="0.2">
      <c r="B942" s="15"/>
      <c r="C942" s="24"/>
      <c r="E942" s="84"/>
      <c r="F942" s="84"/>
      <c r="H942" s="25"/>
      <c r="I942" s="84"/>
      <c r="J942" s="98"/>
      <c r="K942" s="98"/>
    </row>
    <row r="943" spans="2:11" ht="12.75" x14ac:dyDescent="0.2">
      <c r="B943" s="15"/>
      <c r="C943" s="24"/>
      <c r="E943" s="84"/>
      <c r="F943" s="84"/>
      <c r="H943" s="25"/>
      <c r="I943" s="84"/>
      <c r="J943" s="98"/>
      <c r="K943" s="98"/>
    </row>
    <row r="944" spans="2:11" ht="12.75" x14ac:dyDescent="0.2">
      <c r="B944" s="15"/>
      <c r="C944" s="24"/>
      <c r="E944" s="84"/>
      <c r="F944" s="84"/>
      <c r="H944" s="25"/>
      <c r="I944" s="84"/>
      <c r="J944" s="98"/>
      <c r="K944" s="98"/>
    </row>
    <row r="945" spans="2:11" ht="12.75" x14ac:dyDescent="0.2">
      <c r="B945" s="15"/>
      <c r="C945" s="24"/>
      <c r="E945" s="84"/>
      <c r="F945" s="84"/>
      <c r="H945" s="25"/>
      <c r="I945" s="84"/>
      <c r="J945" s="98"/>
      <c r="K945" s="98"/>
    </row>
    <row r="946" spans="2:11" ht="12.75" x14ac:dyDescent="0.2">
      <c r="B946" s="15"/>
      <c r="C946" s="24"/>
      <c r="E946" s="84"/>
      <c r="F946" s="84"/>
      <c r="H946" s="25"/>
      <c r="I946" s="84"/>
      <c r="J946" s="98"/>
      <c r="K946" s="98"/>
    </row>
    <row r="947" spans="2:11" ht="12.75" x14ac:dyDescent="0.2">
      <c r="B947" s="15"/>
      <c r="C947" s="24"/>
      <c r="E947" s="84"/>
      <c r="F947" s="84"/>
      <c r="H947" s="25"/>
      <c r="I947" s="84"/>
      <c r="J947" s="98"/>
      <c r="K947" s="98"/>
    </row>
    <row r="948" spans="2:11" ht="12.75" x14ac:dyDescent="0.2">
      <c r="B948" s="15"/>
      <c r="C948" s="24"/>
      <c r="E948" s="84"/>
      <c r="F948" s="84"/>
      <c r="H948" s="25"/>
      <c r="I948" s="84"/>
      <c r="J948" s="98"/>
      <c r="K948" s="98"/>
    </row>
    <row r="949" spans="2:11" ht="12.75" x14ac:dyDescent="0.2">
      <c r="B949" s="15"/>
      <c r="C949" s="24"/>
      <c r="E949" s="84"/>
      <c r="F949" s="84"/>
      <c r="H949" s="25"/>
      <c r="I949" s="84"/>
      <c r="J949" s="98"/>
      <c r="K949" s="98"/>
    </row>
    <row r="950" spans="2:11" ht="12.75" x14ac:dyDescent="0.2">
      <c r="B950" s="15"/>
      <c r="C950" s="24"/>
      <c r="E950" s="84"/>
      <c r="F950" s="84"/>
      <c r="H950" s="25"/>
      <c r="I950" s="84"/>
      <c r="J950" s="98"/>
      <c r="K950" s="98"/>
    </row>
    <row r="951" spans="2:11" ht="12.75" x14ac:dyDescent="0.2">
      <c r="B951" s="15"/>
      <c r="C951" s="24"/>
      <c r="E951" s="84"/>
      <c r="F951" s="84"/>
      <c r="H951" s="25"/>
      <c r="I951" s="84"/>
      <c r="J951" s="98"/>
      <c r="K951" s="98"/>
    </row>
    <row r="952" spans="2:11" ht="12.75" x14ac:dyDescent="0.2">
      <c r="B952" s="15"/>
      <c r="C952" s="24"/>
      <c r="E952" s="84"/>
      <c r="F952" s="84"/>
      <c r="H952" s="25"/>
      <c r="I952" s="84"/>
      <c r="J952" s="98"/>
      <c r="K952" s="98"/>
    </row>
    <row r="953" spans="2:11" ht="12.75" x14ac:dyDescent="0.2">
      <c r="B953" s="15"/>
      <c r="C953" s="24"/>
      <c r="E953" s="84"/>
      <c r="F953" s="84"/>
      <c r="H953" s="25"/>
      <c r="I953" s="84"/>
      <c r="J953" s="98"/>
      <c r="K953" s="98"/>
    </row>
    <row r="954" spans="2:11" ht="12.75" x14ac:dyDescent="0.2">
      <c r="B954" s="15"/>
      <c r="C954" s="24"/>
      <c r="E954" s="84"/>
      <c r="F954" s="84"/>
      <c r="H954" s="25"/>
      <c r="I954" s="84"/>
      <c r="J954" s="98"/>
      <c r="K954" s="98"/>
    </row>
    <row r="955" spans="2:11" ht="12.75" x14ac:dyDescent="0.2">
      <c r="B955" s="15"/>
      <c r="C955" s="24"/>
      <c r="E955" s="84"/>
      <c r="F955" s="84"/>
      <c r="H955" s="25"/>
      <c r="I955" s="84"/>
      <c r="J955" s="98"/>
      <c r="K955" s="98"/>
    </row>
    <row r="956" spans="2:11" ht="12.75" x14ac:dyDescent="0.2">
      <c r="B956" s="15"/>
      <c r="C956" s="24"/>
      <c r="E956" s="84"/>
      <c r="F956" s="84"/>
      <c r="H956" s="25"/>
      <c r="I956" s="84"/>
      <c r="J956" s="98"/>
      <c r="K956" s="98"/>
    </row>
    <row r="957" spans="2:11" ht="12.75" x14ac:dyDescent="0.2">
      <c r="B957" s="15"/>
      <c r="C957" s="24"/>
      <c r="E957" s="84"/>
      <c r="F957" s="84"/>
      <c r="H957" s="25"/>
      <c r="I957" s="84"/>
      <c r="J957" s="98"/>
      <c r="K957" s="98"/>
    </row>
    <row r="958" spans="2:11" ht="12.75" x14ac:dyDescent="0.2">
      <c r="B958" s="15"/>
      <c r="C958" s="24"/>
      <c r="E958" s="84"/>
      <c r="F958" s="84"/>
      <c r="H958" s="25"/>
      <c r="I958" s="84"/>
      <c r="J958" s="98"/>
      <c r="K958" s="98"/>
    </row>
    <row r="959" spans="2:11" ht="12.75" x14ac:dyDescent="0.2">
      <c r="B959" s="15"/>
      <c r="C959" s="24"/>
      <c r="E959" s="84"/>
      <c r="F959" s="84"/>
      <c r="H959" s="25"/>
      <c r="I959" s="84"/>
      <c r="J959" s="98"/>
      <c r="K959" s="98"/>
    </row>
    <row r="960" spans="2:11" ht="12.75" x14ac:dyDescent="0.2">
      <c r="B960" s="15"/>
      <c r="C960" s="24"/>
      <c r="E960" s="84"/>
      <c r="F960" s="84"/>
      <c r="H960" s="25"/>
      <c r="I960" s="84"/>
      <c r="J960" s="98"/>
      <c r="K960" s="98"/>
    </row>
    <row r="961" spans="2:11" ht="12.75" x14ac:dyDescent="0.2">
      <c r="B961" s="15"/>
      <c r="C961" s="24"/>
      <c r="E961" s="84"/>
      <c r="F961" s="84"/>
      <c r="H961" s="25"/>
      <c r="I961" s="84"/>
      <c r="J961" s="98"/>
      <c r="K961" s="98"/>
    </row>
    <row r="962" spans="2:11" ht="12.75" x14ac:dyDescent="0.2">
      <c r="B962" s="15"/>
      <c r="C962" s="24"/>
      <c r="E962" s="84"/>
      <c r="F962" s="84"/>
      <c r="H962" s="25"/>
      <c r="I962" s="84"/>
      <c r="J962" s="98"/>
      <c r="K962" s="98"/>
    </row>
    <row r="963" spans="2:11" ht="12.75" x14ac:dyDescent="0.2">
      <c r="B963" s="15"/>
      <c r="C963" s="24"/>
      <c r="E963" s="84"/>
      <c r="F963" s="84"/>
      <c r="H963" s="25"/>
      <c r="I963" s="84"/>
      <c r="J963" s="98"/>
      <c r="K963" s="98"/>
    </row>
    <row r="964" spans="2:11" ht="12.75" x14ac:dyDescent="0.2">
      <c r="B964" s="15"/>
      <c r="C964" s="24"/>
      <c r="E964" s="84"/>
      <c r="F964" s="84"/>
      <c r="H964" s="25"/>
      <c r="I964" s="84"/>
      <c r="J964" s="98"/>
      <c r="K964" s="98"/>
    </row>
    <row r="965" spans="2:11" ht="12.75" x14ac:dyDescent="0.2">
      <c r="B965" s="15"/>
      <c r="C965" s="24"/>
      <c r="E965" s="84"/>
      <c r="F965" s="84"/>
      <c r="H965" s="25"/>
      <c r="I965" s="84"/>
      <c r="J965" s="98"/>
      <c r="K965" s="98"/>
    </row>
    <row r="966" spans="2:11" ht="12.75" x14ac:dyDescent="0.2">
      <c r="B966" s="15"/>
      <c r="C966" s="24"/>
      <c r="E966" s="84"/>
      <c r="F966" s="84"/>
      <c r="H966" s="25"/>
      <c r="I966" s="84"/>
      <c r="J966" s="98"/>
      <c r="K966" s="98"/>
    </row>
    <row r="967" spans="2:11" ht="12.75" x14ac:dyDescent="0.2">
      <c r="B967" s="15"/>
      <c r="C967" s="24"/>
      <c r="E967" s="84"/>
      <c r="F967" s="84"/>
      <c r="H967" s="25"/>
      <c r="I967" s="84"/>
      <c r="J967" s="98"/>
      <c r="K967" s="98"/>
    </row>
    <row r="968" spans="2:11" ht="12.75" x14ac:dyDescent="0.2">
      <c r="B968" s="15"/>
      <c r="C968" s="24"/>
      <c r="E968" s="84"/>
      <c r="F968" s="84"/>
      <c r="H968" s="25"/>
      <c r="I968" s="84"/>
      <c r="J968" s="98"/>
      <c r="K968" s="98"/>
    </row>
    <row r="969" spans="2:11" ht="12.75" x14ac:dyDescent="0.2">
      <c r="B969" s="15"/>
      <c r="C969" s="24"/>
      <c r="E969" s="84"/>
      <c r="F969" s="84"/>
      <c r="H969" s="25"/>
      <c r="I969" s="84"/>
      <c r="J969" s="98"/>
      <c r="K969" s="98"/>
    </row>
    <row r="970" spans="2:11" ht="12.75" x14ac:dyDescent="0.2">
      <c r="B970" s="15"/>
      <c r="C970" s="24"/>
      <c r="E970" s="84"/>
      <c r="F970" s="84"/>
      <c r="H970" s="25"/>
      <c r="I970" s="84"/>
      <c r="J970" s="98"/>
      <c r="K970" s="98"/>
    </row>
    <row r="971" spans="2:11" ht="12.75" x14ac:dyDescent="0.2">
      <c r="B971" s="15"/>
      <c r="C971" s="24"/>
      <c r="E971" s="84"/>
      <c r="F971" s="84"/>
      <c r="H971" s="25"/>
      <c r="I971" s="84"/>
      <c r="J971" s="98"/>
      <c r="K971" s="98"/>
    </row>
    <row r="972" spans="2:11" ht="12.75" x14ac:dyDescent="0.2">
      <c r="B972" s="15"/>
      <c r="C972" s="24"/>
      <c r="E972" s="84"/>
      <c r="F972" s="84"/>
      <c r="H972" s="25"/>
      <c r="I972" s="84"/>
      <c r="J972" s="98"/>
      <c r="K972" s="98"/>
    </row>
    <row r="973" spans="2:11" ht="12.75" x14ac:dyDescent="0.2">
      <c r="B973" s="15"/>
      <c r="C973" s="24"/>
      <c r="E973" s="84"/>
      <c r="F973" s="84"/>
      <c r="H973" s="25"/>
      <c r="I973" s="84"/>
      <c r="J973" s="98"/>
      <c r="K973" s="98"/>
    </row>
    <row r="974" spans="2:11" ht="12.75" x14ac:dyDescent="0.2">
      <c r="B974" s="15"/>
      <c r="C974" s="24"/>
      <c r="E974" s="84"/>
      <c r="F974" s="84"/>
      <c r="H974" s="25"/>
      <c r="I974" s="84"/>
      <c r="J974" s="98"/>
      <c r="K974" s="98"/>
    </row>
    <row r="975" spans="2:11" ht="12.75" x14ac:dyDescent="0.2">
      <c r="B975" s="15"/>
      <c r="C975" s="24"/>
      <c r="E975" s="84"/>
      <c r="F975" s="84"/>
      <c r="H975" s="25"/>
      <c r="I975" s="84"/>
      <c r="J975" s="98"/>
      <c r="K975" s="98"/>
    </row>
    <row r="976" spans="2:11" ht="12.75" x14ac:dyDescent="0.2">
      <c r="B976" s="15"/>
      <c r="C976" s="24"/>
      <c r="E976" s="84"/>
      <c r="F976" s="84"/>
      <c r="H976" s="25"/>
      <c r="I976" s="84"/>
      <c r="J976" s="98"/>
      <c r="K976" s="98"/>
    </row>
    <row r="977" spans="2:11" ht="12.75" x14ac:dyDescent="0.2">
      <c r="B977" s="15"/>
      <c r="C977" s="24"/>
      <c r="E977" s="84"/>
      <c r="F977" s="84"/>
      <c r="H977" s="25"/>
      <c r="I977" s="84"/>
      <c r="J977" s="98"/>
      <c r="K977" s="98"/>
    </row>
    <row r="978" spans="2:11" ht="12.75" x14ac:dyDescent="0.2">
      <c r="B978" s="15"/>
      <c r="C978" s="24"/>
      <c r="E978" s="84"/>
      <c r="F978" s="84"/>
      <c r="H978" s="25"/>
      <c r="I978" s="84"/>
      <c r="J978" s="98"/>
      <c r="K978" s="98"/>
    </row>
    <row r="979" spans="2:11" ht="12.75" x14ac:dyDescent="0.2">
      <c r="B979" s="15"/>
      <c r="C979" s="24"/>
      <c r="E979" s="84"/>
      <c r="F979" s="84"/>
      <c r="H979" s="25"/>
      <c r="I979" s="84"/>
      <c r="J979" s="98"/>
      <c r="K979" s="98"/>
    </row>
    <row r="980" spans="2:11" ht="12.75" x14ac:dyDescent="0.2">
      <c r="B980" s="15"/>
      <c r="C980" s="24"/>
      <c r="E980" s="84"/>
      <c r="F980" s="84"/>
      <c r="H980" s="25"/>
      <c r="I980" s="84"/>
      <c r="J980" s="98"/>
      <c r="K980" s="98"/>
    </row>
    <row r="981" spans="2:11" ht="12.75" x14ac:dyDescent="0.2">
      <c r="B981" s="15"/>
      <c r="C981" s="24"/>
      <c r="E981" s="84"/>
      <c r="F981" s="84"/>
      <c r="H981" s="25"/>
      <c r="I981" s="84"/>
      <c r="J981" s="98"/>
      <c r="K981" s="98"/>
    </row>
    <row r="982" spans="2:11" ht="12.75" x14ac:dyDescent="0.2">
      <c r="B982" s="15"/>
      <c r="C982" s="24"/>
      <c r="E982" s="84"/>
      <c r="F982" s="84"/>
      <c r="H982" s="25"/>
      <c r="I982" s="84"/>
      <c r="J982" s="98"/>
      <c r="K982" s="98"/>
    </row>
    <row r="983" spans="2:11" ht="12.75" x14ac:dyDescent="0.2">
      <c r="B983" s="15"/>
      <c r="C983" s="24"/>
      <c r="E983" s="84"/>
      <c r="F983" s="84"/>
      <c r="H983" s="25"/>
      <c r="I983" s="84"/>
      <c r="J983" s="98"/>
      <c r="K983" s="98"/>
    </row>
    <row r="984" spans="2:11" ht="12.75" x14ac:dyDescent="0.2">
      <c r="B984" s="15"/>
      <c r="C984" s="24"/>
      <c r="E984" s="84"/>
      <c r="F984" s="84"/>
      <c r="H984" s="25"/>
      <c r="I984" s="84"/>
      <c r="J984" s="98"/>
      <c r="K984" s="98"/>
    </row>
    <row r="985" spans="2:11" ht="12.75" x14ac:dyDescent="0.2">
      <c r="B985" s="15"/>
      <c r="C985" s="24"/>
      <c r="E985" s="84"/>
      <c r="F985" s="84"/>
      <c r="H985" s="25"/>
      <c r="I985" s="84"/>
      <c r="J985" s="98"/>
      <c r="K985" s="98"/>
    </row>
    <row r="986" spans="2:11" ht="12.75" x14ac:dyDescent="0.2">
      <c r="B986" s="15"/>
      <c r="C986" s="24"/>
      <c r="E986" s="84"/>
      <c r="F986" s="84"/>
      <c r="H986" s="25"/>
      <c r="I986" s="84"/>
      <c r="J986" s="98"/>
      <c r="K986" s="98"/>
    </row>
    <row r="987" spans="2:11" ht="12.75" x14ac:dyDescent="0.2">
      <c r="B987" s="15"/>
      <c r="C987" s="24"/>
      <c r="E987" s="84"/>
      <c r="F987" s="84"/>
      <c r="H987" s="25"/>
      <c r="I987" s="84"/>
      <c r="J987" s="98"/>
      <c r="K987" s="98"/>
    </row>
    <row r="988" spans="2:11" ht="12.75" x14ac:dyDescent="0.2">
      <c r="B988" s="15"/>
      <c r="C988" s="24"/>
      <c r="E988" s="84"/>
      <c r="F988" s="84"/>
      <c r="H988" s="25"/>
      <c r="I988" s="84"/>
      <c r="J988" s="98"/>
      <c r="K988" s="98"/>
    </row>
    <row r="989" spans="2:11" ht="12.75" x14ac:dyDescent="0.2">
      <c r="B989" s="15"/>
      <c r="C989" s="24"/>
      <c r="E989" s="84"/>
      <c r="F989" s="84"/>
      <c r="H989" s="25"/>
      <c r="I989" s="84"/>
      <c r="J989" s="98"/>
      <c r="K989" s="98"/>
    </row>
    <row r="990" spans="2:11" ht="12.75" x14ac:dyDescent="0.2">
      <c r="B990" s="15"/>
      <c r="C990" s="24"/>
      <c r="E990" s="84"/>
      <c r="F990" s="84"/>
      <c r="H990" s="25"/>
      <c r="I990" s="84"/>
      <c r="J990" s="98"/>
      <c r="K990" s="98"/>
    </row>
    <row r="991" spans="2:11" ht="12.75" x14ac:dyDescent="0.2">
      <c r="B991" s="15"/>
      <c r="C991" s="24"/>
      <c r="E991" s="84"/>
      <c r="F991" s="84"/>
      <c r="H991" s="25"/>
      <c r="I991" s="84"/>
      <c r="J991" s="98"/>
      <c r="K991" s="98"/>
    </row>
    <row r="992" spans="2:11" ht="12.75" x14ac:dyDescent="0.2">
      <c r="B992" s="15"/>
      <c r="C992" s="24"/>
      <c r="E992" s="84"/>
      <c r="F992" s="84"/>
      <c r="H992" s="25"/>
      <c r="I992" s="84"/>
      <c r="J992" s="98"/>
      <c r="K992" s="98"/>
    </row>
    <row r="993" spans="2:11" ht="12.75" x14ac:dyDescent="0.2">
      <c r="B993" s="15"/>
      <c r="C993" s="24"/>
      <c r="E993" s="84"/>
      <c r="F993" s="84"/>
      <c r="H993" s="25"/>
      <c r="I993" s="84"/>
      <c r="J993" s="98"/>
      <c r="K993" s="98"/>
    </row>
    <row r="994" spans="2:11" ht="12.75" x14ac:dyDescent="0.2">
      <c r="B994" s="15"/>
      <c r="C994" s="24"/>
      <c r="E994" s="84"/>
      <c r="F994" s="84"/>
      <c r="H994" s="25"/>
      <c r="I994" s="84"/>
      <c r="J994" s="98"/>
      <c r="K994" s="98"/>
    </row>
    <row r="995" spans="2:11" ht="12.75" x14ac:dyDescent="0.2">
      <c r="B995" s="15"/>
      <c r="C995" s="24"/>
      <c r="E995" s="84"/>
      <c r="F995" s="84"/>
      <c r="H995" s="25"/>
      <c r="I995" s="84"/>
      <c r="J995" s="98"/>
      <c r="K995" s="98"/>
    </row>
    <row r="996" spans="2:11" ht="12.75" x14ac:dyDescent="0.2">
      <c r="B996" s="15"/>
      <c r="C996" s="24"/>
      <c r="E996" s="84"/>
      <c r="F996" s="84"/>
      <c r="H996" s="25"/>
      <c r="I996" s="84"/>
      <c r="J996" s="98"/>
      <c r="K996" s="98"/>
    </row>
    <row r="997" spans="2:11" ht="12.75" x14ac:dyDescent="0.2">
      <c r="B997" s="15"/>
      <c r="C997" s="24"/>
      <c r="E997" s="84"/>
      <c r="F997" s="84"/>
      <c r="H997" s="25"/>
      <c r="I997" s="84"/>
      <c r="J997" s="98"/>
      <c r="K997" s="98"/>
    </row>
  </sheetData>
  <autoFilter ref="A1:J97" xr:uid="{00000000-0009-0000-0000-000000000000}">
    <sortState xmlns:xlrd2="http://schemas.microsoft.com/office/spreadsheetml/2017/richdata2" ref="A2:J97">
      <sortCondition ref="A1:A97"/>
    </sortState>
  </autoFilter>
  <conditionalFormatting sqref="G1:G997">
    <cfRule type="containsText" dxfId="190" priority="1" operator="containsText" text="PENDIENTE">
      <formula>NOT(ISERROR(SEARCH(("PENDIENTE"),(G1))))</formula>
    </cfRule>
  </conditionalFormatting>
  <conditionalFormatting sqref="G1:G997">
    <cfRule type="containsText" dxfId="189" priority="2" operator="containsText" text="PAGADA">
      <formula>NOT(ISERROR(SEARCH(("PAGADA"),(G1))))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5CDA-DA62-4EC0-B290-2B9761B8655A}">
  <sheetPr>
    <outlinePr summaryBelow="0" summaryRight="0"/>
  </sheetPr>
  <dimension ref="A1:I998"/>
  <sheetViews>
    <sheetView workbookViewId="0">
      <selection activeCell="B10" sqref="B10"/>
    </sheetView>
  </sheetViews>
  <sheetFormatPr baseColWidth="10" defaultColWidth="12.7109375" defaultRowHeight="15.75" customHeight="1" x14ac:dyDescent="0.2"/>
  <cols>
    <col min="2" max="2" width="44.28515625" customWidth="1"/>
  </cols>
  <sheetData>
    <row r="1" spans="1:9" ht="12.75" x14ac:dyDescent="0.2">
      <c r="A1" s="108" t="s">
        <v>14</v>
      </c>
      <c r="B1" s="16" t="s">
        <v>15</v>
      </c>
      <c r="C1" s="24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</row>
    <row r="2" spans="1:9" ht="12.75" x14ac:dyDescent="0.2">
      <c r="A2" s="109">
        <v>1</v>
      </c>
      <c r="B2" s="16" t="s">
        <v>106</v>
      </c>
      <c r="C2" s="24">
        <v>30240</v>
      </c>
      <c r="D2" s="5">
        <v>4520011807</v>
      </c>
      <c r="E2" s="5" t="s">
        <v>107</v>
      </c>
      <c r="F2" s="5" t="s">
        <v>35</v>
      </c>
      <c r="G2" s="5" t="s">
        <v>123</v>
      </c>
      <c r="H2" s="24">
        <f t="shared" ref="H2:H3" si="0">C2</f>
        <v>30240</v>
      </c>
    </row>
    <row r="3" spans="1:9" ht="12.75" x14ac:dyDescent="0.2">
      <c r="A3" s="109">
        <v>2</v>
      </c>
      <c r="B3" s="16" t="s">
        <v>109</v>
      </c>
      <c r="C3" s="24">
        <v>5304</v>
      </c>
      <c r="D3" s="5">
        <v>4520011795</v>
      </c>
      <c r="E3" s="5" t="s">
        <v>107</v>
      </c>
      <c r="F3" s="5" t="s">
        <v>35</v>
      </c>
      <c r="G3" s="5" t="s">
        <v>123</v>
      </c>
      <c r="H3" s="24">
        <f t="shared" si="0"/>
        <v>5304</v>
      </c>
    </row>
    <row r="4" spans="1:9" ht="12.75" x14ac:dyDescent="0.2">
      <c r="A4" s="109">
        <v>3</v>
      </c>
      <c r="B4" s="16" t="s">
        <v>111</v>
      </c>
      <c r="C4" s="24">
        <v>8674.76</v>
      </c>
      <c r="D4" s="5">
        <v>4519969437</v>
      </c>
      <c r="E4" s="5" t="s">
        <v>112</v>
      </c>
      <c r="F4" s="5" t="s">
        <v>76</v>
      </c>
      <c r="G4" s="5" t="s">
        <v>123</v>
      </c>
      <c r="H4" s="5">
        <v>8674.76</v>
      </c>
    </row>
    <row r="5" spans="1:9" ht="12.75" x14ac:dyDescent="0.2">
      <c r="A5" s="109">
        <v>4</v>
      </c>
      <c r="B5" s="16" t="s">
        <v>114</v>
      </c>
      <c r="C5" s="24">
        <v>45500.55</v>
      </c>
      <c r="D5" s="5">
        <v>4519969430</v>
      </c>
      <c r="E5" s="5" t="s">
        <v>112</v>
      </c>
      <c r="F5" s="5" t="s">
        <v>76</v>
      </c>
      <c r="G5" s="5" t="s">
        <v>123</v>
      </c>
      <c r="H5" s="24">
        <f t="shared" ref="H5:H9" si="1">C5</f>
        <v>45500.55</v>
      </c>
    </row>
    <row r="6" spans="1:9" ht="12.75" x14ac:dyDescent="0.2">
      <c r="A6" s="109">
        <v>5</v>
      </c>
      <c r="B6" s="16" t="s">
        <v>118</v>
      </c>
      <c r="C6" s="24">
        <v>48500.22</v>
      </c>
      <c r="D6" s="5">
        <v>4519969424</v>
      </c>
      <c r="E6" s="5" t="s">
        <v>102</v>
      </c>
      <c r="F6" s="5" t="s">
        <v>76</v>
      </c>
      <c r="G6" s="5" t="s">
        <v>123</v>
      </c>
      <c r="H6" s="24">
        <f t="shared" si="1"/>
        <v>48500.22</v>
      </c>
    </row>
    <row r="7" spans="1:9" ht="12.75" x14ac:dyDescent="0.2">
      <c r="A7" s="109">
        <v>6</v>
      </c>
      <c r="B7" s="16" t="s">
        <v>121</v>
      </c>
      <c r="C7" s="24">
        <v>45800</v>
      </c>
      <c r="D7" s="5">
        <v>4519812891</v>
      </c>
      <c r="E7" s="5" t="s">
        <v>122</v>
      </c>
      <c r="F7" s="5" t="s">
        <v>76</v>
      </c>
      <c r="G7" s="5" t="s">
        <v>123</v>
      </c>
      <c r="H7" s="24">
        <f t="shared" si="1"/>
        <v>45800</v>
      </c>
    </row>
    <row r="8" spans="1:9" ht="12.75" x14ac:dyDescent="0.2">
      <c r="A8" s="109">
        <v>7</v>
      </c>
      <c r="B8" s="16" t="s">
        <v>126</v>
      </c>
      <c r="C8" s="24">
        <v>45000</v>
      </c>
      <c r="D8" s="5">
        <v>4519812883</v>
      </c>
      <c r="E8" s="5" t="s">
        <v>122</v>
      </c>
      <c r="F8" s="5" t="s">
        <v>76</v>
      </c>
      <c r="G8" s="5" t="s">
        <v>123</v>
      </c>
      <c r="H8" s="24">
        <f t="shared" si="1"/>
        <v>45000</v>
      </c>
    </row>
    <row r="9" spans="1:9" ht="12.75" x14ac:dyDescent="0.2">
      <c r="A9" s="109">
        <v>8</v>
      </c>
      <c r="B9" s="16" t="s">
        <v>201</v>
      </c>
      <c r="C9" s="24">
        <v>35800</v>
      </c>
      <c r="D9" s="5">
        <v>4519712417</v>
      </c>
      <c r="E9" s="5" t="s">
        <v>202</v>
      </c>
      <c r="F9" s="5" t="s">
        <v>76</v>
      </c>
      <c r="G9" s="5" t="s">
        <v>123</v>
      </c>
      <c r="H9" s="24">
        <f t="shared" si="1"/>
        <v>35800</v>
      </c>
    </row>
    <row r="10" spans="1:9" ht="15.75" customHeight="1" x14ac:dyDescent="0.25">
      <c r="A10" s="109">
        <v>9</v>
      </c>
      <c r="B10" s="110" t="s">
        <v>203</v>
      </c>
      <c r="C10" s="111">
        <v>719</v>
      </c>
      <c r="D10" s="112">
        <v>4518237040</v>
      </c>
      <c r="E10" s="110" t="s">
        <v>204</v>
      </c>
      <c r="F10" s="17"/>
      <c r="H10" s="113">
        <v>33285</v>
      </c>
      <c r="I10" s="107"/>
    </row>
    <row r="11" spans="1:9" ht="12.75" x14ac:dyDescent="0.2">
      <c r="A11" s="109">
        <v>10</v>
      </c>
      <c r="B11" s="16" t="s">
        <v>205</v>
      </c>
      <c r="C11" s="24">
        <v>35800</v>
      </c>
      <c r="D11" s="5">
        <v>4519712413</v>
      </c>
      <c r="E11" s="5" t="s">
        <v>202</v>
      </c>
      <c r="F11" s="5" t="s">
        <v>76</v>
      </c>
      <c r="G11" s="5" t="s">
        <v>123</v>
      </c>
      <c r="H11" s="24">
        <f>C11</f>
        <v>35800</v>
      </c>
    </row>
    <row r="12" spans="1:9" ht="12.75" x14ac:dyDescent="0.2">
      <c r="A12" s="109">
        <v>11</v>
      </c>
      <c r="B12" s="16" t="s">
        <v>206</v>
      </c>
      <c r="C12" s="24">
        <v>13922.88</v>
      </c>
      <c r="D12" s="5">
        <v>4519593445</v>
      </c>
      <c r="E12" s="5" t="s">
        <v>207</v>
      </c>
      <c r="F12" s="5" t="s">
        <v>13</v>
      </c>
      <c r="G12" s="5" t="s">
        <v>208</v>
      </c>
    </row>
    <row r="13" spans="1:9" ht="12.75" x14ac:dyDescent="0.2">
      <c r="A13" s="109">
        <v>12</v>
      </c>
      <c r="B13" s="16" t="s">
        <v>209</v>
      </c>
      <c r="C13" s="24">
        <v>13922.88</v>
      </c>
      <c r="D13" s="5">
        <v>4519566773</v>
      </c>
      <c r="E13" s="5" t="s">
        <v>140</v>
      </c>
      <c r="F13" s="5" t="s">
        <v>13</v>
      </c>
      <c r="G13" s="5" t="s">
        <v>208</v>
      </c>
    </row>
    <row r="14" spans="1:9" ht="12.75" x14ac:dyDescent="0.2">
      <c r="A14" s="109">
        <v>13</v>
      </c>
      <c r="B14" s="16" t="s">
        <v>210</v>
      </c>
      <c r="C14" s="24">
        <v>2751.2</v>
      </c>
      <c r="D14" s="5">
        <v>4519564169</v>
      </c>
      <c r="E14" s="5" t="s">
        <v>140</v>
      </c>
      <c r="F14" s="5" t="s">
        <v>76</v>
      </c>
      <c r="G14" s="5" t="s">
        <v>208</v>
      </c>
    </row>
    <row r="15" spans="1:9" ht="12.75" x14ac:dyDescent="0.2">
      <c r="A15" s="109">
        <v>14</v>
      </c>
      <c r="B15" s="16" t="s">
        <v>211</v>
      </c>
      <c r="C15" s="24">
        <v>2950</v>
      </c>
      <c r="D15" s="5">
        <v>4519537160</v>
      </c>
      <c r="E15" s="5" t="s">
        <v>138</v>
      </c>
      <c r="F15" s="5" t="s">
        <v>35</v>
      </c>
      <c r="G15" s="5" t="s">
        <v>123</v>
      </c>
      <c r="H15" s="24">
        <f t="shared" ref="H15:H21" si="2">C15</f>
        <v>2950</v>
      </c>
    </row>
    <row r="16" spans="1:9" ht="12.75" x14ac:dyDescent="0.2">
      <c r="A16" s="109">
        <v>15</v>
      </c>
      <c r="B16" s="16" t="s">
        <v>133</v>
      </c>
      <c r="C16" s="24">
        <v>3000</v>
      </c>
      <c r="D16" s="5">
        <v>4519511747</v>
      </c>
      <c r="E16" s="5" t="s">
        <v>134</v>
      </c>
      <c r="F16" s="5" t="s">
        <v>76</v>
      </c>
      <c r="G16" s="5" t="s">
        <v>123</v>
      </c>
      <c r="H16" s="24">
        <f t="shared" si="2"/>
        <v>3000</v>
      </c>
    </row>
    <row r="17" spans="1:8" ht="12.75" x14ac:dyDescent="0.2">
      <c r="A17" s="109">
        <v>16</v>
      </c>
      <c r="B17" s="16" t="s">
        <v>212</v>
      </c>
      <c r="C17" s="24">
        <v>41055</v>
      </c>
      <c r="D17" s="5">
        <v>4519467223</v>
      </c>
      <c r="E17" s="5" t="s">
        <v>213</v>
      </c>
      <c r="F17" s="5" t="s">
        <v>76</v>
      </c>
      <c r="G17" s="5" t="s">
        <v>123</v>
      </c>
      <c r="H17" s="24">
        <f t="shared" si="2"/>
        <v>41055</v>
      </c>
    </row>
    <row r="18" spans="1:8" ht="12.75" x14ac:dyDescent="0.2">
      <c r="A18" s="109">
        <v>17</v>
      </c>
      <c r="B18" s="16" t="s">
        <v>214</v>
      </c>
      <c r="C18" s="24">
        <v>56300</v>
      </c>
      <c r="D18" s="5">
        <v>4519450401</v>
      </c>
      <c r="E18" s="5" t="s">
        <v>215</v>
      </c>
      <c r="F18" s="5" t="s">
        <v>76</v>
      </c>
      <c r="G18" s="5" t="s">
        <v>123</v>
      </c>
      <c r="H18" s="24">
        <f t="shared" si="2"/>
        <v>56300</v>
      </c>
    </row>
    <row r="19" spans="1:8" ht="12.75" x14ac:dyDescent="0.2">
      <c r="A19" s="109">
        <v>18</v>
      </c>
      <c r="B19" s="16" t="s">
        <v>216</v>
      </c>
      <c r="C19" s="24">
        <v>53800</v>
      </c>
      <c r="D19" s="5">
        <v>4519450391</v>
      </c>
      <c r="E19" s="5" t="s">
        <v>215</v>
      </c>
      <c r="F19" s="5" t="s">
        <v>76</v>
      </c>
      <c r="G19" s="5" t="s">
        <v>123</v>
      </c>
      <c r="H19" s="24">
        <f t="shared" si="2"/>
        <v>53800</v>
      </c>
    </row>
    <row r="20" spans="1:8" ht="12.75" x14ac:dyDescent="0.2">
      <c r="A20" s="109">
        <v>19</v>
      </c>
      <c r="F20" s="5" t="s">
        <v>217</v>
      </c>
      <c r="H20" s="5">
        <f t="shared" si="2"/>
        <v>0</v>
      </c>
    </row>
    <row r="21" spans="1:8" ht="12.75" x14ac:dyDescent="0.2">
      <c r="A21" s="109">
        <v>20</v>
      </c>
      <c r="B21" s="16" t="s">
        <v>218</v>
      </c>
      <c r="C21" s="24">
        <v>41059.86</v>
      </c>
      <c r="D21" s="5">
        <v>4518157320</v>
      </c>
      <c r="E21" s="5" t="s">
        <v>219</v>
      </c>
      <c r="F21" s="5" t="s">
        <v>76</v>
      </c>
      <c r="G21" s="5" t="s">
        <v>123</v>
      </c>
      <c r="H21" s="24">
        <f t="shared" si="2"/>
        <v>41059.86</v>
      </c>
    </row>
    <row r="22" spans="1:8" ht="12.75" x14ac:dyDescent="0.2">
      <c r="A22" s="109">
        <v>21</v>
      </c>
      <c r="B22" s="16" t="s">
        <v>220</v>
      </c>
      <c r="C22" s="24">
        <v>2377</v>
      </c>
      <c r="D22" s="5">
        <v>4518151006</v>
      </c>
      <c r="E22" s="5" t="s">
        <v>221</v>
      </c>
      <c r="F22" s="5" t="s">
        <v>76</v>
      </c>
    </row>
    <row r="23" spans="1:8" ht="12.75" x14ac:dyDescent="0.2">
      <c r="A23" s="109">
        <v>22</v>
      </c>
      <c r="B23" s="16" t="s">
        <v>129</v>
      </c>
      <c r="C23" s="24">
        <v>4508.93</v>
      </c>
      <c r="D23" s="5">
        <v>4520778496</v>
      </c>
      <c r="E23" s="5" t="s">
        <v>130</v>
      </c>
      <c r="F23" s="5" t="s">
        <v>76</v>
      </c>
      <c r="G23" s="5" t="s">
        <v>208</v>
      </c>
    </row>
    <row r="24" spans="1:8" ht="12.75" x14ac:dyDescent="0.2">
      <c r="A24" s="109">
        <v>23</v>
      </c>
      <c r="B24" s="16"/>
      <c r="C24" s="24"/>
    </row>
    <row r="25" spans="1:8" ht="12.75" x14ac:dyDescent="0.2">
      <c r="A25" s="109">
        <v>24</v>
      </c>
      <c r="B25" s="16"/>
      <c r="C25" s="24"/>
    </row>
    <row r="26" spans="1:8" ht="12.75" x14ac:dyDescent="0.2">
      <c r="A26" s="109">
        <v>25</v>
      </c>
      <c r="B26" s="16"/>
      <c r="C26" s="24"/>
    </row>
    <row r="27" spans="1:8" ht="12.75" x14ac:dyDescent="0.2">
      <c r="A27" s="109">
        <v>26</v>
      </c>
      <c r="B27" s="16" t="s">
        <v>222</v>
      </c>
      <c r="C27" s="24">
        <v>91199.33</v>
      </c>
      <c r="D27" s="5">
        <v>4519382792</v>
      </c>
      <c r="E27" s="5" t="s">
        <v>223</v>
      </c>
    </row>
    <row r="28" spans="1:8" ht="12.75" x14ac:dyDescent="0.2">
      <c r="A28" s="109">
        <v>27</v>
      </c>
      <c r="B28" s="16"/>
      <c r="C28" s="24"/>
    </row>
    <row r="29" spans="1:8" ht="12.75" x14ac:dyDescent="0.2">
      <c r="A29" s="109">
        <v>28</v>
      </c>
      <c r="B29" s="16"/>
      <c r="C29" s="24"/>
    </row>
    <row r="30" spans="1:8" ht="12.75" x14ac:dyDescent="0.2">
      <c r="A30" s="109">
        <v>29</v>
      </c>
      <c r="B30" s="16"/>
      <c r="C30" s="24"/>
    </row>
    <row r="31" spans="1:8" ht="12.75" x14ac:dyDescent="0.2">
      <c r="A31" s="109">
        <v>30</v>
      </c>
      <c r="B31" s="16"/>
      <c r="C31" s="24"/>
    </row>
    <row r="32" spans="1:8" ht="12.75" x14ac:dyDescent="0.2">
      <c r="A32" s="109">
        <v>31</v>
      </c>
      <c r="B32" s="16"/>
      <c r="C32" s="24"/>
    </row>
    <row r="33" spans="1:3" ht="12.75" x14ac:dyDescent="0.2">
      <c r="A33" s="109">
        <v>35</v>
      </c>
      <c r="B33" s="16"/>
      <c r="C33" s="24"/>
    </row>
    <row r="34" spans="1:3" ht="12.75" x14ac:dyDescent="0.2">
      <c r="A34" s="109">
        <v>36</v>
      </c>
      <c r="B34" s="16"/>
      <c r="C34" s="24"/>
    </row>
    <row r="35" spans="1:3" ht="12.75" x14ac:dyDescent="0.2">
      <c r="A35" s="109">
        <v>37</v>
      </c>
      <c r="B35" s="16"/>
      <c r="C35" s="24"/>
    </row>
    <row r="36" spans="1:3" ht="12.75" x14ac:dyDescent="0.2">
      <c r="A36" s="109">
        <v>38</v>
      </c>
      <c r="B36" s="16"/>
      <c r="C36" s="24"/>
    </row>
    <row r="37" spans="1:3" ht="12.75" x14ac:dyDescent="0.2">
      <c r="A37" s="109">
        <v>39</v>
      </c>
      <c r="B37" s="16"/>
      <c r="C37" s="24"/>
    </row>
    <row r="38" spans="1:3" ht="12.75" x14ac:dyDescent="0.2">
      <c r="A38" s="109">
        <v>40</v>
      </c>
      <c r="B38" s="16"/>
      <c r="C38" s="24"/>
    </row>
    <row r="39" spans="1:3" ht="12.75" x14ac:dyDescent="0.2">
      <c r="A39" s="109">
        <v>41</v>
      </c>
      <c r="B39" s="16"/>
      <c r="C39" s="24"/>
    </row>
    <row r="40" spans="1:3" ht="12.75" x14ac:dyDescent="0.2">
      <c r="A40" s="109">
        <v>42</v>
      </c>
      <c r="B40" s="16"/>
      <c r="C40" s="24"/>
    </row>
    <row r="41" spans="1:3" ht="12.75" x14ac:dyDescent="0.2">
      <c r="A41" s="109">
        <v>43</v>
      </c>
      <c r="B41" s="16"/>
      <c r="C41" s="24"/>
    </row>
    <row r="42" spans="1:3" ht="12.75" x14ac:dyDescent="0.2">
      <c r="A42" s="109">
        <v>44</v>
      </c>
      <c r="B42" s="16"/>
      <c r="C42" s="24"/>
    </row>
    <row r="43" spans="1:3" ht="12.75" x14ac:dyDescent="0.2">
      <c r="A43" s="109">
        <v>45</v>
      </c>
      <c r="B43" s="16"/>
      <c r="C43" s="24"/>
    </row>
    <row r="44" spans="1:3" ht="12.75" x14ac:dyDescent="0.2">
      <c r="A44" s="109">
        <v>46</v>
      </c>
      <c r="B44" s="16"/>
      <c r="C44" s="24"/>
    </row>
    <row r="45" spans="1:3" ht="12.75" x14ac:dyDescent="0.2">
      <c r="A45" s="109">
        <v>47</v>
      </c>
      <c r="B45" s="16"/>
      <c r="C45" s="24"/>
    </row>
    <row r="46" spans="1:3" ht="12.75" x14ac:dyDescent="0.2">
      <c r="A46" s="109">
        <v>48</v>
      </c>
      <c r="B46" s="16"/>
      <c r="C46" s="24"/>
    </row>
    <row r="47" spans="1:3" ht="12.75" x14ac:dyDescent="0.2">
      <c r="A47" s="109">
        <v>49</v>
      </c>
      <c r="B47" s="16"/>
      <c r="C47" s="24"/>
    </row>
    <row r="48" spans="1:3" ht="12.75" x14ac:dyDescent="0.2">
      <c r="A48" s="109">
        <v>50</v>
      </c>
      <c r="B48" s="16"/>
      <c r="C48" s="24"/>
    </row>
    <row r="49" spans="1:3" ht="12.75" x14ac:dyDescent="0.2">
      <c r="A49" s="109">
        <v>51</v>
      </c>
      <c r="B49" s="16"/>
      <c r="C49" s="24"/>
    </row>
    <row r="50" spans="1:3" ht="12.75" x14ac:dyDescent="0.2">
      <c r="A50" s="109">
        <v>52</v>
      </c>
      <c r="B50" s="16"/>
      <c r="C50" s="24"/>
    </row>
    <row r="51" spans="1:3" ht="12.75" x14ac:dyDescent="0.2">
      <c r="A51" s="109">
        <v>53</v>
      </c>
      <c r="B51" s="16"/>
      <c r="C51" s="24"/>
    </row>
    <row r="52" spans="1:3" ht="12.75" x14ac:dyDescent="0.2">
      <c r="A52" s="109">
        <v>54</v>
      </c>
      <c r="B52" s="16"/>
      <c r="C52" s="24"/>
    </row>
    <row r="53" spans="1:3" ht="12.75" x14ac:dyDescent="0.2">
      <c r="A53" s="109">
        <v>55</v>
      </c>
      <c r="B53" s="16"/>
      <c r="C53" s="24"/>
    </row>
    <row r="54" spans="1:3" ht="12.75" x14ac:dyDescent="0.2">
      <c r="A54" s="109">
        <v>56</v>
      </c>
      <c r="B54" s="16"/>
      <c r="C54" s="24"/>
    </row>
    <row r="55" spans="1:3" ht="12.75" x14ac:dyDescent="0.2">
      <c r="A55" s="109">
        <v>57</v>
      </c>
      <c r="B55" s="16"/>
      <c r="C55" s="24"/>
    </row>
    <row r="56" spans="1:3" ht="12.75" x14ac:dyDescent="0.2">
      <c r="A56" s="109">
        <v>58</v>
      </c>
      <c r="B56" s="16"/>
      <c r="C56" s="24"/>
    </row>
    <row r="57" spans="1:3" ht="12.75" x14ac:dyDescent="0.2">
      <c r="A57" s="109">
        <v>59</v>
      </c>
      <c r="B57" s="16"/>
      <c r="C57" s="24"/>
    </row>
    <row r="58" spans="1:3" ht="12.75" x14ac:dyDescent="0.2">
      <c r="A58" s="109">
        <v>60</v>
      </c>
      <c r="B58" s="16"/>
      <c r="C58" s="24"/>
    </row>
    <row r="59" spans="1:3" ht="12.75" x14ac:dyDescent="0.2">
      <c r="A59" s="109">
        <v>61</v>
      </c>
      <c r="B59" s="16"/>
      <c r="C59" s="24"/>
    </row>
    <row r="60" spans="1:3" ht="12.75" x14ac:dyDescent="0.2">
      <c r="A60" s="109">
        <v>62</v>
      </c>
      <c r="B60" s="16"/>
      <c r="C60" s="24"/>
    </row>
    <row r="61" spans="1:3" ht="12.75" x14ac:dyDescent="0.2">
      <c r="A61" s="109">
        <v>63</v>
      </c>
      <c r="B61" s="16"/>
      <c r="C61" s="24"/>
    </row>
    <row r="62" spans="1:3" ht="12.75" x14ac:dyDescent="0.2">
      <c r="A62" s="109">
        <v>64</v>
      </c>
      <c r="B62" s="16"/>
      <c r="C62" s="24"/>
    </row>
    <row r="63" spans="1:3" ht="12.75" x14ac:dyDescent="0.2">
      <c r="A63" s="109">
        <v>65</v>
      </c>
      <c r="B63" s="16"/>
      <c r="C63" s="24"/>
    </row>
    <row r="64" spans="1:3" ht="12.75" x14ac:dyDescent="0.2">
      <c r="A64" s="109">
        <v>66</v>
      </c>
      <c r="B64" s="16"/>
      <c r="C64" s="24"/>
    </row>
    <row r="65" spans="1:3" ht="12.75" x14ac:dyDescent="0.2">
      <c r="A65" s="109">
        <v>67</v>
      </c>
      <c r="B65" s="16"/>
      <c r="C65" s="24"/>
    </row>
    <row r="66" spans="1:3" ht="12.75" x14ac:dyDescent="0.2">
      <c r="A66" s="109">
        <v>68</v>
      </c>
      <c r="B66" s="16"/>
      <c r="C66" s="24"/>
    </row>
    <row r="67" spans="1:3" ht="12.75" x14ac:dyDescent="0.2">
      <c r="A67" s="109">
        <v>69</v>
      </c>
      <c r="B67" s="16"/>
      <c r="C67" s="24"/>
    </row>
    <row r="68" spans="1:3" ht="12.75" x14ac:dyDescent="0.2">
      <c r="A68" s="109">
        <v>70</v>
      </c>
      <c r="B68" s="16"/>
      <c r="C68" s="24"/>
    </row>
    <row r="69" spans="1:3" ht="12.75" x14ac:dyDescent="0.2">
      <c r="A69" s="109">
        <v>71</v>
      </c>
      <c r="B69" s="16"/>
      <c r="C69" s="24"/>
    </row>
    <row r="70" spans="1:3" ht="12.75" x14ac:dyDescent="0.2">
      <c r="A70" s="109">
        <v>72</v>
      </c>
      <c r="B70" s="16"/>
      <c r="C70" s="24"/>
    </row>
    <row r="71" spans="1:3" ht="12.75" x14ac:dyDescent="0.2">
      <c r="A71" s="109">
        <v>73</v>
      </c>
      <c r="B71" s="16"/>
      <c r="C71" s="24"/>
    </row>
    <row r="72" spans="1:3" ht="12.75" x14ac:dyDescent="0.2">
      <c r="A72" s="109">
        <v>74</v>
      </c>
      <c r="B72" s="16"/>
      <c r="C72" s="24"/>
    </row>
    <row r="73" spans="1:3" ht="12.75" x14ac:dyDescent="0.2">
      <c r="A73" s="109">
        <v>75</v>
      </c>
      <c r="B73" s="16"/>
      <c r="C73" s="24"/>
    </row>
    <row r="74" spans="1:3" ht="12.75" x14ac:dyDescent="0.2">
      <c r="A74" s="109">
        <v>76</v>
      </c>
      <c r="B74" s="16"/>
      <c r="C74" s="24"/>
    </row>
    <row r="75" spans="1:3" ht="12.75" x14ac:dyDescent="0.2">
      <c r="A75" s="109">
        <v>77</v>
      </c>
      <c r="B75" s="16"/>
      <c r="C75" s="24"/>
    </row>
    <row r="76" spans="1:3" ht="12.75" x14ac:dyDescent="0.2">
      <c r="A76" s="109">
        <v>78</v>
      </c>
      <c r="B76" s="16"/>
      <c r="C76" s="24"/>
    </row>
    <row r="77" spans="1:3" ht="12.75" x14ac:dyDescent="0.2">
      <c r="A77" s="109">
        <v>79</v>
      </c>
      <c r="B77" s="16"/>
      <c r="C77" s="24"/>
    </row>
    <row r="78" spans="1:3" ht="12.75" x14ac:dyDescent="0.2">
      <c r="A78" s="109">
        <v>80</v>
      </c>
      <c r="B78" s="16"/>
      <c r="C78" s="24"/>
    </row>
    <row r="79" spans="1:3" ht="12.75" x14ac:dyDescent="0.2">
      <c r="A79" s="109">
        <v>81</v>
      </c>
      <c r="B79" s="16"/>
      <c r="C79" s="24"/>
    </row>
    <row r="80" spans="1:3" ht="12.75" x14ac:dyDescent="0.2">
      <c r="A80" s="109">
        <v>82</v>
      </c>
      <c r="B80" s="16"/>
      <c r="C80" s="24"/>
    </row>
    <row r="81" spans="1:3" ht="12.75" x14ac:dyDescent="0.2">
      <c r="A81" s="109">
        <v>83</v>
      </c>
      <c r="B81" s="16"/>
      <c r="C81" s="24"/>
    </row>
    <row r="82" spans="1:3" ht="12.75" x14ac:dyDescent="0.2">
      <c r="A82" s="109">
        <v>84</v>
      </c>
      <c r="B82" s="16"/>
      <c r="C82" s="24"/>
    </row>
    <row r="83" spans="1:3" ht="12.75" x14ac:dyDescent="0.2">
      <c r="A83" s="109">
        <v>85</v>
      </c>
      <c r="B83" s="16"/>
      <c r="C83" s="24"/>
    </row>
    <row r="84" spans="1:3" ht="12.75" x14ac:dyDescent="0.2">
      <c r="A84" s="109">
        <v>86</v>
      </c>
      <c r="B84" s="16"/>
      <c r="C84" s="24"/>
    </row>
    <row r="85" spans="1:3" ht="12.75" x14ac:dyDescent="0.2">
      <c r="A85" s="109">
        <v>87</v>
      </c>
      <c r="B85" s="16"/>
      <c r="C85" s="24"/>
    </row>
    <row r="86" spans="1:3" ht="12.75" x14ac:dyDescent="0.2">
      <c r="A86" s="109">
        <v>88</v>
      </c>
      <c r="B86" s="16"/>
      <c r="C86" s="24"/>
    </row>
    <row r="87" spans="1:3" ht="12.75" x14ac:dyDescent="0.2">
      <c r="A87" s="109">
        <v>89</v>
      </c>
      <c r="B87" s="16"/>
      <c r="C87" s="24"/>
    </row>
    <row r="88" spans="1:3" ht="12.75" x14ac:dyDescent="0.2">
      <c r="A88" s="109">
        <v>90</v>
      </c>
      <c r="B88" s="16"/>
      <c r="C88" s="24"/>
    </row>
    <row r="89" spans="1:3" ht="12.75" x14ac:dyDescent="0.2">
      <c r="A89" s="109">
        <v>91</v>
      </c>
      <c r="B89" s="16"/>
      <c r="C89" s="24"/>
    </row>
    <row r="90" spans="1:3" ht="12.75" x14ac:dyDescent="0.2">
      <c r="A90" s="109">
        <v>92</v>
      </c>
      <c r="B90" s="16"/>
      <c r="C90" s="24"/>
    </row>
    <row r="91" spans="1:3" ht="12.75" x14ac:dyDescent="0.2">
      <c r="A91" s="109">
        <v>93</v>
      </c>
      <c r="B91" s="16"/>
      <c r="C91" s="24"/>
    </row>
    <row r="92" spans="1:3" ht="12.75" x14ac:dyDescent="0.2">
      <c r="A92" s="109">
        <v>94</v>
      </c>
      <c r="B92" s="16"/>
      <c r="C92" s="24"/>
    </row>
    <row r="93" spans="1:3" ht="12.75" x14ac:dyDescent="0.2">
      <c r="A93" s="109">
        <v>95</v>
      </c>
      <c r="B93" s="16"/>
      <c r="C93" s="24"/>
    </row>
    <row r="94" spans="1:3" ht="12.75" x14ac:dyDescent="0.2">
      <c r="A94" s="109">
        <v>96</v>
      </c>
      <c r="B94" s="16"/>
      <c r="C94" s="24"/>
    </row>
    <row r="95" spans="1:3" ht="12.75" x14ac:dyDescent="0.2">
      <c r="A95" s="109">
        <v>97</v>
      </c>
      <c r="B95" s="16"/>
      <c r="C95" s="24"/>
    </row>
    <row r="96" spans="1:3" ht="12.75" x14ac:dyDescent="0.2">
      <c r="A96" s="109">
        <v>98</v>
      </c>
      <c r="B96" s="16"/>
      <c r="C96" s="24"/>
    </row>
    <row r="97" spans="1:3" ht="12.75" x14ac:dyDescent="0.2">
      <c r="A97" s="109">
        <v>99</v>
      </c>
      <c r="B97" s="16"/>
      <c r="C97" s="24"/>
    </row>
    <row r="98" spans="1:3" ht="12.75" x14ac:dyDescent="0.2">
      <c r="A98" s="109"/>
      <c r="B98" s="16"/>
      <c r="C98" s="24"/>
    </row>
    <row r="99" spans="1:3" ht="12.75" x14ac:dyDescent="0.2">
      <c r="A99" s="109"/>
      <c r="B99" s="16"/>
      <c r="C99" s="24"/>
    </row>
    <row r="100" spans="1:3" ht="12.75" x14ac:dyDescent="0.2">
      <c r="A100" s="109"/>
      <c r="B100" s="16"/>
      <c r="C100" s="24"/>
    </row>
    <row r="101" spans="1:3" ht="12.75" x14ac:dyDescent="0.2">
      <c r="A101" s="109"/>
      <c r="B101" s="16"/>
      <c r="C101" s="24"/>
    </row>
    <row r="102" spans="1:3" ht="12.75" x14ac:dyDescent="0.2">
      <c r="A102" s="109"/>
      <c r="B102" s="16"/>
      <c r="C102" s="24"/>
    </row>
    <row r="103" spans="1:3" ht="12.75" x14ac:dyDescent="0.2">
      <c r="A103" s="109"/>
      <c r="B103" s="16"/>
      <c r="C103" s="24"/>
    </row>
    <row r="104" spans="1:3" ht="12.75" x14ac:dyDescent="0.2">
      <c r="A104" s="109"/>
      <c r="B104" s="16"/>
      <c r="C104" s="24"/>
    </row>
    <row r="105" spans="1:3" ht="12.75" x14ac:dyDescent="0.2">
      <c r="A105" s="109"/>
      <c r="B105" s="16"/>
      <c r="C105" s="24"/>
    </row>
    <row r="106" spans="1:3" ht="12.75" x14ac:dyDescent="0.2">
      <c r="A106" s="109"/>
      <c r="B106" s="16"/>
      <c r="C106" s="24"/>
    </row>
    <row r="107" spans="1:3" ht="12.75" x14ac:dyDescent="0.2">
      <c r="A107" s="109"/>
      <c r="B107" s="16"/>
      <c r="C107" s="24"/>
    </row>
    <row r="108" spans="1:3" ht="12.75" x14ac:dyDescent="0.2">
      <c r="A108" s="109"/>
      <c r="B108" s="16"/>
      <c r="C108" s="24"/>
    </row>
    <row r="109" spans="1:3" ht="12.75" x14ac:dyDescent="0.2">
      <c r="A109" s="109"/>
      <c r="B109" s="16"/>
      <c r="C109" s="24"/>
    </row>
    <row r="110" spans="1:3" ht="12.75" x14ac:dyDescent="0.2">
      <c r="A110" s="109"/>
      <c r="B110" s="16"/>
      <c r="C110" s="24"/>
    </row>
    <row r="111" spans="1:3" ht="12.75" x14ac:dyDescent="0.2">
      <c r="A111" s="109"/>
      <c r="B111" s="16"/>
      <c r="C111" s="24"/>
    </row>
    <row r="112" spans="1:3" ht="12.75" x14ac:dyDescent="0.2">
      <c r="A112" s="109"/>
      <c r="B112" s="16"/>
      <c r="C112" s="24"/>
    </row>
    <row r="113" spans="1:3" ht="12.75" x14ac:dyDescent="0.2">
      <c r="A113" s="109"/>
      <c r="B113" s="16"/>
      <c r="C113" s="24"/>
    </row>
    <row r="114" spans="1:3" ht="12.75" x14ac:dyDescent="0.2">
      <c r="A114" s="109"/>
      <c r="B114" s="16"/>
      <c r="C114" s="24"/>
    </row>
    <row r="115" spans="1:3" ht="12.75" x14ac:dyDescent="0.2">
      <c r="A115" s="109"/>
      <c r="B115" s="16"/>
      <c r="C115" s="24"/>
    </row>
    <row r="116" spans="1:3" ht="12.75" x14ac:dyDescent="0.2">
      <c r="A116" s="109"/>
      <c r="B116" s="16"/>
      <c r="C116" s="24"/>
    </row>
    <row r="117" spans="1:3" ht="12.75" x14ac:dyDescent="0.2">
      <c r="A117" s="109"/>
      <c r="B117" s="16"/>
      <c r="C117" s="24"/>
    </row>
    <row r="118" spans="1:3" ht="12.75" x14ac:dyDescent="0.2">
      <c r="A118" s="109"/>
      <c r="B118" s="16"/>
      <c r="C118" s="24"/>
    </row>
    <row r="119" spans="1:3" ht="12.75" x14ac:dyDescent="0.2">
      <c r="A119" s="109"/>
      <c r="B119" s="16"/>
      <c r="C119" s="24"/>
    </row>
    <row r="120" spans="1:3" ht="12.75" x14ac:dyDescent="0.2">
      <c r="A120" s="109"/>
      <c r="B120" s="16"/>
      <c r="C120" s="24"/>
    </row>
    <row r="121" spans="1:3" ht="12.75" x14ac:dyDescent="0.2">
      <c r="A121" s="109"/>
      <c r="B121" s="16"/>
      <c r="C121" s="24"/>
    </row>
    <row r="122" spans="1:3" ht="12.75" x14ac:dyDescent="0.2">
      <c r="A122" s="109"/>
      <c r="B122" s="16"/>
      <c r="C122" s="24"/>
    </row>
    <row r="123" spans="1:3" ht="12.75" x14ac:dyDescent="0.2">
      <c r="A123" s="109"/>
      <c r="B123" s="16"/>
      <c r="C123" s="24"/>
    </row>
    <row r="124" spans="1:3" ht="12.75" x14ac:dyDescent="0.2">
      <c r="A124" s="109"/>
      <c r="B124" s="16"/>
      <c r="C124" s="24"/>
    </row>
    <row r="125" spans="1:3" ht="12.75" x14ac:dyDescent="0.2">
      <c r="A125" s="109"/>
      <c r="B125" s="16"/>
      <c r="C125" s="24"/>
    </row>
    <row r="126" spans="1:3" ht="12.75" x14ac:dyDescent="0.2">
      <c r="A126" s="109"/>
      <c r="B126" s="16"/>
      <c r="C126" s="24"/>
    </row>
    <row r="127" spans="1:3" ht="12.75" x14ac:dyDescent="0.2">
      <c r="A127" s="109"/>
      <c r="B127" s="16"/>
      <c r="C127" s="24"/>
    </row>
    <row r="128" spans="1:3" ht="12.75" x14ac:dyDescent="0.2">
      <c r="A128" s="109"/>
      <c r="B128" s="16"/>
      <c r="C128" s="24"/>
    </row>
    <row r="129" spans="1:3" ht="12.75" x14ac:dyDescent="0.2">
      <c r="A129" s="109"/>
      <c r="B129" s="16"/>
      <c r="C129" s="24"/>
    </row>
    <row r="130" spans="1:3" ht="12.75" x14ac:dyDescent="0.2">
      <c r="A130" s="109"/>
      <c r="B130" s="16"/>
      <c r="C130" s="24"/>
    </row>
    <row r="131" spans="1:3" ht="12.75" x14ac:dyDescent="0.2">
      <c r="A131" s="109"/>
      <c r="B131" s="16"/>
      <c r="C131" s="24"/>
    </row>
    <row r="132" spans="1:3" ht="12.75" x14ac:dyDescent="0.2">
      <c r="A132" s="109"/>
      <c r="B132" s="16"/>
      <c r="C132" s="24"/>
    </row>
    <row r="133" spans="1:3" ht="12.75" x14ac:dyDescent="0.2">
      <c r="A133" s="109"/>
      <c r="B133" s="16"/>
      <c r="C133" s="24"/>
    </row>
    <row r="134" spans="1:3" ht="12.75" x14ac:dyDescent="0.2">
      <c r="A134" s="109"/>
      <c r="B134" s="16"/>
      <c r="C134" s="24"/>
    </row>
    <row r="135" spans="1:3" ht="12.75" x14ac:dyDescent="0.2">
      <c r="A135" s="109"/>
      <c r="B135" s="16"/>
      <c r="C135" s="24"/>
    </row>
    <row r="136" spans="1:3" ht="12.75" x14ac:dyDescent="0.2">
      <c r="A136" s="109"/>
      <c r="B136" s="16"/>
      <c r="C136" s="24"/>
    </row>
    <row r="137" spans="1:3" ht="12.75" x14ac:dyDescent="0.2">
      <c r="A137" s="109"/>
      <c r="B137" s="16"/>
      <c r="C137" s="24"/>
    </row>
    <row r="138" spans="1:3" ht="12.75" x14ac:dyDescent="0.2">
      <c r="A138" s="109"/>
      <c r="B138" s="16"/>
      <c r="C138" s="24"/>
    </row>
    <row r="139" spans="1:3" ht="12.75" x14ac:dyDescent="0.2">
      <c r="A139" s="109"/>
      <c r="B139" s="16"/>
      <c r="C139" s="24"/>
    </row>
    <row r="140" spans="1:3" ht="12.75" x14ac:dyDescent="0.2">
      <c r="A140" s="109"/>
      <c r="B140" s="16"/>
      <c r="C140" s="24"/>
    </row>
    <row r="141" spans="1:3" ht="12.75" x14ac:dyDescent="0.2">
      <c r="A141" s="109"/>
      <c r="B141" s="16"/>
      <c r="C141" s="24"/>
    </row>
    <row r="142" spans="1:3" ht="12.75" x14ac:dyDescent="0.2">
      <c r="A142" s="109"/>
      <c r="B142" s="16"/>
      <c r="C142" s="24"/>
    </row>
    <row r="143" spans="1:3" ht="12.75" x14ac:dyDescent="0.2">
      <c r="A143" s="109"/>
      <c r="B143" s="16"/>
      <c r="C143" s="24"/>
    </row>
    <row r="144" spans="1:3" ht="12.75" x14ac:dyDescent="0.2">
      <c r="A144" s="109"/>
      <c r="B144" s="16"/>
      <c r="C144" s="24"/>
    </row>
    <row r="145" spans="1:3" ht="12.75" x14ac:dyDescent="0.2">
      <c r="A145" s="109"/>
      <c r="B145" s="16"/>
      <c r="C145" s="24"/>
    </row>
    <row r="146" spans="1:3" ht="12.75" x14ac:dyDescent="0.2">
      <c r="A146" s="109"/>
      <c r="B146" s="16"/>
      <c r="C146" s="24"/>
    </row>
    <row r="147" spans="1:3" ht="12.75" x14ac:dyDescent="0.2">
      <c r="A147" s="109"/>
      <c r="B147" s="16"/>
      <c r="C147" s="24"/>
    </row>
    <row r="148" spans="1:3" ht="12.75" x14ac:dyDescent="0.2">
      <c r="A148" s="109"/>
      <c r="B148" s="16"/>
      <c r="C148" s="24"/>
    </row>
    <row r="149" spans="1:3" ht="12.75" x14ac:dyDescent="0.2">
      <c r="A149" s="109"/>
      <c r="B149" s="16"/>
      <c r="C149" s="24"/>
    </row>
    <row r="150" spans="1:3" ht="12.75" x14ac:dyDescent="0.2">
      <c r="A150" s="109"/>
      <c r="B150" s="16"/>
      <c r="C150" s="24"/>
    </row>
    <row r="151" spans="1:3" ht="12.75" x14ac:dyDescent="0.2">
      <c r="A151" s="109"/>
      <c r="B151" s="16"/>
      <c r="C151" s="24"/>
    </row>
    <row r="152" spans="1:3" ht="12.75" x14ac:dyDescent="0.2">
      <c r="A152" s="109"/>
      <c r="B152" s="16"/>
      <c r="C152" s="24"/>
    </row>
    <row r="153" spans="1:3" ht="12.75" x14ac:dyDescent="0.2">
      <c r="A153" s="109"/>
      <c r="B153" s="16"/>
      <c r="C153" s="24"/>
    </row>
    <row r="154" spans="1:3" ht="12.75" x14ac:dyDescent="0.2">
      <c r="A154" s="109"/>
      <c r="B154" s="16"/>
      <c r="C154" s="24"/>
    </row>
    <row r="155" spans="1:3" ht="12.75" x14ac:dyDescent="0.2">
      <c r="A155" s="109"/>
      <c r="B155" s="16"/>
      <c r="C155" s="24"/>
    </row>
    <row r="156" spans="1:3" ht="12.75" x14ac:dyDescent="0.2">
      <c r="A156" s="109"/>
      <c r="B156" s="16"/>
      <c r="C156" s="24"/>
    </row>
    <row r="157" spans="1:3" ht="12.75" x14ac:dyDescent="0.2">
      <c r="A157" s="109"/>
      <c r="B157" s="16"/>
      <c r="C157" s="24"/>
    </row>
    <row r="158" spans="1:3" ht="12.75" x14ac:dyDescent="0.2">
      <c r="A158" s="109"/>
      <c r="B158" s="16"/>
      <c r="C158" s="24"/>
    </row>
    <row r="159" spans="1:3" ht="12.75" x14ac:dyDescent="0.2">
      <c r="A159" s="109"/>
      <c r="B159" s="16"/>
      <c r="C159" s="24"/>
    </row>
    <row r="160" spans="1:3" ht="12.75" x14ac:dyDescent="0.2">
      <c r="A160" s="109"/>
      <c r="B160" s="16"/>
      <c r="C160" s="24"/>
    </row>
    <row r="161" spans="1:3" ht="12.75" x14ac:dyDescent="0.2">
      <c r="A161" s="109"/>
      <c r="B161" s="16"/>
      <c r="C161" s="24"/>
    </row>
    <row r="162" spans="1:3" ht="12.75" x14ac:dyDescent="0.2">
      <c r="A162" s="109"/>
      <c r="B162" s="16"/>
      <c r="C162" s="24"/>
    </row>
    <row r="163" spans="1:3" ht="12.75" x14ac:dyDescent="0.2">
      <c r="A163" s="109"/>
      <c r="B163" s="16"/>
      <c r="C163" s="24"/>
    </row>
    <row r="164" spans="1:3" ht="12.75" x14ac:dyDescent="0.2">
      <c r="A164" s="109"/>
      <c r="B164" s="16"/>
      <c r="C164" s="24"/>
    </row>
    <row r="165" spans="1:3" ht="12.75" x14ac:dyDescent="0.2">
      <c r="A165" s="109"/>
      <c r="B165" s="16"/>
      <c r="C165" s="24"/>
    </row>
    <row r="166" spans="1:3" ht="12.75" x14ac:dyDescent="0.2">
      <c r="A166" s="109"/>
      <c r="B166" s="16"/>
      <c r="C166" s="24"/>
    </row>
    <row r="167" spans="1:3" ht="12.75" x14ac:dyDescent="0.2">
      <c r="A167" s="109"/>
      <c r="B167" s="16"/>
      <c r="C167" s="24"/>
    </row>
    <row r="168" spans="1:3" ht="12.75" x14ac:dyDescent="0.2">
      <c r="A168" s="109"/>
      <c r="B168" s="16"/>
      <c r="C168" s="24"/>
    </row>
    <row r="169" spans="1:3" ht="12.75" x14ac:dyDescent="0.2">
      <c r="A169" s="109"/>
      <c r="B169" s="16"/>
      <c r="C169" s="24"/>
    </row>
    <row r="170" spans="1:3" ht="12.75" x14ac:dyDescent="0.2">
      <c r="A170" s="109"/>
      <c r="B170" s="16"/>
      <c r="C170" s="24"/>
    </row>
    <row r="171" spans="1:3" ht="12.75" x14ac:dyDescent="0.2">
      <c r="A171" s="109"/>
      <c r="B171" s="16"/>
      <c r="C171" s="24"/>
    </row>
    <row r="172" spans="1:3" ht="12.75" x14ac:dyDescent="0.2">
      <c r="A172" s="109"/>
      <c r="B172" s="16"/>
      <c r="C172" s="24"/>
    </row>
    <row r="173" spans="1:3" ht="12.75" x14ac:dyDescent="0.2">
      <c r="A173" s="109"/>
      <c r="B173" s="16"/>
      <c r="C173" s="24"/>
    </row>
    <row r="174" spans="1:3" ht="12.75" x14ac:dyDescent="0.2">
      <c r="A174" s="109"/>
      <c r="B174" s="16"/>
      <c r="C174" s="24"/>
    </row>
    <row r="175" spans="1:3" ht="12.75" x14ac:dyDescent="0.2">
      <c r="A175" s="109"/>
      <c r="B175" s="16"/>
      <c r="C175" s="24"/>
    </row>
    <row r="176" spans="1:3" ht="12.75" x14ac:dyDescent="0.2">
      <c r="A176" s="109"/>
      <c r="B176" s="16"/>
      <c r="C176" s="24"/>
    </row>
    <row r="177" spans="1:3" ht="12.75" x14ac:dyDescent="0.2">
      <c r="A177" s="109"/>
      <c r="B177" s="16"/>
      <c r="C177" s="24"/>
    </row>
    <row r="178" spans="1:3" ht="12.75" x14ac:dyDescent="0.2">
      <c r="A178" s="109"/>
      <c r="B178" s="16"/>
      <c r="C178" s="24"/>
    </row>
    <row r="179" spans="1:3" ht="12.75" x14ac:dyDescent="0.2">
      <c r="A179" s="109"/>
      <c r="B179" s="16"/>
      <c r="C179" s="24"/>
    </row>
    <row r="180" spans="1:3" ht="12.75" x14ac:dyDescent="0.2">
      <c r="A180" s="109"/>
      <c r="B180" s="16"/>
      <c r="C180" s="24"/>
    </row>
    <row r="181" spans="1:3" ht="12.75" x14ac:dyDescent="0.2">
      <c r="A181" s="109"/>
      <c r="B181" s="16"/>
      <c r="C181" s="24"/>
    </row>
    <row r="182" spans="1:3" ht="12.75" x14ac:dyDescent="0.2">
      <c r="A182" s="109"/>
      <c r="B182" s="16"/>
      <c r="C182" s="24"/>
    </row>
    <row r="183" spans="1:3" ht="12.75" x14ac:dyDescent="0.2">
      <c r="A183" s="109"/>
      <c r="B183" s="16"/>
      <c r="C183" s="24"/>
    </row>
    <row r="184" spans="1:3" ht="12.75" x14ac:dyDescent="0.2">
      <c r="A184" s="109"/>
      <c r="B184" s="16"/>
      <c r="C184" s="24"/>
    </row>
    <row r="185" spans="1:3" ht="12.75" x14ac:dyDescent="0.2">
      <c r="A185" s="109"/>
      <c r="B185" s="16"/>
      <c r="C185" s="24"/>
    </row>
    <row r="186" spans="1:3" ht="12.75" x14ac:dyDescent="0.2">
      <c r="A186" s="109"/>
      <c r="B186" s="16"/>
      <c r="C186" s="24"/>
    </row>
    <row r="187" spans="1:3" ht="12.75" x14ac:dyDescent="0.2">
      <c r="A187" s="109"/>
      <c r="B187" s="16"/>
      <c r="C187" s="24"/>
    </row>
    <row r="188" spans="1:3" ht="12.75" x14ac:dyDescent="0.2">
      <c r="A188" s="109"/>
      <c r="B188" s="16"/>
      <c r="C188" s="24"/>
    </row>
    <row r="189" spans="1:3" ht="12.75" x14ac:dyDescent="0.2">
      <c r="A189" s="109"/>
      <c r="B189" s="16"/>
      <c r="C189" s="24"/>
    </row>
    <row r="190" spans="1:3" ht="12.75" x14ac:dyDescent="0.2">
      <c r="A190" s="109"/>
      <c r="B190" s="16"/>
      <c r="C190" s="24"/>
    </row>
    <row r="191" spans="1:3" ht="12.75" x14ac:dyDescent="0.2">
      <c r="A191" s="109"/>
      <c r="B191" s="16"/>
      <c r="C191" s="24"/>
    </row>
    <row r="192" spans="1:3" ht="12.75" x14ac:dyDescent="0.2">
      <c r="A192" s="109"/>
      <c r="B192" s="16"/>
      <c r="C192" s="24"/>
    </row>
    <row r="193" spans="1:3" ht="12.75" x14ac:dyDescent="0.2">
      <c r="A193" s="109"/>
      <c r="B193" s="16"/>
      <c r="C193" s="24"/>
    </row>
    <row r="194" spans="1:3" ht="12.75" x14ac:dyDescent="0.2">
      <c r="A194" s="109"/>
      <c r="B194" s="16"/>
      <c r="C194" s="24"/>
    </row>
    <row r="195" spans="1:3" ht="12.75" x14ac:dyDescent="0.2">
      <c r="A195" s="109"/>
      <c r="B195" s="16"/>
      <c r="C195" s="24"/>
    </row>
    <row r="196" spans="1:3" ht="12.75" x14ac:dyDescent="0.2">
      <c r="A196" s="109"/>
      <c r="B196" s="16"/>
      <c r="C196" s="24"/>
    </row>
    <row r="197" spans="1:3" ht="12.75" x14ac:dyDescent="0.2">
      <c r="A197" s="109"/>
      <c r="B197" s="16"/>
      <c r="C197" s="24"/>
    </row>
    <row r="198" spans="1:3" ht="12.75" x14ac:dyDescent="0.2">
      <c r="A198" s="109"/>
      <c r="B198" s="16"/>
      <c r="C198" s="24"/>
    </row>
    <row r="199" spans="1:3" ht="12.75" x14ac:dyDescent="0.2">
      <c r="A199" s="109"/>
      <c r="B199" s="16"/>
      <c r="C199" s="24"/>
    </row>
    <row r="200" spans="1:3" ht="12.75" x14ac:dyDescent="0.2">
      <c r="A200" s="109"/>
      <c r="B200" s="16"/>
      <c r="C200" s="24"/>
    </row>
    <row r="201" spans="1:3" ht="12.75" x14ac:dyDescent="0.2">
      <c r="A201" s="109"/>
      <c r="B201" s="16"/>
      <c r="C201" s="24"/>
    </row>
    <row r="202" spans="1:3" ht="12.75" x14ac:dyDescent="0.2">
      <c r="A202" s="109"/>
      <c r="B202" s="16"/>
      <c r="C202" s="24"/>
    </row>
    <row r="203" spans="1:3" ht="12.75" x14ac:dyDescent="0.2">
      <c r="A203" s="109"/>
      <c r="B203" s="16"/>
      <c r="C203" s="24"/>
    </row>
    <row r="204" spans="1:3" ht="12.75" x14ac:dyDescent="0.2">
      <c r="A204" s="109"/>
      <c r="B204" s="16"/>
      <c r="C204" s="24"/>
    </row>
    <row r="205" spans="1:3" ht="12.75" x14ac:dyDescent="0.2">
      <c r="A205" s="109"/>
      <c r="B205" s="16"/>
      <c r="C205" s="24"/>
    </row>
    <row r="206" spans="1:3" ht="12.75" x14ac:dyDescent="0.2">
      <c r="A206" s="109"/>
      <c r="B206" s="16"/>
      <c r="C206" s="24"/>
    </row>
    <row r="207" spans="1:3" ht="12.75" x14ac:dyDescent="0.2">
      <c r="A207" s="109"/>
      <c r="B207" s="16"/>
      <c r="C207" s="24"/>
    </row>
    <row r="208" spans="1:3" ht="12.75" x14ac:dyDescent="0.2">
      <c r="A208" s="109"/>
      <c r="B208" s="16"/>
      <c r="C208" s="24"/>
    </row>
    <row r="209" spans="1:3" ht="12.75" x14ac:dyDescent="0.2">
      <c r="A209" s="109"/>
      <c r="B209" s="16"/>
      <c r="C209" s="24"/>
    </row>
    <row r="210" spans="1:3" ht="12.75" x14ac:dyDescent="0.2">
      <c r="A210" s="109"/>
      <c r="B210" s="16"/>
      <c r="C210" s="24"/>
    </row>
    <row r="211" spans="1:3" ht="12.75" x14ac:dyDescent="0.2">
      <c r="A211" s="109"/>
      <c r="B211" s="16"/>
      <c r="C211" s="24"/>
    </row>
    <row r="212" spans="1:3" ht="12.75" x14ac:dyDescent="0.2">
      <c r="A212" s="109"/>
      <c r="B212" s="16"/>
      <c r="C212" s="24"/>
    </row>
    <row r="213" spans="1:3" ht="12.75" x14ac:dyDescent="0.2">
      <c r="A213" s="109"/>
      <c r="B213" s="16"/>
      <c r="C213" s="24"/>
    </row>
    <row r="214" spans="1:3" ht="12.75" x14ac:dyDescent="0.2">
      <c r="A214" s="109"/>
      <c r="B214" s="16"/>
      <c r="C214" s="24"/>
    </row>
    <row r="215" spans="1:3" ht="12.75" x14ac:dyDescent="0.2">
      <c r="A215" s="109"/>
      <c r="B215" s="16"/>
      <c r="C215" s="24"/>
    </row>
    <row r="216" spans="1:3" ht="12.75" x14ac:dyDescent="0.2">
      <c r="A216" s="109"/>
      <c r="B216" s="16"/>
      <c r="C216" s="24"/>
    </row>
    <row r="217" spans="1:3" ht="12.75" x14ac:dyDescent="0.2">
      <c r="A217" s="109"/>
      <c r="B217" s="16"/>
      <c r="C217" s="24"/>
    </row>
    <row r="218" spans="1:3" ht="12.75" x14ac:dyDescent="0.2">
      <c r="A218" s="109"/>
      <c r="B218" s="16"/>
      <c r="C218" s="24"/>
    </row>
    <row r="219" spans="1:3" ht="12.75" x14ac:dyDescent="0.2">
      <c r="A219" s="109"/>
      <c r="B219" s="16"/>
      <c r="C219" s="24"/>
    </row>
    <row r="220" spans="1:3" ht="12.75" x14ac:dyDescent="0.2">
      <c r="A220" s="109"/>
      <c r="B220" s="16"/>
      <c r="C220" s="24"/>
    </row>
    <row r="221" spans="1:3" ht="12.75" x14ac:dyDescent="0.2">
      <c r="A221" s="109"/>
      <c r="B221" s="16"/>
      <c r="C221" s="24"/>
    </row>
    <row r="222" spans="1:3" ht="12.75" x14ac:dyDescent="0.2">
      <c r="A222" s="109"/>
      <c r="B222" s="16"/>
      <c r="C222" s="24"/>
    </row>
    <row r="223" spans="1:3" ht="12.75" x14ac:dyDescent="0.2">
      <c r="A223" s="109"/>
      <c r="B223" s="16"/>
      <c r="C223" s="24"/>
    </row>
    <row r="224" spans="1:3" ht="12.75" x14ac:dyDescent="0.2">
      <c r="A224" s="109"/>
      <c r="B224" s="16"/>
      <c r="C224" s="24"/>
    </row>
    <row r="225" spans="1:3" ht="12.75" x14ac:dyDescent="0.2">
      <c r="A225" s="109"/>
      <c r="B225" s="16"/>
      <c r="C225" s="24"/>
    </row>
    <row r="226" spans="1:3" ht="12.75" x14ac:dyDescent="0.2">
      <c r="A226" s="109"/>
      <c r="B226" s="16"/>
      <c r="C226" s="24"/>
    </row>
    <row r="227" spans="1:3" ht="12.75" x14ac:dyDescent="0.2">
      <c r="A227" s="109"/>
      <c r="B227" s="16"/>
      <c r="C227" s="24"/>
    </row>
    <row r="228" spans="1:3" ht="12.75" x14ac:dyDescent="0.2">
      <c r="A228" s="109"/>
      <c r="B228" s="16"/>
      <c r="C228" s="24"/>
    </row>
    <row r="229" spans="1:3" ht="12.75" x14ac:dyDescent="0.2">
      <c r="A229" s="109"/>
      <c r="B229" s="16"/>
      <c r="C229" s="24"/>
    </row>
    <row r="230" spans="1:3" ht="12.75" x14ac:dyDescent="0.2">
      <c r="A230" s="109"/>
      <c r="B230" s="16"/>
      <c r="C230" s="24"/>
    </row>
    <row r="231" spans="1:3" ht="12.75" x14ac:dyDescent="0.2">
      <c r="A231" s="109"/>
      <c r="B231" s="16"/>
      <c r="C231" s="24"/>
    </row>
    <row r="232" spans="1:3" ht="12.75" x14ac:dyDescent="0.2">
      <c r="A232" s="109"/>
      <c r="B232" s="16"/>
      <c r="C232" s="24"/>
    </row>
    <row r="233" spans="1:3" ht="12.75" x14ac:dyDescent="0.2">
      <c r="A233" s="109"/>
      <c r="B233" s="16"/>
      <c r="C233" s="24"/>
    </row>
    <row r="234" spans="1:3" ht="12.75" x14ac:dyDescent="0.2">
      <c r="A234" s="109"/>
      <c r="B234" s="16"/>
      <c r="C234" s="24"/>
    </row>
    <row r="235" spans="1:3" ht="12.75" x14ac:dyDescent="0.2">
      <c r="A235" s="109"/>
      <c r="B235" s="16"/>
      <c r="C235" s="24"/>
    </row>
    <row r="236" spans="1:3" ht="12.75" x14ac:dyDescent="0.2">
      <c r="A236" s="109"/>
      <c r="B236" s="16"/>
      <c r="C236" s="24"/>
    </row>
    <row r="237" spans="1:3" ht="12.75" x14ac:dyDescent="0.2">
      <c r="A237" s="109"/>
      <c r="B237" s="16"/>
      <c r="C237" s="24"/>
    </row>
    <row r="238" spans="1:3" ht="12.75" x14ac:dyDescent="0.2">
      <c r="A238" s="109"/>
      <c r="B238" s="16"/>
      <c r="C238" s="24"/>
    </row>
    <row r="239" spans="1:3" ht="12.75" x14ac:dyDescent="0.2">
      <c r="A239" s="109"/>
      <c r="B239" s="16"/>
      <c r="C239" s="24"/>
    </row>
    <row r="240" spans="1:3" ht="12.75" x14ac:dyDescent="0.2">
      <c r="A240" s="109"/>
      <c r="B240" s="16"/>
      <c r="C240" s="24"/>
    </row>
    <row r="241" spans="1:3" ht="12.75" x14ac:dyDescent="0.2">
      <c r="A241" s="109"/>
      <c r="B241" s="16"/>
      <c r="C241" s="24"/>
    </row>
    <row r="242" spans="1:3" ht="12.75" x14ac:dyDescent="0.2">
      <c r="A242" s="109"/>
      <c r="B242" s="16"/>
      <c r="C242" s="24"/>
    </row>
    <row r="243" spans="1:3" ht="12.75" x14ac:dyDescent="0.2">
      <c r="A243" s="109"/>
      <c r="B243" s="16"/>
      <c r="C243" s="24"/>
    </row>
    <row r="244" spans="1:3" ht="12.75" x14ac:dyDescent="0.2">
      <c r="A244" s="109"/>
      <c r="B244" s="16"/>
      <c r="C244" s="24"/>
    </row>
    <row r="245" spans="1:3" ht="12.75" x14ac:dyDescent="0.2">
      <c r="A245" s="109"/>
      <c r="B245" s="16"/>
      <c r="C245" s="24"/>
    </row>
    <row r="246" spans="1:3" ht="12.75" x14ac:dyDescent="0.2">
      <c r="A246" s="109"/>
      <c r="B246" s="16"/>
      <c r="C246" s="24"/>
    </row>
    <row r="247" spans="1:3" ht="12.75" x14ac:dyDescent="0.2">
      <c r="A247" s="109"/>
      <c r="B247" s="16"/>
      <c r="C247" s="24"/>
    </row>
    <row r="248" spans="1:3" ht="12.75" x14ac:dyDescent="0.2">
      <c r="A248" s="109"/>
      <c r="B248" s="16"/>
      <c r="C248" s="24"/>
    </row>
    <row r="249" spans="1:3" ht="12.75" x14ac:dyDescent="0.2">
      <c r="A249" s="109"/>
      <c r="B249" s="16"/>
      <c r="C249" s="24"/>
    </row>
    <row r="250" spans="1:3" ht="12.75" x14ac:dyDescent="0.2">
      <c r="A250" s="109"/>
      <c r="B250" s="16"/>
      <c r="C250" s="24"/>
    </row>
    <row r="251" spans="1:3" ht="12.75" x14ac:dyDescent="0.2">
      <c r="A251" s="109"/>
      <c r="B251" s="16"/>
      <c r="C251" s="24"/>
    </row>
    <row r="252" spans="1:3" ht="12.75" x14ac:dyDescent="0.2">
      <c r="A252" s="109"/>
      <c r="B252" s="16"/>
      <c r="C252" s="24"/>
    </row>
    <row r="253" spans="1:3" ht="12.75" x14ac:dyDescent="0.2">
      <c r="A253" s="109"/>
      <c r="B253" s="16"/>
      <c r="C253" s="24"/>
    </row>
    <row r="254" spans="1:3" ht="12.75" x14ac:dyDescent="0.2">
      <c r="A254" s="109"/>
      <c r="B254" s="16"/>
      <c r="C254" s="24"/>
    </row>
    <row r="255" spans="1:3" ht="12.75" x14ac:dyDescent="0.2">
      <c r="A255" s="109"/>
      <c r="B255" s="16"/>
      <c r="C255" s="24"/>
    </row>
    <row r="256" spans="1:3" ht="12.75" x14ac:dyDescent="0.2">
      <c r="A256" s="109"/>
      <c r="B256" s="16"/>
      <c r="C256" s="24"/>
    </row>
    <row r="257" spans="1:3" ht="12.75" x14ac:dyDescent="0.2">
      <c r="A257" s="109"/>
      <c r="B257" s="16"/>
      <c r="C257" s="24"/>
    </row>
    <row r="258" spans="1:3" ht="12.75" x14ac:dyDescent="0.2">
      <c r="A258" s="109"/>
      <c r="B258" s="16"/>
      <c r="C258" s="24"/>
    </row>
    <row r="259" spans="1:3" ht="12.75" x14ac:dyDescent="0.2">
      <c r="A259" s="109"/>
      <c r="B259" s="16"/>
      <c r="C259" s="24"/>
    </row>
    <row r="260" spans="1:3" ht="12.75" x14ac:dyDescent="0.2">
      <c r="A260" s="109"/>
      <c r="B260" s="16"/>
      <c r="C260" s="24"/>
    </row>
    <row r="261" spans="1:3" ht="12.75" x14ac:dyDescent="0.2">
      <c r="A261" s="109"/>
      <c r="B261" s="16"/>
      <c r="C261" s="24"/>
    </row>
    <row r="262" spans="1:3" ht="12.75" x14ac:dyDescent="0.2">
      <c r="A262" s="109"/>
      <c r="B262" s="16"/>
      <c r="C262" s="24"/>
    </row>
    <row r="263" spans="1:3" ht="12.75" x14ac:dyDescent="0.2">
      <c r="A263" s="109"/>
      <c r="B263" s="16"/>
      <c r="C263" s="24"/>
    </row>
    <row r="264" spans="1:3" ht="12.75" x14ac:dyDescent="0.2">
      <c r="A264" s="109"/>
      <c r="B264" s="16"/>
      <c r="C264" s="24"/>
    </row>
    <row r="265" spans="1:3" ht="12.75" x14ac:dyDescent="0.2">
      <c r="A265" s="109"/>
      <c r="B265" s="16"/>
      <c r="C265" s="24"/>
    </row>
    <row r="266" spans="1:3" ht="12.75" x14ac:dyDescent="0.2">
      <c r="A266" s="109"/>
      <c r="B266" s="16"/>
      <c r="C266" s="24"/>
    </row>
    <row r="267" spans="1:3" ht="12.75" x14ac:dyDescent="0.2">
      <c r="A267" s="109"/>
      <c r="B267" s="16"/>
      <c r="C267" s="24"/>
    </row>
    <row r="268" spans="1:3" ht="12.75" x14ac:dyDescent="0.2">
      <c r="A268" s="109"/>
      <c r="B268" s="16"/>
      <c r="C268" s="24"/>
    </row>
    <row r="269" spans="1:3" ht="12.75" x14ac:dyDescent="0.2">
      <c r="A269" s="109"/>
      <c r="B269" s="16"/>
      <c r="C269" s="24"/>
    </row>
    <row r="270" spans="1:3" ht="12.75" x14ac:dyDescent="0.2">
      <c r="A270" s="109"/>
      <c r="B270" s="16"/>
      <c r="C270" s="24"/>
    </row>
    <row r="271" spans="1:3" ht="12.75" x14ac:dyDescent="0.2">
      <c r="A271" s="109"/>
      <c r="B271" s="16"/>
      <c r="C271" s="24"/>
    </row>
    <row r="272" spans="1:3" ht="12.75" x14ac:dyDescent="0.2">
      <c r="A272" s="109"/>
      <c r="B272" s="16"/>
      <c r="C272" s="24"/>
    </row>
    <row r="273" spans="1:3" ht="12.75" x14ac:dyDescent="0.2">
      <c r="A273" s="109"/>
      <c r="B273" s="16"/>
      <c r="C273" s="24"/>
    </row>
    <row r="274" spans="1:3" ht="12.75" x14ac:dyDescent="0.2">
      <c r="A274" s="109"/>
      <c r="B274" s="16"/>
      <c r="C274" s="24"/>
    </row>
    <row r="275" spans="1:3" ht="12.75" x14ac:dyDescent="0.2">
      <c r="A275" s="109"/>
      <c r="B275" s="16"/>
      <c r="C275" s="24"/>
    </row>
    <row r="276" spans="1:3" ht="12.75" x14ac:dyDescent="0.2">
      <c r="A276" s="109"/>
      <c r="B276" s="16"/>
      <c r="C276" s="24"/>
    </row>
    <row r="277" spans="1:3" ht="12.75" x14ac:dyDescent="0.2">
      <c r="A277" s="109"/>
      <c r="B277" s="16"/>
      <c r="C277" s="24"/>
    </row>
    <row r="278" spans="1:3" ht="12.75" x14ac:dyDescent="0.2">
      <c r="A278" s="109"/>
      <c r="B278" s="16"/>
      <c r="C278" s="24"/>
    </row>
    <row r="279" spans="1:3" ht="12.75" x14ac:dyDescent="0.2">
      <c r="A279" s="109"/>
      <c r="B279" s="16"/>
      <c r="C279" s="24"/>
    </row>
    <row r="280" spans="1:3" ht="12.75" x14ac:dyDescent="0.2">
      <c r="A280" s="109"/>
      <c r="B280" s="16"/>
      <c r="C280" s="24"/>
    </row>
    <row r="281" spans="1:3" ht="12.75" x14ac:dyDescent="0.2">
      <c r="A281" s="109"/>
      <c r="B281" s="16"/>
      <c r="C281" s="24"/>
    </row>
    <row r="282" spans="1:3" ht="12.75" x14ac:dyDescent="0.2">
      <c r="A282" s="109"/>
      <c r="B282" s="16"/>
      <c r="C282" s="24"/>
    </row>
    <row r="283" spans="1:3" ht="12.75" x14ac:dyDescent="0.2">
      <c r="A283" s="109"/>
      <c r="B283" s="16"/>
      <c r="C283" s="24"/>
    </row>
    <row r="284" spans="1:3" ht="12.75" x14ac:dyDescent="0.2">
      <c r="A284" s="109"/>
      <c r="B284" s="16"/>
      <c r="C284" s="24"/>
    </row>
    <row r="285" spans="1:3" ht="12.75" x14ac:dyDescent="0.2">
      <c r="A285" s="109"/>
      <c r="B285" s="16"/>
      <c r="C285" s="24"/>
    </row>
    <row r="286" spans="1:3" ht="12.75" x14ac:dyDescent="0.2">
      <c r="A286" s="109"/>
      <c r="B286" s="16"/>
      <c r="C286" s="24"/>
    </row>
    <row r="287" spans="1:3" ht="12.75" x14ac:dyDescent="0.2">
      <c r="A287" s="109"/>
      <c r="B287" s="16"/>
      <c r="C287" s="24"/>
    </row>
    <row r="288" spans="1:3" ht="12.75" x14ac:dyDescent="0.2">
      <c r="A288" s="109"/>
      <c r="B288" s="16"/>
      <c r="C288" s="24"/>
    </row>
    <row r="289" spans="1:3" ht="12.75" x14ac:dyDescent="0.2">
      <c r="A289" s="109"/>
      <c r="B289" s="16"/>
      <c r="C289" s="24"/>
    </row>
    <row r="290" spans="1:3" ht="12.75" x14ac:dyDescent="0.2">
      <c r="A290" s="109"/>
      <c r="B290" s="16"/>
      <c r="C290" s="24"/>
    </row>
    <row r="291" spans="1:3" ht="12.75" x14ac:dyDescent="0.2">
      <c r="A291" s="109"/>
      <c r="B291" s="16"/>
      <c r="C291" s="24"/>
    </row>
    <row r="292" spans="1:3" ht="12.75" x14ac:dyDescent="0.2">
      <c r="A292" s="109"/>
      <c r="B292" s="16"/>
      <c r="C292" s="24"/>
    </row>
    <row r="293" spans="1:3" ht="12.75" x14ac:dyDescent="0.2">
      <c r="A293" s="109"/>
      <c r="B293" s="16"/>
      <c r="C293" s="24"/>
    </row>
    <row r="294" spans="1:3" ht="12.75" x14ac:dyDescent="0.2">
      <c r="A294" s="109"/>
      <c r="B294" s="16"/>
      <c r="C294" s="24"/>
    </row>
    <row r="295" spans="1:3" ht="12.75" x14ac:dyDescent="0.2">
      <c r="A295" s="109"/>
      <c r="B295" s="16"/>
      <c r="C295" s="24"/>
    </row>
    <row r="296" spans="1:3" ht="12.75" x14ac:dyDescent="0.2">
      <c r="A296" s="109"/>
      <c r="B296" s="16"/>
      <c r="C296" s="24"/>
    </row>
    <row r="297" spans="1:3" ht="12.75" x14ac:dyDescent="0.2">
      <c r="A297" s="109"/>
      <c r="B297" s="16"/>
      <c r="C297" s="24"/>
    </row>
    <row r="298" spans="1:3" ht="12.75" x14ac:dyDescent="0.2">
      <c r="A298" s="109"/>
      <c r="B298" s="16"/>
      <c r="C298" s="24"/>
    </row>
    <row r="299" spans="1:3" ht="12.75" x14ac:dyDescent="0.2">
      <c r="A299" s="109"/>
      <c r="B299" s="16"/>
      <c r="C299" s="24"/>
    </row>
    <row r="300" spans="1:3" ht="12.75" x14ac:dyDescent="0.2">
      <c r="A300" s="109"/>
      <c r="B300" s="16"/>
      <c r="C300" s="24"/>
    </row>
    <row r="301" spans="1:3" ht="12.75" x14ac:dyDescent="0.2">
      <c r="A301" s="109"/>
      <c r="B301" s="16"/>
      <c r="C301" s="24"/>
    </row>
    <row r="302" spans="1:3" ht="12.75" x14ac:dyDescent="0.2">
      <c r="A302" s="109"/>
      <c r="B302" s="16"/>
      <c r="C302" s="24"/>
    </row>
    <row r="303" spans="1:3" ht="12.75" x14ac:dyDescent="0.2">
      <c r="A303" s="109"/>
      <c r="B303" s="16"/>
      <c r="C303" s="24"/>
    </row>
    <row r="304" spans="1:3" ht="12.75" x14ac:dyDescent="0.2">
      <c r="A304" s="109"/>
      <c r="B304" s="16"/>
      <c r="C304" s="24"/>
    </row>
    <row r="305" spans="1:3" ht="12.75" x14ac:dyDescent="0.2">
      <c r="A305" s="109"/>
      <c r="B305" s="16"/>
      <c r="C305" s="24"/>
    </row>
    <row r="306" spans="1:3" ht="12.75" x14ac:dyDescent="0.2">
      <c r="A306" s="109"/>
      <c r="B306" s="16"/>
      <c r="C306" s="24"/>
    </row>
    <row r="307" spans="1:3" ht="12.75" x14ac:dyDescent="0.2">
      <c r="A307" s="109"/>
      <c r="B307" s="16"/>
      <c r="C307" s="24"/>
    </row>
    <row r="308" spans="1:3" ht="12.75" x14ac:dyDescent="0.2">
      <c r="A308" s="109"/>
      <c r="B308" s="16"/>
      <c r="C308" s="24"/>
    </row>
    <row r="309" spans="1:3" ht="12.75" x14ac:dyDescent="0.2">
      <c r="A309" s="109"/>
      <c r="B309" s="16"/>
      <c r="C309" s="24"/>
    </row>
    <row r="310" spans="1:3" ht="12.75" x14ac:dyDescent="0.2">
      <c r="A310" s="109"/>
      <c r="B310" s="16"/>
      <c r="C310" s="24"/>
    </row>
    <row r="311" spans="1:3" ht="12.75" x14ac:dyDescent="0.2">
      <c r="A311" s="109"/>
      <c r="B311" s="16"/>
      <c r="C311" s="24"/>
    </row>
    <row r="312" spans="1:3" ht="12.75" x14ac:dyDescent="0.2">
      <c r="A312" s="109"/>
      <c r="B312" s="16"/>
      <c r="C312" s="24"/>
    </row>
    <row r="313" spans="1:3" ht="12.75" x14ac:dyDescent="0.2">
      <c r="A313" s="109"/>
      <c r="B313" s="16"/>
      <c r="C313" s="24"/>
    </row>
    <row r="314" spans="1:3" ht="12.75" x14ac:dyDescent="0.2">
      <c r="A314" s="109"/>
      <c r="B314" s="16"/>
      <c r="C314" s="24"/>
    </row>
    <row r="315" spans="1:3" ht="12.75" x14ac:dyDescent="0.2">
      <c r="A315" s="109"/>
      <c r="B315" s="16"/>
      <c r="C315" s="24"/>
    </row>
    <row r="316" spans="1:3" ht="12.75" x14ac:dyDescent="0.2">
      <c r="A316" s="109"/>
      <c r="B316" s="16"/>
      <c r="C316" s="24"/>
    </row>
    <row r="317" spans="1:3" ht="12.75" x14ac:dyDescent="0.2">
      <c r="A317" s="109"/>
      <c r="B317" s="16"/>
      <c r="C317" s="24"/>
    </row>
    <row r="318" spans="1:3" ht="12.75" x14ac:dyDescent="0.2">
      <c r="A318" s="109"/>
      <c r="B318" s="16"/>
      <c r="C318" s="24"/>
    </row>
    <row r="319" spans="1:3" ht="12.75" x14ac:dyDescent="0.2">
      <c r="A319" s="109"/>
      <c r="B319" s="16"/>
      <c r="C319" s="24"/>
    </row>
    <row r="320" spans="1:3" ht="12.75" x14ac:dyDescent="0.2">
      <c r="A320" s="109"/>
      <c r="B320" s="16"/>
      <c r="C320" s="24"/>
    </row>
    <row r="321" spans="1:3" ht="12.75" x14ac:dyDescent="0.2">
      <c r="A321" s="109"/>
      <c r="B321" s="16"/>
      <c r="C321" s="24"/>
    </row>
    <row r="322" spans="1:3" ht="12.75" x14ac:dyDescent="0.2">
      <c r="A322" s="109"/>
      <c r="B322" s="16"/>
      <c r="C322" s="24"/>
    </row>
    <row r="323" spans="1:3" ht="12.75" x14ac:dyDescent="0.2">
      <c r="A323" s="109"/>
      <c r="B323" s="16"/>
      <c r="C323" s="24"/>
    </row>
    <row r="324" spans="1:3" ht="12.75" x14ac:dyDescent="0.2">
      <c r="A324" s="109"/>
      <c r="B324" s="16"/>
      <c r="C324" s="24"/>
    </row>
    <row r="325" spans="1:3" ht="12.75" x14ac:dyDescent="0.2">
      <c r="A325" s="109"/>
      <c r="B325" s="16"/>
      <c r="C325" s="24"/>
    </row>
    <row r="326" spans="1:3" ht="12.75" x14ac:dyDescent="0.2">
      <c r="A326" s="109"/>
      <c r="B326" s="16"/>
      <c r="C326" s="24"/>
    </row>
    <row r="327" spans="1:3" ht="12.75" x14ac:dyDescent="0.2">
      <c r="A327" s="109"/>
      <c r="B327" s="16"/>
      <c r="C327" s="24"/>
    </row>
    <row r="328" spans="1:3" ht="12.75" x14ac:dyDescent="0.2">
      <c r="A328" s="109"/>
      <c r="B328" s="16"/>
      <c r="C328" s="24"/>
    </row>
    <row r="329" spans="1:3" ht="12.75" x14ac:dyDescent="0.2">
      <c r="A329" s="109"/>
      <c r="B329" s="16"/>
      <c r="C329" s="24"/>
    </row>
    <row r="330" spans="1:3" ht="12.75" x14ac:dyDescent="0.2">
      <c r="A330" s="109"/>
      <c r="B330" s="16"/>
      <c r="C330" s="24"/>
    </row>
    <row r="331" spans="1:3" ht="12.75" x14ac:dyDescent="0.2">
      <c r="A331" s="109"/>
      <c r="B331" s="16"/>
      <c r="C331" s="24"/>
    </row>
    <row r="332" spans="1:3" ht="12.75" x14ac:dyDescent="0.2">
      <c r="A332" s="109"/>
      <c r="B332" s="16"/>
      <c r="C332" s="24"/>
    </row>
    <row r="333" spans="1:3" ht="12.75" x14ac:dyDescent="0.2">
      <c r="A333" s="109"/>
      <c r="B333" s="16"/>
      <c r="C333" s="24"/>
    </row>
    <row r="334" spans="1:3" ht="12.75" x14ac:dyDescent="0.2">
      <c r="A334" s="109"/>
      <c r="B334" s="16"/>
      <c r="C334" s="24"/>
    </row>
    <row r="335" spans="1:3" ht="12.75" x14ac:dyDescent="0.2">
      <c r="A335" s="109"/>
      <c r="B335" s="16"/>
      <c r="C335" s="24"/>
    </row>
    <row r="336" spans="1:3" ht="12.75" x14ac:dyDescent="0.2">
      <c r="A336" s="109"/>
      <c r="B336" s="16"/>
      <c r="C336" s="24"/>
    </row>
    <row r="337" spans="1:3" ht="12.75" x14ac:dyDescent="0.2">
      <c r="A337" s="109"/>
      <c r="B337" s="16"/>
      <c r="C337" s="24"/>
    </row>
    <row r="338" spans="1:3" ht="12.75" x14ac:dyDescent="0.2">
      <c r="A338" s="109"/>
      <c r="B338" s="16"/>
      <c r="C338" s="24"/>
    </row>
    <row r="339" spans="1:3" ht="12.75" x14ac:dyDescent="0.2">
      <c r="A339" s="109"/>
      <c r="B339" s="16"/>
      <c r="C339" s="24"/>
    </row>
    <row r="340" spans="1:3" ht="12.75" x14ac:dyDescent="0.2">
      <c r="A340" s="109"/>
      <c r="B340" s="16"/>
      <c r="C340" s="24"/>
    </row>
    <row r="341" spans="1:3" ht="12.75" x14ac:dyDescent="0.2">
      <c r="A341" s="109"/>
      <c r="B341" s="16"/>
      <c r="C341" s="24"/>
    </row>
    <row r="342" spans="1:3" ht="12.75" x14ac:dyDescent="0.2">
      <c r="A342" s="109"/>
      <c r="B342" s="16"/>
      <c r="C342" s="24"/>
    </row>
    <row r="343" spans="1:3" ht="12.75" x14ac:dyDescent="0.2">
      <c r="A343" s="109"/>
      <c r="B343" s="16"/>
      <c r="C343" s="24"/>
    </row>
    <row r="344" spans="1:3" ht="12.75" x14ac:dyDescent="0.2">
      <c r="A344" s="109"/>
      <c r="B344" s="16"/>
      <c r="C344" s="24"/>
    </row>
    <row r="345" spans="1:3" ht="12.75" x14ac:dyDescent="0.2">
      <c r="A345" s="109"/>
      <c r="B345" s="16"/>
      <c r="C345" s="24"/>
    </row>
    <row r="346" spans="1:3" ht="12.75" x14ac:dyDescent="0.2">
      <c r="A346" s="109"/>
      <c r="B346" s="16"/>
      <c r="C346" s="24"/>
    </row>
    <row r="347" spans="1:3" ht="12.75" x14ac:dyDescent="0.2">
      <c r="A347" s="109"/>
      <c r="B347" s="16"/>
      <c r="C347" s="24"/>
    </row>
    <row r="348" spans="1:3" ht="12.75" x14ac:dyDescent="0.2">
      <c r="A348" s="109"/>
      <c r="B348" s="16"/>
      <c r="C348" s="24"/>
    </row>
    <row r="349" spans="1:3" ht="12.75" x14ac:dyDescent="0.2">
      <c r="A349" s="109"/>
      <c r="B349" s="16"/>
      <c r="C349" s="24"/>
    </row>
    <row r="350" spans="1:3" ht="12.75" x14ac:dyDescent="0.2">
      <c r="A350" s="109"/>
      <c r="B350" s="16"/>
      <c r="C350" s="24"/>
    </row>
    <row r="351" spans="1:3" ht="12.75" x14ac:dyDescent="0.2">
      <c r="A351" s="109"/>
      <c r="B351" s="16"/>
      <c r="C351" s="24"/>
    </row>
    <row r="352" spans="1:3" ht="12.75" x14ac:dyDescent="0.2">
      <c r="A352" s="109"/>
      <c r="B352" s="16"/>
      <c r="C352" s="24"/>
    </row>
    <row r="353" spans="1:3" ht="12.75" x14ac:dyDescent="0.2">
      <c r="A353" s="109"/>
      <c r="B353" s="16"/>
      <c r="C353" s="24"/>
    </row>
    <row r="354" spans="1:3" ht="12.75" x14ac:dyDescent="0.2">
      <c r="A354" s="109"/>
      <c r="B354" s="16"/>
      <c r="C354" s="24"/>
    </row>
    <row r="355" spans="1:3" ht="12.75" x14ac:dyDescent="0.2">
      <c r="A355" s="109"/>
      <c r="B355" s="16"/>
      <c r="C355" s="24"/>
    </row>
    <row r="356" spans="1:3" ht="12.75" x14ac:dyDescent="0.2">
      <c r="A356" s="109"/>
      <c r="B356" s="16"/>
      <c r="C356" s="24"/>
    </row>
    <row r="357" spans="1:3" ht="12.75" x14ac:dyDescent="0.2">
      <c r="A357" s="109"/>
      <c r="B357" s="16"/>
      <c r="C357" s="24"/>
    </row>
    <row r="358" spans="1:3" ht="12.75" x14ac:dyDescent="0.2">
      <c r="A358" s="109"/>
      <c r="B358" s="16"/>
      <c r="C358" s="24"/>
    </row>
    <row r="359" spans="1:3" ht="12.75" x14ac:dyDescent="0.2">
      <c r="A359" s="109"/>
      <c r="B359" s="16"/>
      <c r="C359" s="24"/>
    </row>
    <row r="360" spans="1:3" ht="12.75" x14ac:dyDescent="0.2">
      <c r="A360" s="109"/>
      <c r="B360" s="16"/>
      <c r="C360" s="24"/>
    </row>
    <row r="361" spans="1:3" ht="12.75" x14ac:dyDescent="0.2">
      <c r="A361" s="109"/>
      <c r="B361" s="16"/>
      <c r="C361" s="24"/>
    </row>
    <row r="362" spans="1:3" ht="12.75" x14ac:dyDescent="0.2">
      <c r="A362" s="109"/>
      <c r="B362" s="16"/>
      <c r="C362" s="24"/>
    </row>
    <row r="363" spans="1:3" ht="12.75" x14ac:dyDescent="0.2">
      <c r="A363" s="109"/>
      <c r="B363" s="16"/>
      <c r="C363" s="24"/>
    </row>
    <row r="364" spans="1:3" ht="12.75" x14ac:dyDescent="0.2">
      <c r="A364" s="109"/>
      <c r="B364" s="16"/>
      <c r="C364" s="24"/>
    </row>
    <row r="365" spans="1:3" ht="12.75" x14ac:dyDescent="0.2">
      <c r="A365" s="109"/>
      <c r="B365" s="16"/>
      <c r="C365" s="24"/>
    </row>
    <row r="366" spans="1:3" ht="12.75" x14ac:dyDescent="0.2">
      <c r="A366" s="109"/>
      <c r="B366" s="16"/>
      <c r="C366" s="24"/>
    </row>
    <row r="367" spans="1:3" ht="12.75" x14ac:dyDescent="0.2">
      <c r="A367" s="109"/>
      <c r="B367" s="16"/>
      <c r="C367" s="24"/>
    </row>
    <row r="368" spans="1:3" ht="12.75" x14ac:dyDescent="0.2">
      <c r="A368" s="109"/>
      <c r="B368" s="16"/>
      <c r="C368" s="24"/>
    </row>
    <row r="369" spans="1:3" ht="12.75" x14ac:dyDescent="0.2">
      <c r="A369" s="109"/>
      <c r="B369" s="16"/>
      <c r="C369" s="24"/>
    </row>
    <row r="370" spans="1:3" ht="12.75" x14ac:dyDescent="0.2">
      <c r="A370" s="109"/>
      <c r="B370" s="16"/>
      <c r="C370" s="24"/>
    </row>
    <row r="371" spans="1:3" ht="12.75" x14ac:dyDescent="0.2">
      <c r="A371" s="109"/>
      <c r="B371" s="16"/>
      <c r="C371" s="24"/>
    </row>
    <row r="372" spans="1:3" ht="12.75" x14ac:dyDescent="0.2">
      <c r="A372" s="109"/>
      <c r="B372" s="16"/>
      <c r="C372" s="24"/>
    </row>
    <row r="373" spans="1:3" ht="12.75" x14ac:dyDescent="0.2">
      <c r="A373" s="109"/>
      <c r="B373" s="16"/>
      <c r="C373" s="24"/>
    </row>
    <row r="374" spans="1:3" ht="12.75" x14ac:dyDescent="0.2">
      <c r="A374" s="109"/>
      <c r="B374" s="16"/>
      <c r="C374" s="24"/>
    </row>
    <row r="375" spans="1:3" ht="12.75" x14ac:dyDescent="0.2">
      <c r="A375" s="109"/>
      <c r="B375" s="16"/>
      <c r="C375" s="24"/>
    </row>
    <row r="376" spans="1:3" ht="12.75" x14ac:dyDescent="0.2">
      <c r="A376" s="109"/>
      <c r="B376" s="16"/>
      <c r="C376" s="24"/>
    </row>
    <row r="377" spans="1:3" ht="12.75" x14ac:dyDescent="0.2">
      <c r="A377" s="109"/>
      <c r="B377" s="16"/>
      <c r="C377" s="24"/>
    </row>
    <row r="378" spans="1:3" ht="12.75" x14ac:dyDescent="0.2">
      <c r="A378" s="109"/>
      <c r="B378" s="16"/>
      <c r="C378" s="24"/>
    </row>
    <row r="379" spans="1:3" ht="12.75" x14ac:dyDescent="0.2">
      <c r="A379" s="109"/>
      <c r="B379" s="16"/>
      <c r="C379" s="24"/>
    </row>
    <row r="380" spans="1:3" ht="12.75" x14ac:dyDescent="0.2">
      <c r="A380" s="109"/>
      <c r="B380" s="16"/>
      <c r="C380" s="24"/>
    </row>
    <row r="381" spans="1:3" ht="12.75" x14ac:dyDescent="0.2">
      <c r="A381" s="109"/>
      <c r="B381" s="16"/>
      <c r="C381" s="24"/>
    </row>
    <row r="382" spans="1:3" ht="12.75" x14ac:dyDescent="0.2">
      <c r="A382" s="109"/>
      <c r="B382" s="16"/>
      <c r="C382" s="24"/>
    </row>
    <row r="383" spans="1:3" ht="12.75" x14ac:dyDescent="0.2">
      <c r="A383" s="109"/>
      <c r="B383" s="16"/>
      <c r="C383" s="24"/>
    </row>
    <row r="384" spans="1:3" ht="12.75" x14ac:dyDescent="0.2">
      <c r="A384" s="109"/>
      <c r="B384" s="16"/>
      <c r="C384" s="24"/>
    </row>
    <row r="385" spans="1:3" ht="12.75" x14ac:dyDescent="0.2">
      <c r="A385" s="109"/>
      <c r="B385" s="16"/>
      <c r="C385" s="24"/>
    </row>
    <row r="386" spans="1:3" ht="12.75" x14ac:dyDescent="0.2">
      <c r="A386" s="109"/>
      <c r="B386" s="16"/>
      <c r="C386" s="24"/>
    </row>
    <row r="387" spans="1:3" ht="12.75" x14ac:dyDescent="0.2">
      <c r="A387" s="109"/>
      <c r="B387" s="16"/>
      <c r="C387" s="24"/>
    </row>
    <row r="388" spans="1:3" ht="12.75" x14ac:dyDescent="0.2">
      <c r="A388" s="109"/>
      <c r="B388" s="16"/>
      <c r="C388" s="24"/>
    </row>
    <row r="389" spans="1:3" ht="12.75" x14ac:dyDescent="0.2">
      <c r="A389" s="109"/>
      <c r="B389" s="16"/>
      <c r="C389" s="24"/>
    </row>
    <row r="390" spans="1:3" ht="12.75" x14ac:dyDescent="0.2">
      <c r="A390" s="109"/>
      <c r="B390" s="16"/>
      <c r="C390" s="24"/>
    </row>
    <row r="391" spans="1:3" ht="12.75" x14ac:dyDescent="0.2">
      <c r="A391" s="109"/>
      <c r="B391" s="16"/>
      <c r="C391" s="24"/>
    </row>
    <row r="392" spans="1:3" ht="12.75" x14ac:dyDescent="0.2">
      <c r="A392" s="109"/>
      <c r="B392" s="16"/>
      <c r="C392" s="24"/>
    </row>
    <row r="393" spans="1:3" ht="12.75" x14ac:dyDescent="0.2">
      <c r="A393" s="109"/>
      <c r="B393" s="16"/>
      <c r="C393" s="24"/>
    </row>
    <row r="394" spans="1:3" ht="12.75" x14ac:dyDescent="0.2">
      <c r="A394" s="109"/>
      <c r="B394" s="16"/>
      <c r="C394" s="24"/>
    </row>
    <row r="395" spans="1:3" ht="12.75" x14ac:dyDescent="0.2">
      <c r="A395" s="109"/>
      <c r="B395" s="16"/>
      <c r="C395" s="24"/>
    </row>
    <row r="396" spans="1:3" ht="12.75" x14ac:dyDescent="0.2">
      <c r="A396" s="109"/>
      <c r="B396" s="16"/>
      <c r="C396" s="24"/>
    </row>
    <row r="397" spans="1:3" ht="12.75" x14ac:dyDescent="0.2">
      <c r="A397" s="109"/>
      <c r="B397" s="16"/>
      <c r="C397" s="24"/>
    </row>
    <row r="398" spans="1:3" ht="12.75" x14ac:dyDescent="0.2">
      <c r="A398" s="109"/>
      <c r="B398" s="16"/>
      <c r="C398" s="24"/>
    </row>
    <row r="399" spans="1:3" ht="12.75" x14ac:dyDescent="0.2">
      <c r="A399" s="109"/>
      <c r="B399" s="16"/>
      <c r="C399" s="24"/>
    </row>
    <row r="400" spans="1:3" ht="12.75" x14ac:dyDescent="0.2">
      <c r="A400" s="109"/>
      <c r="B400" s="16"/>
      <c r="C400" s="24"/>
    </row>
    <row r="401" spans="1:3" ht="12.75" x14ac:dyDescent="0.2">
      <c r="A401" s="109"/>
      <c r="B401" s="16"/>
      <c r="C401" s="24"/>
    </row>
    <row r="402" spans="1:3" ht="12.75" x14ac:dyDescent="0.2">
      <c r="A402" s="109"/>
      <c r="B402" s="16"/>
      <c r="C402" s="24"/>
    </row>
    <row r="403" spans="1:3" ht="12.75" x14ac:dyDescent="0.2">
      <c r="A403" s="109"/>
      <c r="B403" s="16"/>
      <c r="C403" s="24"/>
    </row>
    <row r="404" spans="1:3" ht="12.75" x14ac:dyDescent="0.2">
      <c r="A404" s="109"/>
      <c r="B404" s="16"/>
      <c r="C404" s="24"/>
    </row>
    <row r="405" spans="1:3" ht="12.75" x14ac:dyDescent="0.2">
      <c r="A405" s="109"/>
      <c r="B405" s="16"/>
      <c r="C405" s="24"/>
    </row>
    <row r="406" spans="1:3" ht="12.75" x14ac:dyDescent="0.2">
      <c r="A406" s="109"/>
      <c r="B406" s="16"/>
      <c r="C406" s="24"/>
    </row>
    <row r="407" spans="1:3" ht="12.75" x14ac:dyDescent="0.2">
      <c r="A407" s="109"/>
      <c r="B407" s="16"/>
      <c r="C407" s="24"/>
    </row>
    <row r="408" spans="1:3" ht="12.75" x14ac:dyDescent="0.2">
      <c r="A408" s="109"/>
      <c r="B408" s="16"/>
      <c r="C408" s="24"/>
    </row>
    <row r="409" spans="1:3" ht="12.75" x14ac:dyDescent="0.2">
      <c r="A409" s="109"/>
      <c r="B409" s="16"/>
      <c r="C409" s="24"/>
    </row>
    <row r="410" spans="1:3" ht="12.75" x14ac:dyDescent="0.2">
      <c r="A410" s="109"/>
      <c r="B410" s="16"/>
      <c r="C410" s="24"/>
    </row>
    <row r="411" spans="1:3" ht="12.75" x14ac:dyDescent="0.2">
      <c r="A411" s="109"/>
      <c r="B411" s="16"/>
      <c r="C411" s="24"/>
    </row>
    <row r="412" spans="1:3" ht="12.75" x14ac:dyDescent="0.2">
      <c r="A412" s="109"/>
      <c r="B412" s="16"/>
      <c r="C412" s="24"/>
    </row>
    <row r="413" spans="1:3" ht="12.75" x14ac:dyDescent="0.2">
      <c r="A413" s="109"/>
      <c r="B413" s="16"/>
      <c r="C413" s="24"/>
    </row>
    <row r="414" spans="1:3" ht="12.75" x14ac:dyDescent="0.2">
      <c r="A414" s="109"/>
      <c r="B414" s="16"/>
      <c r="C414" s="24"/>
    </row>
    <row r="415" spans="1:3" ht="12.75" x14ac:dyDescent="0.2">
      <c r="A415" s="109"/>
      <c r="B415" s="16"/>
      <c r="C415" s="24"/>
    </row>
    <row r="416" spans="1:3" ht="12.75" x14ac:dyDescent="0.2">
      <c r="A416" s="109"/>
      <c r="B416" s="16"/>
      <c r="C416" s="24"/>
    </row>
    <row r="417" spans="1:3" ht="12.75" x14ac:dyDescent="0.2">
      <c r="A417" s="109"/>
      <c r="B417" s="16"/>
      <c r="C417" s="24"/>
    </row>
    <row r="418" spans="1:3" ht="12.75" x14ac:dyDescent="0.2">
      <c r="A418" s="109"/>
      <c r="B418" s="16"/>
      <c r="C418" s="24"/>
    </row>
    <row r="419" spans="1:3" ht="12.75" x14ac:dyDescent="0.2">
      <c r="A419" s="109"/>
      <c r="B419" s="16"/>
      <c r="C419" s="24"/>
    </row>
    <row r="420" spans="1:3" ht="12.75" x14ac:dyDescent="0.2">
      <c r="A420" s="109"/>
      <c r="B420" s="16"/>
      <c r="C420" s="24"/>
    </row>
    <row r="421" spans="1:3" ht="12.75" x14ac:dyDescent="0.2">
      <c r="A421" s="109"/>
      <c r="B421" s="16"/>
      <c r="C421" s="24"/>
    </row>
    <row r="422" spans="1:3" ht="12.75" x14ac:dyDescent="0.2">
      <c r="A422" s="109"/>
      <c r="B422" s="16"/>
      <c r="C422" s="24"/>
    </row>
    <row r="423" spans="1:3" ht="12.75" x14ac:dyDescent="0.2">
      <c r="A423" s="109"/>
      <c r="B423" s="16"/>
      <c r="C423" s="24"/>
    </row>
    <row r="424" spans="1:3" ht="12.75" x14ac:dyDescent="0.2">
      <c r="A424" s="109"/>
      <c r="B424" s="16"/>
      <c r="C424" s="24"/>
    </row>
    <row r="425" spans="1:3" ht="12.75" x14ac:dyDescent="0.2">
      <c r="A425" s="109"/>
      <c r="B425" s="16"/>
      <c r="C425" s="24"/>
    </row>
    <row r="426" spans="1:3" ht="12.75" x14ac:dyDescent="0.2">
      <c r="A426" s="109"/>
      <c r="B426" s="16"/>
      <c r="C426" s="24"/>
    </row>
    <row r="427" spans="1:3" ht="12.75" x14ac:dyDescent="0.2">
      <c r="A427" s="109"/>
      <c r="B427" s="16"/>
      <c r="C427" s="24"/>
    </row>
    <row r="428" spans="1:3" ht="12.75" x14ac:dyDescent="0.2">
      <c r="A428" s="109"/>
      <c r="B428" s="16"/>
      <c r="C428" s="24"/>
    </row>
    <row r="429" spans="1:3" ht="12.75" x14ac:dyDescent="0.2">
      <c r="A429" s="109"/>
      <c r="B429" s="16"/>
      <c r="C429" s="24"/>
    </row>
    <row r="430" spans="1:3" ht="12.75" x14ac:dyDescent="0.2">
      <c r="A430" s="109"/>
      <c r="B430" s="16"/>
      <c r="C430" s="24"/>
    </row>
    <row r="431" spans="1:3" ht="12.75" x14ac:dyDescent="0.2">
      <c r="A431" s="109"/>
      <c r="B431" s="16"/>
      <c r="C431" s="24"/>
    </row>
    <row r="432" spans="1:3" ht="12.75" x14ac:dyDescent="0.2">
      <c r="A432" s="109"/>
      <c r="B432" s="16"/>
      <c r="C432" s="24"/>
    </row>
    <row r="433" spans="1:3" ht="12.75" x14ac:dyDescent="0.2">
      <c r="A433" s="109"/>
      <c r="B433" s="16"/>
      <c r="C433" s="24"/>
    </row>
    <row r="434" spans="1:3" ht="12.75" x14ac:dyDescent="0.2">
      <c r="A434" s="109"/>
      <c r="B434" s="16"/>
      <c r="C434" s="24"/>
    </row>
    <row r="435" spans="1:3" ht="12.75" x14ac:dyDescent="0.2">
      <c r="A435" s="109"/>
      <c r="B435" s="16"/>
      <c r="C435" s="24"/>
    </row>
    <row r="436" spans="1:3" ht="12.75" x14ac:dyDescent="0.2">
      <c r="A436" s="109"/>
      <c r="B436" s="16"/>
      <c r="C436" s="24"/>
    </row>
    <row r="437" spans="1:3" ht="12.75" x14ac:dyDescent="0.2">
      <c r="A437" s="109"/>
      <c r="B437" s="16"/>
      <c r="C437" s="24"/>
    </row>
    <row r="438" spans="1:3" ht="12.75" x14ac:dyDescent="0.2">
      <c r="A438" s="109"/>
      <c r="B438" s="16"/>
      <c r="C438" s="24"/>
    </row>
    <row r="439" spans="1:3" ht="12.75" x14ac:dyDescent="0.2">
      <c r="A439" s="109"/>
      <c r="B439" s="16"/>
      <c r="C439" s="24"/>
    </row>
    <row r="440" spans="1:3" ht="12.75" x14ac:dyDescent="0.2">
      <c r="A440" s="109"/>
      <c r="B440" s="16"/>
      <c r="C440" s="24"/>
    </row>
    <row r="441" spans="1:3" ht="12.75" x14ac:dyDescent="0.2">
      <c r="A441" s="109"/>
      <c r="B441" s="16"/>
      <c r="C441" s="24"/>
    </row>
    <row r="442" spans="1:3" ht="12.75" x14ac:dyDescent="0.2">
      <c r="A442" s="109"/>
      <c r="B442" s="16"/>
      <c r="C442" s="24"/>
    </row>
    <row r="443" spans="1:3" ht="12.75" x14ac:dyDescent="0.2">
      <c r="A443" s="109"/>
      <c r="B443" s="16"/>
      <c r="C443" s="24"/>
    </row>
    <row r="444" spans="1:3" ht="12.75" x14ac:dyDescent="0.2">
      <c r="A444" s="109"/>
      <c r="B444" s="16"/>
      <c r="C444" s="24"/>
    </row>
    <row r="445" spans="1:3" ht="12.75" x14ac:dyDescent="0.2">
      <c r="A445" s="109"/>
      <c r="B445" s="16"/>
      <c r="C445" s="24"/>
    </row>
    <row r="446" spans="1:3" ht="12.75" x14ac:dyDescent="0.2">
      <c r="A446" s="109"/>
      <c r="B446" s="16"/>
      <c r="C446" s="24"/>
    </row>
    <row r="447" spans="1:3" ht="12.75" x14ac:dyDescent="0.2">
      <c r="A447" s="109"/>
      <c r="B447" s="16"/>
      <c r="C447" s="24"/>
    </row>
    <row r="448" spans="1:3" ht="12.75" x14ac:dyDescent="0.2">
      <c r="A448" s="109"/>
      <c r="B448" s="16"/>
      <c r="C448" s="24"/>
    </row>
    <row r="449" spans="1:3" ht="12.75" x14ac:dyDescent="0.2">
      <c r="A449" s="109"/>
      <c r="B449" s="16"/>
      <c r="C449" s="24"/>
    </row>
    <row r="450" spans="1:3" ht="12.75" x14ac:dyDescent="0.2">
      <c r="A450" s="109"/>
      <c r="B450" s="16"/>
      <c r="C450" s="24"/>
    </row>
    <row r="451" spans="1:3" ht="12.75" x14ac:dyDescent="0.2">
      <c r="A451" s="109"/>
      <c r="B451" s="16"/>
      <c r="C451" s="24"/>
    </row>
    <row r="452" spans="1:3" ht="12.75" x14ac:dyDescent="0.2">
      <c r="A452" s="109"/>
      <c r="B452" s="16"/>
      <c r="C452" s="24"/>
    </row>
    <row r="453" spans="1:3" ht="12.75" x14ac:dyDescent="0.2">
      <c r="A453" s="109"/>
      <c r="B453" s="16"/>
      <c r="C453" s="24"/>
    </row>
    <row r="454" spans="1:3" ht="12.75" x14ac:dyDescent="0.2">
      <c r="A454" s="109"/>
      <c r="B454" s="16"/>
      <c r="C454" s="24"/>
    </row>
    <row r="455" spans="1:3" ht="12.75" x14ac:dyDescent="0.2">
      <c r="A455" s="109"/>
      <c r="B455" s="16"/>
      <c r="C455" s="24"/>
    </row>
    <row r="456" spans="1:3" ht="12.75" x14ac:dyDescent="0.2">
      <c r="A456" s="109"/>
      <c r="B456" s="16"/>
      <c r="C456" s="24"/>
    </row>
    <row r="457" spans="1:3" ht="12.75" x14ac:dyDescent="0.2">
      <c r="A457" s="109"/>
      <c r="B457" s="16"/>
      <c r="C457" s="24"/>
    </row>
    <row r="458" spans="1:3" ht="12.75" x14ac:dyDescent="0.2">
      <c r="A458" s="109"/>
      <c r="B458" s="16"/>
      <c r="C458" s="24"/>
    </row>
    <row r="459" spans="1:3" ht="12.75" x14ac:dyDescent="0.2">
      <c r="A459" s="109"/>
      <c r="B459" s="16"/>
      <c r="C459" s="24"/>
    </row>
    <row r="460" spans="1:3" ht="12.75" x14ac:dyDescent="0.2">
      <c r="A460" s="109"/>
      <c r="B460" s="16"/>
      <c r="C460" s="24"/>
    </row>
    <row r="461" spans="1:3" ht="12.75" x14ac:dyDescent="0.2">
      <c r="A461" s="109"/>
      <c r="B461" s="16"/>
      <c r="C461" s="24"/>
    </row>
    <row r="462" spans="1:3" ht="12.75" x14ac:dyDescent="0.2">
      <c r="A462" s="109"/>
      <c r="B462" s="16"/>
      <c r="C462" s="24"/>
    </row>
    <row r="463" spans="1:3" ht="12.75" x14ac:dyDescent="0.2">
      <c r="A463" s="109"/>
      <c r="B463" s="16"/>
      <c r="C463" s="24"/>
    </row>
    <row r="464" spans="1:3" ht="12.75" x14ac:dyDescent="0.2">
      <c r="A464" s="109"/>
      <c r="B464" s="16"/>
      <c r="C464" s="24"/>
    </row>
    <row r="465" spans="1:3" ht="12.75" x14ac:dyDescent="0.2">
      <c r="A465" s="109"/>
      <c r="B465" s="16"/>
      <c r="C465" s="24"/>
    </row>
    <row r="466" spans="1:3" ht="12.75" x14ac:dyDescent="0.2">
      <c r="A466" s="109"/>
      <c r="B466" s="16"/>
      <c r="C466" s="24"/>
    </row>
    <row r="467" spans="1:3" ht="12.75" x14ac:dyDescent="0.2">
      <c r="A467" s="109"/>
      <c r="B467" s="16"/>
      <c r="C467" s="24"/>
    </row>
    <row r="468" spans="1:3" ht="12.75" x14ac:dyDescent="0.2">
      <c r="A468" s="109"/>
      <c r="B468" s="16"/>
      <c r="C468" s="24"/>
    </row>
    <row r="469" spans="1:3" ht="12.75" x14ac:dyDescent="0.2">
      <c r="A469" s="109"/>
      <c r="B469" s="16"/>
      <c r="C469" s="24"/>
    </row>
    <row r="470" spans="1:3" ht="12.75" x14ac:dyDescent="0.2">
      <c r="A470" s="109"/>
      <c r="B470" s="16"/>
      <c r="C470" s="24"/>
    </row>
    <row r="471" spans="1:3" ht="12.75" x14ac:dyDescent="0.2">
      <c r="A471" s="109"/>
      <c r="B471" s="16"/>
      <c r="C471" s="24"/>
    </row>
    <row r="472" spans="1:3" ht="12.75" x14ac:dyDescent="0.2">
      <c r="A472" s="109"/>
      <c r="B472" s="16"/>
      <c r="C472" s="24"/>
    </row>
    <row r="473" spans="1:3" ht="12.75" x14ac:dyDescent="0.2">
      <c r="A473" s="109"/>
      <c r="B473" s="16"/>
      <c r="C473" s="24"/>
    </row>
    <row r="474" spans="1:3" ht="12.75" x14ac:dyDescent="0.2">
      <c r="A474" s="109"/>
      <c r="B474" s="16"/>
      <c r="C474" s="24"/>
    </row>
    <row r="475" spans="1:3" ht="12.75" x14ac:dyDescent="0.2">
      <c r="A475" s="109"/>
      <c r="B475" s="16"/>
      <c r="C475" s="24"/>
    </row>
    <row r="476" spans="1:3" ht="12.75" x14ac:dyDescent="0.2">
      <c r="A476" s="109"/>
      <c r="B476" s="16"/>
      <c r="C476" s="24"/>
    </row>
    <row r="477" spans="1:3" ht="12.75" x14ac:dyDescent="0.2">
      <c r="A477" s="109"/>
      <c r="B477" s="16"/>
      <c r="C477" s="24"/>
    </row>
    <row r="478" spans="1:3" ht="12.75" x14ac:dyDescent="0.2">
      <c r="A478" s="109"/>
      <c r="B478" s="16"/>
      <c r="C478" s="24"/>
    </row>
    <row r="479" spans="1:3" ht="12.75" x14ac:dyDescent="0.2">
      <c r="A479" s="109"/>
      <c r="B479" s="16"/>
      <c r="C479" s="24"/>
    </row>
    <row r="480" spans="1:3" ht="12.75" x14ac:dyDescent="0.2">
      <c r="A480" s="109"/>
      <c r="B480" s="16"/>
      <c r="C480" s="24"/>
    </row>
    <row r="481" spans="1:3" ht="12.75" x14ac:dyDescent="0.2">
      <c r="A481" s="109"/>
      <c r="B481" s="16"/>
      <c r="C481" s="24"/>
    </row>
    <row r="482" spans="1:3" ht="12.75" x14ac:dyDescent="0.2">
      <c r="A482" s="109"/>
      <c r="B482" s="16"/>
      <c r="C482" s="24"/>
    </row>
    <row r="483" spans="1:3" ht="12.75" x14ac:dyDescent="0.2">
      <c r="A483" s="109"/>
      <c r="B483" s="16"/>
      <c r="C483" s="24"/>
    </row>
    <row r="484" spans="1:3" ht="12.75" x14ac:dyDescent="0.2">
      <c r="A484" s="109"/>
      <c r="B484" s="16"/>
      <c r="C484" s="24"/>
    </row>
    <row r="485" spans="1:3" ht="12.75" x14ac:dyDescent="0.2">
      <c r="A485" s="109"/>
      <c r="B485" s="16"/>
      <c r="C485" s="24"/>
    </row>
    <row r="486" spans="1:3" ht="12.75" x14ac:dyDescent="0.2">
      <c r="A486" s="109"/>
      <c r="B486" s="16"/>
      <c r="C486" s="24"/>
    </row>
    <row r="487" spans="1:3" ht="12.75" x14ac:dyDescent="0.2">
      <c r="A487" s="109"/>
      <c r="B487" s="16"/>
      <c r="C487" s="24"/>
    </row>
    <row r="488" spans="1:3" ht="12.75" x14ac:dyDescent="0.2">
      <c r="A488" s="109"/>
      <c r="B488" s="16"/>
      <c r="C488" s="24"/>
    </row>
    <row r="489" spans="1:3" ht="12.75" x14ac:dyDescent="0.2">
      <c r="A489" s="109"/>
      <c r="B489" s="16"/>
      <c r="C489" s="24"/>
    </row>
    <row r="490" spans="1:3" ht="12.75" x14ac:dyDescent="0.2">
      <c r="A490" s="109"/>
      <c r="B490" s="16"/>
      <c r="C490" s="24"/>
    </row>
    <row r="491" spans="1:3" ht="12.75" x14ac:dyDescent="0.2">
      <c r="A491" s="109"/>
      <c r="B491" s="16"/>
      <c r="C491" s="24"/>
    </row>
    <row r="492" spans="1:3" ht="12.75" x14ac:dyDescent="0.2">
      <c r="A492" s="109"/>
      <c r="B492" s="16"/>
      <c r="C492" s="24"/>
    </row>
    <row r="493" spans="1:3" ht="12.75" x14ac:dyDescent="0.2">
      <c r="A493" s="109"/>
      <c r="B493" s="16"/>
      <c r="C493" s="24"/>
    </row>
    <row r="494" spans="1:3" ht="12.75" x14ac:dyDescent="0.2">
      <c r="A494" s="109"/>
      <c r="B494" s="16"/>
      <c r="C494" s="24"/>
    </row>
    <row r="495" spans="1:3" ht="12.75" x14ac:dyDescent="0.2">
      <c r="A495" s="109"/>
      <c r="B495" s="16"/>
      <c r="C495" s="24"/>
    </row>
    <row r="496" spans="1:3" ht="12.75" x14ac:dyDescent="0.2">
      <c r="A496" s="109"/>
      <c r="B496" s="16"/>
      <c r="C496" s="24"/>
    </row>
    <row r="497" spans="1:3" ht="12.75" x14ac:dyDescent="0.2">
      <c r="A497" s="109"/>
      <c r="B497" s="16"/>
      <c r="C497" s="24"/>
    </row>
    <row r="498" spans="1:3" ht="12.75" x14ac:dyDescent="0.2">
      <c r="A498" s="109"/>
      <c r="B498" s="16"/>
      <c r="C498" s="24"/>
    </row>
    <row r="499" spans="1:3" ht="12.75" x14ac:dyDescent="0.2">
      <c r="A499" s="109"/>
      <c r="B499" s="16"/>
      <c r="C499" s="24"/>
    </row>
    <row r="500" spans="1:3" ht="12.75" x14ac:dyDescent="0.2">
      <c r="A500" s="109"/>
      <c r="B500" s="16"/>
      <c r="C500" s="24"/>
    </row>
    <row r="501" spans="1:3" ht="12.75" x14ac:dyDescent="0.2">
      <c r="A501" s="109"/>
      <c r="B501" s="16"/>
      <c r="C501" s="24"/>
    </row>
    <row r="502" spans="1:3" ht="12.75" x14ac:dyDescent="0.2">
      <c r="A502" s="109"/>
      <c r="B502" s="16"/>
      <c r="C502" s="24"/>
    </row>
    <row r="503" spans="1:3" ht="12.75" x14ac:dyDescent="0.2">
      <c r="A503" s="109"/>
      <c r="B503" s="16"/>
      <c r="C503" s="24"/>
    </row>
    <row r="504" spans="1:3" ht="12.75" x14ac:dyDescent="0.2">
      <c r="A504" s="109"/>
      <c r="B504" s="16"/>
      <c r="C504" s="24"/>
    </row>
    <row r="505" spans="1:3" ht="12.75" x14ac:dyDescent="0.2">
      <c r="A505" s="109"/>
      <c r="B505" s="16"/>
      <c r="C505" s="24"/>
    </row>
    <row r="506" spans="1:3" ht="12.75" x14ac:dyDescent="0.2">
      <c r="A506" s="109"/>
      <c r="B506" s="16"/>
      <c r="C506" s="24"/>
    </row>
    <row r="507" spans="1:3" ht="12.75" x14ac:dyDescent="0.2">
      <c r="A507" s="109"/>
      <c r="B507" s="16"/>
      <c r="C507" s="24"/>
    </row>
    <row r="508" spans="1:3" ht="12.75" x14ac:dyDescent="0.2">
      <c r="A508" s="109"/>
      <c r="B508" s="16"/>
      <c r="C508" s="24"/>
    </row>
    <row r="509" spans="1:3" ht="12.75" x14ac:dyDescent="0.2">
      <c r="A509" s="109"/>
      <c r="B509" s="16"/>
      <c r="C509" s="24"/>
    </row>
    <row r="510" spans="1:3" ht="12.75" x14ac:dyDescent="0.2">
      <c r="A510" s="109"/>
      <c r="B510" s="16"/>
      <c r="C510" s="24"/>
    </row>
    <row r="511" spans="1:3" ht="12.75" x14ac:dyDescent="0.2">
      <c r="A511" s="109"/>
      <c r="B511" s="16"/>
      <c r="C511" s="24"/>
    </row>
    <row r="512" spans="1:3" ht="12.75" x14ac:dyDescent="0.2">
      <c r="A512" s="109"/>
      <c r="B512" s="16"/>
      <c r="C512" s="24"/>
    </row>
    <row r="513" spans="1:3" ht="12.75" x14ac:dyDescent="0.2">
      <c r="A513" s="109"/>
      <c r="B513" s="16"/>
      <c r="C513" s="24"/>
    </row>
    <row r="514" spans="1:3" ht="12.75" x14ac:dyDescent="0.2">
      <c r="A514" s="109"/>
      <c r="B514" s="16"/>
      <c r="C514" s="24"/>
    </row>
    <row r="515" spans="1:3" ht="12.75" x14ac:dyDescent="0.2">
      <c r="A515" s="109"/>
      <c r="B515" s="16"/>
      <c r="C515" s="24"/>
    </row>
    <row r="516" spans="1:3" ht="12.75" x14ac:dyDescent="0.2">
      <c r="A516" s="109"/>
      <c r="B516" s="16"/>
      <c r="C516" s="24"/>
    </row>
    <row r="517" spans="1:3" ht="12.75" x14ac:dyDescent="0.2">
      <c r="A517" s="109"/>
      <c r="B517" s="16"/>
      <c r="C517" s="24"/>
    </row>
    <row r="518" spans="1:3" ht="12.75" x14ac:dyDescent="0.2">
      <c r="A518" s="109"/>
      <c r="B518" s="16"/>
      <c r="C518" s="24"/>
    </row>
    <row r="519" spans="1:3" ht="12.75" x14ac:dyDescent="0.2">
      <c r="A519" s="109"/>
      <c r="B519" s="16"/>
      <c r="C519" s="24"/>
    </row>
    <row r="520" spans="1:3" ht="12.75" x14ac:dyDescent="0.2">
      <c r="A520" s="109"/>
      <c r="B520" s="16"/>
      <c r="C520" s="24"/>
    </row>
    <row r="521" spans="1:3" ht="12.75" x14ac:dyDescent="0.2">
      <c r="A521" s="109"/>
      <c r="B521" s="16"/>
      <c r="C521" s="24"/>
    </row>
    <row r="522" spans="1:3" ht="12.75" x14ac:dyDescent="0.2">
      <c r="A522" s="109"/>
      <c r="B522" s="16"/>
      <c r="C522" s="24"/>
    </row>
    <row r="523" spans="1:3" ht="12.75" x14ac:dyDescent="0.2">
      <c r="A523" s="109"/>
      <c r="B523" s="16"/>
      <c r="C523" s="24"/>
    </row>
    <row r="524" spans="1:3" ht="12.75" x14ac:dyDescent="0.2">
      <c r="A524" s="109"/>
      <c r="B524" s="16"/>
      <c r="C524" s="24"/>
    </row>
    <row r="525" spans="1:3" ht="12.75" x14ac:dyDescent="0.2">
      <c r="A525" s="109"/>
      <c r="B525" s="16"/>
      <c r="C525" s="24"/>
    </row>
    <row r="526" spans="1:3" ht="12.75" x14ac:dyDescent="0.2">
      <c r="A526" s="109"/>
      <c r="B526" s="16"/>
      <c r="C526" s="24"/>
    </row>
    <row r="527" spans="1:3" ht="12.75" x14ac:dyDescent="0.2">
      <c r="A527" s="109"/>
      <c r="B527" s="16"/>
      <c r="C527" s="24"/>
    </row>
    <row r="528" spans="1:3" ht="12.75" x14ac:dyDescent="0.2">
      <c r="A528" s="109"/>
      <c r="B528" s="16"/>
      <c r="C528" s="24"/>
    </row>
    <row r="529" spans="1:3" ht="12.75" x14ac:dyDescent="0.2">
      <c r="A529" s="109"/>
      <c r="B529" s="16"/>
      <c r="C529" s="24"/>
    </row>
    <row r="530" spans="1:3" ht="12.75" x14ac:dyDescent="0.2">
      <c r="A530" s="109"/>
      <c r="B530" s="16"/>
      <c r="C530" s="24"/>
    </row>
    <row r="531" spans="1:3" ht="12.75" x14ac:dyDescent="0.2">
      <c r="A531" s="109"/>
      <c r="B531" s="16"/>
      <c r="C531" s="24"/>
    </row>
    <row r="532" spans="1:3" ht="12.75" x14ac:dyDescent="0.2">
      <c r="A532" s="109"/>
      <c r="B532" s="16"/>
      <c r="C532" s="24"/>
    </row>
    <row r="533" spans="1:3" ht="12.75" x14ac:dyDescent="0.2">
      <c r="A533" s="109"/>
      <c r="B533" s="16"/>
      <c r="C533" s="24"/>
    </row>
    <row r="534" spans="1:3" ht="12.75" x14ac:dyDescent="0.2">
      <c r="A534" s="109"/>
      <c r="B534" s="16"/>
      <c r="C534" s="24"/>
    </row>
    <row r="535" spans="1:3" ht="12.75" x14ac:dyDescent="0.2">
      <c r="A535" s="109"/>
      <c r="B535" s="16"/>
      <c r="C535" s="24"/>
    </row>
    <row r="536" spans="1:3" ht="12.75" x14ac:dyDescent="0.2">
      <c r="A536" s="109"/>
      <c r="B536" s="16"/>
      <c r="C536" s="24"/>
    </row>
    <row r="537" spans="1:3" ht="12.75" x14ac:dyDescent="0.2">
      <c r="A537" s="109"/>
      <c r="B537" s="16"/>
      <c r="C537" s="24"/>
    </row>
    <row r="538" spans="1:3" ht="12.75" x14ac:dyDescent="0.2">
      <c r="A538" s="109"/>
      <c r="B538" s="16"/>
      <c r="C538" s="24"/>
    </row>
    <row r="539" spans="1:3" ht="12.75" x14ac:dyDescent="0.2">
      <c r="A539" s="109"/>
      <c r="B539" s="16"/>
      <c r="C539" s="24"/>
    </row>
    <row r="540" spans="1:3" ht="12.75" x14ac:dyDescent="0.2">
      <c r="A540" s="109"/>
      <c r="B540" s="16"/>
      <c r="C540" s="24"/>
    </row>
    <row r="541" spans="1:3" ht="12.75" x14ac:dyDescent="0.2">
      <c r="A541" s="109"/>
      <c r="B541" s="16"/>
      <c r="C541" s="24"/>
    </row>
    <row r="542" spans="1:3" ht="12.75" x14ac:dyDescent="0.2">
      <c r="A542" s="109"/>
      <c r="B542" s="16"/>
      <c r="C542" s="24"/>
    </row>
    <row r="543" spans="1:3" ht="12.75" x14ac:dyDescent="0.2">
      <c r="A543" s="109"/>
      <c r="B543" s="16"/>
      <c r="C543" s="24"/>
    </row>
    <row r="544" spans="1:3" ht="12.75" x14ac:dyDescent="0.2">
      <c r="A544" s="109"/>
      <c r="B544" s="16"/>
      <c r="C544" s="24"/>
    </row>
    <row r="545" spans="1:3" ht="12.75" x14ac:dyDescent="0.2">
      <c r="A545" s="109"/>
      <c r="B545" s="16"/>
      <c r="C545" s="24"/>
    </row>
    <row r="546" spans="1:3" ht="12.75" x14ac:dyDescent="0.2">
      <c r="A546" s="109"/>
      <c r="B546" s="16"/>
      <c r="C546" s="24"/>
    </row>
    <row r="547" spans="1:3" ht="12.75" x14ac:dyDescent="0.2">
      <c r="A547" s="109"/>
      <c r="B547" s="16"/>
      <c r="C547" s="24"/>
    </row>
    <row r="548" spans="1:3" ht="12.75" x14ac:dyDescent="0.2">
      <c r="A548" s="109"/>
      <c r="B548" s="16"/>
      <c r="C548" s="24"/>
    </row>
    <row r="549" spans="1:3" ht="12.75" x14ac:dyDescent="0.2">
      <c r="A549" s="109"/>
      <c r="B549" s="16"/>
      <c r="C549" s="24"/>
    </row>
    <row r="550" spans="1:3" ht="12.75" x14ac:dyDescent="0.2">
      <c r="A550" s="109"/>
      <c r="B550" s="16"/>
      <c r="C550" s="24"/>
    </row>
    <row r="551" spans="1:3" ht="12.75" x14ac:dyDescent="0.2">
      <c r="A551" s="109"/>
      <c r="B551" s="16"/>
      <c r="C551" s="24"/>
    </row>
    <row r="552" spans="1:3" ht="12.75" x14ac:dyDescent="0.2">
      <c r="A552" s="109"/>
      <c r="B552" s="16"/>
      <c r="C552" s="24"/>
    </row>
    <row r="553" spans="1:3" ht="12.75" x14ac:dyDescent="0.2">
      <c r="A553" s="109"/>
      <c r="B553" s="16"/>
      <c r="C553" s="24"/>
    </row>
    <row r="554" spans="1:3" ht="12.75" x14ac:dyDescent="0.2">
      <c r="A554" s="109"/>
      <c r="B554" s="16"/>
      <c r="C554" s="24"/>
    </row>
    <row r="555" spans="1:3" ht="12.75" x14ac:dyDescent="0.2">
      <c r="A555" s="109"/>
      <c r="B555" s="16"/>
      <c r="C555" s="24"/>
    </row>
    <row r="556" spans="1:3" ht="12.75" x14ac:dyDescent="0.2">
      <c r="A556" s="109"/>
      <c r="B556" s="16"/>
      <c r="C556" s="24"/>
    </row>
    <row r="557" spans="1:3" ht="12.75" x14ac:dyDescent="0.2">
      <c r="A557" s="109"/>
      <c r="B557" s="16"/>
      <c r="C557" s="24"/>
    </row>
    <row r="558" spans="1:3" ht="12.75" x14ac:dyDescent="0.2">
      <c r="A558" s="109"/>
      <c r="B558" s="16"/>
      <c r="C558" s="24"/>
    </row>
    <row r="559" spans="1:3" ht="12.75" x14ac:dyDescent="0.2">
      <c r="A559" s="109"/>
      <c r="B559" s="16"/>
      <c r="C559" s="24"/>
    </row>
    <row r="560" spans="1:3" ht="12.75" x14ac:dyDescent="0.2">
      <c r="A560" s="109"/>
      <c r="B560" s="16"/>
      <c r="C560" s="24"/>
    </row>
    <row r="561" spans="1:3" ht="12.75" x14ac:dyDescent="0.2">
      <c r="A561" s="109"/>
      <c r="B561" s="16"/>
      <c r="C561" s="24"/>
    </row>
    <row r="562" spans="1:3" ht="12.75" x14ac:dyDescent="0.2">
      <c r="A562" s="109"/>
      <c r="B562" s="16"/>
      <c r="C562" s="24"/>
    </row>
    <row r="563" spans="1:3" ht="12.75" x14ac:dyDescent="0.2">
      <c r="A563" s="109"/>
      <c r="B563" s="16"/>
      <c r="C563" s="24"/>
    </row>
    <row r="564" spans="1:3" ht="12.75" x14ac:dyDescent="0.2">
      <c r="A564" s="109"/>
      <c r="B564" s="16"/>
      <c r="C564" s="24"/>
    </row>
    <row r="565" spans="1:3" ht="12.75" x14ac:dyDescent="0.2">
      <c r="A565" s="109"/>
      <c r="B565" s="16"/>
      <c r="C565" s="24"/>
    </row>
    <row r="566" spans="1:3" ht="12.75" x14ac:dyDescent="0.2">
      <c r="A566" s="109"/>
      <c r="B566" s="16"/>
      <c r="C566" s="24"/>
    </row>
    <row r="567" spans="1:3" ht="12.75" x14ac:dyDescent="0.2">
      <c r="A567" s="109"/>
      <c r="B567" s="16"/>
      <c r="C567" s="24"/>
    </row>
    <row r="568" spans="1:3" ht="12.75" x14ac:dyDescent="0.2">
      <c r="A568" s="109"/>
      <c r="B568" s="16"/>
      <c r="C568" s="24"/>
    </row>
    <row r="569" spans="1:3" ht="12.75" x14ac:dyDescent="0.2">
      <c r="A569" s="109"/>
      <c r="B569" s="16"/>
      <c r="C569" s="24"/>
    </row>
    <row r="570" spans="1:3" ht="12.75" x14ac:dyDescent="0.2">
      <c r="A570" s="109"/>
      <c r="B570" s="16"/>
      <c r="C570" s="24"/>
    </row>
    <row r="571" spans="1:3" ht="12.75" x14ac:dyDescent="0.2">
      <c r="A571" s="109"/>
      <c r="B571" s="16"/>
      <c r="C571" s="24"/>
    </row>
    <row r="572" spans="1:3" ht="12.75" x14ac:dyDescent="0.2">
      <c r="A572" s="109"/>
      <c r="B572" s="16"/>
      <c r="C572" s="24"/>
    </row>
    <row r="573" spans="1:3" ht="12.75" x14ac:dyDescent="0.2">
      <c r="A573" s="109"/>
      <c r="B573" s="16"/>
      <c r="C573" s="24"/>
    </row>
    <row r="574" spans="1:3" ht="12.75" x14ac:dyDescent="0.2">
      <c r="A574" s="109"/>
      <c r="B574" s="16"/>
      <c r="C574" s="24"/>
    </row>
    <row r="575" spans="1:3" ht="12.75" x14ac:dyDescent="0.2">
      <c r="A575" s="109"/>
      <c r="B575" s="16"/>
      <c r="C575" s="24"/>
    </row>
    <row r="576" spans="1:3" ht="12.75" x14ac:dyDescent="0.2">
      <c r="A576" s="109"/>
      <c r="B576" s="16"/>
      <c r="C576" s="24"/>
    </row>
    <row r="577" spans="1:3" ht="12.75" x14ac:dyDescent="0.2">
      <c r="A577" s="109"/>
      <c r="B577" s="16"/>
      <c r="C577" s="24"/>
    </row>
    <row r="578" spans="1:3" ht="12.75" x14ac:dyDescent="0.2">
      <c r="A578" s="109"/>
      <c r="B578" s="16"/>
      <c r="C578" s="24"/>
    </row>
    <row r="579" spans="1:3" ht="12.75" x14ac:dyDescent="0.2">
      <c r="A579" s="109"/>
      <c r="B579" s="16"/>
      <c r="C579" s="24"/>
    </row>
    <row r="580" spans="1:3" ht="12.75" x14ac:dyDescent="0.2">
      <c r="A580" s="109"/>
      <c r="B580" s="16"/>
      <c r="C580" s="24"/>
    </row>
    <row r="581" spans="1:3" ht="12.75" x14ac:dyDescent="0.2">
      <c r="A581" s="109"/>
      <c r="B581" s="16"/>
      <c r="C581" s="24"/>
    </row>
    <row r="582" spans="1:3" ht="12.75" x14ac:dyDescent="0.2">
      <c r="A582" s="109"/>
      <c r="B582" s="16"/>
      <c r="C582" s="24"/>
    </row>
    <row r="583" spans="1:3" ht="12.75" x14ac:dyDescent="0.2">
      <c r="A583" s="109"/>
      <c r="B583" s="16"/>
      <c r="C583" s="24"/>
    </row>
    <row r="584" spans="1:3" ht="12.75" x14ac:dyDescent="0.2">
      <c r="A584" s="109"/>
      <c r="B584" s="16"/>
      <c r="C584" s="24"/>
    </row>
    <row r="585" spans="1:3" ht="12.75" x14ac:dyDescent="0.2">
      <c r="A585" s="109"/>
      <c r="B585" s="16"/>
      <c r="C585" s="24"/>
    </row>
    <row r="586" spans="1:3" ht="12.75" x14ac:dyDescent="0.2">
      <c r="A586" s="109"/>
      <c r="B586" s="16"/>
      <c r="C586" s="24"/>
    </row>
    <row r="587" spans="1:3" ht="12.75" x14ac:dyDescent="0.2">
      <c r="A587" s="109"/>
      <c r="B587" s="16"/>
      <c r="C587" s="24"/>
    </row>
    <row r="588" spans="1:3" ht="12.75" x14ac:dyDescent="0.2">
      <c r="A588" s="109"/>
      <c r="B588" s="16"/>
      <c r="C588" s="24"/>
    </row>
    <row r="589" spans="1:3" ht="12.75" x14ac:dyDescent="0.2">
      <c r="A589" s="109"/>
      <c r="B589" s="16"/>
      <c r="C589" s="24"/>
    </row>
    <row r="590" spans="1:3" ht="12.75" x14ac:dyDescent="0.2">
      <c r="A590" s="109"/>
      <c r="B590" s="16"/>
      <c r="C590" s="24"/>
    </row>
    <row r="591" spans="1:3" ht="12.75" x14ac:dyDescent="0.2">
      <c r="A591" s="109"/>
      <c r="B591" s="16"/>
      <c r="C591" s="24"/>
    </row>
    <row r="592" spans="1:3" ht="12.75" x14ac:dyDescent="0.2">
      <c r="A592" s="109"/>
      <c r="B592" s="16"/>
      <c r="C592" s="24"/>
    </row>
    <row r="593" spans="1:3" ht="12.75" x14ac:dyDescent="0.2">
      <c r="A593" s="109"/>
      <c r="B593" s="16"/>
      <c r="C593" s="24"/>
    </row>
    <row r="594" spans="1:3" ht="12.75" x14ac:dyDescent="0.2">
      <c r="A594" s="109"/>
      <c r="B594" s="16"/>
      <c r="C594" s="24"/>
    </row>
    <row r="595" spans="1:3" ht="12.75" x14ac:dyDescent="0.2">
      <c r="A595" s="109"/>
      <c r="B595" s="16"/>
      <c r="C595" s="24"/>
    </row>
    <row r="596" spans="1:3" ht="12.75" x14ac:dyDescent="0.2">
      <c r="A596" s="109"/>
      <c r="B596" s="16"/>
      <c r="C596" s="24"/>
    </row>
    <row r="597" spans="1:3" ht="12.75" x14ac:dyDescent="0.2">
      <c r="A597" s="109"/>
      <c r="B597" s="16"/>
      <c r="C597" s="24"/>
    </row>
    <row r="598" spans="1:3" ht="12.75" x14ac:dyDescent="0.2">
      <c r="A598" s="109"/>
      <c r="B598" s="16"/>
      <c r="C598" s="24"/>
    </row>
    <row r="599" spans="1:3" ht="12.75" x14ac:dyDescent="0.2">
      <c r="A599" s="109"/>
      <c r="B599" s="16"/>
      <c r="C599" s="24"/>
    </row>
    <row r="600" spans="1:3" ht="12.75" x14ac:dyDescent="0.2">
      <c r="A600" s="109"/>
      <c r="B600" s="16"/>
      <c r="C600" s="24"/>
    </row>
    <row r="601" spans="1:3" ht="12.75" x14ac:dyDescent="0.2">
      <c r="A601" s="109"/>
      <c r="B601" s="16"/>
      <c r="C601" s="24"/>
    </row>
    <row r="602" spans="1:3" ht="12.75" x14ac:dyDescent="0.2">
      <c r="A602" s="109"/>
      <c r="B602" s="16"/>
      <c r="C602" s="24"/>
    </row>
    <row r="603" spans="1:3" ht="12.75" x14ac:dyDescent="0.2">
      <c r="A603" s="109"/>
      <c r="B603" s="16"/>
      <c r="C603" s="24"/>
    </row>
    <row r="604" spans="1:3" ht="12.75" x14ac:dyDescent="0.2">
      <c r="A604" s="109"/>
      <c r="B604" s="16"/>
      <c r="C604" s="24"/>
    </row>
    <row r="605" spans="1:3" ht="12.75" x14ac:dyDescent="0.2">
      <c r="A605" s="109"/>
      <c r="B605" s="16"/>
      <c r="C605" s="24"/>
    </row>
    <row r="606" spans="1:3" ht="12.75" x14ac:dyDescent="0.2">
      <c r="A606" s="109"/>
      <c r="B606" s="16"/>
      <c r="C606" s="24"/>
    </row>
    <row r="607" spans="1:3" ht="12.75" x14ac:dyDescent="0.2">
      <c r="A607" s="109"/>
      <c r="B607" s="16"/>
      <c r="C607" s="24"/>
    </row>
    <row r="608" spans="1:3" ht="12.75" x14ac:dyDescent="0.2">
      <c r="A608" s="109"/>
      <c r="B608" s="16"/>
      <c r="C608" s="24"/>
    </row>
    <row r="609" spans="1:3" ht="12.75" x14ac:dyDescent="0.2">
      <c r="A609" s="109"/>
      <c r="B609" s="16"/>
      <c r="C609" s="24"/>
    </row>
    <row r="610" spans="1:3" ht="12.75" x14ac:dyDescent="0.2">
      <c r="A610" s="109"/>
      <c r="B610" s="16"/>
      <c r="C610" s="24"/>
    </row>
    <row r="611" spans="1:3" ht="12.75" x14ac:dyDescent="0.2">
      <c r="A611" s="109"/>
      <c r="B611" s="16"/>
      <c r="C611" s="24"/>
    </row>
    <row r="612" spans="1:3" ht="12.75" x14ac:dyDescent="0.2">
      <c r="A612" s="109"/>
      <c r="B612" s="16"/>
      <c r="C612" s="24"/>
    </row>
    <row r="613" spans="1:3" ht="12.75" x14ac:dyDescent="0.2">
      <c r="A613" s="109"/>
      <c r="B613" s="16"/>
      <c r="C613" s="24"/>
    </row>
    <row r="614" spans="1:3" ht="12.75" x14ac:dyDescent="0.2">
      <c r="A614" s="109"/>
      <c r="B614" s="16"/>
      <c r="C614" s="24"/>
    </row>
    <row r="615" spans="1:3" ht="12.75" x14ac:dyDescent="0.2">
      <c r="A615" s="109"/>
      <c r="B615" s="16"/>
      <c r="C615" s="24"/>
    </row>
    <row r="616" spans="1:3" ht="12.75" x14ac:dyDescent="0.2">
      <c r="A616" s="109"/>
      <c r="B616" s="16"/>
      <c r="C616" s="24"/>
    </row>
    <row r="617" spans="1:3" ht="12.75" x14ac:dyDescent="0.2">
      <c r="A617" s="109"/>
      <c r="B617" s="16"/>
      <c r="C617" s="24"/>
    </row>
    <row r="618" spans="1:3" ht="12.75" x14ac:dyDescent="0.2">
      <c r="A618" s="109"/>
      <c r="B618" s="16"/>
      <c r="C618" s="24"/>
    </row>
    <row r="619" spans="1:3" ht="12.75" x14ac:dyDescent="0.2">
      <c r="A619" s="109"/>
      <c r="B619" s="16"/>
      <c r="C619" s="24"/>
    </row>
    <row r="620" spans="1:3" ht="12.75" x14ac:dyDescent="0.2">
      <c r="A620" s="109"/>
      <c r="B620" s="16"/>
      <c r="C620" s="24"/>
    </row>
    <row r="621" spans="1:3" ht="12.75" x14ac:dyDescent="0.2">
      <c r="A621" s="109"/>
      <c r="B621" s="16"/>
      <c r="C621" s="24"/>
    </row>
    <row r="622" spans="1:3" ht="12.75" x14ac:dyDescent="0.2">
      <c r="A622" s="109"/>
      <c r="B622" s="16"/>
      <c r="C622" s="24"/>
    </row>
    <row r="623" spans="1:3" ht="12.75" x14ac:dyDescent="0.2">
      <c r="A623" s="109"/>
      <c r="B623" s="16"/>
      <c r="C623" s="24"/>
    </row>
    <row r="624" spans="1:3" ht="12.75" x14ac:dyDescent="0.2">
      <c r="A624" s="109"/>
      <c r="B624" s="16"/>
      <c r="C624" s="24"/>
    </row>
    <row r="625" spans="1:3" ht="12.75" x14ac:dyDescent="0.2">
      <c r="A625" s="109"/>
      <c r="B625" s="16"/>
      <c r="C625" s="24"/>
    </row>
    <row r="626" spans="1:3" ht="12.75" x14ac:dyDescent="0.2">
      <c r="A626" s="109"/>
      <c r="B626" s="16"/>
      <c r="C626" s="24"/>
    </row>
    <row r="627" spans="1:3" ht="12.75" x14ac:dyDescent="0.2">
      <c r="A627" s="109"/>
      <c r="B627" s="16"/>
      <c r="C627" s="24"/>
    </row>
    <row r="628" spans="1:3" ht="12.75" x14ac:dyDescent="0.2">
      <c r="A628" s="109"/>
      <c r="B628" s="16"/>
      <c r="C628" s="24"/>
    </row>
    <row r="629" spans="1:3" ht="12.75" x14ac:dyDescent="0.2">
      <c r="A629" s="109"/>
      <c r="B629" s="16"/>
      <c r="C629" s="24"/>
    </row>
    <row r="630" spans="1:3" ht="12.75" x14ac:dyDescent="0.2">
      <c r="A630" s="109"/>
      <c r="B630" s="16"/>
      <c r="C630" s="24"/>
    </row>
    <row r="631" spans="1:3" ht="12.75" x14ac:dyDescent="0.2">
      <c r="A631" s="109"/>
      <c r="B631" s="16"/>
      <c r="C631" s="24"/>
    </row>
    <row r="632" spans="1:3" ht="12.75" x14ac:dyDescent="0.2">
      <c r="A632" s="109"/>
      <c r="B632" s="16"/>
      <c r="C632" s="24"/>
    </row>
    <row r="633" spans="1:3" ht="12.75" x14ac:dyDescent="0.2">
      <c r="A633" s="109"/>
      <c r="B633" s="16"/>
      <c r="C633" s="24"/>
    </row>
    <row r="634" spans="1:3" ht="12.75" x14ac:dyDescent="0.2">
      <c r="A634" s="109"/>
      <c r="B634" s="16"/>
      <c r="C634" s="24"/>
    </row>
    <row r="635" spans="1:3" ht="12.75" x14ac:dyDescent="0.2">
      <c r="A635" s="109"/>
      <c r="B635" s="16"/>
      <c r="C635" s="24"/>
    </row>
    <row r="636" spans="1:3" ht="12.75" x14ac:dyDescent="0.2">
      <c r="A636" s="109"/>
      <c r="B636" s="16"/>
      <c r="C636" s="24"/>
    </row>
    <row r="637" spans="1:3" ht="12.75" x14ac:dyDescent="0.2">
      <c r="A637" s="109"/>
      <c r="B637" s="16"/>
      <c r="C637" s="24"/>
    </row>
    <row r="638" spans="1:3" ht="12.75" x14ac:dyDescent="0.2">
      <c r="A638" s="109"/>
      <c r="B638" s="16"/>
      <c r="C638" s="24"/>
    </row>
    <row r="639" spans="1:3" ht="12.75" x14ac:dyDescent="0.2">
      <c r="A639" s="109"/>
      <c r="B639" s="16"/>
      <c r="C639" s="24"/>
    </row>
    <row r="640" spans="1:3" ht="12.75" x14ac:dyDescent="0.2">
      <c r="A640" s="109"/>
      <c r="B640" s="16"/>
      <c r="C640" s="24"/>
    </row>
    <row r="641" spans="1:3" ht="12.75" x14ac:dyDescent="0.2">
      <c r="A641" s="109"/>
      <c r="B641" s="16"/>
      <c r="C641" s="24"/>
    </row>
    <row r="642" spans="1:3" ht="12.75" x14ac:dyDescent="0.2">
      <c r="A642" s="109"/>
      <c r="B642" s="16"/>
      <c r="C642" s="24"/>
    </row>
    <row r="643" spans="1:3" ht="12.75" x14ac:dyDescent="0.2">
      <c r="A643" s="109"/>
      <c r="B643" s="16"/>
      <c r="C643" s="24"/>
    </row>
    <row r="644" spans="1:3" ht="12.75" x14ac:dyDescent="0.2">
      <c r="A644" s="109"/>
      <c r="B644" s="16"/>
      <c r="C644" s="24"/>
    </row>
    <row r="645" spans="1:3" ht="12.75" x14ac:dyDescent="0.2">
      <c r="A645" s="109"/>
      <c r="B645" s="16"/>
      <c r="C645" s="24"/>
    </row>
    <row r="646" spans="1:3" ht="12.75" x14ac:dyDescent="0.2">
      <c r="A646" s="109"/>
      <c r="B646" s="16"/>
      <c r="C646" s="24"/>
    </row>
    <row r="647" spans="1:3" ht="12.75" x14ac:dyDescent="0.2">
      <c r="A647" s="109"/>
      <c r="B647" s="16"/>
      <c r="C647" s="24"/>
    </row>
    <row r="648" spans="1:3" ht="12.75" x14ac:dyDescent="0.2">
      <c r="A648" s="109"/>
      <c r="B648" s="16"/>
      <c r="C648" s="24"/>
    </row>
    <row r="649" spans="1:3" ht="12.75" x14ac:dyDescent="0.2">
      <c r="A649" s="109"/>
      <c r="B649" s="16"/>
      <c r="C649" s="24"/>
    </row>
    <row r="650" spans="1:3" ht="12.75" x14ac:dyDescent="0.2">
      <c r="A650" s="109"/>
      <c r="B650" s="16"/>
      <c r="C650" s="24"/>
    </row>
    <row r="651" spans="1:3" ht="12.75" x14ac:dyDescent="0.2">
      <c r="A651" s="109"/>
      <c r="B651" s="16"/>
      <c r="C651" s="24"/>
    </row>
    <row r="652" spans="1:3" ht="12.75" x14ac:dyDescent="0.2">
      <c r="A652" s="109"/>
      <c r="B652" s="16"/>
      <c r="C652" s="24"/>
    </row>
    <row r="653" spans="1:3" ht="12.75" x14ac:dyDescent="0.2">
      <c r="A653" s="109"/>
      <c r="B653" s="16"/>
      <c r="C653" s="24"/>
    </row>
    <row r="654" spans="1:3" ht="12.75" x14ac:dyDescent="0.2">
      <c r="A654" s="109"/>
      <c r="B654" s="16"/>
      <c r="C654" s="24"/>
    </row>
    <row r="655" spans="1:3" ht="12.75" x14ac:dyDescent="0.2">
      <c r="A655" s="109"/>
      <c r="B655" s="16"/>
      <c r="C655" s="24"/>
    </row>
    <row r="656" spans="1:3" ht="12.75" x14ac:dyDescent="0.2">
      <c r="A656" s="109"/>
      <c r="B656" s="16"/>
      <c r="C656" s="24"/>
    </row>
    <row r="657" spans="1:3" ht="12.75" x14ac:dyDescent="0.2">
      <c r="A657" s="109"/>
      <c r="B657" s="16"/>
      <c r="C657" s="24"/>
    </row>
    <row r="658" spans="1:3" ht="12.75" x14ac:dyDescent="0.2">
      <c r="A658" s="109"/>
      <c r="B658" s="16"/>
      <c r="C658" s="24"/>
    </row>
    <row r="659" spans="1:3" ht="12.75" x14ac:dyDescent="0.2">
      <c r="A659" s="109"/>
      <c r="B659" s="16"/>
      <c r="C659" s="24"/>
    </row>
    <row r="660" spans="1:3" ht="12.75" x14ac:dyDescent="0.2">
      <c r="A660" s="109"/>
      <c r="B660" s="16"/>
      <c r="C660" s="24"/>
    </row>
    <row r="661" spans="1:3" ht="12.75" x14ac:dyDescent="0.2">
      <c r="A661" s="109"/>
      <c r="B661" s="16"/>
      <c r="C661" s="24"/>
    </row>
    <row r="662" spans="1:3" ht="12.75" x14ac:dyDescent="0.2">
      <c r="A662" s="109"/>
      <c r="B662" s="16"/>
      <c r="C662" s="24"/>
    </row>
    <row r="663" spans="1:3" ht="12.75" x14ac:dyDescent="0.2">
      <c r="A663" s="109"/>
      <c r="B663" s="16"/>
      <c r="C663" s="24"/>
    </row>
    <row r="664" spans="1:3" ht="12.75" x14ac:dyDescent="0.2">
      <c r="A664" s="109"/>
      <c r="B664" s="16"/>
      <c r="C664" s="24"/>
    </row>
    <row r="665" spans="1:3" ht="12.75" x14ac:dyDescent="0.2">
      <c r="A665" s="109"/>
      <c r="B665" s="16"/>
      <c r="C665" s="24"/>
    </row>
    <row r="666" spans="1:3" ht="12.75" x14ac:dyDescent="0.2">
      <c r="A666" s="109"/>
      <c r="B666" s="16"/>
      <c r="C666" s="24"/>
    </row>
    <row r="667" spans="1:3" ht="12.75" x14ac:dyDescent="0.2">
      <c r="A667" s="109"/>
      <c r="B667" s="16"/>
      <c r="C667" s="24"/>
    </row>
    <row r="668" spans="1:3" ht="12.75" x14ac:dyDescent="0.2">
      <c r="A668" s="109"/>
      <c r="B668" s="16"/>
      <c r="C668" s="24"/>
    </row>
    <row r="669" spans="1:3" ht="12.75" x14ac:dyDescent="0.2">
      <c r="A669" s="109"/>
      <c r="B669" s="16"/>
      <c r="C669" s="24"/>
    </row>
    <row r="670" spans="1:3" ht="12.75" x14ac:dyDescent="0.2">
      <c r="A670" s="109"/>
      <c r="B670" s="16"/>
      <c r="C670" s="24"/>
    </row>
    <row r="671" spans="1:3" ht="12.75" x14ac:dyDescent="0.2">
      <c r="A671" s="109"/>
      <c r="B671" s="16"/>
      <c r="C671" s="24"/>
    </row>
    <row r="672" spans="1:3" ht="12.75" x14ac:dyDescent="0.2">
      <c r="A672" s="109"/>
      <c r="B672" s="16"/>
      <c r="C672" s="24"/>
    </row>
    <row r="673" spans="1:3" ht="12.75" x14ac:dyDescent="0.2">
      <c r="A673" s="109"/>
      <c r="B673" s="16"/>
      <c r="C673" s="24"/>
    </row>
    <row r="674" spans="1:3" ht="12.75" x14ac:dyDescent="0.2">
      <c r="A674" s="109"/>
      <c r="B674" s="16"/>
      <c r="C674" s="24"/>
    </row>
    <row r="675" spans="1:3" ht="12.75" x14ac:dyDescent="0.2">
      <c r="A675" s="109"/>
      <c r="B675" s="16"/>
      <c r="C675" s="24"/>
    </row>
    <row r="676" spans="1:3" ht="12.75" x14ac:dyDescent="0.2">
      <c r="A676" s="109"/>
      <c r="B676" s="16"/>
      <c r="C676" s="24"/>
    </row>
    <row r="677" spans="1:3" ht="12.75" x14ac:dyDescent="0.2">
      <c r="A677" s="109"/>
      <c r="B677" s="16"/>
      <c r="C677" s="24"/>
    </row>
    <row r="678" spans="1:3" ht="12.75" x14ac:dyDescent="0.2">
      <c r="A678" s="109"/>
      <c r="B678" s="16"/>
      <c r="C678" s="24"/>
    </row>
    <row r="679" spans="1:3" ht="12.75" x14ac:dyDescent="0.2">
      <c r="A679" s="109"/>
      <c r="B679" s="16"/>
      <c r="C679" s="24"/>
    </row>
    <row r="680" spans="1:3" ht="12.75" x14ac:dyDescent="0.2">
      <c r="A680" s="109"/>
      <c r="B680" s="16"/>
      <c r="C680" s="24"/>
    </row>
    <row r="681" spans="1:3" ht="12.75" x14ac:dyDescent="0.2">
      <c r="A681" s="109"/>
      <c r="B681" s="16"/>
      <c r="C681" s="24"/>
    </row>
    <row r="682" spans="1:3" ht="12.75" x14ac:dyDescent="0.2">
      <c r="A682" s="109"/>
      <c r="B682" s="16"/>
      <c r="C682" s="24"/>
    </row>
    <row r="683" spans="1:3" ht="12.75" x14ac:dyDescent="0.2">
      <c r="A683" s="109"/>
      <c r="B683" s="16"/>
      <c r="C683" s="24"/>
    </row>
    <row r="684" spans="1:3" ht="12.75" x14ac:dyDescent="0.2">
      <c r="A684" s="109"/>
      <c r="B684" s="16"/>
      <c r="C684" s="24"/>
    </row>
    <row r="685" spans="1:3" ht="12.75" x14ac:dyDescent="0.2">
      <c r="A685" s="109"/>
      <c r="B685" s="16"/>
      <c r="C685" s="24"/>
    </row>
    <row r="686" spans="1:3" ht="12.75" x14ac:dyDescent="0.2">
      <c r="A686" s="109"/>
      <c r="B686" s="16"/>
      <c r="C686" s="24"/>
    </row>
    <row r="687" spans="1:3" ht="12.75" x14ac:dyDescent="0.2">
      <c r="A687" s="109"/>
      <c r="B687" s="16"/>
      <c r="C687" s="24"/>
    </row>
    <row r="688" spans="1:3" ht="12.75" x14ac:dyDescent="0.2">
      <c r="A688" s="109"/>
      <c r="B688" s="16"/>
      <c r="C688" s="24"/>
    </row>
    <row r="689" spans="1:3" ht="12.75" x14ac:dyDescent="0.2">
      <c r="A689" s="109"/>
      <c r="B689" s="16"/>
      <c r="C689" s="24"/>
    </row>
    <row r="690" spans="1:3" ht="12.75" x14ac:dyDescent="0.2">
      <c r="A690" s="109"/>
      <c r="B690" s="16"/>
      <c r="C690" s="24"/>
    </row>
    <row r="691" spans="1:3" ht="12.75" x14ac:dyDescent="0.2">
      <c r="A691" s="109"/>
      <c r="B691" s="16"/>
      <c r="C691" s="24"/>
    </row>
    <row r="692" spans="1:3" ht="12.75" x14ac:dyDescent="0.2">
      <c r="A692" s="109"/>
      <c r="B692" s="16"/>
      <c r="C692" s="24"/>
    </row>
    <row r="693" spans="1:3" ht="12.75" x14ac:dyDescent="0.2">
      <c r="A693" s="109"/>
      <c r="B693" s="16"/>
      <c r="C693" s="24"/>
    </row>
    <row r="694" spans="1:3" ht="12.75" x14ac:dyDescent="0.2">
      <c r="A694" s="109"/>
      <c r="B694" s="16"/>
      <c r="C694" s="24"/>
    </row>
    <row r="695" spans="1:3" ht="12.75" x14ac:dyDescent="0.2">
      <c r="A695" s="109"/>
      <c r="B695" s="16"/>
      <c r="C695" s="24"/>
    </row>
    <row r="696" spans="1:3" ht="12.75" x14ac:dyDescent="0.2">
      <c r="A696" s="109"/>
      <c r="B696" s="16"/>
      <c r="C696" s="24"/>
    </row>
    <row r="697" spans="1:3" ht="12.75" x14ac:dyDescent="0.2">
      <c r="A697" s="109"/>
      <c r="B697" s="16"/>
      <c r="C697" s="24"/>
    </row>
    <row r="698" spans="1:3" ht="12.75" x14ac:dyDescent="0.2">
      <c r="A698" s="109"/>
      <c r="B698" s="16"/>
      <c r="C698" s="24"/>
    </row>
    <row r="699" spans="1:3" ht="12.75" x14ac:dyDescent="0.2">
      <c r="A699" s="109"/>
      <c r="B699" s="16"/>
      <c r="C699" s="24"/>
    </row>
    <row r="700" spans="1:3" ht="12.75" x14ac:dyDescent="0.2">
      <c r="A700" s="109"/>
      <c r="B700" s="16"/>
      <c r="C700" s="24"/>
    </row>
    <row r="701" spans="1:3" ht="12.75" x14ac:dyDescent="0.2">
      <c r="A701" s="109"/>
      <c r="B701" s="16"/>
      <c r="C701" s="24"/>
    </row>
    <row r="702" spans="1:3" ht="12.75" x14ac:dyDescent="0.2">
      <c r="A702" s="109"/>
      <c r="B702" s="16"/>
      <c r="C702" s="24"/>
    </row>
    <row r="703" spans="1:3" ht="12.75" x14ac:dyDescent="0.2">
      <c r="A703" s="109"/>
      <c r="B703" s="16"/>
      <c r="C703" s="24"/>
    </row>
    <row r="704" spans="1:3" ht="12.75" x14ac:dyDescent="0.2">
      <c r="A704" s="109"/>
      <c r="B704" s="16"/>
      <c r="C704" s="24"/>
    </row>
    <row r="705" spans="1:3" ht="12.75" x14ac:dyDescent="0.2">
      <c r="A705" s="109"/>
      <c r="B705" s="16"/>
      <c r="C705" s="24"/>
    </row>
    <row r="706" spans="1:3" ht="12.75" x14ac:dyDescent="0.2">
      <c r="A706" s="109"/>
      <c r="B706" s="16"/>
      <c r="C706" s="24"/>
    </row>
    <row r="707" spans="1:3" ht="12.75" x14ac:dyDescent="0.2">
      <c r="A707" s="109"/>
      <c r="B707" s="16"/>
      <c r="C707" s="24"/>
    </row>
    <row r="708" spans="1:3" ht="12.75" x14ac:dyDescent="0.2">
      <c r="A708" s="109"/>
      <c r="B708" s="16"/>
      <c r="C708" s="24"/>
    </row>
    <row r="709" spans="1:3" ht="12.75" x14ac:dyDescent="0.2">
      <c r="A709" s="109"/>
      <c r="B709" s="16"/>
      <c r="C709" s="24"/>
    </row>
    <row r="710" spans="1:3" ht="12.75" x14ac:dyDescent="0.2">
      <c r="A710" s="109"/>
      <c r="B710" s="16"/>
      <c r="C710" s="24"/>
    </row>
    <row r="711" spans="1:3" ht="12.75" x14ac:dyDescent="0.2">
      <c r="A711" s="109"/>
      <c r="B711" s="16"/>
      <c r="C711" s="24"/>
    </row>
    <row r="712" spans="1:3" ht="12.75" x14ac:dyDescent="0.2">
      <c r="A712" s="109"/>
      <c r="B712" s="16"/>
      <c r="C712" s="24"/>
    </row>
    <row r="713" spans="1:3" ht="12.75" x14ac:dyDescent="0.2">
      <c r="A713" s="109"/>
      <c r="B713" s="16"/>
      <c r="C713" s="24"/>
    </row>
    <row r="714" spans="1:3" ht="12.75" x14ac:dyDescent="0.2">
      <c r="A714" s="109"/>
      <c r="B714" s="16"/>
      <c r="C714" s="24"/>
    </row>
    <row r="715" spans="1:3" ht="12.75" x14ac:dyDescent="0.2">
      <c r="A715" s="109"/>
      <c r="B715" s="16"/>
      <c r="C715" s="24"/>
    </row>
    <row r="716" spans="1:3" ht="12.75" x14ac:dyDescent="0.2">
      <c r="A716" s="109"/>
      <c r="B716" s="16"/>
      <c r="C716" s="24"/>
    </row>
    <row r="717" spans="1:3" ht="12.75" x14ac:dyDescent="0.2">
      <c r="A717" s="109"/>
      <c r="B717" s="16"/>
      <c r="C717" s="24"/>
    </row>
    <row r="718" spans="1:3" ht="12.75" x14ac:dyDescent="0.2">
      <c r="A718" s="109"/>
      <c r="B718" s="16"/>
      <c r="C718" s="24"/>
    </row>
    <row r="719" spans="1:3" ht="12.75" x14ac:dyDescent="0.2">
      <c r="A719" s="109"/>
      <c r="B719" s="16"/>
      <c r="C719" s="24"/>
    </row>
    <row r="720" spans="1:3" ht="12.75" x14ac:dyDescent="0.2">
      <c r="A720" s="109"/>
      <c r="B720" s="16"/>
      <c r="C720" s="24"/>
    </row>
    <row r="721" spans="1:3" ht="12.75" x14ac:dyDescent="0.2">
      <c r="A721" s="109"/>
      <c r="B721" s="16"/>
      <c r="C721" s="24"/>
    </row>
    <row r="722" spans="1:3" ht="12.75" x14ac:dyDescent="0.2">
      <c r="A722" s="109"/>
      <c r="B722" s="16"/>
      <c r="C722" s="24"/>
    </row>
    <row r="723" spans="1:3" ht="12.75" x14ac:dyDescent="0.2">
      <c r="A723" s="109"/>
      <c r="B723" s="16"/>
      <c r="C723" s="24"/>
    </row>
    <row r="724" spans="1:3" ht="12.75" x14ac:dyDescent="0.2">
      <c r="A724" s="109"/>
      <c r="B724" s="16"/>
      <c r="C724" s="24"/>
    </row>
    <row r="725" spans="1:3" ht="12.75" x14ac:dyDescent="0.2">
      <c r="A725" s="109"/>
      <c r="B725" s="16"/>
      <c r="C725" s="24"/>
    </row>
    <row r="726" spans="1:3" ht="12.75" x14ac:dyDescent="0.2">
      <c r="A726" s="109"/>
      <c r="B726" s="16"/>
      <c r="C726" s="24"/>
    </row>
    <row r="727" spans="1:3" ht="12.75" x14ac:dyDescent="0.2">
      <c r="A727" s="109"/>
      <c r="B727" s="16"/>
      <c r="C727" s="24"/>
    </row>
    <row r="728" spans="1:3" ht="12.75" x14ac:dyDescent="0.2">
      <c r="A728" s="109"/>
      <c r="B728" s="16"/>
      <c r="C728" s="24"/>
    </row>
    <row r="729" spans="1:3" ht="12.75" x14ac:dyDescent="0.2">
      <c r="A729" s="109"/>
      <c r="B729" s="16"/>
      <c r="C729" s="24"/>
    </row>
    <row r="730" spans="1:3" ht="12.75" x14ac:dyDescent="0.2">
      <c r="A730" s="109"/>
      <c r="B730" s="16"/>
      <c r="C730" s="24"/>
    </row>
    <row r="731" spans="1:3" ht="12.75" x14ac:dyDescent="0.2">
      <c r="A731" s="109"/>
      <c r="B731" s="16"/>
      <c r="C731" s="24"/>
    </row>
    <row r="732" spans="1:3" ht="12.75" x14ac:dyDescent="0.2">
      <c r="A732" s="109"/>
      <c r="B732" s="16"/>
      <c r="C732" s="24"/>
    </row>
    <row r="733" spans="1:3" ht="12.75" x14ac:dyDescent="0.2">
      <c r="A733" s="109"/>
      <c r="B733" s="16"/>
      <c r="C733" s="24"/>
    </row>
    <row r="734" spans="1:3" ht="12.75" x14ac:dyDescent="0.2">
      <c r="A734" s="109"/>
      <c r="B734" s="16"/>
      <c r="C734" s="24"/>
    </row>
    <row r="735" spans="1:3" ht="12.75" x14ac:dyDescent="0.2">
      <c r="A735" s="109"/>
      <c r="B735" s="16"/>
      <c r="C735" s="24"/>
    </row>
    <row r="736" spans="1:3" ht="12.75" x14ac:dyDescent="0.2">
      <c r="A736" s="109"/>
      <c r="B736" s="16"/>
      <c r="C736" s="24"/>
    </row>
    <row r="737" spans="1:3" ht="12.75" x14ac:dyDescent="0.2">
      <c r="A737" s="109"/>
      <c r="B737" s="16"/>
      <c r="C737" s="24"/>
    </row>
    <row r="738" spans="1:3" ht="12.75" x14ac:dyDescent="0.2">
      <c r="A738" s="109"/>
      <c r="B738" s="16"/>
      <c r="C738" s="24"/>
    </row>
    <row r="739" spans="1:3" ht="12.75" x14ac:dyDescent="0.2">
      <c r="A739" s="109"/>
      <c r="B739" s="16"/>
      <c r="C739" s="24"/>
    </row>
    <row r="740" spans="1:3" ht="12.75" x14ac:dyDescent="0.2">
      <c r="A740" s="109"/>
      <c r="B740" s="16"/>
      <c r="C740" s="24"/>
    </row>
    <row r="741" spans="1:3" ht="12.75" x14ac:dyDescent="0.2">
      <c r="A741" s="109"/>
      <c r="B741" s="16"/>
      <c r="C741" s="24"/>
    </row>
    <row r="742" spans="1:3" ht="12.75" x14ac:dyDescent="0.2">
      <c r="A742" s="109"/>
      <c r="B742" s="16"/>
      <c r="C742" s="24"/>
    </row>
    <row r="743" spans="1:3" ht="12.75" x14ac:dyDescent="0.2">
      <c r="A743" s="109"/>
      <c r="B743" s="16"/>
      <c r="C743" s="24"/>
    </row>
    <row r="744" spans="1:3" ht="12.75" x14ac:dyDescent="0.2">
      <c r="A744" s="109"/>
      <c r="B744" s="16"/>
      <c r="C744" s="24"/>
    </row>
    <row r="745" spans="1:3" ht="12.75" x14ac:dyDescent="0.2">
      <c r="A745" s="109"/>
      <c r="B745" s="16"/>
      <c r="C745" s="24"/>
    </row>
    <row r="746" spans="1:3" ht="12.75" x14ac:dyDescent="0.2">
      <c r="A746" s="109"/>
      <c r="B746" s="16"/>
      <c r="C746" s="24"/>
    </row>
    <row r="747" spans="1:3" ht="12.75" x14ac:dyDescent="0.2">
      <c r="A747" s="109"/>
      <c r="B747" s="16"/>
      <c r="C747" s="24"/>
    </row>
    <row r="748" spans="1:3" ht="12.75" x14ac:dyDescent="0.2">
      <c r="A748" s="109"/>
      <c r="B748" s="16"/>
      <c r="C748" s="24"/>
    </row>
    <row r="749" spans="1:3" ht="12.75" x14ac:dyDescent="0.2">
      <c r="A749" s="109"/>
      <c r="B749" s="16"/>
      <c r="C749" s="24"/>
    </row>
    <row r="750" spans="1:3" ht="12.75" x14ac:dyDescent="0.2">
      <c r="A750" s="109"/>
      <c r="B750" s="16"/>
      <c r="C750" s="24"/>
    </row>
    <row r="751" spans="1:3" ht="12.75" x14ac:dyDescent="0.2">
      <c r="A751" s="109"/>
      <c r="B751" s="16"/>
      <c r="C751" s="24"/>
    </row>
    <row r="752" spans="1:3" ht="12.75" x14ac:dyDescent="0.2">
      <c r="A752" s="109"/>
      <c r="B752" s="16"/>
      <c r="C752" s="24"/>
    </row>
    <row r="753" spans="1:3" ht="12.75" x14ac:dyDescent="0.2">
      <c r="A753" s="109"/>
      <c r="B753" s="16"/>
      <c r="C753" s="24"/>
    </row>
    <row r="754" spans="1:3" ht="12.75" x14ac:dyDescent="0.2">
      <c r="A754" s="109"/>
      <c r="B754" s="16"/>
      <c r="C754" s="24"/>
    </row>
    <row r="755" spans="1:3" ht="12.75" x14ac:dyDescent="0.2">
      <c r="A755" s="109"/>
      <c r="B755" s="16"/>
      <c r="C755" s="24"/>
    </row>
    <row r="756" spans="1:3" ht="12.75" x14ac:dyDescent="0.2">
      <c r="A756" s="109"/>
      <c r="B756" s="16"/>
      <c r="C756" s="24"/>
    </row>
    <row r="757" spans="1:3" ht="12.75" x14ac:dyDescent="0.2">
      <c r="A757" s="109"/>
      <c r="B757" s="16"/>
      <c r="C757" s="24"/>
    </row>
    <row r="758" spans="1:3" ht="12.75" x14ac:dyDescent="0.2">
      <c r="A758" s="109"/>
      <c r="B758" s="16"/>
      <c r="C758" s="24"/>
    </row>
    <row r="759" spans="1:3" ht="12.75" x14ac:dyDescent="0.2">
      <c r="A759" s="109"/>
      <c r="B759" s="16"/>
      <c r="C759" s="24"/>
    </row>
    <row r="760" spans="1:3" ht="12.75" x14ac:dyDescent="0.2">
      <c r="A760" s="109"/>
      <c r="B760" s="16"/>
      <c r="C760" s="24"/>
    </row>
    <row r="761" spans="1:3" ht="12.75" x14ac:dyDescent="0.2">
      <c r="A761" s="109"/>
      <c r="B761" s="16"/>
      <c r="C761" s="24"/>
    </row>
    <row r="762" spans="1:3" ht="12.75" x14ac:dyDescent="0.2">
      <c r="A762" s="109"/>
      <c r="B762" s="16"/>
      <c r="C762" s="24"/>
    </row>
    <row r="763" spans="1:3" ht="12.75" x14ac:dyDescent="0.2">
      <c r="A763" s="109"/>
      <c r="B763" s="16"/>
      <c r="C763" s="24"/>
    </row>
    <row r="764" spans="1:3" ht="12.75" x14ac:dyDescent="0.2">
      <c r="A764" s="109"/>
      <c r="B764" s="16"/>
      <c r="C764" s="24"/>
    </row>
    <row r="765" spans="1:3" ht="12.75" x14ac:dyDescent="0.2">
      <c r="A765" s="109"/>
      <c r="B765" s="16"/>
      <c r="C765" s="24"/>
    </row>
    <row r="766" spans="1:3" ht="12.75" x14ac:dyDescent="0.2">
      <c r="A766" s="109"/>
      <c r="B766" s="16"/>
      <c r="C766" s="24"/>
    </row>
    <row r="767" spans="1:3" ht="12.75" x14ac:dyDescent="0.2">
      <c r="A767" s="109"/>
      <c r="B767" s="16"/>
      <c r="C767" s="24"/>
    </row>
    <row r="768" spans="1:3" ht="12.75" x14ac:dyDescent="0.2">
      <c r="A768" s="109"/>
      <c r="B768" s="16"/>
      <c r="C768" s="24"/>
    </row>
    <row r="769" spans="1:3" ht="12.75" x14ac:dyDescent="0.2">
      <c r="A769" s="109"/>
      <c r="B769" s="16"/>
      <c r="C769" s="24"/>
    </row>
    <row r="770" spans="1:3" ht="12.75" x14ac:dyDescent="0.2">
      <c r="A770" s="109"/>
      <c r="B770" s="16"/>
      <c r="C770" s="24"/>
    </row>
    <row r="771" spans="1:3" ht="12.75" x14ac:dyDescent="0.2">
      <c r="A771" s="109"/>
      <c r="B771" s="16"/>
      <c r="C771" s="24"/>
    </row>
    <row r="772" spans="1:3" ht="12.75" x14ac:dyDescent="0.2">
      <c r="A772" s="109"/>
      <c r="B772" s="16"/>
      <c r="C772" s="24"/>
    </row>
    <row r="773" spans="1:3" ht="12.75" x14ac:dyDescent="0.2">
      <c r="A773" s="109"/>
      <c r="B773" s="16"/>
      <c r="C773" s="24"/>
    </row>
    <row r="774" spans="1:3" ht="12.75" x14ac:dyDescent="0.2">
      <c r="A774" s="109"/>
      <c r="B774" s="16"/>
      <c r="C774" s="24"/>
    </row>
    <row r="775" spans="1:3" ht="12.75" x14ac:dyDescent="0.2">
      <c r="A775" s="109"/>
      <c r="B775" s="16"/>
      <c r="C775" s="24"/>
    </row>
    <row r="776" spans="1:3" ht="12.75" x14ac:dyDescent="0.2">
      <c r="A776" s="109"/>
      <c r="B776" s="16"/>
      <c r="C776" s="24"/>
    </row>
    <row r="777" spans="1:3" ht="12.75" x14ac:dyDescent="0.2">
      <c r="A777" s="109"/>
      <c r="B777" s="16"/>
      <c r="C777" s="24"/>
    </row>
    <row r="778" spans="1:3" ht="12.75" x14ac:dyDescent="0.2">
      <c r="A778" s="109"/>
      <c r="B778" s="16"/>
      <c r="C778" s="24"/>
    </row>
    <row r="779" spans="1:3" ht="12.75" x14ac:dyDescent="0.2">
      <c r="A779" s="109"/>
      <c r="B779" s="16"/>
      <c r="C779" s="24"/>
    </row>
    <row r="780" spans="1:3" ht="12.75" x14ac:dyDescent="0.2">
      <c r="A780" s="109"/>
      <c r="B780" s="16"/>
      <c r="C780" s="24"/>
    </row>
    <row r="781" spans="1:3" ht="12.75" x14ac:dyDescent="0.2">
      <c r="A781" s="109"/>
      <c r="B781" s="16"/>
      <c r="C781" s="24"/>
    </row>
    <row r="782" spans="1:3" ht="12.75" x14ac:dyDescent="0.2">
      <c r="A782" s="109"/>
      <c r="B782" s="16"/>
      <c r="C782" s="24"/>
    </row>
    <row r="783" spans="1:3" ht="12.75" x14ac:dyDescent="0.2">
      <c r="A783" s="109"/>
      <c r="B783" s="16"/>
      <c r="C783" s="24"/>
    </row>
    <row r="784" spans="1:3" ht="12.75" x14ac:dyDescent="0.2">
      <c r="A784" s="109"/>
      <c r="B784" s="16"/>
      <c r="C784" s="24"/>
    </row>
    <row r="785" spans="1:3" ht="12.75" x14ac:dyDescent="0.2">
      <c r="A785" s="109"/>
      <c r="B785" s="16"/>
      <c r="C785" s="24"/>
    </row>
    <row r="786" spans="1:3" ht="12.75" x14ac:dyDescent="0.2">
      <c r="A786" s="109"/>
      <c r="B786" s="16"/>
      <c r="C786" s="24"/>
    </row>
    <row r="787" spans="1:3" ht="12.75" x14ac:dyDescent="0.2">
      <c r="A787" s="109"/>
      <c r="B787" s="16"/>
      <c r="C787" s="24"/>
    </row>
    <row r="788" spans="1:3" ht="12.75" x14ac:dyDescent="0.2">
      <c r="A788" s="109"/>
      <c r="B788" s="16"/>
      <c r="C788" s="24"/>
    </row>
    <row r="789" spans="1:3" ht="12.75" x14ac:dyDescent="0.2">
      <c r="A789" s="109"/>
      <c r="B789" s="16"/>
      <c r="C789" s="24"/>
    </row>
    <row r="790" spans="1:3" ht="12.75" x14ac:dyDescent="0.2">
      <c r="A790" s="109"/>
      <c r="B790" s="16"/>
      <c r="C790" s="24"/>
    </row>
    <row r="791" spans="1:3" ht="12.75" x14ac:dyDescent="0.2">
      <c r="A791" s="109"/>
      <c r="B791" s="16"/>
      <c r="C791" s="24"/>
    </row>
    <row r="792" spans="1:3" ht="12.75" x14ac:dyDescent="0.2">
      <c r="A792" s="109"/>
      <c r="B792" s="16"/>
      <c r="C792" s="24"/>
    </row>
    <row r="793" spans="1:3" ht="12.75" x14ac:dyDescent="0.2">
      <c r="A793" s="109"/>
      <c r="B793" s="16"/>
      <c r="C793" s="24"/>
    </row>
    <row r="794" spans="1:3" ht="12.75" x14ac:dyDescent="0.2">
      <c r="A794" s="109"/>
      <c r="B794" s="16"/>
      <c r="C794" s="24"/>
    </row>
    <row r="795" spans="1:3" ht="12.75" x14ac:dyDescent="0.2">
      <c r="A795" s="109"/>
      <c r="B795" s="16"/>
      <c r="C795" s="24"/>
    </row>
    <row r="796" spans="1:3" ht="12.75" x14ac:dyDescent="0.2">
      <c r="A796" s="109"/>
      <c r="B796" s="16"/>
      <c r="C796" s="24"/>
    </row>
    <row r="797" spans="1:3" ht="12.75" x14ac:dyDescent="0.2">
      <c r="A797" s="109"/>
      <c r="B797" s="16"/>
      <c r="C797" s="24"/>
    </row>
    <row r="798" spans="1:3" ht="12.75" x14ac:dyDescent="0.2">
      <c r="A798" s="109"/>
      <c r="B798" s="16"/>
      <c r="C798" s="24"/>
    </row>
    <row r="799" spans="1:3" ht="12.75" x14ac:dyDescent="0.2">
      <c r="A799" s="109"/>
      <c r="B799" s="16"/>
      <c r="C799" s="24"/>
    </row>
    <row r="800" spans="1:3" ht="12.75" x14ac:dyDescent="0.2">
      <c r="A800" s="109"/>
      <c r="B800" s="16"/>
      <c r="C800" s="24"/>
    </row>
    <row r="801" spans="1:3" ht="12.75" x14ac:dyDescent="0.2">
      <c r="A801" s="109"/>
      <c r="B801" s="16"/>
      <c r="C801" s="24"/>
    </row>
    <row r="802" spans="1:3" ht="12.75" x14ac:dyDescent="0.2">
      <c r="A802" s="109"/>
      <c r="B802" s="16"/>
      <c r="C802" s="24"/>
    </row>
    <row r="803" spans="1:3" ht="12.75" x14ac:dyDescent="0.2">
      <c r="A803" s="109"/>
      <c r="B803" s="16"/>
      <c r="C803" s="24"/>
    </row>
    <row r="804" spans="1:3" ht="12.75" x14ac:dyDescent="0.2">
      <c r="A804" s="109"/>
      <c r="B804" s="16"/>
      <c r="C804" s="24"/>
    </row>
    <row r="805" spans="1:3" ht="12.75" x14ac:dyDescent="0.2">
      <c r="A805" s="109"/>
      <c r="B805" s="16"/>
      <c r="C805" s="24"/>
    </row>
    <row r="806" spans="1:3" ht="12.75" x14ac:dyDescent="0.2">
      <c r="A806" s="109"/>
      <c r="B806" s="16"/>
      <c r="C806" s="24"/>
    </row>
    <row r="807" spans="1:3" ht="12.75" x14ac:dyDescent="0.2">
      <c r="A807" s="109"/>
      <c r="B807" s="16"/>
      <c r="C807" s="24"/>
    </row>
    <row r="808" spans="1:3" ht="12.75" x14ac:dyDescent="0.2">
      <c r="A808" s="109"/>
      <c r="B808" s="16"/>
      <c r="C808" s="24"/>
    </row>
    <row r="809" spans="1:3" ht="12.75" x14ac:dyDescent="0.2">
      <c r="A809" s="109"/>
      <c r="B809" s="16"/>
      <c r="C809" s="24"/>
    </row>
    <row r="810" spans="1:3" ht="12.75" x14ac:dyDescent="0.2">
      <c r="A810" s="109"/>
      <c r="B810" s="16"/>
      <c r="C810" s="24"/>
    </row>
    <row r="811" spans="1:3" ht="12.75" x14ac:dyDescent="0.2">
      <c r="A811" s="109"/>
      <c r="B811" s="16"/>
      <c r="C811" s="24"/>
    </row>
    <row r="812" spans="1:3" ht="12.75" x14ac:dyDescent="0.2">
      <c r="A812" s="109"/>
      <c r="B812" s="16"/>
      <c r="C812" s="24"/>
    </row>
    <row r="813" spans="1:3" ht="12.75" x14ac:dyDescent="0.2">
      <c r="A813" s="109"/>
      <c r="B813" s="16"/>
      <c r="C813" s="24"/>
    </row>
    <row r="814" spans="1:3" ht="12.75" x14ac:dyDescent="0.2">
      <c r="A814" s="109"/>
      <c r="B814" s="16"/>
      <c r="C814" s="24"/>
    </row>
    <row r="815" spans="1:3" ht="12.75" x14ac:dyDescent="0.2">
      <c r="A815" s="109"/>
      <c r="B815" s="16"/>
      <c r="C815" s="24"/>
    </row>
    <row r="816" spans="1:3" ht="12.75" x14ac:dyDescent="0.2">
      <c r="A816" s="109"/>
      <c r="B816" s="16"/>
      <c r="C816" s="24"/>
    </row>
    <row r="817" spans="1:3" ht="12.75" x14ac:dyDescent="0.2">
      <c r="A817" s="109"/>
      <c r="B817" s="16"/>
      <c r="C817" s="24"/>
    </row>
    <row r="818" spans="1:3" ht="12.75" x14ac:dyDescent="0.2">
      <c r="A818" s="109"/>
      <c r="B818" s="16"/>
      <c r="C818" s="24"/>
    </row>
    <row r="819" spans="1:3" ht="12.75" x14ac:dyDescent="0.2">
      <c r="A819" s="109"/>
      <c r="B819" s="16"/>
      <c r="C819" s="24"/>
    </row>
    <row r="820" spans="1:3" ht="12.75" x14ac:dyDescent="0.2">
      <c r="A820" s="109"/>
      <c r="B820" s="16"/>
      <c r="C820" s="24"/>
    </row>
    <row r="821" spans="1:3" ht="12.75" x14ac:dyDescent="0.2">
      <c r="A821" s="109"/>
      <c r="B821" s="16"/>
      <c r="C821" s="24"/>
    </row>
    <row r="822" spans="1:3" ht="12.75" x14ac:dyDescent="0.2">
      <c r="A822" s="109"/>
      <c r="B822" s="16"/>
      <c r="C822" s="24"/>
    </row>
    <row r="823" spans="1:3" ht="12.75" x14ac:dyDescent="0.2">
      <c r="A823" s="109"/>
      <c r="B823" s="16"/>
      <c r="C823" s="24"/>
    </row>
    <row r="824" spans="1:3" ht="12.75" x14ac:dyDescent="0.2">
      <c r="A824" s="109"/>
      <c r="B824" s="16"/>
      <c r="C824" s="24"/>
    </row>
    <row r="825" spans="1:3" ht="12.75" x14ac:dyDescent="0.2">
      <c r="A825" s="109"/>
      <c r="B825" s="16"/>
      <c r="C825" s="24"/>
    </row>
    <row r="826" spans="1:3" ht="12.75" x14ac:dyDescent="0.2">
      <c r="A826" s="109"/>
      <c r="B826" s="16"/>
      <c r="C826" s="24"/>
    </row>
    <row r="827" spans="1:3" ht="12.75" x14ac:dyDescent="0.2">
      <c r="A827" s="109"/>
      <c r="B827" s="16"/>
      <c r="C827" s="24"/>
    </row>
    <row r="828" spans="1:3" ht="12.75" x14ac:dyDescent="0.2">
      <c r="A828" s="109"/>
      <c r="B828" s="16"/>
      <c r="C828" s="24"/>
    </row>
    <row r="829" spans="1:3" ht="12.75" x14ac:dyDescent="0.2">
      <c r="A829" s="109"/>
      <c r="B829" s="16"/>
      <c r="C829" s="24"/>
    </row>
    <row r="830" spans="1:3" ht="12.75" x14ac:dyDescent="0.2">
      <c r="A830" s="109"/>
      <c r="B830" s="16"/>
      <c r="C830" s="24"/>
    </row>
    <row r="831" spans="1:3" ht="12.75" x14ac:dyDescent="0.2">
      <c r="A831" s="109"/>
      <c r="B831" s="16"/>
      <c r="C831" s="24"/>
    </row>
    <row r="832" spans="1:3" ht="12.75" x14ac:dyDescent="0.2">
      <c r="A832" s="109"/>
      <c r="B832" s="16"/>
      <c r="C832" s="24"/>
    </row>
    <row r="833" spans="1:3" ht="12.75" x14ac:dyDescent="0.2">
      <c r="A833" s="109"/>
      <c r="B833" s="16"/>
      <c r="C833" s="24"/>
    </row>
    <row r="834" spans="1:3" ht="12.75" x14ac:dyDescent="0.2">
      <c r="A834" s="109"/>
      <c r="B834" s="16"/>
      <c r="C834" s="24"/>
    </row>
    <row r="835" spans="1:3" ht="12.75" x14ac:dyDescent="0.2">
      <c r="A835" s="109"/>
      <c r="B835" s="16"/>
      <c r="C835" s="24"/>
    </row>
    <row r="836" spans="1:3" ht="12.75" x14ac:dyDescent="0.2">
      <c r="A836" s="109"/>
      <c r="B836" s="16"/>
      <c r="C836" s="24"/>
    </row>
    <row r="837" spans="1:3" ht="12.75" x14ac:dyDescent="0.2">
      <c r="A837" s="109"/>
      <c r="B837" s="16"/>
      <c r="C837" s="24"/>
    </row>
    <row r="838" spans="1:3" ht="12.75" x14ac:dyDescent="0.2">
      <c r="A838" s="109"/>
      <c r="B838" s="16"/>
      <c r="C838" s="24"/>
    </row>
    <row r="839" spans="1:3" ht="12.75" x14ac:dyDescent="0.2">
      <c r="A839" s="109"/>
      <c r="B839" s="16"/>
      <c r="C839" s="24"/>
    </row>
    <row r="840" spans="1:3" ht="12.75" x14ac:dyDescent="0.2">
      <c r="A840" s="109"/>
      <c r="B840" s="16"/>
      <c r="C840" s="24"/>
    </row>
    <row r="841" spans="1:3" ht="12.75" x14ac:dyDescent="0.2">
      <c r="A841" s="109"/>
      <c r="B841" s="16"/>
      <c r="C841" s="24"/>
    </row>
    <row r="842" spans="1:3" ht="12.75" x14ac:dyDescent="0.2">
      <c r="A842" s="109"/>
      <c r="B842" s="16"/>
      <c r="C842" s="24"/>
    </row>
    <row r="843" spans="1:3" ht="12.75" x14ac:dyDescent="0.2">
      <c r="A843" s="109"/>
      <c r="B843" s="16"/>
      <c r="C843" s="24"/>
    </row>
    <row r="844" spans="1:3" ht="12.75" x14ac:dyDescent="0.2">
      <c r="A844" s="109"/>
      <c r="B844" s="16"/>
      <c r="C844" s="24"/>
    </row>
    <row r="845" spans="1:3" ht="12.75" x14ac:dyDescent="0.2">
      <c r="A845" s="109"/>
      <c r="B845" s="16"/>
      <c r="C845" s="24"/>
    </row>
    <row r="846" spans="1:3" ht="12.75" x14ac:dyDescent="0.2">
      <c r="A846" s="109"/>
      <c r="B846" s="16"/>
      <c r="C846" s="24"/>
    </row>
    <row r="847" spans="1:3" ht="12.75" x14ac:dyDescent="0.2">
      <c r="A847" s="109"/>
      <c r="B847" s="16"/>
      <c r="C847" s="24"/>
    </row>
    <row r="848" spans="1:3" ht="12.75" x14ac:dyDescent="0.2">
      <c r="A848" s="109"/>
      <c r="B848" s="16"/>
      <c r="C848" s="24"/>
    </row>
    <row r="849" spans="1:3" ht="12.75" x14ac:dyDescent="0.2">
      <c r="A849" s="109"/>
      <c r="B849" s="16"/>
      <c r="C849" s="24"/>
    </row>
    <row r="850" spans="1:3" ht="12.75" x14ac:dyDescent="0.2">
      <c r="A850" s="109"/>
      <c r="B850" s="16"/>
      <c r="C850" s="24"/>
    </row>
    <row r="851" spans="1:3" ht="12.75" x14ac:dyDescent="0.2">
      <c r="A851" s="109"/>
      <c r="B851" s="16"/>
      <c r="C851" s="24"/>
    </row>
    <row r="852" spans="1:3" ht="12.75" x14ac:dyDescent="0.2">
      <c r="A852" s="109"/>
      <c r="B852" s="16"/>
      <c r="C852" s="24"/>
    </row>
    <row r="853" spans="1:3" ht="12.75" x14ac:dyDescent="0.2">
      <c r="A853" s="109"/>
      <c r="B853" s="16"/>
      <c r="C853" s="24"/>
    </row>
    <row r="854" spans="1:3" ht="12.75" x14ac:dyDescent="0.2">
      <c r="A854" s="109"/>
      <c r="B854" s="16"/>
      <c r="C854" s="24"/>
    </row>
    <row r="855" spans="1:3" ht="12.75" x14ac:dyDescent="0.2">
      <c r="A855" s="109"/>
      <c r="B855" s="16"/>
      <c r="C855" s="24"/>
    </row>
    <row r="856" spans="1:3" ht="12.75" x14ac:dyDescent="0.2">
      <c r="A856" s="109"/>
      <c r="B856" s="16"/>
      <c r="C856" s="24"/>
    </row>
    <row r="857" spans="1:3" ht="12.75" x14ac:dyDescent="0.2">
      <c r="A857" s="109"/>
      <c r="B857" s="16"/>
      <c r="C857" s="24"/>
    </row>
    <row r="858" spans="1:3" ht="12.75" x14ac:dyDescent="0.2">
      <c r="A858" s="109"/>
      <c r="B858" s="16"/>
      <c r="C858" s="24"/>
    </row>
    <row r="859" spans="1:3" ht="12.75" x14ac:dyDescent="0.2">
      <c r="A859" s="109"/>
      <c r="B859" s="16"/>
      <c r="C859" s="24"/>
    </row>
    <row r="860" spans="1:3" ht="12.75" x14ac:dyDescent="0.2">
      <c r="A860" s="109"/>
      <c r="B860" s="16"/>
      <c r="C860" s="24"/>
    </row>
    <row r="861" spans="1:3" ht="12.75" x14ac:dyDescent="0.2">
      <c r="A861" s="109"/>
      <c r="B861" s="16"/>
      <c r="C861" s="24"/>
    </row>
    <row r="862" spans="1:3" ht="12.75" x14ac:dyDescent="0.2">
      <c r="A862" s="109"/>
      <c r="B862" s="16"/>
      <c r="C862" s="24"/>
    </row>
    <row r="863" spans="1:3" ht="12.75" x14ac:dyDescent="0.2">
      <c r="A863" s="109"/>
      <c r="B863" s="16"/>
      <c r="C863" s="24"/>
    </row>
    <row r="864" spans="1:3" ht="12.75" x14ac:dyDescent="0.2">
      <c r="A864" s="109"/>
      <c r="B864" s="16"/>
      <c r="C864" s="24"/>
    </row>
    <row r="865" spans="1:3" ht="12.75" x14ac:dyDescent="0.2">
      <c r="A865" s="109"/>
      <c r="B865" s="16"/>
      <c r="C865" s="24"/>
    </row>
    <row r="866" spans="1:3" ht="12.75" x14ac:dyDescent="0.2">
      <c r="A866" s="109"/>
      <c r="B866" s="16"/>
      <c r="C866" s="24"/>
    </row>
    <row r="867" spans="1:3" ht="12.75" x14ac:dyDescent="0.2">
      <c r="A867" s="109"/>
      <c r="B867" s="16"/>
      <c r="C867" s="24"/>
    </row>
    <row r="868" spans="1:3" ht="12.75" x14ac:dyDescent="0.2">
      <c r="A868" s="109"/>
      <c r="B868" s="16"/>
      <c r="C868" s="24"/>
    </row>
    <row r="869" spans="1:3" ht="12.75" x14ac:dyDescent="0.2">
      <c r="A869" s="109"/>
      <c r="B869" s="16"/>
      <c r="C869" s="24"/>
    </row>
    <row r="870" spans="1:3" ht="12.75" x14ac:dyDescent="0.2">
      <c r="A870" s="109"/>
      <c r="B870" s="16"/>
      <c r="C870" s="24"/>
    </row>
    <row r="871" spans="1:3" ht="12.75" x14ac:dyDescent="0.2">
      <c r="A871" s="109"/>
      <c r="B871" s="16"/>
      <c r="C871" s="24"/>
    </row>
    <row r="872" spans="1:3" ht="12.75" x14ac:dyDescent="0.2">
      <c r="A872" s="109"/>
      <c r="B872" s="16"/>
      <c r="C872" s="24"/>
    </row>
    <row r="873" spans="1:3" ht="12.75" x14ac:dyDescent="0.2">
      <c r="A873" s="109"/>
      <c r="B873" s="16"/>
      <c r="C873" s="24"/>
    </row>
    <row r="874" spans="1:3" ht="12.75" x14ac:dyDescent="0.2">
      <c r="A874" s="109"/>
      <c r="B874" s="16"/>
      <c r="C874" s="24"/>
    </row>
    <row r="875" spans="1:3" ht="12.75" x14ac:dyDescent="0.2">
      <c r="A875" s="109"/>
      <c r="B875" s="16"/>
      <c r="C875" s="24"/>
    </row>
    <row r="876" spans="1:3" ht="12.75" x14ac:dyDescent="0.2">
      <c r="A876" s="109"/>
      <c r="B876" s="16"/>
      <c r="C876" s="24"/>
    </row>
    <row r="877" spans="1:3" ht="12.75" x14ac:dyDescent="0.2">
      <c r="A877" s="109"/>
      <c r="B877" s="16"/>
      <c r="C877" s="24"/>
    </row>
    <row r="878" spans="1:3" ht="12.75" x14ac:dyDescent="0.2">
      <c r="A878" s="109"/>
      <c r="B878" s="16"/>
      <c r="C878" s="24"/>
    </row>
    <row r="879" spans="1:3" ht="12.75" x14ac:dyDescent="0.2">
      <c r="A879" s="109"/>
      <c r="B879" s="16"/>
      <c r="C879" s="24"/>
    </row>
    <row r="880" spans="1:3" ht="12.75" x14ac:dyDescent="0.2">
      <c r="A880" s="109"/>
      <c r="B880" s="16"/>
      <c r="C880" s="24"/>
    </row>
    <row r="881" spans="1:3" ht="12.75" x14ac:dyDescent="0.2">
      <c r="A881" s="109"/>
      <c r="B881" s="16"/>
      <c r="C881" s="24"/>
    </row>
    <row r="882" spans="1:3" ht="12.75" x14ac:dyDescent="0.2">
      <c r="A882" s="109"/>
      <c r="B882" s="16"/>
      <c r="C882" s="24"/>
    </row>
    <row r="883" spans="1:3" ht="12.75" x14ac:dyDescent="0.2">
      <c r="A883" s="109"/>
      <c r="B883" s="16"/>
      <c r="C883" s="24"/>
    </row>
    <row r="884" spans="1:3" ht="12.75" x14ac:dyDescent="0.2">
      <c r="A884" s="109"/>
      <c r="B884" s="16"/>
      <c r="C884" s="24"/>
    </row>
    <row r="885" spans="1:3" ht="12.75" x14ac:dyDescent="0.2">
      <c r="A885" s="109"/>
      <c r="B885" s="16"/>
      <c r="C885" s="24"/>
    </row>
    <row r="886" spans="1:3" ht="12.75" x14ac:dyDescent="0.2">
      <c r="A886" s="109"/>
      <c r="B886" s="16"/>
      <c r="C886" s="24"/>
    </row>
    <row r="887" spans="1:3" ht="12.75" x14ac:dyDescent="0.2">
      <c r="A887" s="109"/>
      <c r="B887" s="16"/>
      <c r="C887" s="24"/>
    </row>
    <row r="888" spans="1:3" ht="12.75" x14ac:dyDescent="0.2">
      <c r="A888" s="109"/>
      <c r="B888" s="16"/>
      <c r="C888" s="24"/>
    </row>
    <row r="889" spans="1:3" ht="12.75" x14ac:dyDescent="0.2">
      <c r="A889" s="109"/>
      <c r="B889" s="16"/>
      <c r="C889" s="24"/>
    </row>
    <row r="890" spans="1:3" ht="12.75" x14ac:dyDescent="0.2">
      <c r="A890" s="109"/>
      <c r="B890" s="16"/>
      <c r="C890" s="24"/>
    </row>
    <row r="891" spans="1:3" ht="12.75" x14ac:dyDescent="0.2">
      <c r="A891" s="109"/>
      <c r="B891" s="16"/>
      <c r="C891" s="24"/>
    </row>
    <row r="892" spans="1:3" ht="12.75" x14ac:dyDescent="0.2">
      <c r="A892" s="109"/>
      <c r="B892" s="16"/>
      <c r="C892" s="24"/>
    </row>
    <row r="893" spans="1:3" ht="12.75" x14ac:dyDescent="0.2">
      <c r="A893" s="109"/>
      <c r="B893" s="16"/>
      <c r="C893" s="24"/>
    </row>
    <row r="894" spans="1:3" ht="12.75" x14ac:dyDescent="0.2">
      <c r="A894" s="109"/>
      <c r="B894" s="16"/>
      <c r="C894" s="24"/>
    </row>
    <row r="895" spans="1:3" ht="12.75" x14ac:dyDescent="0.2">
      <c r="A895" s="109"/>
      <c r="B895" s="16"/>
      <c r="C895" s="24"/>
    </row>
    <row r="896" spans="1:3" ht="12.75" x14ac:dyDescent="0.2">
      <c r="A896" s="109"/>
      <c r="B896" s="16"/>
      <c r="C896" s="24"/>
    </row>
    <row r="897" spans="1:3" ht="12.75" x14ac:dyDescent="0.2">
      <c r="A897" s="109"/>
      <c r="B897" s="16"/>
      <c r="C897" s="24"/>
    </row>
    <row r="898" spans="1:3" ht="12.75" x14ac:dyDescent="0.2">
      <c r="A898" s="109"/>
      <c r="B898" s="16"/>
      <c r="C898" s="24"/>
    </row>
    <row r="899" spans="1:3" ht="12.75" x14ac:dyDescent="0.2">
      <c r="A899" s="109"/>
      <c r="B899" s="16"/>
      <c r="C899" s="24"/>
    </row>
    <row r="900" spans="1:3" ht="12.75" x14ac:dyDescent="0.2">
      <c r="A900" s="109"/>
      <c r="B900" s="16"/>
      <c r="C900" s="24"/>
    </row>
    <row r="901" spans="1:3" ht="12.75" x14ac:dyDescent="0.2">
      <c r="A901" s="109"/>
      <c r="B901" s="16"/>
      <c r="C901" s="24"/>
    </row>
    <row r="902" spans="1:3" ht="12.75" x14ac:dyDescent="0.2">
      <c r="A902" s="109"/>
      <c r="B902" s="16"/>
      <c r="C902" s="24"/>
    </row>
    <row r="903" spans="1:3" ht="12.75" x14ac:dyDescent="0.2">
      <c r="A903" s="109"/>
      <c r="B903" s="16"/>
      <c r="C903" s="24"/>
    </row>
    <row r="904" spans="1:3" ht="12.75" x14ac:dyDescent="0.2">
      <c r="A904" s="109"/>
      <c r="B904" s="16"/>
      <c r="C904" s="24"/>
    </row>
    <row r="905" spans="1:3" ht="12.75" x14ac:dyDescent="0.2">
      <c r="A905" s="109"/>
      <c r="B905" s="16"/>
      <c r="C905" s="24"/>
    </row>
    <row r="906" spans="1:3" ht="12.75" x14ac:dyDescent="0.2">
      <c r="A906" s="109"/>
      <c r="B906" s="16"/>
      <c r="C906" s="24"/>
    </row>
    <row r="907" spans="1:3" ht="12.75" x14ac:dyDescent="0.2">
      <c r="A907" s="109"/>
      <c r="B907" s="16"/>
      <c r="C907" s="24"/>
    </row>
    <row r="908" spans="1:3" ht="12.75" x14ac:dyDescent="0.2">
      <c r="A908" s="109"/>
      <c r="B908" s="16"/>
      <c r="C908" s="24"/>
    </row>
    <row r="909" spans="1:3" ht="12.75" x14ac:dyDescent="0.2">
      <c r="A909" s="109"/>
      <c r="B909" s="16"/>
      <c r="C909" s="24"/>
    </row>
    <row r="910" spans="1:3" ht="12.75" x14ac:dyDescent="0.2">
      <c r="A910" s="109"/>
      <c r="B910" s="16"/>
      <c r="C910" s="24"/>
    </row>
    <row r="911" spans="1:3" ht="12.75" x14ac:dyDescent="0.2">
      <c r="A911" s="109"/>
      <c r="B911" s="16"/>
      <c r="C911" s="24"/>
    </row>
    <row r="912" spans="1:3" ht="12.75" x14ac:dyDescent="0.2">
      <c r="A912" s="109"/>
      <c r="B912" s="16"/>
      <c r="C912" s="24"/>
    </row>
    <row r="913" spans="1:3" ht="12.75" x14ac:dyDescent="0.2">
      <c r="A913" s="109"/>
      <c r="B913" s="16"/>
      <c r="C913" s="24"/>
    </row>
    <row r="914" spans="1:3" ht="12.75" x14ac:dyDescent="0.2">
      <c r="A914" s="109"/>
      <c r="B914" s="16"/>
      <c r="C914" s="24"/>
    </row>
    <row r="915" spans="1:3" ht="12.75" x14ac:dyDescent="0.2">
      <c r="A915" s="109"/>
      <c r="B915" s="16"/>
      <c r="C915" s="24"/>
    </row>
    <row r="916" spans="1:3" ht="12.75" x14ac:dyDescent="0.2">
      <c r="A916" s="109"/>
      <c r="B916" s="16"/>
      <c r="C916" s="24"/>
    </row>
    <row r="917" spans="1:3" ht="12.75" x14ac:dyDescent="0.2">
      <c r="A917" s="109"/>
      <c r="B917" s="16"/>
      <c r="C917" s="24"/>
    </row>
    <row r="918" spans="1:3" ht="12.75" x14ac:dyDescent="0.2">
      <c r="A918" s="109"/>
      <c r="B918" s="16"/>
      <c r="C918" s="24"/>
    </row>
    <row r="919" spans="1:3" ht="12.75" x14ac:dyDescent="0.2">
      <c r="A919" s="109"/>
      <c r="B919" s="16"/>
      <c r="C919" s="24"/>
    </row>
    <row r="920" spans="1:3" ht="12.75" x14ac:dyDescent="0.2">
      <c r="A920" s="109"/>
      <c r="B920" s="16"/>
      <c r="C920" s="24"/>
    </row>
    <row r="921" spans="1:3" ht="12.75" x14ac:dyDescent="0.2">
      <c r="A921" s="109"/>
      <c r="B921" s="16"/>
      <c r="C921" s="24"/>
    </row>
    <row r="922" spans="1:3" ht="12.75" x14ac:dyDescent="0.2">
      <c r="A922" s="109"/>
      <c r="B922" s="16"/>
      <c r="C922" s="24"/>
    </row>
    <row r="923" spans="1:3" ht="12.75" x14ac:dyDescent="0.2">
      <c r="A923" s="109"/>
      <c r="B923" s="16"/>
      <c r="C923" s="24"/>
    </row>
    <row r="924" spans="1:3" ht="12.75" x14ac:dyDescent="0.2">
      <c r="A924" s="109"/>
      <c r="B924" s="16"/>
      <c r="C924" s="24"/>
    </row>
    <row r="925" spans="1:3" ht="12.75" x14ac:dyDescent="0.2">
      <c r="A925" s="109"/>
      <c r="B925" s="16"/>
      <c r="C925" s="24"/>
    </row>
    <row r="926" spans="1:3" ht="12.75" x14ac:dyDescent="0.2">
      <c r="A926" s="109"/>
      <c r="B926" s="16"/>
      <c r="C926" s="24"/>
    </row>
    <row r="927" spans="1:3" ht="12.75" x14ac:dyDescent="0.2">
      <c r="A927" s="109"/>
      <c r="B927" s="16"/>
      <c r="C927" s="24"/>
    </row>
    <row r="928" spans="1:3" ht="12.75" x14ac:dyDescent="0.2">
      <c r="A928" s="109"/>
      <c r="B928" s="16"/>
      <c r="C928" s="24"/>
    </row>
    <row r="929" spans="1:3" ht="12.75" x14ac:dyDescent="0.2">
      <c r="A929" s="109"/>
      <c r="B929" s="16"/>
      <c r="C929" s="24"/>
    </row>
    <row r="930" spans="1:3" ht="12.75" x14ac:dyDescent="0.2">
      <c r="A930" s="109"/>
      <c r="B930" s="16"/>
      <c r="C930" s="24"/>
    </row>
    <row r="931" spans="1:3" ht="12.75" x14ac:dyDescent="0.2">
      <c r="A931" s="109"/>
      <c r="B931" s="16"/>
      <c r="C931" s="24"/>
    </row>
    <row r="932" spans="1:3" ht="12.75" x14ac:dyDescent="0.2">
      <c r="A932" s="109"/>
      <c r="B932" s="16"/>
      <c r="C932" s="24"/>
    </row>
    <row r="933" spans="1:3" ht="12.75" x14ac:dyDescent="0.2">
      <c r="A933" s="109"/>
      <c r="B933" s="16"/>
      <c r="C933" s="24"/>
    </row>
    <row r="934" spans="1:3" ht="12.75" x14ac:dyDescent="0.2">
      <c r="A934" s="109"/>
      <c r="B934" s="16"/>
      <c r="C934" s="24"/>
    </row>
    <row r="935" spans="1:3" ht="12.75" x14ac:dyDescent="0.2">
      <c r="A935" s="109"/>
      <c r="B935" s="16"/>
      <c r="C935" s="24"/>
    </row>
    <row r="936" spans="1:3" ht="12.75" x14ac:dyDescent="0.2">
      <c r="A936" s="109"/>
      <c r="B936" s="16"/>
      <c r="C936" s="24"/>
    </row>
    <row r="937" spans="1:3" ht="12.75" x14ac:dyDescent="0.2">
      <c r="A937" s="109"/>
      <c r="B937" s="16"/>
      <c r="C937" s="24"/>
    </row>
    <row r="938" spans="1:3" ht="12.75" x14ac:dyDescent="0.2">
      <c r="A938" s="109"/>
      <c r="B938" s="16"/>
      <c r="C938" s="24"/>
    </row>
    <row r="939" spans="1:3" ht="12.75" x14ac:dyDescent="0.2">
      <c r="A939" s="109"/>
      <c r="B939" s="16"/>
      <c r="C939" s="24"/>
    </row>
    <row r="940" spans="1:3" ht="12.75" x14ac:dyDescent="0.2">
      <c r="A940" s="109"/>
      <c r="B940" s="16"/>
      <c r="C940" s="24"/>
    </row>
    <row r="941" spans="1:3" ht="12.75" x14ac:dyDescent="0.2">
      <c r="A941" s="109"/>
      <c r="B941" s="16"/>
      <c r="C941" s="24"/>
    </row>
    <row r="942" spans="1:3" ht="12.75" x14ac:dyDescent="0.2">
      <c r="A942" s="109"/>
      <c r="B942" s="16"/>
      <c r="C942" s="24"/>
    </row>
    <row r="943" spans="1:3" ht="12.75" x14ac:dyDescent="0.2">
      <c r="A943" s="109"/>
      <c r="B943" s="16"/>
      <c r="C943" s="24"/>
    </row>
    <row r="944" spans="1:3" ht="12.75" x14ac:dyDescent="0.2">
      <c r="A944" s="109"/>
      <c r="B944" s="16"/>
      <c r="C944" s="24"/>
    </row>
    <row r="945" spans="1:3" ht="12.75" x14ac:dyDescent="0.2">
      <c r="A945" s="109"/>
      <c r="B945" s="16"/>
      <c r="C945" s="24"/>
    </row>
    <row r="946" spans="1:3" ht="12.75" x14ac:dyDescent="0.2">
      <c r="A946" s="109"/>
      <c r="B946" s="16"/>
      <c r="C946" s="24"/>
    </row>
    <row r="947" spans="1:3" ht="12.75" x14ac:dyDescent="0.2">
      <c r="A947" s="109"/>
      <c r="B947" s="16"/>
      <c r="C947" s="24"/>
    </row>
    <row r="948" spans="1:3" ht="12.75" x14ac:dyDescent="0.2">
      <c r="A948" s="109"/>
      <c r="B948" s="16"/>
      <c r="C948" s="24"/>
    </row>
    <row r="949" spans="1:3" ht="12.75" x14ac:dyDescent="0.2">
      <c r="A949" s="109"/>
      <c r="B949" s="16"/>
      <c r="C949" s="24"/>
    </row>
    <row r="950" spans="1:3" ht="12.75" x14ac:dyDescent="0.2">
      <c r="A950" s="109"/>
      <c r="B950" s="16"/>
      <c r="C950" s="24"/>
    </row>
    <row r="951" spans="1:3" ht="12.75" x14ac:dyDescent="0.2">
      <c r="A951" s="109"/>
      <c r="B951" s="16"/>
      <c r="C951" s="24"/>
    </row>
    <row r="952" spans="1:3" ht="12.75" x14ac:dyDescent="0.2">
      <c r="A952" s="109"/>
      <c r="B952" s="16"/>
      <c r="C952" s="24"/>
    </row>
    <row r="953" spans="1:3" ht="12.75" x14ac:dyDescent="0.2">
      <c r="A953" s="109"/>
      <c r="B953" s="16"/>
      <c r="C953" s="24"/>
    </row>
    <row r="954" spans="1:3" ht="12.75" x14ac:dyDescent="0.2">
      <c r="A954" s="109"/>
      <c r="B954" s="16"/>
      <c r="C954" s="24"/>
    </row>
    <row r="955" spans="1:3" ht="12.75" x14ac:dyDescent="0.2">
      <c r="A955" s="109"/>
      <c r="B955" s="16"/>
      <c r="C955" s="24"/>
    </row>
    <row r="956" spans="1:3" ht="12.75" x14ac:dyDescent="0.2">
      <c r="A956" s="109"/>
      <c r="B956" s="16"/>
      <c r="C956" s="24"/>
    </row>
    <row r="957" spans="1:3" ht="12.75" x14ac:dyDescent="0.2">
      <c r="A957" s="109"/>
      <c r="B957" s="16"/>
      <c r="C957" s="24"/>
    </row>
    <row r="958" spans="1:3" ht="12.75" x14ac:dyDescent="0.2">
      <c r="A958" s="109"/>
      <c r="B958" s="16"/>
      <c r="C958" s="24"/>
    </row>
    <row r="959" spans="1:3" ht="12.75" x14ac:dyDescent="0.2">
      <c r="A959" s="109"/>
      <c r="B959" s="16"/>
      <c r="C959" s="24"/>
    </row>
    <row r="960" spans="1:3" ht="12.75" x14ac:dyDescent="0.2">
      <c r="A960" s="109"/>
      <c r="B960" s="16"/>
      <c r="C960" s="24"/>
    </row>
    <row r="961" spans="1:3" ht="12.75" x14ac:dyDescent="0.2">
      <c r="A961" s="109"/>
      <c r="B961" s="16"/>
      <c r="C961" s="24"/>
    </row>
    <row r="962" spans="1:3" ht="12.75" x14ac:dyDescent="0.2">
      <c r="A962" s="109"/>
      <c r="B962" s="16"/>
      <c r="C962" s="24"/>
    </row>
    <row r="963" spans="1:3" ht="12.75" x14ac:dyDescent="0.2">
      <c r="A963" s="109"/>
      <c r="B963" s="16"/>
      <c r="C963" s="24"/>
    </row>
    <row r="964" spans="1:3" ht="12.75" x14ac:dyDescent="0.2">
      <c r="A964" s="109"/>
      <c r="B964" s="16"/>
      <c r="C964" s="24"/>
    </row>
    <row r="965" spans="1:3" ht="12.75" x14ac:dyDescent="0.2">
      <c r="A965" s="109"/>
      <c r="B965" s="16"/>
      <c r="C965" s="24"/>
    </row>
    <row r="966" spans="1:3" ht="12.75" x14ac:dyDescent="0.2">
      <c r="A966" s="109"/>
      <c r="B966" s="16"/>
      <c r="C966" s="24"/>
    </row>
    <row r="967" spans="1:3" ht="12.75" x14ac:dyDescent="0.2">
      <c r="A967" s="109"/>
      <c r="B967" s="16"/>
      <c r="C967" s="24"/>
    </row>
    <row r="968" spans="1:3" ht="12.75" x14ac:dyDescent="0.2">
      <c r="A968" s="109"/>
      <c r="B968" s="16"/>
      <c r="C968" s="24"/>
    </row>
    <row r="969" spans="1:3" ht="12.75" x14ac:dyDescent="0.2">
      <c r="A969" s="109"/>
      <c r="B969" s="16"/>
      <c r="C969" s="24"/>
    </row>
    <row r="970" spans="1:3" ht="12.75" x14ac:dyDescent="0.2">
      <c r="A970" s="109"/>
      <c r="B970" s="16"/>
      <c r="C970" s="24"/>
    </row>
    <row r="971" spans="1:3" ht="12.75" x14ac:dyDescent="0.2">
      <c r="A971" s="109"/>
      <c r="B971" s="16"/>
      <c r="C971" s="24"/>
    </row>
    <row r="972" spans="1:3" ht="12.75" x14ac:dyDescent="0.2">
      <c r="A972" s="109"/>
      <c r="B972" s="16"/>
      <c r="C972" s="24"/>
    </row>
    <row r="973" spans="1:3" ht="12.75" x14ac:dyDescent="0.2">
      <c r="A973" s="109"/>
      <c r="B973" s="16"/>
      <c r="C973" s="24"/>
    </row>
    <row r="974" spans="1:3" ht="12.75" x14ac:dyDescent="0.2">
      <c r="A974" s="109"/>
      <c r="B974" s="16"/>
      <c r="C974" s="24"/>
    </row>
    <row r="975" spans="1:3" ht="12.75" x14ac:dyDescent="0.2">
      <c r="A975" s="109"/>
      <c r="B975" s="16"/>
      <c r="C975" s="24"/>
    </row>
    <row r="976" spans="1:3" ht="12.75" x14ac:dyDescent="0.2">
      <c r="A976" s="109"/>
      <c r="B976" s="16"/>
      <c r="C976" s="24"/>
    </row>
    <row r="977" spans="1:3" ht="12.75" x14ac:dyDescent="0.2">
      <c r="A977" s="109"/>
      <c r="B977" s="16"/>
      <c r="C977" s="24"/>
    </row>
    <row r="978" spans="1:3" ht="12.75" x14ac:dyDescent="0.2">
      <c r="A978" s="109"/>
      <c r="B978" s="16"/>
      <c r="C978" s="24"/>
    </row>
    <row r="979" spans="1:3" ht="12.75" x14ac:dyDescent="0.2">
      <c r="A979" s="109"/>
      <c r="B979" s="16"/>
      <c r="C979" s="24"/>
    </row>
    <row r="980" spans="1:3" ht="12.75" x14ac:dyDescent="0.2">
      <c r="A980" s="109"/>
      <c r="B980" s="16"/>
      <c r="C980" s="24"/>
    </row>
    <row r="981" spans="1:3" ht="12.75" x14ac:dyDescent="0.2">
      <c r="A981" s="109"/>
      <c r="B981" s="16"/>
      <c r="C981" s="24"/>
    </row>
    <row r="982" spans="1:3" ht="12.75" x14ac:dyDescent="0.2">
      <c r="A982" s="109"/>
      <c r="B982" s="16"/>
      <c r="C982" s="24"/>
    </row>
    <row r="983" spans="1:3" ht="12.75" x14ac:dyDescent="0.2">
      <c r="A983" s="109"/>
      <c r="B983" s="16"/>
      <c r="C983" s="24"/>
    </row>
    <row r="984" spans="1:3" ht="12.75" x14ac:dyDescent="0.2">
      <c r="A984" s="109"/>
      <c r="B984" s="16"/>
      <c r="C984" s="24"/>
    </row>
    <row r="985" spans="1:3" ht="12.75" x14ac:dyDescent="0.2">
      <c r="A985" s="109"/>
      <c r="B985" s="16"/>
      <c r="C985" s="24"/>
    </row>
    <row r="986" spans="1:3" ht="12.75" x14ac:dyDescent="0.2">
      <c r="A986" s="109"/>
      <c r="B986" s="16"/>
      <c r="C986" s="24"/>
    </row>
    <row r="987" spans="1:3" ht="12.75" x14ac:dyDescent="0.2">
      <c r="A987" s="109"/>
      <c r="B987" s="16"/>
      <c r="C987" s="24"/>
    </row>
    <row r="988" spans="1:3" ht="12.75" x14ac:dyDescent="0.2">
      <c r="A988" s="109"/>
      <c r="B988" s="16"/>
      <c r="C988" s="24"/>
    </row>
    <row r="989" spans="1:3" ht="12.75" x14ac:dyDescent="0.2">
      <c r="A989" s="109"/>
      <c r="B989" s="16"/>
      <c r="C989" s="24"/>
    </row>
    <row r="990" spans="1:3" ht="12.75" x14ac:dyDescent="0.2">
      <c r="A990" s="109"/>
      <c r="B990" s="16"/>
      <c r="C990" s="24"/>
    </row>
    <row r="991" spans="1:3" ht="12.75" x14ac:dyDescent="0.2">
      <c r="A991" s="109"/>
      <c r="B991" s="16"/>
      <c r="C991" s="24"/>
    </row>
    <row r="992" spans="1:3" ht="12.75" x14ac:dyDescent="0.2">
      <c r="A992" s="109"/>
      <c r="B992" s="16"/>
      <c r="C992" s="24"/>
    </row>
    <row r="993" spans="1:3" ht="12.75" x14ac:dyDescent="0.2">
      <c r="A993" s="109"/>
      <c r="B993" s="16"/>
      <c r="C993" s="24"/>
    </row>
    <row r="994" spans="1:3" ht="12.75" x14ac:dyDescent="0.2">
      <c r="A994" s="109"/>
      <c r="B994" s="16"/>
      <c r="C994" s="24"/>
    </row>
    <row r="995" spans="1:3" ht="12.75" x14ac:dyDescent="0.2">
      <c r="A995" s="109"/>
      <c r="B995" s="16"/>
      <c r="C995" s="24"/>
    </row>
    <row r="996" spans="1:3" ht="12.75" x14ac:dyDescent="0.2">
      <c r="A996" s="109"/>
      <c r="B996" s="16"/>
      <c r="C996" s="24"/>
    </row>
    <row r="997" spans="1:3" ht="12.75" x14ac:dyDescent="0.2">
      <c r="A997" s="109"/>
      <c r="B997" s="16"/>
      <c r="C997" s="24"/>
    </row>
    <row r="998" spans="1:3" ht="12.75" x14ac:dyDescent="0.2">
      <c r="A998" s="109"/>
      <c r="B998" s="16"/>
      <c r="C998" s="24"/>
    </row>
  </sheetData>
  <autoFilter ref="A1:H998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639"/>
  <sheetViews>
    <sheetView topLeftCell="B188" zoomScale="85" zoomScaleNormal="85" workbookViewId="0">
      <selection activeCell="B268" sqref="B268"/>
    </sheetView>
  </sheetViews>
  <sheetFormatPr baseColWidth="10" defaultColWidth="12.7109375" defaultRowHeight="13.9" customHeight="1" x14ac:dyDescent="0.2"/>
  <cols>
    <col min="1" max="1" width="12.7109375" style="53"/>
    <col min="2" max="2" width="18.140625" style="13" bestFit="1" customWidth="1"/>
    <col min="3" max="3" width="11.5703125" style="13" customWidth="1"/>
    <col min="4" max="4" width="11.28515625" style="13" customWidth="1"/>
    <col min="5" max="5" width="18" style="13" bestFit="1" customWidth="1"/>
    <col min="6" max="6" width="41.85546875" style="80" customWidth="1"/>
    <col min="7" max="7" width="19.28515625" style="59" customWidth="1"/>
    <col min="8" max="8" width="14.28515625" style="59" customWidth="1"/>
    <col min="9" max="9" width="14.7109375" style="59" bestFit="1" customWidth="1"/>
    <col min="10" max="10" width="14.85546875" style="59" bestFit="1" customWidth="1"/>
    <col min="11" max="11" width="28" style="80" customWidth="1"/>
    <col min="12" max="12" width="30.140625" style="13" customWidth="1"/>
    <col min="13" max="13" width="15.28515625" style="59" customWidth="1"/>
    <col min="14" max="14" width="15.5703125" style="13" bestFit="1" customWidth="1"/>
    <col min="15" max="15" width="22.5703125" style="13" customWidth="1"/>
    <col min="16" max="16384" width="12.7109375" style="13"/>
  </cols>
  <sheetData>
    <row r="1" spans="1:14" ht="13.9" customHeight="1" x14ac:dyDescent="0.2">
      <c r="B1" s="54" t="s">
        <v>273</v>
      </c>
      <c r="C1" s="54" t="s">
        <v>234</v>
      </c>
      <c r="D1" s="54" t="s">
        <v>235</v>
      </c>
      <c r="E1" s="54" t="s">
        <v>274</v>
      </c>
      <c r="F1" s="74" t="s">
        <v>275</v>
      </c>
      <c r="G1" s="55" t="s">
        <v>276</v>
      </c>
      <c r="H1" s="55" t="s">
        <v>239</v>
      </c>
      <c r="I1" s="55" t="s">
        <v>225</v>
      </c>
      <c r="J1" s="55" t="s">
        <v>226</v>
      </c>
      <c r="K1" s="82" t="s">
        <v>224</v>
      </c>
      <c r="L1" s="54" t="s">
        <v>227</v>
      </c>
      <c r="M1" s="55" t="s">
        <v>277</v>
      </c>
      <c r="N1" s="56"/>
    </row>
    <row r="2" spans="1:14" ht="13.9" customHeight="1" x14ac:dyDescent="0.2">
      <c r="B2" s="1" t="s">
        <v>278</v>
      </c>
      <c r="C2" s="1" t="s">
        <v>278</v>
      </c>
      <c r="D2" s="1" t="s">
        <v>228</v>
      </c>
      <c r="E2" s="57" t="s">
        <v>224</v>
      </c>
      <c r="F2" s="75" t="s">
        <v>279</v>
      </c>
      <c r="G2" s="35">
        <f t="shared" ref="G2:G7" ca="1" si="0">SUMIF(D$11:D$410,$D2,G$11:G$415)</f>
        <v>1476222.7916142507</v>
      </c>
      <c r="H2" s="57" t="s">
        <v>224</v>
      </c>
      <c r="I2" s="35">
        <f t="shared" ref="I2:I7" ca="1" si="1">SUMIF(D$11:D$410,$D2,I$11:I$410)</f>
        <v>1174989.064580851</v>
      </c>
      <c r="J2" s="35">
        <f t="shared" ref="J2:J7" si="2">SUMIF(D$140:D$410,$D2,J$140:J$410)</f>
        <v>140031.61154310938</v>
      </c>
      <c r="K2" s="87">
        <f t="shared" ref="K2:K7" ca="1" si="3">+G2-J2</f>
        <v>1336191.1800711413</v>
      </c>
      <c r="L2" s="3">
        <f ca="1">+Tabla3[[#This Row],[SUM de  IMPORTE]]-Tabla3[[#This Row],[Asignado]]</f>
        <v>301233.72703339974</v>
      </c>
      <c r="M2" s="56">
        <f ca="1">+I2-J2</f>
        <v>1034957.4530377416</v>
      </c>
      <c r="N2" s="3"/>
    </row>
    <row r="3" spans="1:14" ht="13.9" customHeight="1" x14ac:dyDescent="0.2">
      <c r="B3" s="1" t="s">
        <v>278</v>
      </c>
      <c r="C3" s="1" t="s">
        <v>278</v>
      </c>
      <c r="D3" s="1" t="s">
        <v>271</v>
      </c>
      <c r="E3" s="57" t="s">
        <v>224</v>
      </c>
      <c r="F3" s="75" t="s">
        <v>279</v>
      </c>
      <c r="G3" s="35">
        <f t="shared" si="0"/>
        <v>40918.222717421871</v>
      </c>
      <c r="H3" s="57" t="s">
        <v>224</v>
      </c>
      <c r="I3" s="35">
        <f t="shared" si="1"/>
        <v>40918.222717421871</v>
      </c>
      <c r="J3" s="35">
        <f t="shared" si="2"/>
        <v>40918.222717421871</v>
      </c>
      <c r="K3" s="87">
        <f t="shared" si="3"/>
        <v>0</v>
      </c>
      <c r="L3" s="3">
        <f>+Tabla3[[#This Row],[SUM de  IMPORTE]]-Tabla3[[#This Row],[Asignado]]</f>
        <v>0</v>
      </c>
      <c r="M3" s="58">
        <f t="shared" ref="M3:M7" si="4">+I3-J3</f>
        <v>0</v>
      </c>
      <c r="N3" s="3"/>
    </row>
    <row r="4" spans="1:14" ht="13.9" customHeight="1" x14ac:dyDescent="0.2">
      <c r="B4" s="1" t="s">
        <v>278</v>
      </c>
      <c r="C4" s="1" t="s">
        <v>278</v>
      </c>
      <c r="D4" s="1" t="s">
        <v>268</v>
      </c>
      <c r="E4" s="57" t="s">
        <v>224</v>
      </c>
      <c r="F4" s="75" t="s">
        <v>279</v>
      </c>
      <c r="G4" s="35">
        <f t="shared" si="0"/>
        <v>91354.900162124992</v>
      </c>
      <c r="H4" s="57" t="s">
        <v>224</v>
      </c>
      <c r="I4" s="35">
        <f t="shared" si="1"/>
        <v>91354.900162124992</v>
      </c>
      <c r="J4" s="35">
        <f t="shared" si="2"/>
        <v>7915.709293375</v>
      </c>
      <c r="K4" s="87">
        <f t="shared" si="3"/>
        <v>83439.190868749996</v>
      </c>
      <c r="L4" s="3">
        <f>+Tabla3[[#This Row],[SUM de  IMPORTE]]-Tabla3[[#This Row],[Asignado]]</f>
        <v>0</v>
      </c>
      <c r="M4" s="58">
        <f t="shared" si="4"/>
        <v>83439.190868749996</v>
      </c>
      <c r="N4" s="3"/>
    </row>
    <row r="5" spans="1:14" ht="13.9" customHeight="1" x14ac:dyDescent="0.2">
      <c r="B5" s="1" t="s">
        <v>278</v>
      </c>
      <c r="C5" s="1" t="s">
        <v>278</v>
      </c>
      <c r="D5" s="1" t="s">
        <v>269</v>
      </c>
      <c r="E5" s="57" t="s">
        <v>224</v>
      </c>
      <c r="F5" s="75" t="s">
        <v>279</v>
      </c>
      <c r="G5" s="35">
        <f t="shared" si="0"/>
        <v>498110.69060668442</v>
      </c>
      <c r="H5" s="57" t="s">
        <v>224</v>
      </c>
      <c r="I5" s="35">
        <f t="shared" si="1"/>
        <v>363184.04292843433</v>
      </c>
      <c r="J5" s="35">
        <f t="shared" si="2"/>
        <v>313252.28038493433</v>
      </c>
      <c r="K5" s="87">
        <f t="shared" si="3"/>
        <v>184858.41022175009</v>
      </c>
      <c r="L5" s="3">
        <f>+Tabla3[[#This Row],[SUM de  IMPORTE]]-Tabla3[[#This Row],[Asignado]]</f>
        <v>134926.6476782501</v>
      </c>
      <c r="M5" s="58">
        <f t="shared" si="4"/>
        <v>49931.762543499994</v>
      </c>
      <c r="N5" s="3"/>
    </row>
    <row r="6" spans="1:14" ht="13.9" customHeight="1" x14ac:dyDescent="0.2">
      <c r="B6" s="1" t="s">
        <v>278</v>
      </c>
      <c r="C6" s="1" t="s">
        <v>278</v>
      </c>
      <c r="D6" s="1" t="s">
        <v>270</v>
      </c>
      <c r="E6" s="57" t="s">
        <v>224</v>
      </c>
      <c r="F6" s="75" t="s">
        <v>279</v>
      </c>
      <c r="G6" s="35">
        <f t="shared" si="0"/>
        <v>59744.468849929704</v>
      </c>
      <c r="H6" s="57" t="s">
        <v>224</v>
      </c>
      <c r="I6" s="35">
        <f t="shared" si="1"/>
        <v>35902.090000000004</v>
      </c>
      <c r="J6" s="35">
        <f t="shared" si="2"/>
        <v>0</v>
      </c>
      <c r="K6" s="87">
        <f t="shared" si="3"/>
        <v>59744.468849929704</v>
      </c>
      <c r="L6" s="3">
        <f>+Tabla3[[#This Row],[SUM de  IMPORTE]]-Tabla3[[#This Row],[Asignado]]</f>
        <v>23842.378849929701</v>
      </c>
      <c r="M6" s="58">
        <f t="shared" si="4"/>
        <v>35902.090000000004</v>
      </c>
      <c r="N6" s="3"/>
    </row>
    <row r="7" spans="1:14" ht="13.9" customHeight="1" x14ac:dyDescent="0.2">
      <c r="B7" s="1" t="s">
        <v>278</v>
      </c>
      <c r="C7" s="1" t="s">
        <v>278</v>
      </c>
      <c r="D7" s="1" t="s">
        <v>229</v>
      </c>
      <c r="E7" s="57" t="s">
        <v>224</v>
      </c>
      <c r="F7" s="75" t="s">
        <v>279</v>
      </c>
      <c r="G7" s="35">
        <f t="shared" ca="1" si="0"/>
        <v>1129184.9521177956</v>
      </c>
      <c r="H7" s="57" t="s">
        <v>224</v>
      </c>
      <c r="I7" s="35">
        <f t="shared" si="1"/>
        <v>451202.29532243317</v>
      </c>
      <c r="J7" s="35">
        <f t="shared" si="2"/>
        <v>302060.71791858715</v>
      </c>
      <c r="K7" s="87">
        <f t="shared" ca="1" si="3"/>
        <v>827124.23419920844</v>
      </c>
      <c r="L7" s="3">
        <f ca="1">+Tabla3[[#This Row],[SUM de  IMPORTE]]-Tabla3[[#This Row],[Asignado]]</f>
        <v>677982.65679536248</v>
      </c>
      <c r="M7" s="58">
        <f t="shared" si="4"/>
        <v>149141.57740384602</v>
      </c>
      <c r="N7" s="3"/>
    </row>
    <row r="8" spans="1:14" ht="13.9" customHeight="1" x14ac:dyDescent="0.2">
      <c r="B8" s="1"/>
      <c r="C8" s="1"/>
      <c r="D8" s="1"/>
      <c r="E8" s="57"/>
      <c r="F8" s="75"/>
      <c r="G8" s="35"/>
      <c r="H8" s="57"/>
      <c r="I8" s="35"/>
      <c r="J8" s="35"/>
      <c r="K8" s="87"/>
      <c r="L8" s="1"/>
      <c r="M8" s="58">
        <f ca="1">+SUM(Tabla3[Por Liberar])</f>
        <v>1353372.0738538376</v>
      </c>
    </row>
    <row r="9" spans="1:14" ht="13.9" customHeight="1" x14ac:dyDescent="0.2">
      <c r="B9" s="57"/>
      <c r="C9" s="57"/>
      <c r="D9" s="57"/>
      <c r="E9" s="57"/>
      <c r="F9" s="75"/>
      <c r="G9" s="56"/>
      <c r="H9" s="57"/>
      <c r="L9" s="1"/>
    </row>
    <row r="10" spans="1:14" s="62" customFormat="1" ht="25.5" x14ac:dyDescent="0.2">
      <c r="A10" s="60" t="s">
        <v>280</v>
      </c>
      <c r="B10" s="54" t="s">
        <v>273</v>
      </c>
      <c r="C10" s="54" t="s">
        <v>234</v>
      </c>
      <c r="D10" s="61" t="s">
        <v>235</v>
      </c>
      <c r="E10" s="54" t="s">
        <v>274</v>
      </c>
      <c r="F10" s="74" t="s">
        <v>275</v>
      </c>
      <c r="G10" s="55" t="s">
        <v>276</v>
      </c>
      <c r="H10" s="55" t="s">
        <v>239</v>
      </c>
      <c r="I10" s="55" t="s">
        <v>225</v>
      </c>
      <c r="J10" s="55" t="s">
        <v>226</v>
      </c>
      <c r="K10" s="82" t="s">
        <v>281</v>
      </c>
      <c r="L10" s="31" t="s">
        <v>282</v>
      </c>
      <c r="M10" s="55" t="s">
        <v>283</v>
      </c>
      <c r="N10" s="56" t="s">
        <v>284</v>
      </c>
    </row>
    <row r="11" spans="1:14" s="62" customFormat="1" ht="12.75" x14ac:dyDescent="0.2">
      <c r="A11" s="51">
        <v>1</v>
      </c>
      <c r="B11" s="63" t="s">
        <v>285</v>
      </c>
      <c r="C11" s="64" t="s">
        <v>286</v>
      </c>
      <c r="D11" s="1" t="s">
        <v>228</v>
      </c>
      <c r="E11" s="31" t="s">
        <v>287</v>
      </c>
      <c r="F11" s="50" t="s">
        <v>288</v>
      </c>
      <c r="G11" s="35">
        <v>7296.6060941210899</v>
      </c>
      <c r="H11" s="59">
        <v>4521347298</v>
      </c>
      <c r="I11" s="35">
        <f t="shared" ref="I11:I44" si="5">IF(H11=0,0,G11)</f>
        <v>7296.6060941210899</v>
      </c>
      <c r="J11" s="35">
        <f t="shared" ref="J11:J44" si="6">IF(K11="PAGADA",I11,0)</f>
        <v>7296.6060941210899</v>
      </c>
      <c r="K11" s="33" t="s">
        <v>29</v>
      </c>
      <c r="L11" s="1" t="s">
        <v>289</v>
      </c>
      <c r="M11" s="14" t="s">
        <v>244</v>
      </c>
      <c r="N11" s="3">
        <v>7296.6060941210899</v>
      </c>
    </row>
    <row r="12" spans="1:14" s="62" customFormat="1" ht="12.75" x14ac:dyDescent="0.2">
      <c r="A12" s="51">
        <v>2</v>
      </c>
      <c r="B12" s="63" t="s">
        <v>285</v>
      </c>
      <c r="C12" s="65" t="s">
        <v>290</v>
      </c>
      <c r="D12" s="1" t="s">
        <v>228</v>
      </c>
      <c r="E12" s="31" t="s">
        <v>291</v>
      </c>
      <c r="F12" s="50" t="s">
        <v>292</v>
      </c>
      <c r="G12" s="35">
        <v>4252.5366492831999</v>
      </c>
      <c r="H12" s="59">
        <v>4521347298</v>
      </c>
      <c r="I12" s="35">
        <f t="shared" ref="I12:I13" si="7">IF(H12=0,0,G12)</f>
        <v>4252.5366492831999</v>
      </c>
      <c r="J12" s="35">
        <f t="shared" ref="J12:J13" si="8">IF(K12="PAGADA",I12,0)</f>
        <v>4252.5366492831999</v>
      </c>
      <c r="K12" s="33" t="s">
        <v>29</v>
      </c>
      <c r="L12" s="1" t="s">
        <v>293</v>
      </c>
      <c r="M12" s="14" t="s">
        <v>244</v>
      </c>
      <c r="N12" s="3">
        <v>4252.5366492831999</v>
      </c>
    </row>
    <row r="13" spans="1:14" s="62" customFormat="1" ht="25.5" x14ac:dyDescent="0.2">
      <c r="A13" s="51">
        <v>3</v>
      </c>
      <c r="B13" s="63" t="s">
        <v>285</v>
      </c>
      <c r="C13" s="65" t="s">
        <v>294</v>
      </c>
      <c r="D13" s="1" t="s">
        <v>228</v>
      </c>
      <c r="E13" s="31" t="s">
        <v>295</v>
      </c>
      <c r="F13" s="50" t="s">
        <v>296</v>
      </c>
      <c r="G13" s="35">
        <v>13918.4189039999</v>
      </c>
      <c r="H13" s="59">
        <v>4521347298</v>
      </c>
      <c r="I13" s="35">
        <f t="shared" si="7"/>
        <v>13918.4189039999</v>
      </c>
      <c r="J13" s="35">
        <f t="shared" si="8"/>
        <v>13918.4189039999</v>
      </c>
      <c r="K13" s="33" t="s">
        <v>29</v>
      </c>
      <c r="L13" s="1" t="s">
        <v>297</v>
      </c>
      <c r="M13" s="14" t="s">
        <v>244</v>
      </c>
      <c r="N13" s="3">
        <v>13918.4189039999</v>
      </c>
    </row>
    <row r="14" spans="1:14" s="62" customFormat="1" ht="25.5" x14ac:dyDescent="0.2">
      <c r="A14" s="51">
        <v>4</v>
      </c>
      <c r="B14" s="63" t="s">
        <v>285</v>
      </c>
      <c r="C14" s="64" t="s">
        <v>298</v>
      </c>
      <c r="D14" s="1" t="s">
        <v>228</v>
      </c>
      <c r="E14" s="31" t="s">
        <v>299</v>
      </c>
      <c r="F14" s="50" t="s">
        <v>300</v>
      </c>
      <c r="G14" s="35">
        <v>3599.95999999999</v>
      </c>
      <c r="H14" s="59">
        <v>4521347298</v>
      </c>
      <c r="I14" s="35">
        <f t="shared" si="5"/>
        <v>3599.95999999999</v>
      </c>
      <c r="J14" s="35">
        <f t="shared" si="6"/>
        <v>3599.95999999999</v>
      </c>
      <c r="K14" s="33" t="s">
        <v>29</v>
      </c>
      <c r="L14" s="1" t="s">
        <v>301</v>
      </c>
      <c r="M14" s="14" t="s">
        <v>244</v>
      </c>
      <c r="N14" s="3">
        <v>3599.95999999999</v>
      </c>
    </row>
    <row r="15" spans="1:14" s="62" customFormat="1" ht="25.5" x14ac:dyDescent="0.2">
      <c r="A15" s="51">
        <v>5</v>
      </c>
      <c r="B15" s="63" t="s">
        <v>285</v>
      </c>
      <c r="C15" s="65" t="s">
        <v>302</v>
      </c>
      <c r="D15" s="1" t="s">
        <v>228</v>
      </c>
      <c r="E15" s="31" t="s">
        <v>303</v>
      </c>
      <c r="F15" s="50" t="s">
        <v>304</v>
      </c>
      <c r="G15" s="35">
        <v>2069.7039873046801</v>
      </c>
      <c r="H15" s="59">
        <v>4521347298</v>
      </c>
      <c r="I15" s="35">
        <f t="shared" si="5"/>
        <v>2069.7039873046801</v>
      </c>
      <c r="J15" s="35">
        <f t="shared" si="6"/>
        <v>2069.7039873046801</v>
      </c>
      <c r="K15" s="33" t="s">
        <v>29</v>
      </c>
      <c r="L15" s="1" t="s">
        <v>305</v>
      </c>
      <c r="M15" s="14" t="s">
        <v>244</v>
      </c>
      <c r="N15" s="3">
        <v>2069.7039873046801</v>
      </c>
    </row>
    <row r="16" spans="1:14" s="62" customFormat="1" ht="12.75" x14ac:dyDescent="0.2">
      <c r="A16" s="51">
        <v>6</v>
      </c>
      <c r="B16" s="63" t="s">
        <v>285</v>
      </c>
      <c r="C16" s="65" t="s">
        <v>306</v>
      </c>
      <c r="D16" s="1" t="s">
        <v>229</v>
      </c>
      <c r="E16" s="30" t="s">
        <v>307</v>
      </c>
      <c r="F16" s="76" t="s">
        <v>308</v>
      </c>
      <c r="G16" s="35">
        <f ca="1">+Tabla1[[#This Row],[Detalles]]</f>
        <v>5832.4524372968699</v>
      </c>
      <c r="H16" s="59">
        <v>0</v>
      </c>
      <c r="I16" s="35">
        <f t="shared" si="5"/>
        <v>0</v>
      </c>
      <c r="J16" s="35">
        <f t="shared" si="6"/>
        <v>0</v>
      </c>
      <c r="K16" s="33" t="s">
        <v>309</v>
      </c>
      <c r="L16" s="1" t="s">
        <v>310</v>
      </c>
      <c r="M16" s="36" t="s">
        <v>117</v>
      </c>
      <c r="N16" s="3">
        <f ca="1">IFERROR(__xludf.DUMMYFUNCTION("IMPORTRANGE(B100,""Volumen!g1"")"),5832.45243729687)</f>
        <v>5832.4524372968699</v>
      </c>
    </row>
    <row r="17" spans="1:14" s="62" customFormat="1" ht="12.75" x14ac:dyDescent="0.2">
      <c r="A17" s="51">
        <v>7</v>
      </c>
      <c r="B17" s="63" t="s">
        <v>285</v>
      </c>
      <c r="C17" s="64" t="s">
        <v>311</v>
      </c>
      <c r="D17" s="1" t="s">
        <v>228</v>
      </c>
      <c r="E17" s="29" t="s">
        <v>312</v>
      </c>
      <c r="F17" s="76" t="s">
        <v>313</v>
      </c>
      <c r="G17" s="35">
        <f ca="1">+Tabla1[[#This Row],[Detalles]]</f>
        <v>2766.8584607421799</v>
      </c>
      <c r="H17" s="59">
        <v>4521347298</v>
      </c>
      <c r="I17" s="35">
        <f t="shared" ca="1" si="5"/>
        <v>2766.8584607421799</v>
      </c>
      <c r="J17" s="35">
        <f t="shared" ca="1" si="6"/>
        <v>2766.8584607421799</v>
      </c>
      <c r="K17" s="33" t="s">
        <v>29</v>
      </c>
      <c r="L17" s="1" t="s">
        <v>314</v>
      </c>
      <c r="M17" s="14" t="s">
        <v>244</v>
      </c>
      <c r="N17" s="3">
        <f ca="1">IFERROR(__xludf.DUMMYFUNCTION("IMPORTRANGE(B101,""Volumen!g1"")"),2766.85846074218)</f>
        <v>2766.8584607421799</v>
      </c>
    </row>
    <row r="18" spans="1:14" s="62" customFormat="1" ht="12.75" x14ac:dyDescent="0.2">
      <c r="A18" s="51">
        <v>8</v>
      </c>
      <c r="B18" s="63" t="s">
        <v>285</v>
      </c>
      <c r="C18" s="63">
        <v>44662</v>
      </c>
      <c r="D18" s="1" t="s">
        <v>228</v>
      </c>
      <c r="E18" s="31" t="s">
        <v>315</v>
      </c>
      <c r="F18" s="50" t="s">
        <v>316</v>
      </c>
      <c r="G18" s="35">
        <f ca="1">+SUM(N19:N24)</f>
        <v>43540.145817009718</v>
      </c>
      <c r="H18" s="59">
        <v>4520407706</v>
      </c>
      <c r="I18" s="35">
        <f t="shared" ca="1" si="5"/>
        <v>43540.145817009718</v>
      </c>
      <c r="J18" s="35">
        <f t="shared" ca="1" si="6"/>
        <v>43540.145817009718</v>
      </c>
      <c r="K18" s="33" t="s">
        <v>29</v>
      </c>
      <c r="L18" s="13" t="s">
        <v>317</v>
      </c>
      <c r="M18" s="36" t="s">
        <v>117</v>
      </c>
      <c r="N18" s="2" t="s">
        <v>117</v>
      </c>
    </row>
    <row r="19" spans="1:14" s="62" customFormat="1" ht="12.75" x14ac:dyDescent="0.2">
      <c r="A19" s="51">
        <v>9</v>
      </c>
      <c r="B19" s="63" t="s">
        <v>285</v>
      </c>
      <c r="C19" s="65" t="s">
        <v>318</v>
      </c>
      <c r="D19" s="1" t="s">
        <v>228</v>
      </c>
      <c r="E19" s="31" t="s">
        <v>319</v>
      </c>
      <c r="F19" s="50" t="s">
        <v>320</v>
      </c>
      <c r="G19" s="83">
        <v>0</v>
      </c>
      <c r="H19" s="59">
        <f>+H18</f>
        <v>4520407706</v>
      </c>
      <c r="I19" s="35">
        <f t="shared" si="5"/>
        <v>0</v>
      </c>
      <c r="J19" s="35">
        <f t="shared" si="6"/>
        <v>0</v>
      </c>
      <c r="K19" s="33" t="str">
        <f>+K18</f>
        <v>PAGADA</v>
      </c>
      <c r="L19" s="1" t="s">
        <v>321</v>
      </c>
      <c r="M19" s="36" t="s">
        <v>117</v>
      </c>
      <c r="N19" s="3">
        <f ca="1">IFERROR(__xludf.DUMMYFUNCTION("IMPORTRANGE(B104,""Volumen!g1"")"),7074.255981)</f>
        <v>7074.2559810000002</v>
      </c>
    </row>
    <row r="20" spans="1:14" s="62" customFormat="1" ht="12.75" x14ac:dyDescent="0.2">
      <c r="A20" s="51">
        <v>10</v>
      </c>
      <c r="B20" s="63" t="s">
        <v>285</v>
      </c>
      <c r="C20" s="65" t="s">
        <v>322</v>
      </c>
      <c r="D20" s="1" t="s">
        <v>228</v>
      </c>
      <c r="E20" s="31" t="s">
        <v>323</v>
      </c>
      <c r="F20" s="50" t="s">
        <v>324</v>
      </c>
      <c r="G20" s="83">
        <v>0</v>
      </c>
      <c r="H20" s="59">
        <f t="shared" ref="H20:H24" si="9">+H19</f>
        <v>4520407706</v>
      </c>
      <c r="I20" s="35">
        <f t="shared" si="5"/>
        <v>0</v>
      </c>
      <c r="J20" s="35">
        <f t="shared" si="6"/>
        <v>0</v>
      </c>
      <c r="K20" s="33" t="str">
        <f t="shared" ref="K20:K24" si="10">+K19</f>
        <v>PAGADA</v>
      </c>
      <c r="L20" s="1" t="s">
        <v>325</v>
      </c>
      <c r="M20" s="36" t="s">
        <v>117</v>
      </c>
      <c r="N20" s="3">
        <f ca="1">IFERROR(__xludf.DUMMYFUNCTION("IMPORTRANGE(B105,""Volumen!g1"")"),7586.4988975039)</f>
        <v>7586.4988975038996</v>
      </c>
    </row>
    <row r="21" spans="1:14" s="62" customFormat="1" ht="25.5" x14ac:dyDescent="0.2">
      <c r="A21" s="51">
        <v>11</v>
      </c>
      <c r="B21" s="63" t="s">
        <v>285</v>
      </c>
      <c r="C21" s="65" t="s">
        <v>326</v>
      </c>
      <c r="D21" s="1" t="s">
        <v>228</v>
      </c>
      <c r="E21" s="31" t="s">
        <v>327</v>
      </c>
      <c r="F21" s="50" t="s">
        <v>328</v>
      </c>
      <c r="G21" s="83">
        <v>0</v>
      </c>
      <c r="H21" s="59">
        <f t="shared" si="9"/>
        <v>4520407706</v>
      </c>
      <c r="I21" s="35">
        <f t="shared" si="5"/>
        <v>0</v>
      </c>
      <c r="J21" s="35">
        <f t="shared" si="6"/>
        <v>0</v>
      </c>
      <c r="K21" s="33" t="str">
        <f t="shared" si="10"/>
        <v>PAGADA</v>
      </c>
      <c r="L21" s="1" t="s">
        <v>329</v>
      </c>
      <c r="M21" s="36" t="s">
        <v>117</v>
      </c>
      <c r="N21" s="3">
        <f ca="1">IFERROR(__xludf.DUMMYFUNCTION("IMPORTRANGE(B106,""Volumen!g1"")"),7574.75996918062)</f>
        <v>7574.7599691806199</v>
      </c>
    </row>
    <row r="22" spans="1:14" s="62" customFormat="1" ht="25.5" x14ac:dyDescent="0.2">
      <c r="A22" s="51">
        <v>12</v>
      </c>
      <c r="B22" s="63" t="s">
        <v>285</v>
      </c>
      <c r="C22" s="65" t="s">
        <v>330</v>
      </c>
      <c r="D22" s="1" t="s">
        <v>228</v>
      </c>
      <c r="E22" s="31" t="s">
        <v>331</v>
      </c>
      <c r="F22" s="50" t="s">
        <v>332</v>
      </c>
      <c r="G22" s="83">
        <v>0</v>
      </c>
      <c r="H22" s="59">
        <f t="shared" si="9"/>
        <v>4520407706</v>
      </c>
      <c r="I22" s="35">
        <f t="shared" si="5"/>
        <v>0</v>
      </c>
      <c r="J22" s="35">
        <f t="shared" si="6"/>
        <v>0</v>
      </c>
      <c r="K22" s="33" t="str">
        <f t="shared" si="10"/>
        <v>PAGADA</v>
      </c>
      <c r="L22" s="1" t="s">
        <v>333</v>
      </c>
      <c r="M22" s="36" t="s">
        <v>117</v>
      </c>
      <c r="N22" s="3">
        <f ca="1">IFERROR(__xludf.DUMMYFUNCTION("IMPORTRANGE(B107,""Volumen!g1"")"),5887.47071221968)</f>
        <v>5887.4707122196796</v>
      </c>
    </row>
    <row r="23" spans="1:14" s="62" customFormat="1" ht="25.5" x14ac:dyDescent="0.2">
      <c r="A23" s="51">
        <v>13</v>
      </c>
      <c r="B23" s="63" t="s">
        <v>285</v>
      </c>
      <c r="C23" s="65" t="s">
        <v>334</v>
      </c>
      <c r="D23" s="1" t="s">
        <v>228</v>
      </c>
      <c r="E23" s="31" t="s">
        <v>335</v>
      </c>
      <c r="F23" s="50" t="s">
        <v>336</v>
      </c>
      <c r="G23" s="83">
        <v>0</v>
      </c>
      <c r="H23" s="59">
        <f t="shared" si="9"/>
        <v>4520407706</v>
      </c>
      <c r="I23" s="35">
        <f t="shared" si="5"/>
        <v>0</v>
      </c>
      <c r="J23" s="35">
        <f t="shared" si="6"/>
        <v>0</v>
      </c>
      <c r="K23" s="33" t="str">
        <f t="shared" si="10"/>
        <v>PAGADA</v>
      </c>
      <c r="L23" s="1" t="s">
        <v>337</v>
      </c>
      <c r="M23" s="36" t="s">
        <v>117</v>
      </c>
      <c r="N23" s="3">
        <f ca="1">IFERROR(__xludf.DUMMYFUNCTION("IMPORTRANGE(B108,""Volumen!g1"")"),10626.4181370567)</f>
        <v>10626.4181370567</v>
      </c>
    </row>
    <row r="24" spans="1:14" s="62" customFormat="1" ht="25.5" x14ac:dyDescent="0.2">
      <c r="A24" s="51">
        <v>14</v>
      </c>
      <c r="B24" s="63" t="s">
        <v>285</v>
      </c>
      <c r="C24" s="65" t="s">
        <v>338</v>
      </c>
      <c r="D24" s="1" t="s">
        <v>228</v>
      </c>
      <c r="E24" s="31" t="s">
        <v>339</v>
      </c>
      <c r="F24" s="50" t="s">
        <v>340</v>
      </c>
      <c r="G24" s="83">
        <v>0</v>
      </c>
      <c r="H24" s="59">
        <f t="shared" si="9"/>
        <v>4520407706</v>
      </c>
      <c r="I24" s="35">
        <f t="shared" si="5"/>
        <v>0</v>
      </c>
      <c r="J24" s="35">
        <f t="shared" si="6"/>
        <v>0</v>
      </c>
      <c r="K24" s="33" t="str">
        <f t="shared" si="10"/>
        <v>PAGADA</v>
      </c>
      <c r="L24" s="1" t="s">
        <v>341</v>
      </c>
      <c r="M24" s="36" t="s">
        <v>117</v>
      </c>
      <c r="N24" s="3">
        <f ca="1">IFERROR(__xludf.DUMMYFUNCTION("IMPORTRANGE(B109,""Volumen!g1"")"),4790.74212004882)</f>
        <v>4790.7421200488197</v>
      </c>
    </row>
    <row r="25" spans="1:14" s="62" customFormat="1" ht="12.75" x14ac:dyDescent="0.2">
      <c r="A25" s="51">
        <v>15</v>
      </c>
      <c r="B25" s="63" t="s">
        <v>285</v>
      </c>
      <c r="C25" s="63">
        <v>44504</v>
      </c>
      <c r="D25" s="1" t="s">
        <v>228</v>
      </c>
      <c r="E25" s="31" t="s">
        <v>315</v>
      </c>
      <c r="F25" s="50" t="s">
        <v>342</v>
      </c>
      <c r="G25" s="35">
        <f>+SUM(L26:L33)</f>
        <v>0</v>
      </c>
      <c r="H25" s="59">
        <v>4519969430</v>
      </c>
      <c r="I25" s="35">
        <f t="shared" si="5"/>
        <v>0</v>
      </c>
      <c r="J25" s="35">
        <f t="shared" si="6"/>
        <v>0</v>
      </c>
      <c r="K25" s="33" t="s">
        <v>29</v>
      </c>
      <c r="L25" s="13"/>
      <c r="M25" s="36" t="s">
        <v>117</v>
      </c>
      <c r="N25" s="66" t="s">
        <v>117</v>
      </c>
    </row>
    <row r="26" spans="1:14" s="62" customFormat="1" ht="12.75" x14ac:dyDescent="0.2">
      <c r="A26" s="51">
        <v>16</v>
      </c>
      <c r="B26" s="63" t="s">
        <v>285</v>
      </c>
      <c r="C26" s="65" t="s">
        <v>343</v>
      </c>
      <c r="D26" s="1" t="s">
        <v>228</v>
      </c>
      <c r="E26" s="31" t="s">
        <v>344</v>
      </c>
      <c r="F26" s="50" t="s">
        <v>345</v>
      </c>
      <c r="G26" s="83">
        <v>0</v>
      </c>
      <c r="H26" s="59">
        <f t="shared" ref="H26:H33" si="11">+H25</f>
        <v>4519969430</v>
      </c>
      <c r="I26" s="35">
        <f t="shared" si="5"/>
        <v>0</v>
      </c>
      <c r="J26" s="35">
        <f t="shared" si="6"/>
        <v>0</v>
      </c>
      <c r="K26" s="33" t="str">
        <f t="shared" ref="K26:K33" si="12">+K25</f>
        <v>PAGADA</v>
      </c>
      <c r="L26" s="1" t="s">
        <v>346</v>
      </c>
      <c r="M26" s="36" t="s">
        <v>117</v>
      </c>
      <c r="N26" s="66">
        <v>6658.3061316900703</v>
      </c>
    </row>
    <row r="27" spans="1:14" s="62" customFormat="1" ht="25.5" x14ac:dyDescent="0.2">
      <c r="A27" s="51">
        <v>17</v>
      </c>
      <c r="B27" s="63" t="s">
        <v>285</v>
      </c>
      <c r="C27" s="65" t="s">
        <v>347</v>
      </c>
      <c r="D27" s="1" t="s">
        <v>228</v>
      </c>
      <c r="E27" s="31" t="s">
        <v>348</v>
      </c>
      <c r="F27" s="50" t="s">
        <v>349</v>
      </c>
      <c r="G27" s="83">
        <v>0</v>
      </c>
      <c r="H27" s="59">
        <f t="shared" si="11"/>
        <v>4519969430</v>
      </c>
      <c r="I27" s="35">
        <f t="shared" si="5"/>
        <v>0</v>
      </c>
      <c r="J27" s="35">
        <f t="shared" si="6"/>
        <v>0</v>
      </c>
      <c r="K27" s="33" t="str">
        <f t="shared" si="12"/>
        <v>PAGADA</v>
      </c>
      <c r="L27" s="1" t="s">
        <v>350</v>
      </c>
      <c r="M27" s="36" t="s">
        <v>117</v>
      </c>
      <c r="N27" s="66">
        <v>1377.3239248437501</v>
      </c>
    </row>
    <row r="28" spans="1:14" s="62" customFormat="1" ht="25.5" x14ac:dyDescent="0.2">
      <c r="A28" s="51">
        <v>18</v>
      </c>
      <c r="B28" s="63" t="s">
        <v>285</v>
      </c>
      <c r="C28" s="65" t="s">
        <v>351</v>
      </c>
      <c r="D28" s="1" t="s">
        <v>228</v>
      </c>
      <c r="E28" s="31" t="s">
        <v>352</v>
      </c>
      <c r="F28" s="50" t="s">
        <v>353</v>
      </c>
      <c r="G28" s="83">
        <v>0</v>
      </c>
      <c r="H28" s="59">
        <f t="shared" si="11"/>
        <v>4519969430</v>
      </c>
      <c r="I28" s="35">
        <f t="shared" si="5"/>
        <v>0</v>
      </c>
      <c r="J28" s="35">
        <f t="shared" si="6"/>
        <v>0</v>
      </c>
      <c r="K28" s="33" t="str">
        <f t="shared" si="12"/>
        <v>PAGADA</v>
      </c>
      <c r="L28" s="1" t="s">
        <v>354</v>
      </c>
      <c r="M28" s="36" t="s">
        <v>117</v>
      </c>
      <c r="N28" s="66">
        <v>1125.7241016135099</v>
      </c>
    </row>
    <row r="29" spans="1:14" s="62" customFormat="1" ht="25.5" x14ac:dyDescent="0.2">
      <c r="A29" s="51">
        <v>19</v>
      </c>
      <c r="B29" s="63" t="s">
        <v>285</v>
      </c>
      <c r="C29" s="64" t="s">
        <v>355</v>
      </c>
      <c r="D29" s="1" t="s">
        <v>228</v>
      </c>
      <c r="E29" s="31" t="s">
        <v>356</v>
      </c>
      <c r="F29" s="50" t="s">
        <v>357</v>
      </c>
      <c r="G29" s="83">
        <v>0</v>
      </c>
      <c r="H29" s="59">
        <f t="shared" si="11"/>
        <v>4519969430</v>
      </c>
      <c r="I29" s="35">
        <f t="shared" si="5"/>
        <v>0</v>
      </c>
      <c r="J29" s="35">
        <f t="shared" si="6"/>
        <v>0</v>
      </c>
      <c r="K29" s="33" t="str">
        <f t="shared" si="12"/>
        <v>PAGADA</v>
      </c>
      <c r="L29" s="1" t="s">
        <v>354</v>
      </c>
      <c r="M29" s="36" t="s">
        <v>117</v>
      </c>
      <c r="N29" s="66">
        <v>8513.6126495671797</v>
      </c>
    </row>
    <row r="30" spans="1:14" s="62" customFormat="1" ht="25.5" x14ac:dyDescent="0.2">
      <c r="A30" s="51">
        <v>20</v>
      </c>
      <c r="B30" s="63" t="s">
        <v>285</v>
      </c>
      <c r="C30" s="65" t="s">
        <v>358</v>
      </c>
      <c r="D30" s="1" t="s">
        <v>228</v>
      </c>
      <c r="E30" s="31" t="s">
        <v>359</v>
      </c>
      <c r="F30" s="50" t="s">
        <v>360</v>
      </c>
      <c r="G30" s="83">
        <v>0</v>
      </c>
      <c r="H30" s="59">
        <f t="shared" si="11"/>
        <v>4519969430</v>
      </c>
      <c r="I30" s="35">
        <f t="shared" si="5"/>
        <v>0</v>
      </c>
      <c r="J30" s="35">
        <f t="shared" si="6"/>
        <v>0</v>
      </c>
      <c r="K30" s="33" t="str">
        <f t="shared" si="12"/>
        <v>PAGADA</v>
      </c>
      <c r="L30" s="1" t="s">
        <v>350</v>
      </c>
      <c r="M30" s="36" t="s">
        <v>117</v>
      </c>
      <c r="N30" s="66">
        <v>3599.95999999999</v>
      </c>
    </row>
    <row r="31" spans="1:14" s="62" customFormat="1" ht="25.5" x14ac:dyDescent="0.2">
      <c r="A31" s="51">
        <v>21</v>
      </c>
      <c r="B31" s="63" t="s">
        <v>285</v>
      </c>
      <c r="C31" s="65" t="s">
        <v>361</v>
      </c>
      <c r="D31" s="1" t="s">
        <v>228</v>
      </c>
      <c r="E31" s="31" t="s">
        <v>362</v>
      </c>
      <c r="F31" s="50" t="s">
        <v>363</v>
      </c>
      <c r="G31" s="83">
        <v>0</v>
      </c>
      <c r="H31" s="59">
        <f t="shared" si="11"/>
        <v>4519969430</v>
      </c>
      <c r="I31" s="35">
        <f t="shared" si="5"/>
        <v>0</v>
      </c>
      <c r="J31" s="35">
        <f t="shared" si="6"/>
        <v>0</v>
      </c>
      <c r="K31" s="33" t="str">
        <f t="shared" si="12"/>
        <v>PAGADA</v>
      </c>
      <c r="L31" s="1" t="s">
        <v>350</v>
      </c>
      <c r="M31" s="36" t="s">
        <v>117</v>
      </c>
      <c r="N31" s="66">
        <v>7297.4581448437502</v>
      </c>
    </row>
    <row r="32" spans="1:14" s="62" customFormat="1" ht="12.75" x14ac:dyDescent="0.2">
      <c r="A32" s="51">
        <v>22</v>
      </c>
      <c r="B32" s="63" t="s">
        <v>285</v>
      </c>
      <c r="C32" s="65" t="s">
        <v>364</v>
      </c>
      <c r="D32" s="1" t="s">
        <v>228</v>
      </c>
      <c r="E32" s="31" t="s">
        <v>365</v>
      </c>
      <c r="F32" s="50" t="s">
        <v>366</v>
      </c>
      <c r="G32" s="83">
        <v>0</v>
      </c>
      <c r="H32" s="59">
        <f t="shared" si="11"/>
        <v>4519969430</v>
      </c>
      <c r="I32" s="35">
        <f t="shared" si="5"/>
        <v>0</v>
      </c>
      <c r="J32" s="35">
        <f t="shared" si="6"/>
        <v>0</v>
      </c>
      <c r="K32" s="33" t="str">
        <f t="shared" si="12"/>
        <v>PAGADA</v>
      </c>
      <c r="L32" s="1" t="s">
        <v>367</v>
      </c>
      <c r="M32" s="36" t="s">
        <v>117</v>
      </c>
      <c r="N32" s="66">
        <v>1045.5133000000001</v>
      </c>
    </row>
    <row r="33" spans="1:14" s="62" customFormat="1" ht="12.75" x14ac:dyDescent="0.2">
      <c r="A33" s="51">
        <v>23</v>
      </c>
      <c r="B33" s="63" t="s">
        <v>285</v>
      </c>
      <c r="C33" s="65" t="s">
        <v>368</v>
      </c>
      <c r="D33" s="1" t="s">
        <v>228</v>
      </c>
      <c r="E33" s="31" t="s">
        <v>359</v>
      </c>
      <c r="F33" s="50" t="s">
        <v>369</v>
      </c>
      <c r="G33" s="83">
        <v>0</v>
      </c>
      <c r="H33" s="59">
        <f t="shared" si="11"/>
        <v>4519969430</v>
      </c>
      <c r="I33" s="35">
        <f t="shared" si="5"/>
        <v>0</v>
      </c>
      <c r="J33" s="35">
        <f t="shared" si="6"/>
        <v>0</v>
      </c>
      <c r="K33" s="33" t="str">
        <f t="shared" si="12"/>
        <v>PAGADA</v>
      </c>
      <c r="L33" s="1" t="s">
        <v>354</v>
      </c>
      <c r="M33" s="36" t="s">
        <v>117</v>
      </c>
      <c r="N33" s="66">
        <v>14359.7723324829</v>
      </c>
    </row>
    <row r="34" spans="1:14" s="62" customFormat="1" ht="12.75" x14ac:dyDescent="0.2">
      <c r="A34" s="51">
        <v>24</v>
      </c>
      <c r="B34" s="63" t="s">
        <v>285</v>
      </c>
      <c r="C34" s="63">
        <v>44505</v>
      </c>
      <c r="D34" s="1" t="s">
        <v>228</v>
      </c>
      <c r="E34" s="31" t="s">
        <v>315</v>
      </c>
      <c r="F34" s="50" t="s">
        <v>370</v>
      </c>
      <c r="G34" s="35">
        <f>+SUM(L35:L40)</f>
        <v>0</v>
      </c>
      <c r="H34" s="59">
        <v>4521253845</v>
      </c>
      <c r="I34" s="35">
        <f t="shared" si="5"/>
        <v>0</v>
      </c>
      <c r="J34" s="35">
        <f t="shared" si="6"/>
        <v>0</v>
      </c>
      <c r="K34" s="33" t="s">
        <v>247</v>
      </c>
      <c r="L34" s="13"/>
      <c r="M34" s="36" t="s">
        <v>117</v>
      </c>
      <c r="N34" s="66" t="s">
        <v>117</v>
      </c>
    </row>
    <row r="35" spans="1:14" s="62" customFormat="1" ht="12.75" x14ac:dyDescent="0.2">
      <c r="A35" s="51">
        <v>25</v>
      </c>
      <c r="B35" s="63" t="s">
        <v>285</v>
      </c>
      <c r="C35" s="63">
        <v>44505</v>
      </c>
      <c r="D35" s="1" t="s">
        <v>228</v>
      </c>
      <c r="E35" s="31" t="s">
        <v>315</v>
      </c>
      <c r="F35" s="50" t="s">
        <v>371</v>
      </c>
      <c r="G35" s="35">
        <v>0</v>
      </c>
      <c r="H35" s="59">
        <f>+H34</f>
        <v>4521253845</v>
      </c>
      <c r="I35" s="35">
        <f t="shared" si="5"/>
        <v>0</v>
      </c>
      <c r="J35" s="35">
        <f t="shared" si="6"/>
        <v>0</v>
      </c>
      <c r="K35" s="33" t="s">
        <v>247</v>
      </c>
      <c r="L35" s="2" t="s">
        <v>117</v>
      </c>
      <c r="M35" s="36" t="s">
        <v>117</v>
      </c>
      <c r="N35" s="66">
        <v>4627.32</v>
      </c>
    </row>
    <row r="36" spans="1:14" s="62" customFormat="1" ht="12.75" x14ac:dyDescent="0.2">
      <c r="A36" s="51">
        <v>26</v>
      </c>
      <c r="B36" s="63" t="s">
        <v>285</v>
      </c>
      <c r="C36" s="63">
        <v>44505</v>
      </c>
      <c r="D36" s="1" t="s">
        <v>228</v>
      </c>
      <c r="E36" s="31" t="s">
        <v>315</v>
      </c>
      <c r="F36" s="50" t="s">
        <v>372</v>
      </c>
      <c r="G36" s="35">
        <v>0</v>
      </c>
      <c r="H36" s="59">
        <f t="shared" ref="H36:H40" si="13">+H35</f>
        <v>4521253845</v>
      </c>
      <c r="I36" s="35">
        <f t="shared" si="5"/>
        <v>0</v>
      </c>
      <c r="J36" s="35">
        <f t="shared" si="6"/>
        <v>0</v>
      </c>
      <c r="K36" s="33" t="s">
        <v>247</v>
      </c>
      <c r="L36" s="1" t="s">
        <v>117</v>
      </c>
      <c r="M36" s="36" t="s">
        <v>117</v>
      </c>
      <c r="N36" s="66">
        <v>6651.19</v>
      </c>
    </row>
    <row r="37" spans="1:14" s="62" customFormat="1" ht="12.75" x14ac:dyDescent="0.2">
      <c r="A37" s="51">
        <v>27</v>
      </c>
      <c r="B37" s="63" t="s">
        <v>285</v>
      </c>
      <c r="C37" s="63">
        <v>44505</v>
      </c>
      <c r="D37" s="1" t="s">
        <v>228</v>
      </c>
      <c r="E37" s="31" t="s">
        <v>315</v>
      </c>
      <c r="F37" s="50" t="s">
        <v>373</v>
      </c>
      <c r="G37" s="35">
        <v>0</v>
      </c>
      <c r="H37" s="59">
        <f t="shared" si="13"/>
        <v>4521253845</v>
      </c>
      <c r="I37" s="35">
        <f t="shared" si="5"/>
        <v>0</v>
      </c>
      <c r="J37" s="35">
        <f t="shared" si="6"/>
        <v>0</v>
      </c>
      <c r="K37" s="33" t="s">
        <v>247</v>
      </c>
      <c r="L37" s="1" t="s">
        <v>117</v>
      </c>
      <c r="M37" s="36" t="s">
        <v>117</v>
      </c>
      <c r="N37" s="66">
        <v>6651.19</v>
      </c>
    </row>
    <row r="38" spans="1:14" s="62" customFormat="1" ht="25.5" x14ac:dyDescent="0.2">
      <c r="A38" s="51">
        <v>28</v>
      </c>
      <c r="B38" s="63" t="s">
        <v>285</v>
      </c>
      <c r="C38" s="63">
        <v>44505</v>
      </c>
      <c r="D38" s="1" t="s">
        <v>228</v>
      </c>
      <c r="E38" s="31" t="s">
        <v>315</v>
      </c>
      <c r="F38" s="50" t="s">
        <v>374</v>
      </c>
      <c r="G38" s="35">
        <v>0</v>
      </c>
      <c r="H38" s="59">
        <f t="shared" si="13"/>
        <v>4521253845</v>
      </c>
      <c r="I38" s="35">
        <f t="shared" si="5"/>
        <v>0</v>
      </c>
      <c r="J38" s="35">
        <f t="shared" si="6"/>
        <v>0</v>
      </c>
      <c r="K38" s="33" t="s">
        <v>247</v>
      </c>
      <c r="L38" s="1" t="s">
        <v>375</v>
      </c>
      <c r="M38" s="36" t="s">
        <v>117</v>
      </c>
      <c r="N38" s="66">
        <v>6651.19</v>
      </c>
    </row>
    <row r="39" spans="1:14" s="62" customFormat="1" ht="25.5" x14ac:dyDescent="0.2">
      <c r="A39" s="51">
        <v>29</v>
      </c>
      <c r="B39" s="63" t="s">
        <v>285</v>
      </c>
      <c r="C39" s="63">
        <v>44505</v>
      </c>
      <c r="D39" s="1" t="s">
        <v>228</v>
      </c>
      <c r="E39" s="31" t="s">
        <v>315</v>
      </c>
      <c r="F39" s="50" t="s">
        <v>376</v>
      </c>
      <c r="G39" s="35">
        <v>0</v>
      </c>
      <c r="H39" s="59">
        <f t="shared" si="13"/>
        <v>4521253845</v>
      </c>
      <c r="I39" s="35">
        <f t="shared" si="5"/>
        <v>0</v>
      </c>
      <c r="J39" s="35">
        <f t="shared" si="6"/>
        <v>0</v>
      </c>
      <c r="K39" s="33" t="s">
        <v>247</v>
      </c>
      <c r="L39" s="1" t="s">
        <v>377</v>
      </c>
      <c r="M39" s="36" t="s">
        <v>117</v>
      </c>
      <c r="N39" s="66">
        <v>6651.19</v>
      </c>
    </row>
    <row r="40" spans="1:14" s="62" customFormat="1" ht="12.75" x14ac:dyDescent="0.2">
      <c r="A40" s="51">
        <v>30</v>
      </c>
      <c r="B40" s="63" t="s">
        <v>285</v>
      </c>
      <c r="C40" s="63">
        <v>44505</v>
      </c>
      <c r="D40" s="1" t="s">
        <v>228</v>
      </c>
      <c r="E40" s="31" t="s">
        <v>315</v>
      </c>
      <c r="F40" s="50" t="s">
        <v>378</v>
      </c>
      <c r="G40" s="35">
        <v>0</v>
      </c>
      <c r="H40" s="59">
        <f t="shared" si="13"/>
        <v>4521253845</v>
      </c>
      <c r="I40" s="35">
        <f t="shared" si="5"/>
        <v>0</v>
      </c>
      <c r="J40" s="35">
        <f t="shared" si="6"/>
        <v>0</v>
      </c>
      <c r="K40" s="33" t="s">
        <v>247</v>
      </c>
      <c r="L40" s="1" t="s">
        <v>117</v>
      </c>
      <c r="M40" s="36" t="s">
        <v>117</v>
      </c>
      <c r="N40" s="66">
        <v>1486.57</v>
      </c>
    </row>
    <row r="41" spans="1:14" s="62" customFormat="1" ht="12.75" x14ac:dyDescent="0.2">
      <c r="A41" s="51">
        <v>31</v>
      </c>
      <c r="B41" s="63" t="s">
        <v>285</v>
      </c>
      <c r="C41" s="63">
        <v>44532</v>
      </c>
      <c r="D41" s="1" t="s">
        <v>228</v>
      </c>
      <c r="E41" s="31" t="s">
        <v>315</v>
      </c>
      <c r="F41" s="50" t="s">
        <v>379</v>
      </c>
      <c r="G41" s="35">
        <f>+SUM(L42:L43)</f>
        <v>0</v>
      </c>
      <c r="H41" s="59">
        <v>4519812891</v>
      </c>
      <c r="I41" s="35">
        <f t="shared" si="5"/>
        <v>0</v>
      </c>
      <c r="J41" s="35">
        <f t="shared" si="6"/>
        <v>0</v>
      </c>
      <c r="K41" s="33" t="s">
        <v>29</v>
      </c>
      <c r="L41" s="13"/>
      <c r="M41" s="36" t="s">
        <v>117</v>
      </c>
      <c r="N41" s="66" t="s">
        <v>117</v>
      </c>
    </row>
    <row r="42" spans="1:14" s="62" customFormat="1" ht="12.75" x14ac:dyDescent="0.2">
      <c r="A42" s="51">
        <v>32</v>
      </c>
      <c r="B42" s="63" t="s">
        <v>285</v>
      </c>
      <c r="C42" s="65" t="s">
        <v>380</v>
      </c>
      <c r="D42" s="1" t="s">
        <v>228</v>
      </c>
      <c r="E42" s="31" t="s">
        <v>381</v>
      </c>
      <c r="F42" s="50" t="s">
        <v>382</v>
      </c>
      <c r="G42" s="35">
        <v>0</v>
      </c>
      <c r="H42" s="59">
        <f>+H41</f>
        <v>4519812891</v>
      </c>
      <c r="I42" s="35">
        <f t="shared" si="5"/>
        <v>0</v>
      </c>
      <c r="J42" s="35">
        <f t="shared" si="6"/>
        <v>0</v>
      </c>
      <c r="K42" s="33" t="str">
        <f>+K41</f>
        <v>PAGADA</v>
      </c>
      <c r="L42" s="13"/>
      <c r="M42" s="36" t="s">
        <v>117</v>
      </c>
      <c r="N42" s="66">
        <v>12076.064</v>
      </c>
    </row>
    <row r="43" spans="1:14" s="62" customFormat="1" ht="12.75" x14ac:dyDescent="0.2">
      <c r="A43" s="51">
        <v>33</v>
      </c>
      <c r="B43" s="63" t="s">
        <v>285</v>
      </c>
      <c r="C43" s="65" t="s">
        <v>383</v>
      </c>
      <c r="D43" s="1" t="s">
        <v>228</v>
      </c>
      <c r="E43" s="31" t="s">
        <v>384</v>
      </c>
      <c r="F43" s="50" t="s">
        <v>385</v>
      </c>
      <c r="G43" s="35">
        <v>0</v>
      </c>
      <c r="H43" s="59">
        <f t="shared" ref="H43:H44" si="14">+H42</f>
        <v>4519812891</v>
      </c>
      <c r="I43" s="35">
        <f t="shared" si="5"/>
        <v>0</v>
      </c>
      <c r="J43" s="35">
        <f t="shared" si="6"/>
        <v>0</v>
      </c>
      <c r="K43" s="33" t="str">
        <f t="shared" ref="K43:K44" si="15">+K42</f>
        <v>PAGADA</v>
      </c>
      <c r="L43" s="13"/>
      <c r="M43" s="36" t="s">
        <v>117</v>
      </c>
      <c r="N43" s="66">
        <v>2359.8371700799999</v>
      </c>
    </row>
    <row r="44" spans="1:14" s="62" customFormat="1" ht="12.75" x14ac:dyDescent="0.2">
      <c r="A44" s="51">
        <v>34</v>
      </c>
      <c r="B44" s="63" t="s">
        <v>285</v>
      </c>
      <c r="C44" s="64" t="s">
        <v>386</v>
      </c>
      <c r="D44" s="1" t="s">
        <v>229</v>
      </c>
      <c r="E44" s="31" t="s">
        <v>387</v>
      </c>
      <c r="F44" s="50" t="s">
        <v>388</v>
      </c>
      <c r="G44" s="35">
        <v>0</v>
      </c>
      <c r="H44" s="59">
        <f t="shared" si="14"/>
        <v>4519812891</v>
      </c>
      <c r="I44" s="35">
        <f t="shared" si="5"/>
        <v>0</v>
      </c>
      <c r="J44" s="35">
        <f t="shared" si="6"/>
        <v>0</v>
      </c>
      <c r="K44" s="33" t="str">
        <f t="shared" si="15"/>
        <v>PAGADA</v>
      </c>
      <c r="L44" s="32"/>
      <c r="M44" s="36" t="s">
        <v>117</v>
      </c>
      <c r="N44" s="66">
        <v>32718.637923562499</v>
      </c>
    </row>
    <row r="45" spans="1:14" s="62" customFormat="1" ht="12.75" x14ac:dyDescent="0.2">
      <c r="A45" s="51">
        <v>35</v>
      </c>
      <c r="B45" s="63" t="s">
        <v>285</v>
      </c>
      <c r="C45" s="64" t="s">
        <v>389</v>
      </c>
      <c r="D45" s="1" t="s">
        <v>229</v>
      </c>
      <c r="E45" s="2" t="s">
        <v>390</v>
      </c>
      <c r="F45" s="50" t="s">
        <v>391</v>
      </c>
      <c r="G45" s="35">
        <f>+Tabla1[[#This Row],[Detalles]]</f>
        <v>22705.8550728749</v>
      </c>
      <c r="H45" s="59">
        <v>0</v>
      </c>
      <c r="I45" s="35">
        <f t="shared" ref="I45:I68" si="16">IF(H45=0,0,G45)</f>
        <v>0</v>
      </c>
      <c r="J45" s="35">
        <f t="shared" ref="J45:J68" si="17">IF(K45="PAGADA",I45,0)</f>
        <v>0</v>
      </c>
      <c r="K45" s="33" t="s">
        <v>309</v>
      </c>
      <c r="L45" s="32" t="s">
        <v>392</v>
      </c>
      <c r="M45" s="36" t="s">
        <v>117</v>
      </c>
      <c r="N45" s="66">
        <v>22705.8550728749</v>
      </c>
    </row>
    <row r="46" spans="1:14" s="62" customFormat="1" ht="51" x14ac:dyDescent="0.2">
      <c r="A46" s="51">
        <v>36</v>
      </c>
      <c r="B46" s="63" t="s">
        <v>285</v>
      </c>
      <c r="C46" s="67"/>
      <c r="D46" s="1" t="s">
        <v>228</v>
      </c>
      <c r="E46" s="31" t="s">
        <v>393</v>
      </c>
      <c r="F46" s="50" t="s">
        <v>394</v>
      </c>
      <c r="G46" s="35">
        <v>34597.870000000003</v>
      </c>
      <c r="H46" s="59">
        <v>4519812883</v>
      </c>
      <c r="I46" s="35">
        <f t="shared" si="16"/>
        <v>34597.870000000003</v>
      </c>
      <c r="J46" s="35">
        <f t="shared" si="17"/>
        <v>34597.870000000003</v>
      </c>
      <c r="K46" s="33" t="s">
        <v>29</v>
      </c>
      <c r="L46" s="1" t="s">
        <v>395</v>
      </c>
      <c r="M46" s="36" t="s">
        <v>117</v>
      </c>
      <c r="N46" s="66" t="s">
        <v>117</v>
      </c>
    </row>
    <row r="47" spans="1:14" s="62" customFormat="1" ht="12.75" x14ac:dyDescent="0.2">
      <c r="A47" s="51">
        <v>37</v>
      </c>
      <c r="B47" s="63" t="s">
        <v>285</v>
      </c>
      <c r="C47" s="67" t="s">
        <v>396</v>
      </c>
      <c r="D47" s="1" t="s">
        <v>228</v>
      </c>
      <c r="E47" s="31" t="s">
        <v>397</v>
      </c>
      <c r="F47" s="50" t="s">
        <v>398</v>
      </c>
      <c r="G47" s="35">
        <v>0</v>
      </c>
      <c r="H47" s="59">
        <f>+H46</f>
        <v>4519812883</v>
      </c>
      <c r="I47" s="35">
        <f t="shared" si="16"/>
        <v>0</v>
      </c>
      <c r="J47" s="35">
        <f t="shared" si="17"/>
        <v>0</v>
      </c>
      <c r="K47" s="33" t="str">
        <f>+K46</f>
        <v>PAGADA</v>
      </c>
      <c r="L47" s="1"/>
      <c r="M47" s="36" t="s">
        <v>117</v>
      </c>
      <c r="N47" s="66">
        <v>6145.22</v>
      </c>
    </row>
    <row r="48" spans="1:14" s="62" customFormat="1" ht="25.5" x14ac:dyDescent="0.2">
      <c r="A48" s="51">
        <v>38</v>
      </c>
      <c r="B48" s="63" t="s">
        <v>285</v>
      </c>
      <c r="C48" s="67" t="s">
        <v>396</v>
      </c>
      <c r="D48" s="1" t="s">
        <v>228</v>
      </c>
      <c r="E48" s="31" t="s">
        <v>399</v>
      </c>
      <c r="F48" s="50" t="s">
        <v>400</v>
      </c>
      <c r="G48" s="35">
        <v>0</v>
      </c>
      <c r="H48" s="59">
        <f t="shared" ref="H48:H52" si="18">+H47</f>
        <v>4519812883</v>
      </c>
      <c r="I48" s="35">
        <f t="shared" si="16"/>
        <v>0</v>
      </c>
      <c r="J48" s="35">
        <f t="shared" si="17"/>
        <v>0</v>
      </c>
      <c r="K48" s="33" t="str">
        <f t="shared" ref="K48:K52" si="19">+K47</f>
        <v>PAGADA</v>
      </c>
      <c r="L48" s="1" t="s">
        <v>401</v>
      </c>
      <c r="M48" s="36" t="s">
        <v>117</v>
      </c>
      <c r="N48" s="66">
        <v>4047.74</v>
      </c>
    </row>
    <row r="49" spans="1:14" s="62" customFormat="1" ht="25.5" x14ac:dyDescent="0.2">
      <c r="A49" s="51">
        <v>39</v>
      </c>
      <c r="B49" s="63" t="s">
        <v>285</v>
      </c>
      <c r="C49" s="67" t="s">
        <v>396</v>
      </c>
      <c r="D49" s="1" t="s">
        <v>228</v>
      </c>
      <c r="E49" s="31" t="s">
        <v>402</v>
      </c>
      <c r="F49" s="50" t="s">
        <v>403</v>
      </c>
      <c r="G49" s="35">
        <v>0</v>
      </c>
      <c r="H49" s="59">
        <f t="shared" si="18"/>
        <v>4519812883</v>
      </c>
      <c r="I49" s="35">
        <f t="shared" si="16"/>
        <v>0</v>
      </c>
      <c r="J49" s="35">
        <f t="shared" si="17"/>
        <v>0</v>
      </c>
      <c r="K49" s="33" t="str">
        <f t="shared" si="19"/>
        <v>PAGADA</v>
      </c>
      <c r="L49" s="1" t="s">
        <v>404</v>
      </c>
      <c r="M49" s="36" t="s">
        <v>117</v>
      </c>
      <c r="N49" s="66">
        <v>6651.19</v>
      </c>
    </row>
    <row r="50" spans="1:14" s="62" customFormat="1" ht="38.25" x14ac:dyDescent="0.2">
      <c r="A50" s="51">
        <v>40</v>
      </c>
      <c r="B50" s="63" t="s">
        <v>285</v>
      </c>
      <c r="C50" s="67" t="s">
        <v>396</v>
      </c>
      <c r="D50" s="1" t="s">
        <v>228</v>
      </c>
      <c r="E50" s="31" t="s">
        <v>405</v>
      </c>
      <c r="F50" s="50" t="s">
        <v>406</v>
      </c>
      <c r="G50" s="35">
        <v>0</v>
      </c>
      <c r="H50" s="59">
        <f t="shared" si="18"/>
        <v>4519812883</v>
      </c>
      <c r="I50" s="35">
        <f t="shared" si="16"/>
        <v>0</v>
      </c>
      <c r="J50" s="35">
        <f t="shared" si="17"/>
        <v>0</v>
      </c>
      <c r="K50" s="33" t="str">
        <f t="shared" si="19"/>
        <v>PAGADA</v>
      </c>
      <c r="L50" s="1" t="s">
        <v>407</v>
      </c>
      <c r="M50" s="36" t="s">
        <v>117</v>
      </c>
      <c r="N50" s="3">
        <v>6651.19</v>
      </c>
    </row>
    <row r="51" spans="1:14" s="62" customFormat="1" ht="25.5" x14ac:dyDescent="0.2">
      <c r="A51" s="51">
        <v>41</v>
      </c>
      <c r="B51" s="63" t="s">
        <v>285</v>
      </c>
      <c r="C51" s="67" t="s">
        <v>396</v>
      </c>
      <c r="D51" s="1" t="s">
        <v>228</v>
      </c>
      <c r="E51" s="31" t="s">
        <v>408</v>
      </c>
      <c r="F51" s="50" t="s">
        <v>409</v>
      </c>
      <c r="G51" s="35">
        <v>0</v>
      </c>
      <c r="H51" s="59">
        <f t="shared" si="18"/>
        <v>4519812883</v>
      </c>
      <c r="I51" s="35">
        <f t="shared" si="16"/>
        <v>0</v>
      </c>
      <c r="J51" s="35">
        <f t="shared" si="17"/>
        <v>0</v>
      </c>
      <c r="K51" s="33" t="str">
        <f t="shared" si="19"/>
        <v>PAGADA</v>
      </c>
      <c r="L51" s="1" t="s">
        <v>410</v>
      </c>
      <c r="M51" s="36" t="s">
        <v>117</v>
      </c>
      <c r="N51" s="3">
        <v>4028.28</v>
      </c>
    </row>
    <row r="52" spans="1:14" s="62" customFormat="1" ht="25.5" x14ac:dyDescent="0.2">
      <c r="A52" s="51">
        <v>42</v>
      </c>
      <c r="B52" s="63" t="s">
        <v>285</v>
      </c>
      <c r="C52" s="67" t="s">
        <v>396</v>
      </c>
      <c r="D52" s="1" t="s">
        <v>228</v>
      </c>
      <c r="E52" s="31" t="s">
        <v>411</v>
      </c>
      <c r="F52" s="50" t="s">
        <v>412</v>
      </c>
      <c r="G52" s="35">
        <v>0</v>
      </c>
      <c r="H52" s="59">
        <f t="shared" si="18"/>
        <v>4519812883</v>
      </c>
      <c r="I52" s="35">
        <f t="shared" si="16"/>
        <v>0</v>
      </c>
      <c r="J52" s="35">
        <f t="shared" si="17"/>
        <v>0</v>
      </c>
      <c r="K52" s="33" t="str">
        <f t="shared" si="19"/>
        <v>PAGADA</v>
      </c>
      <c r="L52" s="1" t="s">
        <v>413</v>
      </c>
      <c r="M52" s="36" t="s">
        <v>117</v>
      </c>
      <c r="N52" s="3">
        <v>7074.26</v>
      </c>
    </row>
    <row r="53" spans="1:14" s="62" customFormat="1" ht="12.75" x14ac:dyDescent="0.2">
      <c r="A53" s="51">
        <v>43</v>
      </c>
      <c r="B53" s="63" t="s">
        <v>285</v>
      </c>
      <c r="C53" s="68"/>
      <c r="D53" s="1" t="s">
        <v>228</v>
      </c>
      <c r="E53" s="31" t="s">
        <v>315</v>
      </c>
      <c r="F53" s="50" t="s">
        <v>414</v>
      </c>
      <c r="G53" s="35">
        <v>16190.95</v>
      </c>
      <c r="H53" s="59">
        <v>4520296512</v>
      </c>
      <c r="I53" s="35">
        <f t="shared" si="16"/>
        <v>16190.95</v>
      </c>
      <c r="J53" s="35">
        <f t="shared" si="17"/>
        <v>16190.95</v>
      </c>
      <c r="K53" s="33" t="s">
        <v>29</v>
      </c>
      <c r="L53" s="1" t="s">
        <v>117</v>
      </c>
      <c r="M53" s="36" t="s">
        <v>117</v>
      </c>
      <c r="N53" s="2" t="s">
        <v>117</v>
      </c>
    </row>
    <row r="54" spans="1:14" s="62" customFormat="1" ht="25.5" x14ac:dyDescent="0.2">
      <c r="A54" s="51">
        <v>44</v>
      </c>
      <c r="B54" s="63" t="s">
        <v>285</v>
      </c>
      <c r="C54" s="67" t="s">
        <v>415</v>
      </c>
      <c r="D54" s="1" t="s">
        <v>228</v>
      </c>
      <c r="E54" s="31"/>
      <c r="F54" s="50" t="s">
        <v>416</v>
      </c>
      <c r="G54" s="83">
        <v>0</v>
      </c>
      <c r="H54" s="59">
        <f t="shared" ref="H54:H57" si="20">+H53</f>
        <v>4520296512</v>
      </c>
      <c r="I54" s="35">
        <f t="shared" si="16"/>
        <v>0</v>
      </c>
      <c r="J54" s="35">
        <f t="shared" si="17"/>
        <v>0</v>
      </c>
      <c r="K54" s="33" t="str">
        <f t="shared" ref="K54:K57" si="21">+K53</f>
        <v>PAGADA</v>
      </c>
      <c r="L54" s="1" t="s">
        <v>417</v>
      </c>
      <c r="M54" s="36" t="s">
        <v>117</v>
      </c>
      <c r="N54" s="66">
        <v>4047.74</v>
      </c>
    </row>
    <row r="55" spans="1:14" s="62" customFormat="1" ht="12.75" x14ac:dyDescent="0.2">
      <c r="A55" s="51">
        <v>45</v>
      </c>
      <c r="B55" s="63" t="s">
        <v>285</v>
      </c>
      <c r="C55" s="67" t="s">
        <v>415</v>
      </c>
      <c r="D55" s="1" t="s">
        <v>228</v>
      </c>
      <c r="E55" s="31"/>
      <c r="F55" s="50" t="s">
        <v>418</v>
      </c>
      <c r="G55" s="83">
        <v>0</v>
      </c>
      <c r="H55" s="59">
        <f t="shared" si="20"/>
        <v>4520296512</v>
      </c>
      <c r="I55" s="35">
        <f t="shared" si="16"/>
        <v>0</v>
      </c>
      <c r="J55" s="35">
        <f t="shared" si="17"/>
        <v>0</v>
      </c>
      <c r="K55" s="33" t="str">
        <f t="shared" si="21"/>
        <v>PAGADA</v>
      </c>
      <c r="L55" s="1" t="s">
        <v>419</v>
      </c>
      <c r="M55" s="36" t="s">
        <v>117</v>
      </c>
      <c r="N55" s="66">
        <v>4047.74</v>
      </c>
    </row>
    <row r="56" spans="1:14" s="62" customFormat="1" ht="12.75" x14ac:dyDescent="0.2">
      <c r="A56" s="51">
        <v>46</v>
      </c>
      <c r="B56" s="63" t="s">
        <v>285</v>
      </c>
      <c r="C56" s="67" t="s">
        <v>415</v>
      </c>
      <c r="D56" s="1" t="s">
        <v>228</v>
      </c>
      <c r="E56" s="31"/>
      <c r="F56" s="50" t="s">
        <v>420</v>
      </c>
      <c r="G56" s="83">
        <v>0</v>
      </c>
      <c r="H56" s="59">
        <f t="shared" si="20"/>
        <v>4520296512</v>
      </c>
      <c r="I56" s="35">
        <f t="shared" si="16"/>
        <v>0</v>
      </c>
      <c r="J56" s="35">
        <f t="shared" si="17"/>
        <v>0</v>
      </c>
      <c r="K56" s="33" t="str">
        <f t="shared" si="21"/>
        <v>PAGADA</v>
      </c>
      <c r="L56" s="1" t="s">
        <v>419</v>
      </c>
      <c r="M56" s="36" t="s">
        <v>117</v>
      </c>
      <c r="N56" s="66">
        <v>4047.74</v>
      </c>
    </row>
    <row r="57" spans="1:14" s="62" customFormat="1" ht="12.75" x14ac:dyDescent="0.2">
      <c r="A57" s="51">
        <v>47</v>
      </c>
      <c r="B57" s="63" t="s">
        <v>285</v>
      </c>
      <c r="C57" s="67" t="s">
        <v>415</v>
      </c>
      <c r="D57" s="1" t="s">
        <v>228</v>
      </c>
      <c r="E57" s="31"/>
      <c r="F57" s="50" t="s">
        <v>421</v>
      </c>
      <c r="G57" s="83">
        <v>0</v>
      </c>
      <c r="H57" s="59">
        <f t="shared" si="20"/>
        <v>4520296512</v>
      </c>
      <c r="I57" s="35">
        <f t="shared" si="16"/>
        <v>0</v>
      </c>
      <c r="J57" s="35">
        <f t="shared" si="17"/>
        <v>0</v>
      </c>
      <c r="K57" s="33" t="str">
        <f t="shared" si="21"/>
        <v>PAGADA</v>
      </c>
      <c r="L57" s="1" t="s">
        <v>419</v>
      </c>
      <c r="M57" s="36" t="s">
        <v>117</v>
      </c>
      <c r="N57" s="66">
        <v>4047.74</v>
      </c>
    </row>
    <row r="58" spans="1:14" s="62" customFormat="1" ht="12.75" x14ac:dyDescent="0.2">
      <c r="A58" s="51">
        <v>48</v>
      </c>
      <c r="B58" s="63" t="s">
        <v>285</v>
      </c>
      <c r="C58" s="63"/>
      <c r="D58" s="1" t="s">
        <v>228</v>
      </c>
      <c r="E58" s="31" t="s">
        <v>390</v>
      </c>
      <c r="F58" s="50" t="s">
        <v>422</v>
      </c>
      <c r="G58" s="35">
        <f>+N59+N62+N63+N64</f>
        <v>15116.359999999999</v>
      </c>
      <c r="H58" s="59">
        <v>4521253845</v>
      </c>
      <c r="I58" s="35">
        <f t="shared" si="16"/>
        <v>15116.359999999999</v>
      </c>
      <c r="J58" s="35">
        <f t="shared" si="17"/>
        <v>0</v>
      </c>
      <c r="K58" s="33" t="s">
        <v>247</v>
      </c>
      <c r="L58" s="1"/>
      <c r="M58" s="36" t="s">
        <v>117</v>
      </c>
      <c r="N58" s="2" t="s">
        <v>117</v>
      </c>
    </row>
    <row r="59" spans="1:14" s="62" customFormat="1" ht="25.5" x14ac:dyDescent="0.2">
      <c r="A59" s="51">
        <v>49</v>
      </c>
      <c r="B59" s="63" t="s">
        <v>285</v>
      </c>
      <c r="C59" s="69" t="s">
        <v>389</v>
      </c>
      <c r="D59" s="1" t="s">
        <v>228</v>
      </c>
      <c r="E59" s="69" t="s">
        <v>389</v>
      </c>
      <c r="F59" s="50" t="s">
        <v>423</v>
      </c>
      <c r="G59" s="35">
        <v>0</v>
      </c>
      <c r="H59" s="59">
        <v>4521253845</v>
      </c>
      <c r="I59" s="35">
        <f t="shared" si="16"/>
        <v>0</v>
      </c>
      <c r="J59" s="35">
        <f t="shared" si="17"/>
        <v>0</v>
      </c>
      <c r="K59" s="33" t="s">
        <v>247</v>
      </c>
      <c r="L59" s="1" t="s">
        <v>424</v>
      </c>
      <c r="M59" s="36" t="s">
        <v>117</v>
      </c>
      <c r="N59" s="3">
        <v>4047.74</v>
      </c>
    </row>
    <row r="60" spans="1:14" s="62" customFormat="1" ht="38.25" x14ac:dyDescent="0.2">
      <c r="A60" s="51">
        <v>50</v>
      </c>
      <c r="B60" s="63" t="s">
        <v>285</v>
      </c>
      <c r="C60" s="69" t="s">
        <v>389</v>
      </c>
      <c r="D60" s="1" t="s">
        <v>229</v>
      </c>
      <c r="E60" s="69" t="s">
        <v>389</v>
      </c>
      <c r="F60" s="50" t="s">
        <v>425</v>
      </c>
      <c r="G60" s="35">
        <v>3541.77</v>
      </c>
      <c r="H60" s="59">
        <v>4521253845</v>
      </c>
      <c r="I60" s="35">
        <f t="shared" si="16"/>
        <v>3541.77</v>
      </c>
      <c r="J60" s="35">
        <f t="shared" si="17"/>
        <v>0</v>
      </c>
      <c r="K60" s="33" t="s">
        <v>247</v>
      </c>
      <c r="L60" s="1" t="s">
        <v>426</v>
      </c>
      <c r="M60" s="36" t="s">
        <v>117</v>
      </c>
      <c r="N60" s="3">
        <v>3541.77</v>
      </c>
    </row>
    <row r="61" spans="1:14" s="62" customFormat="1" ht="12.75" x14ac:dyDescent="0.2">
      <c r="A61" s="51">
        <v>51</v>
      </c>
      <c r="B61" s="63" t="s">
        <v>285</v>
      </c>
      <c r="C61" s="69" t="s">
        <v>389</v>
      </c>
      <c r="D61" s="1" t="s">
        <v>229</v>
      </c>
      <c r="E61" s="69" t="s">
        <v>389</v>
      </c>
      <c r="F61" s="50" t="s">
        <v>427</v>
      </c>
      <c r="G61" s="35">
        <v>4047.74</v>
      </c>
      <c r="H61" s="59">
        <v>4521253845</v>
      </c>
      <c r="I61" s="35">
        <f t="shared" si="16"/>
        <v>4047.74</v>
      </c>
      <c r="J61" s="35">
        <f t="shared" si="17"/>
        <v>0</v>
      </c>
      <c r="K61" s="33" t="s">
        <v>247</v>
      </c>
      <c r="L61" s="1" t="s">
        <v>426</v>
      </c>
      <c r="M61" s="36" t="s">
        <v>117</v>
      </c>
      <c r="N61" s="3">
        <v>4047.74</v>
      </c>
    </row>
    <row r="62" spans="1:14" s="62" customFormat="1" ht="25.5" x14ac:dyDescent="0.2">
      <c r="A62" s="51">
        <v>52</v>
      </c>
      <c r="B62" s="63" t="s">
        <v>285</v>
      </c>
      <c r="C62" s="69" t="s">
        <v>389</v>
      </c>
      <c r="D62" s="1" t="s">
        <v>228</v>
      </c>
      <c r="E62" s="69" t="s">
        <v>389</v>
      </c>
      <c r="F62" s="50" t="s">
        <v>428</v>
      </c>
      <c r="G62" s="35">
        <v>0</v>
      </c>
      <c r="H62" s="59">
        <v>4521253845</v>
      </c>
      <c r="I62" s="35">
        <f t="shared" si="16"/>
        <v>0</v>
      </c>
      <c r="J62" s="35">
        <f t="shared" si="17"/>
        <v>0</v>
      </c>
      <c r="K62" s="33" t="s">
        <v>247</v>
      </c>
      <c r="L62" s="1" t="s">
        <v>325</v>
      </c>
      <c r="M62" s="36" t="s">
        <v>117</v>
      </c>
      <c r="N62" s="3">
        <v>4047.74</v>
      </c>
    </row>
    <row r="63" spans="1:14" s="62" customFormat="1" ht="38.25" x14ac:dyDescent="0.2">
      <c r="A63" s="51">
        <v>53</v>
      </c>
      <c r="B63" s="63" t="s">
        <v>285</v>
      </c>
      <c r="C63" s="69" t="s">
        <v>389</v>
      </c>
      <c r="D63" s="1" t="s">
        <v>228</v>
      </c>
      <c r="E63" s="69" t="s">
        <v>389</v>
      </c>
      <c r="F63" s="50" t="s">
        <v>429</v>
      </c>
      <c r="G63" s="35">
        <v>0</v>
      </c>
      <c r="H63" s="59">
        <v>4521253845</v>
      </c>
      <c r="I63" s="35">
        <f t="shared" si="16"/>
        <v>0</v>
      </c>
      <c r="J63" s="35">
        <f t="shared" si="17"/>
        <v>0</v>
      </c>
      <c r="K63" s="33" t="s">
        <v>247</v>
      </c>
      <c r="L63" s="1" t="s">
        <v>325</v>
      </c>
      <c r="M63" s="36" t="s">
        <v>117</v>
      </c>
      <c r="N63" s="3">
        <v>4047.74</v>
      </c>
    </row>
    <row r="64" spans="1:14" s="62" customFormat="1" ht="12.75" x14ac:dyDescent="0.2">
      <c r="A64" s="51">
        <v>54</v>
      </c>
      <c r="B64" s="63" t="s">
        <v>285</v>
      </c>
      <c r="C64" s="69" t="s">
        <v>389</v>
      </c>
      <c r="D64" s="1" t="s">
        <v>228</v>
      </c>
      <c r="E64" s="69" t="s">
        <v>389</v>
      </c>
      <c r="F64" s="50" t="s">
        <v>430</v>
      </c>
      <c r="G64" s="35">
        <v>0</v>
      </c>
      <c r="H64" s="59">
        <v>4521253845</v>
      </c>
      <c r="I64" s="35">
        <f t="shared" si="16"/>
        <v>0</v>
      </c>
      <c r="J64" s="35">
        <f t="shared" si="17"/>
        <v>0</v>
      </c>
      <c r="K64" s="33" t="s">
        <v>247</v>
      </c>
      <c r="L64" s="1"/>
      <c r="M64" s="36" t="s">
        <v>117</v>
      </c>
      <c r="N64" s="3">
        <v>2973.14</v>
      </c>
    </row>
    <row r="65" spans="1:14" s="62" customFormat="1" ht="12.75" x14ac:dyDescent="0.2">
      <c r="A65" s="51">
        <v>55</v>
      </c>
      <c r="B65" s="63" t="s">
        <v>285</v>
      </c>
      <c r="C65" s="63">
        <v>44642</v>
      </c>
      <c r="D65" s="1" t="s">
        <v>228</v>
      </c>
      <c r="E65" s="31" t="s">
        <v>315</v>
      </c>
      <c r="F65" s="50" t="s">
        <v>431</v>
      </c>
      <c r="G65" s="35">
        <v>17140.22</v>
      </c>
      <c r="H65" s="59">
        <v>4519969424</v>
      </c>
      <c r="I65" s="35">
        <f t="shared" si="16"/>
        <v>17140.22</v>
      </c>
      <c r="J65" s="35">
        <f t="shared" si="17"/>
        <v>17140.22</v>
      </c>
      <c r="K65" s="33" t="s">
        <v>29</v>
      </c>
      <c r="L65" s="13"/>
      <c r="M65" s="36" t="s">
        <v>117</v>
      </c>
      <c r="N65" s="2" t="s">
        <v>117</v>
      </c>
    </row>
    <row r="66" spans="1:14" s="62" customFormat="1" ht="12.75" x14ac:dyDescent="0.2">
      <c r="A66" s="51">
        <v>56</v>
      </c>
      <c r="B66" s="63" t="s">
        <v>285</v>
      </c>
      <c r="C66" s="63"/>
      <c r="D66" s="1" t="s">
        <v>228</v>
      </c>
      <c r="E66" s="70">
        <v>31</v>
      </c>
      <c r="F66" s="77" t="s">
        <v>432</v>
      </c>
      <c r="G66" s="83">
        <v>0</v>
      </c>
      <c r="H66" s="59">
        <f t="shared" ref="H66:H70" si="22">+H65</f>
        <v>4519969424</v>
      </c>
      <c r="I66" s="35">
        <f t="shared" si="16"/>
        <v>0</v>
      </c>
      <c r="J66" s="35">
        <f t="shared" si="17"/>
        <v>0</v>
      </c>
      <c r="K66" s="33" t="str">
        <f t="shared" ref="K66:K70" si="23">+K65</f>
        <v>PAGADA</v>
      </c>
      <c r="L66" s="1" t="s">
        <v>293</v>
      </c>
      <c r="M66" s="36" t="s">
        <v>117</v>
      </c>
      <c r="N66" s="66">
        <v>5404.564969</v>
      </c>
    </row>
    <row r="67" spans="1:14" s="62" customFormat="1" ht="12.75" x14ac:dyDescent="0.2">
      <c r="A67" s="51">
        <v>57</v>
      </c>
      <c r="B67" s="63" t="s">
        <v>285</v>
      </c>
      <c r="C67" s="63"/>
      <c r="D67" s="1" t="s">
        <v>228</v>
      </c>
      <c r="E67" s="70">
        <v>2</v>
      </c>
      <c r="F67" s="77" t="s">
        <v>433</v>
      </c>
      <c r="G67" s="83">
        <v>0</v>
      </c>
      <c r="H67" s="59">
        <f t="shared" si="22"/>
        <v>4519969424</v>
      </c>
      <c r="I67" s="35">
        <f t="shared" si="16"/>
        <v>0</v>
      </c>
      <c r="J67" s="35">
        <f t="shared" si="17"/>
        <v>0</v>
      </c>
      <c r="K67" s="33" t="str">
        <f t="shared" si="23"/>
        <v>PAGADA</v>
      </c>
      <c r="L67" s="1" t="s">
        <v>293</v>
      </c>
      <c r="M67" s="36" t="s">
        <v>117</v>
      </c>
      <c r="N67" s="66">
        <v>8196.2721689999998</v>
      </c>
    </row>
    <row r="68" spans="1:14" s="62" customFormat="1" ht="12.75" x14ac:dyDescent="0.2">
      <c r="A68" s="51">
        <v>58</v>
      </c>
      <c r="B68" s="63" t="s">
        <v>285</v>
      </c>
      <c r="C68" s="63"/>
      <c r="D68" s="1" t="s">
        <v>228</v>
      </c>
      <c r="E68" s="70">
        <v>3</v>
      </c>
      <c r="F68" s="77" t="s">
        <v>434</v>
      </c>
      <c r="G68" s="83">
        <v>0</v>
      </c>
      <c r="H68" s="59">
        <f t="shared" si="22"/>
        <v>4519969424</v>
      </c>
      <c r="I68" s="35">
        <f t="shared" si="16"/>
        <v>0</v>
      </c>
      <c r="J68" s="35">
        <f t="shared" si="17"/>
        <v>0</v>
      </c>
      <c r="K68" s="33" t="str">
        <f t="shared" si="23"/>
        <v>PAGADA</v>
      </c>
      <c r="L68" s="1" t="s">
        <v>435</v>
      </c>
      <c r="M68" s="36" t="s">
        <v>117</v>
      </c>
      <c r="N68" s="66">
        <v>4751.4040670000004</v>
      </c>
    </row>
    <row r="69" spans="1:14" s="62" customFormat="1" ht="12.75" x14ac:dyDescent="0.2">
      <c r="A69" s="51">
        <v>59</v>
      </c>
      <c r="B69" s="63" t="s">
        <v>285</v>
      </c>
      <c r="C69" s="63"/>
      <c r="D69" s="1" t="s">
        <v>228</v>
      </c>
      <c r="E69" s="70">
        <v>4</v>
      </c>
      <c r="F69" s="77" t="s">
        <v>436</v>
      </c>
      <c r="G69" s="83">
        <v>0</v>
      </c>
      <c r="H69" s="59">
        <f t="shared" si="22"/>
        <v>4519969424</v>
      </c>
      <c r="I69" s="35">
        <f t="shared" ref="I69:I100" si="24">IF(H69=0,0,G69)</f>
        <v>0</v>
      </c>
      <c r="J69" s="35">
        <f t="shared" ref="J69:J100" si="25">IF(K69="PAGADA",I69,0)</f>
        <v>0</v>
      </c>
      <c r="K69" s="33" t="str">
        <f t="shared" si="23"/>
        <v>PAGADA</v>
      </c>
      <c r="L69" s="1" t="s">
        <v>437</v>
      </c>
      <c r="M69" s="36" t="s">
        <v>117</v>
      </c>
      <c r="N69" s="66">
        <v>4789.2574670000004</v>
      </c>
    </row>
    <row r="70" spans="1:14" s="62" customFormat="1" ht="12.75" x14ac:dyDescent="0.2">
      <c r="A70" s="51">
        <v>60</v>
      </c>
      <c r="B70" s="63" t="s">
        <v>285</v>
      </c>
      <c r="C70" s="63"/>
      <c r="D70" s="1" t="s">
        <v>228</v>
      </c>
      <c r="E70" s="70">
        <v>5</v>
      </c>
      <c r="F70" s="77" t="s">
        <v>438</v>
      </c>
      <c r="G70" s="83">
        <v>0</v>
      </c>
      <c r="H70" s="59">
        <f t="shared" si="22"/>
        <v>4519969424</v>
      </c>
      <c r="I70" s="35">
        <f t="shared" si="24"/>
        <v>0</v>
      </c>
      <c r="J70" s="35">
        <f t="shared" si="25"/>
        <v>0</v>
      </c>
      <c r="K70" s="33" t="str">
        <f t="shared" si="23"/>
        <v>PAGADA</v>
      </c>
      <c r="L70" s="1" t="s">
        <v>293</v>
      </c>
      <c r="M70" s="36" t="s">
        <v>117</v>
      </c>
      <c r="N70" s="66">
        <v>3398.8507589999999</v>
      </c>
    </row>
    <row r="71" spans="1:14" s="62" customFormat="1" ht="12.75" x14ac:dyDescent="0.2">
      <c r="A71" s="51">
        <v>61</v>
      </c>
      <c r="B71" s="63" t="s">
        <v>285</v>
      </c>
      <c r="C71" s="63">
        <v>44564</v>
      </c>
      <c r="D71" s="1" t="s">
        <v>228</v>
      </c>
      <c r="E71" s="31" t="s">
        <v>315</v>
      </c>
      <c r="F71" s="50" t="s">
        <v>439</v>
      </c>
      <c r="G71" s="35">
        <v>35436.660000000003</v>
      </c>
      <c r="H71" s="59">
        <v>4521253845</v>
      </c>
      <c r="I71" s="35">
        <f t="shared" si="24"/>
        <v>35436.660000000003</v>
      </c>
      <c r="J71" s="35">
        <f t="shared" si="25"/>
        <v>0</v>
      </c>
      <c r="K71" s="33" t="s">
        <v>247</v>
      </c>
      <c r="L71" s="13"/>
      <c r="M71" s="36" t="s">
        <v>117</v>
      </c>
      <c r="N71" s="2" t="s">
        <v>117</v>
      </c>
    </row>
    <row r="72" spans="1:14" s="62" customFormat="1" ht="38.25" x14ac:dyDescent="0.2">
      <c r="A72" s="51">
        <v>62</v>
      </c>
      <c r="B72" s="63" t="s">
        <v>285</v>
      </c>
      <c r="C72" s="64" t="s">
        <v>440</v>
      </c>
      <c r="D72" s="1" t="s">
        <v>228</v>
      </c>
      <c r="E72" s="31" t="s">
        <v>441</v>
      </c>
      <c r="F72" s="50" t="s">
        <v>442</v>
      </c>
      <c r="G72" s="35">
        <v>0</v>
      </c>
      <c r="H72" s="59">
        <f>+H71</f>
        <v>4521253845</v>
      </c>
      <c r="I72" s="35">
        <f t="shared" si="24"/>
        <v>0</v>
      </c>
      <c r="J72" s="35">
        <f t="shared" si="25"/>
        <v>0</v>
      </c>
      <c r="K72" s="33" t="s">
        <v>247</v>
      </c>
      <c r="L72" s="1" t="s">
        <v>443</v>
      </c>
      <c r="M72" s="36" t="s">
        <v>117</v>
      </c>
      <c r="N72" s="3">
        <v>8288.67</v>
      </c>
    </row>
    <row r="73" spans="1:14" s="62" customFormat="1" ht="38.25" x14ac:dyDescent="0.2">
      <c r="A73" s="51">
        <v>63</v>
      </c>
      <c r="B73" s="63" t="s">
        <v>285</v>
      </c>
      <c r="C73" s="64" t="s">
        <v>440</v>
      </c>
      <c r="D73" s="1" t="s">
        <v>228</v>
      </c>
      <c r="E73" s="31" t="s">
        <v>441</v>
      </c>
      <c r="F73" s="50" t="s">
        <v>444</v>
      </c>
      <c r="G73" s="35">
        <v>0</v>
      </c>
      <c r="H73" s="59">
        <f t="shared" ref="H73:H76" si="26">+H72</f>
        <v>4521253845</v>
      </c>
      <c r="I73" s="35">
        <f t="shared" si="24"/>
        <v>0</v>
      </c>
      <c r="J73" s="35">
        <f t="shared" si="25"/>
        <v>0</v>
      </c>
      <c r="K73" s="33" t="s">
        <v>247</v>
      </c>
      <c r="L73" s="1" t="s">
        <v>443</v>
      </c>
      <c r="M73" s="36" t="s">
        <v>117</v>
      </c>
      <c r="N73" s="3">
        <v>5685.22</v>
      </c>
    </row>
    <row r="74" spans="1:14" s="62" customFormat="1" ht="38.25" x14ac:dyDescent="0.2">
      <c r="A74" s="51">
        <v>64</v>
      </c>
      <c r="B74" s="63" t="s">
        <v>285</v>
      </c>
      <c r="C74" s="64" t="s">
        <v>440</v>
      </c>
      <c r="D74" s="1" t="s">
        <v>228</v>
      </c>
      <c r="E74" s="31" t="s">
        <v>441</v>
      </c>
      <c r="F74" s="50" t="s">
        <v>445</v>
      </c>
      <c r="G74" s="35">
        <v>0</v>
      </c>
      <c r="H74" s="59">
        <f t="shared" si="26"/>
        <v>4521253845</v>
      </c>
      <c r="I74" s="35">
        <f t="shared" si="24"/>
        <v>0</v>
      </c>
      <c r="J74" s="35">
        <f t="shared" si="25"/>
        <v>0</v>
      </c>
      <c r="K74" s="33" t="s">
        <v>247</v>
      </c>
      <c r="L74" s="1" t="s">
        <v>443</v>
      </c>
      <c r="M74" s="36" t="s">
        <v>117</v>
      </c>
      <c r="N74" s="3">
        <v>8288.67</v>
      </c>
    </row>
    <row r="75" spans="1:14" s="62" customFormat="1" ht="25.5" customHeight="1" x14ac:dyDescent="0.2">
      <c r="A75" s="51">
        <v>65</v>
      </c>
      <c r="B75" s="63" t="s">
        <v>285</v>
      </c>
      <c r="C75" s="64" t="s">
        <v>440</v>
      </c>
      <c r="D75" s="1" t="s">
        <v>228</v>
      </c>
      <c r="E75" s="31" t="s">
        <v>441</v>
      </c>
      <c r="F75" s="50" t="s">
        <v>446</v>
      </c>
      <c r="G75" s="35">
        <v>0</v>
      </c>
      <c r="H75" s="59">
        <f t="shared" si="26"/>
        <v>4521253845</v>
      </c>
      <c r="I75" s="35">
        <f t="shared" si="24"/>
        <v>0</v>
      </c>
      <c r="J75" s="35">
        <f t="shared" si="25"/>
        <v>0</v>
      </c>
      <c r="K75" s="33" t="s">
        <v>247</v>
      </c>
      <c r="L75" s="1" t="s">
        <v>443</v>
      </c>
      <c r="M75" s="36" t="s">
        <v>117</v>
      </c>
      <c r="N75" s="3">
        <v>8288.67</v>
      </c>
    </row>
    <row r="76" spans="1:14" s="62" customFormat="1" ht="25.5" x14ac:dyDescent="0.2">
      <c r="A76" s="51">
        <v>66</v>
      </c>
      <c r="B76" s="63" t="s">
        <v>285</v>
      </c>
      <c r="C76" s="64" t="s">
        <v>440</v>
      </c>
      <c r="D76" s="1" t="s">
        <v>228</v>
      </c>
      <c r="E76" s="31" t="s">
        <v>441</v>
      </c>
      <c r="F76" s="50" t="s">
        <v>447</v>
      </c>
      <c r="G76" s="35">
        <v>0</v>
      </c>
      <c r="H76" s="59">
        <f t="shared" si="26"/>
        <v>4521253845</v>
      </c>
      <c r="I76" s="35">
        <f t="shared" si="24"/>
        <v>0</v>
      </c>
      <c r="J76" s="35">
        <f t="shared" si="25"/>
        <v>0</v>
      </c>
      <c r="K76" s="33" t="s">
        <v>247</v>
      </c>
      <c r="L76" s="1" t="s">
        <v>410</v>
      </c>
      <c r="M76" s="36" t="s">
        <v>117</v>
      </c>
      <c r="N76" s="3">
        <v>4885.42</v>
      </c>
    </row>
    <row r="77" spans="1:14" s="62" customFormat="1" ht="12.75" x14ac:dyDescent="0.2">
      <c r="A77" s="51">
        <v>67</v>
      </c>
      <c r="B77" s="63" t="s">
        <v>285</v>
      </c>
      <c r="C77" s="63">
        <v>44565</v>
      </c>
      <c r="D77" s="1" t="s">
        <v>228</v>
      </c>
      <c r="E77" s="31" t="s">
        <v>315</v>
      </c>
      <c r="F77" s="50" t="s">
        <v>448</v>
      </c>
      <c r="G77" s="35">
        <v>26535.45</v>
      </c>
      <c r="H77" s="59">
        <v>4521253845</v>
      </c>
      <c r="I77" s="35">
        <f t="shared" si="24"/>
        <v>26535.45</v>
      </c>
      <c r="J77" s="35">
        <f t="shared" si="25"/>
        <v>0</v>
      </c>
      <c r="K77" s="33" t="s">
        <v>247</v>
      </c>
      <c r="L77" s="1" t="s">
        <v>410</v>
      </c>
      <c r="M77" s="36" t="s">
        <v>117</v>
      </c>
      <c r="N77" s="3" t="s">
        <v>117</v>
      </c>
    </row>
    <row r="78" spans="1:14" s="62" customFormat="1" ht="25.5" x14ac:dyDescent="0.2">
      <c r="A78" s="51">
        <v>68</v>
      </c>
      <c r="B78" s="63" t="s">
        <v>285</v>
      </c>
      <c r="C78" s="64" t="s">
        <v>449</v>
      </c>
      <c r="D78" s="1" t="s">
        <v>228</v>
      </c>
      <c r="E78" s="31" t="s">
        <v>450</v>
      </c>
      <c r="F78" s="50" t="s">
        <v>451</v>
      </c>
      <c r="G78" s="35">
        <v>0</v>
      </c>
      <c r="H78" s="59">
        <f>+H77</f>
        <v>4521253845</v>
      </c>
      <c r="I78" s="35">
        <f t="shared" si="24"/>
        <v>0</v>
      </c>
      <c r="J78" s="35">
        <f t="shared" si="25"/>
        <v>0</v>
      </c>
      <c r="K78" s="33" t="s">
        <v>247</v>
      </c>
      <c r="L78" s="1" t="s">
        <v>410</v>
      </c>
      <c r="M78" s="36" t="s">
        <v>117</v>
      </c>
      <c r="N78" s="3">
        <v>4627.32</v>
      </c>
    </row>
    <row r="79" spans="1:14" s="62" customFormat="1" ht="12.75" x14ac:dyDescent="0.2">
      <c r="A79" s="51">
        <v>69</v>
      </c>
      <c r="B79" s="63" t="s">
        <v>285</v>
      </c>
      <c r="C79" s="64" t="s">
        <v>449</v>
      </c>
      <c r="D79" s="1" t="s">
        <v>228</v>
      </c>
      <c r="E79" s="31" t="s">
        <v>450</v>
      </c>
      <c r="F79" s="50" t="s">
        <v>452</v>
      </c>
      <c r="G79" s="35">
        <v>0</v>
      </c>
      <c r="H79" s="59">
        <f t="shared" ref="H79:H82" si="27">+H78</f>
        <v>4521253845</v>
      </c>
      <c r="I79" s="35">
        <f t="shared" si="24"/>
        <v>0</v>
      </c>
      <c r="J79" s="35">
        <f t="shared" si="25"/>
        <v>0</v>
      </c>
      <c r="K79" s="33" t="s">
        <v>247</v>
      </c>
      <c r="L79" s="1" t="s">
        <v>453</v>
      </c>
      <c r="M79" s="36" t="s">
        <v>117</v>
      </c>
      <c r="N79" s="3">
        <v>4627.32</v>
      </c>
    </row>
    <row r="80" spans="1:14" s="62" customFormat="1" ht="25.5" x14ac:dyDescent="0.2">
      <c r="A80" s="51">
        <v>70</v>
      </c>
      <c r="B80" s="63" t="s">
        <v>285</v>
      </c>
      <c r="C80" s="64" t="s">
        <v>449</v>
      </c>
      <c r="D80" s="1" t="s">
        <v>228</v>
      </c>
      <c r="E80" s="31" t="s">
        <v>450</v>
      </c>
      <c r="F80" s="50" t="s">
        <v>454</v>
      </c>
      <c r="G80" s="35">
        <v>0</v>
      </c>
      <c r="H80" s="59">
        <f t="shared" si="27"/>
        <v>4521253845</v>
      </c>
      <c r="I80" s="35">
        <f t="shared" si="24"/>
        <v>0</v>
      </c>
      <c r="J80" s="35">
        <f t="shared" si="25"/>
        <v>0</v>
      </c>
      <c r="K80" s="33" t="s">
        <v>247</v>
      </c>
      <c r="L80" s="1" t="s">
        <v>410</v>
      </c>
      <c r="M80" s="36" t="s">
        <v>117</v>
      </c>
      <c r="N80" s="3">
        <v>4627.32</v>
      </c>
    </row>
    <row r="81" spans="1:14" s="62" customFormat="1" ht="25.5" x14ac:dyDescent="0.2">
      <c r="A81" s="51">
        <v>71</v>
      </c>
      <c r="B81" s="63" t="s">
        <v>285</v>
      </c>
      <c r="C81" s="64" t="s">
        <v>449</v>
      </c>
      <c r="D81" s="1" t="s">
        <v>228</v>
      </c>
      <c r="E81" s="31" t="s">
        <v>450</v>
      </c>
      <c r="F81" s="50" t="s">
        <v>455</v>
      </c>
      <c r="G81" s="35">
        <v>0</v>
      </c>
      <c r="H81" s="59">
        <f t="shared" si="27"/>
        <v>4521253845</v>
      </c>
      <c r="I81" s="35">
        <f t="shared" si="24"/>
        <v>0</v>
      </c>
      <c r="J81" s="35">
        <f t="shared" si="25"/>
        <v>0</v>
      </c>
      <c r="K81" s="33" t="s">
        <v>247</v>
      </c>
      <c r="L81" s="1" t="s">
        <v>410</v>
      </c>
      <c r="M81" s="36" t="s">
        <v>117</v>
      </c>
      <c r="N81" s="3">
        <v>4627.32</v>
      </c>
    </row>
    <row r="82" spans="1:14" s="62" customFormat="1" ht="25.5" x14ac:dyDescent="0.2">
      <c r="A82" s="51">
        <v>72</v>
      </c>
      <c r="B82" s="63" t="s">
        <v>285</v>
      </c>
      <c r="C82" s="64" t="s">
        <v>449</v>
      </c>
      <c r="D82" s="1" t="s">
        <v>228</v>
      </c>
      <c r="E82" s="31" t="s">
        <v>450</v>
      </c>
      <c r="F82" s="50" t="s">
        <v>456</v>
      </c>
      <c r="G82" s="35">
        <v>0</v>
      </c>
      <c r="H82" s="59">
        <f t="shared" si="27"/>
        <v>4521253845</v>
      </c>
      <c r="I82" s="35">
        <f t="shared" si="24"/>
        <v>0</v>
      </c>
      <c r="J82" s="35">
        <f t="shared" si="25"/>
        <v>0</v>
      </c>
      <c r="K82" s="33" t="s">
        <v>247</v>
      </c>
      <c r="L82" s="1" t="s">
        <v>410</v>
      </c>
      <c r="M82" s="36" t="s">
        <v>117</v>
      </c>
      <c r="N82" s="3">
        <v>4627.32</v>
      </c>
    </row>
    <row r="83" spans="1:14" s="62" customFormat="1" ht="12.75" x14ac:dyDescent="0.2">
      <c r="A83" s="51">
        <v>73</v>
      </c>
      <c r="B83" s="63" t="s">
        <v>285</v>
      </c>
      <c r="C83" s="63"/>
      <c r="D83" s="1" t="s">
        <v>228</v>
      </c>
      <c r="E83" s="31" t="s">
        <v>441</v>
      </c>
      <c r="F83" s="50" t="s">
        <v>457</v>
      </c>
      <c r="G83" s="35">
        <v>35436.662692843747</v>
      </c>
      <c r="H83" s="59">
        <v>4521253845</v>
      </c>
      <c r="I83" s="35">
        <f t="shared" si="24"/>
        <v>35436.662692843747</v>
      </c>
      <c r="J83" s="35">
        <f t="shared" si="25"/>
        <v>0</v>
      </c>
      <c r="K83" s="33" t="s">
        <v>247</v>
      </c>
      <c r="L83" s="1"/>
      <c r="M83" s="36" t="s">
        <v>117</v>
      </c>
      <c r="N83" s="3" t="s">
        <v>117</v>
      </c>
    </row>
    <row r="84" spans="1:14" s="62" customFormat="1" ht="12.75" x14ac:dyDescent="0.2">
      <c r="A84" s="51">
        <v>74</v>
      </c>
      <c r="B84" s="63" t="s">
        <v>285</v>
      </c>
      <c r="C84" s="63">
        <v>44593</v>
      </c>
      <c r="D84" s="1" t="s">
        <v>228</v>
      </c>
      <c r="E84" s="31" t="s">
        <v>315</v>
      </c>
      <c r="F84" s="78" t="s">
        <v>458</v>
      </c>
      <c r="G84" s="35">
        <v>26540.35</v>
      </c>
      <c r="H84" s="59">
        <v>4520296512</v>
      </c>
      <c r="I84" s="35">
        <f t="shared" si="24"/>
        <v>26540.35</v>
      </c>
      <c r="J84" s="35">
        <f t="shared" si="25"/>
        <v>26540.35</v>
      </c>
      <c r="K84" s="33" t="s">
        <v>29</v>
      </c>
      <c r="L84" s="1" t="s">
        <v>459</v>
      </c>
      <c r="M84" s="36" t="s">
        <v>117</v>
      </c>
      <c r="N84" s="2" t="s">
        <v>117</v>
      </c>
    </row>
    <row r="85" spans="1:14" s="62" customFormat="1" ht="12.75" x14ac:dyDescent="0.2">
      <c r="A85" s="51">
        <v>75</v>
      </c>
      <c r="B85" s="63" t="s">
        <v>285</v>
      </c>
      <c r="C85" s="63">
        <v>44594</v>
      </c>
      <c r="D85" s="1" t="s">
        <v>228</v>
      </c>
      <c r="E85" s="31" t="s">
        <v>315</v>
      </c>
      <c r="F85" s="50" t="s">
        <v>460</v>
      </c>
      <c r="G85" s="35">
        <v>13815.71</v>
      </c>
      <c r="H85" s="59">
        <v>4519812891</v>
      </c>
      <c r="I85" s="35">
        <f t="shared" si="24"/>
        <v>13815.71</v>
      </c>
      <c r="J85" s="35">
        <f t="shared" si="25"/>
        <v>13815.71</v>
      </c>
      <c r="K85" s="33" t="s">
        <v>29</v>
      </c>
      <c r="L85" s="1" t="s">
        <v>461</v>
      </c>
      <c r="M85" s="36" t="s">
        <v>117</v>
      </c>
      <c r="N85" s="2" t="s">
        <v>117</v>
      </c>
    </row>
    <row r="86" spans="1:14" s="62" customFormat="1" ht="12.75" x14ac:dyDescent="0.2">
      <c r="A86" s="51">
        <v>76</v>
      </c>
      <c r="B86" s="63" t="s">
        <v>285</v>
      </c>
      <c r="C86" s="63"/>
      <c r="D86" s="1" t="s">
        <v>229</v>
      </c>
      <c r="E86" s="31" t="s">
        <v>462</v>
      </c>
      <c r="F86" s="50" t="s">
        <v>463</v>
      </c>
      <c r="G86" s="35">
        <v>9886.7781024999967</v>
      </c>
      <c r="H86" s="59">
        <v>4519511747</v>
      </c>
      <c r="I86" s="35">
        <f t="shared" si="24"/>
        <v>9886.7781024999967</v>
      </c>
      <c r="J86" s="35">
        <f t="shared" si="25"/>
        <v>9886.7781024999967</v>
      </c>
      <c r="K86" s="33" t="s">
        <v>29</v>
      </c>
      <c r="L86" s="1"/>
      <c r="M86" s="36" t="s">
        <v>117</v>
      </c>
      <c r="N86" s="2" t="s">
        <v>117</v>
      </c>
    </row>
    <row r="87" spans="1:14" s="62" customFormat="1" ht="12.75" x14ac:dyDescent="0.2">
      <c r="A87" s="51">
        <v>77</v>
      </c>
      <c r="B87" s="63" t="s">
        <v>285</v>
      </c>
      <c r="C87" s="63">
        <v>44608</v>
      </c>
      <c r="D87" s="1" t="s">
        <v>228</v>
      </c>
      <c r="E87" s="31" t="s">
        <v>464</v>
      </c>
      <c r="F87" s="50" t="s">
        <v>465</v>
      </c>
      <c r="G87" s="35">
        <v>26540.349430156253</v>
      </c>
      <c r="H87" s="59">
        <v>4521253845</v>
      </c>
      <c r="I87" s="35">
        <f t="shared" si="24"/>
        <v>26540.349430156253</v>
      </c>
      <c r="J87" s="35">
        <f t="shared" si="25"/>
        <v>0</v>
      </c>
      <c r="K87" s="33" t="s">
        <v>247</v>
      </c>
      <c r="L87" s="1" t="s">
        <v>466</v>
      </c>
      <c r="M87" s="36" t="s">
        <v>117</v>
      </c>
      <c r="N87" s="2" t="s">
        <v>117</v>
      </c>
    </row>
    <row r="88" spans="1:14" s="62" customFormat="1" ht="12.75" x14ac:dyDescent="0.2">
      <c r="A88" s="51">
        <v>78</v>
      </c>
      <c r="B88" s="63" t="s">
        <v>285</v>
      </c>
      <c r="C88" s="63"/>
      <c r="D88" s="1" t="s">
        <v>228</v>
      </c>
      <c r="E88" s="31" t="s">
        <v>467</v>
      </c>
      <c r="F88" s="50" t="s">
        <v>468</v>
      </c>
      <c r="G88" s="35">
        <v>13815.705174273435</v>
      </c>
      <c r="H88" s="59">
        <v>4519969424</v>
      </c>
      <c r="I88" s="35">
        <f t="shared" si="24"/>
        <v>13815.705174273435</v>
      </c>
      <c r="J88" s="35">
        <f t="shared" si="25"/>
        <v>13815.705174273435</v>
      </c>
      <c r="K88" s="33" t="s">
        <v>29</v>
      </c>
      <c r="L88" s="1" t="s">
        <v>469</v>
      </c>
      <c r="M88" s="36" t="s">
        <v>117</v>
      </c>
      <c r="N88" s="2" t="s">
        <v>117</v>
      </c>
    </row>
    <row r="89" spans="1:14" s="62" customFormat="1" ht="25.5" x14ac:dyDescent="0.2">
      <c r="A89" s="51">
        <v>79</v>
      </c>
      <c r="B89" s="63" t="s">
        <v>285</v>
      </c>
      <c r="C89" s="63">
        <v>44616</v>
      </c>
      <c r="D89" s="1" t="s">
        <v>228</v>
      </c>
      <c r="E89" s="31" t="s">
        <v>470</v>
      </c>
      <c r="F89" s="50" t="s">
        <v>471</v>
      </c>
      <c r="G89" s="35">
        <v>23809.574051148436</v>
      </c>
      <c r="H89" s="59">
        <v>4521253845</v>
      </c>
      <c r="I89" s="35">
        <f t="shared" si="24"/>
        <v>23809.574051148436</v>
      </c>
      <c r="J89" s="35">
        <f t="shared" si="25"/>
        <v>0</v>
      </c>
      <c r="K89" s="33" t="s">
        <v>247</v>
      </c>
      <c r="L89" s="1" t="s">
        <v>472</v>
      </c>
      <c r="M89" s="36" t="s">
        <v>117</v>
      </c>
      <c r="N89" s="2" t="s">
        <v>117</v>
      </c>
    </row>
    <row r="90" spans="1:14" s="62" customFormat="1" ht="12.75" x14ac:dyDescent="0.2">
      <c r="A90" s="51">
        <v>80</v>
      </c>
      <c r="B90" s="63" t="s">
        <v>285</v>
      </c>
      <c r="C90" s="63">
        <v>44648</v>
      </c>
      <c r="D90" s="1" t="s">
        <v>268</v>
      </c>
      <c r="E90" s="31" t="s">
        <v>473</v>
      </c>
      <c r="F90" s="50" t="s">
        <v>474</v>
      </c>
      <c r="G90" s="35">
        <v>55356.58</v>
      </c>
      <c r="H90" s="59">
        <v>4520436827</v>
      </c>
      <c r="I90" s="35">
        <f t="shared" si="24"/>
        <v>55356.58</v>
      </c>
      <c r="J90" s="35">
        <f t="shared" si="25"/>
        <v>55356.58</v>
      </c>
      <c r="K90" s="33" t="s">
        <v>29</v>
      </c>
      <c r="L90" s="1"/>
      <c r="M90" s="36" t="s">
        <v>117</v>
      </c>
      <c r="N90" s="2" t="s">
        <v>117</v>
      </c>
    </row>
    <row r="91" spans="1:14" s="62" customFormat="1" ht="25.5" x14ac:dyDescent="0.2">
      <c r="A91" s="51">
        <v>81</v>
      </c>
      <c r="B91" s="63" t="s">
        <v>285</v>
      </c>
      <c r="C91" s="63">
        <v>44729</v>
      </c>
      <c r="D91" s="1" t="s">
        <v>229</v>
      </c>
      <c r="E91" s="31" t="s">
        <v>475</v>
      </c>
      <c r="F91" s="50" t="s">
        <v>476</v>
      </c>
      <c r="G91" s="35">
        <v>1302.1531407421876</v>
      </c>
      <c r="H91" s="59">
        <v>4520773957</v>
      </c>
      <c r="I91" s="35">
        <f t="shared" si="24"/>
        <v>1302.1531407421876</v>
      </c>
      <c r="J91" s="35">
        <f t="shared" si="25"/>
        <v>1302.1531407421876</v>
      </c>
      <c r="K91" s="33" t="s">
        <v>29</v>
      </c>
      <c r="L91" s="1" t="s">
        <v>477</v>
      </c>
      <c r="M91" s="36" t="s">
        <v>117</v>
      </c>
      <c r="N91" s="2" t="s">
        <v>117</v>
      </c>
    </row>
    <row r="92" spans="1:14" s="62" customFormat="1" ht="38.25" x14ac:dyDescent="0.2">
      <c r="A92" s="51">
        <v>82</v>
      </c>
      <c r="B92" s="63" t="s">
        <v>285</v>
      </c>
      <c r="C92" s="63">
        <v>44618</v>
      </c>
      <c r="D92" s="1" t="s">
        <v>228</v>
      </c>
      <c r="E92" s="2" t="s">
        <v>478</v>
      </c>
      <c r="F92" s="50" t="s">
        <v>479</v>
      </c>
      <c r="G92" s="35">
        <v>31333.530299906248</v>
      </c>
      <c r="H92" s="59">
        <v>0</v>
      </c>
      <c r="I92" s="35">
        <f t="shared" si="24"/>
        <v>0</v>
      </c>
      <c r="J92" s="35">
        <f t="shared" si="25"/>
        <v>0</v>
      </c>
      <c r="K92" s="33" t="s">
        <v>309</v>
      </c>
      <c r="L92" s="1" t="s">
        <v>480</v>
      </c>
      <c r="M92" s="36" t="s">
        <v>117</v>
      </c>
      <c r="N92" s="2" t="s">
        <v>117</v>
      </c>
    </row>
    <row r="93" spans="1:14" s="62" customFormat="1" ht="25.5" x14ac:dyDescent="0.2">
      <c r="A93" s="51">
        <v>83</v>
      </c>
      <c r="B93" s="63" t="s">
        <v>285</v>
      </c>
      <c r="C93" s="63">
        <v>44638</v>
      </c>
      <c r="D93" s="1" t="s">
        <v>228</v>
      </c>
      <c r="E93" s="31" t="s">
        <v>481</v>
      </c>
      <c r="F93" s="50" t="s">
        <v>482</v>
      </c>
      <c r="G93" s="35">
        <v>45947.440453052739</v>
      </c>
      <c r="H93" s="59">
        <v>4521253845</v>
      </c>
      <c r="I93" s="35">
        <f t="shared" si="24"/>
        <v>45947.440453052739</v>
      </c>
      <c r="J93" s="35">
        <f t="shared" si="25"/>
        <v>0</v>
      </c>
      <c r="K93" s="33" t="s">
        <v>247</v>
      </c>
      <c r="L93" s="1" t="s">
        <v>483</v>
      </c>
      <c r="M93" s="36" t="s">
        <v>117</v>
      </c>
      <c r="N93" s="2" t="s">
        <v>117</v>
      </c>
    </row>
    <row r="94" spans="1:14" s="62" customFormat="1" ht="12.75" x14ac:dyDescent="0.2">
      <c r="A94" s="51">
        <v>84</v>
      </c>
      <c r="B94" s="63" t="s">
        <v>285</v>
      </c>
      <c r="C94" s="63">
        <v>44657</v>
      </c>
      <c r="D94" s="1" t="s">
        <v>228</v>
      </c>
      <c r="E94" s="2" t="s">
        <v>484</v>
      </c>
      <c r="F94" s="50" t="s">
        <v>485</v>
      </c>
      <c r="G94" s="35">
        <v>9392.2166249999991</v>
      </c>
      <c r="H94" s="59">
        <v>0</v>
      </c>
      <c r="I94" s="35">
        <f t="shared" si="24"/>
        <v>0</v>
      </c>
      <c r="J94" s="35">
        <f t="shared" si="25"/>
        <v>0</v>
      </c>
      <c r="K94" s="33" t="s">
        <v>309</v>
      </c>
      <c r="L94" s="1" t="s">
        <v>486</v>
      </c>
      <c r="M94" s="36" t="s">
        <v>117</v>
      </c>
      <c r="N94" s="2" t="s">
        <v>117</v>
      </c>
    </row>
    <row r="95" spans="1:14" s="62" customFormat="1" ht="12.75" x14ac:dyDescent="0.2">
      <c r="A95" s="51">
        <v>85</v>
      </c>
      <c r="B95" s="63" t="s">
        <v>285</v>
      </c>
      <c r="C95" s="63">
        <v>44672</v>
      </c>
      <c r="D95" s="1" t="s">
        <v>229</v>
      </c>
      <c r="E95" s="31" t="s">
        <v>487</v>
      </c>
      <c r="F95" s="50" t="s">
        <v>488</v>
      </c>
      <c r="G95" s="35">
        <v>13385.814249843752</v>
      </c>
      <c r="H95" s="59">
        <v>4520669501</v>
      </c>
      <c r="I95" s="35">
        <f t="shared" si="24"/>
        <v>13385.814249843752</v>
      </c>
      <c r="J95" s="35">
        <f t="shared" si="25"/>
        <v>13385.814249843752</v>
      </c>
      <c r="K95" s="33" t="s">
        <v>29</v>
      </c>
      <c r="L95" s="1"/>
      <c r="M95" s="36" t="s">
        <v>117</v>
      </c>
      <c r="N95" s="2" t="s">
        <v>117</v>
      </c>
    </row>
    <row r="96" spans="1:14" s="62" customFormat="1" ht="12.75" x14ac:dyDescent="0.2">
      <c r="A96" s="51">
        <v>86</v>
      </c>
      <c r="B96" s="63" t="s">
        <v>285</v>
      </c>
      <c r="C96" s="63">
        <v>44687</v>
      </c>
      <c r="D96" s="1" t="s">
        <v>268</v>
      </c>
      <c r="E96" s="31" t="s">
        <v>489</v>
      </c>
      <c r="F96" s="50" t="s">
        <v>490</v>
      </c>
      <c r="G96" s="35">
        <v>25792.802743749995</v>
      </c>
      <c r="H96" s="59">
        <v>4520761037</v>
      </c>
      <c r="I96" s="35">
        <f t="shared" si="24"/>
        <v>25792.802743749995</v>
      </c>
      <c r="J96" s="35">
        <f t="shared" si="25"/>
        <v>25792.802743749995</v>
      </c>
      <c r="K96" s="33" t="s">
        <v>29</v>
      </c>
      <c r="L96" s="1"/>
      <c r="M96" s="36" t="s">
        <v>117</v>
      </c>
      <c r="N96" s="2" t="s">
        <v>117</v>
      </c>
    </row>
    <row r="97" spans="1:14" s="62" customFormat="1" ht="12.75" x14ac:dyDescent="0.2">
      <c r="A97" s="51">
        <v>87</v>
      </c>
      <c r="B97" s="63" t="s">
        <v>285</v>
      </c>
      <c r="C97" s="63">
        <v>44729</v>
      </c>
      <c r="D97" s="1" t="s">
        <v>268</v>
      </c>
      <c r="E97" s="31"/>
      <c r="F97" s="50" t="s">
        <v>491</v>
      </c>
      <c r="G97" s="35">
        <v>2289.808125</v>
      </c>
      <c r="H97" s="59">
        <v>4519511747</v>
      </c>
      <c r="I97" s="35">
        <f t="shared" si="24"/>
        <v>2289.808125</v>
      </c>
      <c r="J97" s="35">
        <f t="shared" si="25"/>
        <v>2289.808125</v>
      </c>
      <c r="K97" s="33" t="s">
        <v>29</v>
      </c>
      <c r="L97" s="1"/>
      <c r="M97" s="36" t="s">
        <v>117</v>
      </c>
      <c r="N97" s="2" t="s">
        <v>117</v>
      </c>
    </row>
    <row r="98" spans="1:14" s="62" customFormat="1" ht="12.75" x14ac:dyDescent="0.2">
      <c r="A98" s="51">
        <v>88</v>
      </c>
      <c r="B98" s="63" t="s">
        <v>285</v>
      </c>
      <c r="C98" s="63">
        <v>44693</v>
      </c>
      <c r="D98" s="1" t="s">
        <v>228</v>
      </c>
      <c r="E98" s="31" t="s">
        <v>492</v>
      </c>
      <c r="F98" s="50" t="s">
        <v>493</v>
      </c>
      <c r="G98" s="35">
        <v>12244.979506906251</v>
      </c>
      <c r="H98" s="59">
        <v>4519969424</v>
      </c>
      <c r="I98" s="35">
        <f t="shared" si="24"/>
        <v>12244.979506906251</v>
      </c>
      <c r="J98" s="35">
        <f t="shared" si="25"/>
        <v>12244.979506906251</v>
      </c>
      <c r="K98" s="33" t="s">
        <v>29</v>
      </c>
      <c r="L98" s="1" t="s">
        <v>494</v>
      </c>
      <c r="M98" s="36" t="s">
        <v>117</v>
      </c>
      <c r="N98" s="2" t="s">
        <v>117</v>
      </c>
    </row>
    <row r="99" spans="1:14" s="62" customFormat="1" ht="12.75" x14ac:dyDescent="0.2">
      <c r="A99" s="51">
        <v>89</v>
      </c>
      <c r="B99" s="63" t="s">
        <v>285</v>
      </c>
      <c r="C99" s="63"/>
      <c r="D99" s="1" t="s">
        <v>228</v>
      </c>
      <c r="E99" s="2" t="s">
        <v>495</v>
      </c>
      <c r="F99" s="50" t="s">
        <v>496</v>
      </c>
      <c r="G99" s="35">
        <v>28045.5556363125</v>
      </c>
      <c r="H99" s="59">
        <v>0</v>
      </c>
      <c r="I99" s="35">
        <f t="shared" si="24"/>
        <v>0</v>
      </c>
      <c r="J99" s="35">
        <f t="shared" si="25"/>
        <v>0</v>
      </c>
      <c r="K99" s="33" t="s">
        <v>309</v>
      </c>
      <c r="L99" s="1" t="s">
        <v>497</v>
      </c>
      <c r="M99" s="36" t="s">
        <v>117</v>
      </c>
      <c r="N99" s="2" t="s">
        <v>117</v>
      </c>
    </row>
    <row r="100" spans="1:14" s="62" customFormat="1" ht="12.75" x14ac:dyDescent="0.2">
      <c r="A100" s="51">
        <v>90</v>
      </c>
      <c r="B100" s="63" t="s">
        <v>285</v>
      </c>
      <c r="C100" s="63"/>
      <c r="D100" s="1" t="s">
        <v>228</v>
      </c>
      <c r="E100" s="2" t="s">
        <v>498</v>
      </c>
      <c r="F100" s="50" t="s">
        <v>499</v>
      </c>
      <c r="G100" s="35">
        <v>7058.2369438750002</v>
      </c>
      <c r="H100" s="59"/>
      <c r="I100" s="35">
        <f t="shared" si="24"/>
        <v>0</v>
      </c>
      <c r="J100" s="35">
        <f t="shared" si="25"/>
        <v>0</v>
      </c>
      <c r="K100" s="33" t="s">
        <v>309</v>
      </c>
      <c r="L100" s="1" t="s">
        <v>293</v>
      </c>
      <c r="M100" s="36" t="s">
        <v>117</v>
      </c>
      <c r="N100" s="2" t="s">
        <v>117</v>
      </c>
    </row>
    <row r="101" spans="1:14" s="62" customFormat="1" ht="12.75" x14ac:dyDescent="0.2">
      <c r="A101" s="51">
        <v>91</v>
      </c>
      <c r="B101" s="63" t="s">
        <v>285</v>
      </c>
      <c r="C101" s="63"/>
      <c r="D101" s="1" t="s">
        <v>228</v>
      </c>
      <c r="E101" s="31" t="s">
        <v>500</v>
      </c>
      <c r="F101" s="50" t="s">
        <v>501</v>
      </c>
      <c r="G101" s="35">
        <v>3132.4024875</v>
      </c>
      <c r="H101" s="59">
        <v>4519969424</v>
      </c>
      <c r="I101" s="35">
        <f t="shared" ref="I101:I139" si="28">IF(H101=0,0,G101)</f>
        <v>3132.4024875</v>
      </c>
      <c r="J101" s="35">
        <f t="shared" ref="J101:J139" si="29">IF(K101="PAGADA",I101,0)</f>
        <v>3132.4024875</v>
      </c>
      <c r="K101" s="33" t="s">
        <v>29</v>
      </c>
      <c r="L101" s="1" t="s">
        <v>502</v>
      </c>
      <c r="M101" s="36" t="s">
        <v>117</v>
      </c>
      <c r="N101" s="2" t="s">
        <v>117</v>
      </c>
    </row>
    <row r="102" spans="1:14" s="62" customFormat="1" ht="12.75" x14ac:dyDescent="0.2">
      <c r="A102" s="51">
        <v>92</v>
      </c>
      <c r="B102" s="63" t="s">
        <v>285</v>
      </c>
      <c r="C102" s="63"/>
      <c r="D102" s="1" t="s">
        <v>269</v>
      </c>
      <c r="E102" s="2" t="s">
        <v>503</v>
      </c>
      <c r="F102" s="50" t="s">
        <v>504</v>
      </c>
      <c r="G102" s="39">
        <v>19951.248765500004</v>
      </c>
      <c r="H102" s="59">
        <v>0</v>
      </c>
      <c r="I102" s="35">
        <f t="shared" ref="I102:I116" si="30">IF(H102=0,0,G102)</f>
        <v>0</v>
      </c>
      <c r="J102" s="35">
        <f t="shared" ref="J102:J116" si="31">IF(K102="PAGADA",I102,0)</f>
        <v>0</v>
      </c>
      <c r="K102" s="33" t="s">
        <v>309</v>
      </c>
      <c r="L102" s="1" t="s">
        <v>505</v>
      </c>
      <c r="M102" s="36">
        <v>1</v>
      </c>
      <c r="N102" s="2" t="s">
        <v>117</v>
      </c>
    </row>
    <row r="103" spans="1:14" s="62" customFormat="1" ht="12.75" x14ac:dyDescent="0.2">
      <c r="A103" s="51">
        <v>93</v>
      </c>
      <c r="B103" s="63" t="s">
        <v>285</v>
      </c>
      <c r="C103" s="63"/>
      <c r="D103" s="1" t="s">
        <v>229</v>
      </c>
      <c r="E103" s="2" t="s">
        <v>506</v>
      </c>
      <c r="F103" s="50" t="s">
        <v>507</v>
      </c>
      <c r="G103" s="35">
        <v>23269.851783750004</v>
      </c>
      <c r="H103" s="59">
        <v>0</v>
      </c>
      <c r="I103" s="35">
        <f t="shared" si="30"/>
        <v>0</v>
      </c>
      <c r="J103" s="35">
        <f t="shared" si="31"/>
        <v>0</v>
      </c>
      <c r="K103" s="33" t="s">
        <v>309</v>
      </c>
      <c r="L103" s="1" t="s">
        <v>508</v>
      </c>
      <c r="M103" s="36" t="s">
        <v>117</v>
      </c>
      <c r="N103" s="2" t="s">
        <v>117</v>
      </c>
    </row>
    <row r="104" spans="1:14" s="62" customFormat="1" ht="12.75" x14ac:dyDescent="0.2">
      <c r="A104" s="51">
        <v>94</v>
      </c>
      <c r="B104" s="63" t="s">
        <v>285</v>
      </c>
      <c r="C104" s="63">
        <v>44694</v>
      </c>
      <c r="D104" s="1" t="s">
        <v>229</v>
      </c>
      <c r="E104" s="2" t="s">
        <v>509</v>
      </c>
      <c r="F104" s="50" t="s">
        <v>510</v>
      </c>
      <c r="G104" s="35">
        <v>37856.640281687498</v>
      </c>
      <c r="H104" s="59">
        <v>0</v>
      </c>
      <c r="I104" s="35">
        <f t="shared" si="30"/>
        <v>0</v>
      </c>
      <c r="J104" s="35">
        <f t="shared" si="31"/>
        <v>0</v>
      </c>
      <c r="K104" s="33" t="s">
        <v>309</v>
      </c>
      <c r="L104" s="1" t="s">
        <v>511</v>
      </c>
      <c r="M104" s="36" t="s">
        <v>117</v>
      </c>
      <c r="N104" s="2" t="s">
        <v>117</v>
      </c>
    </row>
    <row r="105" spans="1:14" s="62" customFormat="1" ht="12.75" x14ac:dyDescent="0.2">
      <c r="A105" s="51">
        <v>95</v>
      </c>
      <c r="B105" s="63" t="s">
        <v>285</v>
      </c>
      <c r="C105" s="63"/>
      <c r="D105" s="1" t="s">
        <v>229</v>
      </c>
      <c r="E105" s="2" t="s">
        <v>512</v>
      </c>
      <c r="F105" s="50" t="s">
        <v>513</v>
      </c>
      <c r="G105" s="35">
        <v>18643.438645203129</v>
      </c>
      <c r="H105" s="59">
        <v>0</v>
      </c>
      <c r="I105" s="35">
        <f t="shared" si="30"/>
        <v>0</v>
      </c>
      <c r="J105" s="35">
        <f t="shared" si="31"/>
        <v>0</v>
      </c>
      <c r="K105" s="33" t="s">
        <v>309</v>
      </c>
      <c r="L105" s="1" t="s">
        <v>511</v>
      </c>
      <c r="M105" s="36" t="s">
        <v>117</v>
      </c>
      <c r="N105" s="2" t="s">
        <v>117</v>
      </c>
    </row>
    <row r="106" spans="1:14" s="62" customFormat="1" ht="12.75" x14ac:dyDescent="0.2">
      <c r="A106" s="51">
        <v>96</v>
      </c>
      <c r="B106" s="63" t="s">
        <v>285</v>
      </c>
      <c r="C106" s="63"/>
      <c r="D106" s="1" t="s">
        <v>229</v>
      </c>
      <c r="E106" s="2" t="s">
        <v>514</v>
      </c>
      <c r="F106" s="50" t="s">
        <v>515</v>
      </c>
      <c r="G106" s="35">
        <v>46773.712039843755</v>
      </c>
      <c r="H106" s="59">
        <v>0</v>
      </c>
      <c r="I106" s="35">
        <f t="shared" si="30"/>
        <v>0</v>
      </c>
      <c r="J106" s="35">
        <f t="shared" si="31"/>
        <v>0</v>
      </c>
      <c r="K106" s="33" t="s">
        <v>309</v>
      </c>
      <c r="L106" s="1" t="s">
        <v>516</v>
      </c>
      <c r="M106" s="36" t="s">
        <v>117</v>
      </c>
      <c r="N106" s="2" t="s">
        <v>117</v>
      </c>
    </row>
    <row r="107" spans="1:14" s="62" customFormat="1" ht="12.75" x14ac:dyDescent="0.2">
      <c r="A107" s="51">
        <v>97</v>
      </c>
      <c r="B107" s="63" t="s">
        <v>285</v>
      </c>
      <c r="C107" s="63"/>
      <c r="D107" s="1" t="s">
        <v>229</v>
      </c>
      <c r="E107" s="2" t="s">
        <v>517</v>
      </c>
      <c r="F107" s="50" t="s">
        <v>518</v>
      </c>
      <c r="G107" s="35">
        <v>25140.829800937499</v>
      </c>
      <c r="H107" s="59">
        <v>0</v>
      </c>
      <c r="I107" s="35">
        <f t="shared" si="30"/>
        <v>0</v>
      </c>
      <c r="J107" s="35">
        <f t="shared" si="31"/>
        <v>0</v>
      </c>
      <c r="K107" s="33" t="s">
        <v>309</v>
      </c>
      <c r="L107" s="1" t="s">
        <v>516</v>
      </c>
      <c r="M107" s="36" t="s">
        <v>117</v>
      </c>
      <c r="N107" s="2" t="s">
        <v>117</v>
      </c>
    </row>
    <row r="108" spans="1:14" s="62" customFormat="1" ht="12.75" x14ac:dyDescent="0.2">
      <c r="A108" s="51">
        <v>98</v>
      </c>
      <c r="B108" s="63" t="s">
        <v>285</v>
      </c>
      <c r="C108" s="63">
        <v>44721</v>
      </c>
      <c r="D108" s="1" t="s">
        <v>228</v>
      </c>
      <c r="E108" s="31" t="s">
        <v>519</v>
      </c>
      <c r="F108" s="50" t="s">
        <v>520</v>
      </c>
      <c r="G108" s="35">
        <v>49675.916204524998</v>
      </c>
      <c r="H108" s="59">
        <v>4520407706</v>
      </c>
      <c r="I108" s="35">
        <f t="shared" si="30"/>
        <v>49675.916204524998</v>
      </c>
      <c r="J108" s="35">
        <f t="shared" si="31"/>
        <v>49675.916204524998</v>
      </c>
      <c r="K108" s="33" t="s">
        <v>29</v>
      </c>
      <c r="L108" s="1" t="s">
        <v>293</v>
      </c>
      <c r="M108" s="36" t="s">
        <v>117</v>
      </c>
      <c r="N108" s="2" t="s">
        <v>117</v>
      </c>
    </row>
    <row r="109" spans="1:14" s="62" customFormat="1" ht="12.75" x14ac:dyDescent="0.2">
      <c r="A109" s="51">
        <v>99</v>
      </c>
      <c r="B109" s="63" t="s">
        <v>285</v>
      </c>
      <c r="C109" s="63"/>
      <c r="D109" s="1" t="s">
        <v>228</v>
      </c>
      <c r="E109" s="2" t="s">
        <v>521</v>
      </c>
      <c r="F109" s="50" t="s">
        <v>522</v>
      </c>
      <c r="G109" s="35">
        <v>9397.2074624999987</v>
      </c>
      <c r="H109" s="59">
        <v>0</v>
      </c>
      <c r="I109" s="35">
        <f t="shared" si="30"/>
        <v>0</v>
      </c>
      <c r="J109" s="35">
        <f t="shared" si="31"/>
        <v>0</v>
      </c>
      <c r="K109" s="33" t="s">
        <v>309</v>
      </c>
      <c r="L109" s="1" t="s">
        <v>523</v>
      </c>
      <c r="M109" s="36" t="s">
        <v>117</v>
      </c>
      <c r="N109" s="2" t="s">
        <v>117</v>
      </c>
    </row>
    <row r="110" spans="1:14" s="62" customFormat="1" ht="12.75" x14ac:dyDescent="0.2">
      <c r="A110" s="51">
        <v>100</v>
      </c>
      <c r="B110" s="63" t="s">
        <v>285</v>
      </c>
      <c r="C110" s="63">
        <v>44662</v>
      </c>
      <c r="D110" s="1" t="s">
        <v>228</v>
      </c>
      <c r="E110" s="31" t="s">
        <v>524</v>
      </c>
      <c r="F110" s="50" t="s">
        <v>525</v>
      </c>
      <c r="G110" s="35">
        <v>43966.216360625003</v>
      </c>
      <c r="H110" s="59">
        <v>4520407706</v>
      </c>
      <c r="I110" s="35">
        <f t="shared" si="30"/>
        <v>43966.216360625003</v>
      </c>
      <c r="J110" s="35">
        <f t="shared" si="31"/>
        <v>43966.216360625003</v>
      </c>
      <c r="K110" s="33" t="s">
        <v>29</v>
      </c>
      <c r="L110" s="1" t="s">
        <v>526</v>
      </c>
      <c r="M110" s="36" t="s">
        <v>117</v>
      </c>
      <c r="N110" s="2" t="s">
        <v>117</v>
      </c>
    </row>
    <row r="111" spans="1:14" s="62" customFormat="1" ht="12.75" x14ac:dyDescent="0.2">
      <c r="A111" s="51">
        <v>101</v>
      </c>
      <c r="B111" s="63" t="s">
        <v>285</v>
      </c>
      <c r="C111" s="63"/>
      <c r="D111" s="1" t="s">
        <v>228</v>
      </c>
      <c r="E111" s="31" t="s">
        <v>527</v>
      </c>
      <c r="F111" s="50" t="s">
        <v>525</v>
      </c>
      <c r="G111" s="35">
        <v>30307.421959750005</v>
      </c>
      <c r="H111" s="59">
        <v>4521253845</v>
      </c>
      <c r="I111" s="35">
        <f t="shared" si="30"/>
        <v>30307.421959750005</v>
      </c>
      <c r="J111" s="35">
        <f t="shared" si="31"/>
        <v>0</v>
      </c>
      <c r="K111" s="33" t="s">
        <v>247</v>
      </c>
      <c r="L111" s="1" t="s">
        <v>293</v>
      </c>
      <c r="M111" s="36" t="s">
        <v>117</v>
      </c>
      <c r="N111" s="2" t="s">
        <v>117</v>
      </c>
    </row>
    <row r="112" spans="1:14" s="62" customFormat="1" ht="12.75" x14ac:dyDescent="0.2">
      <c r="A112" s="51">
        <v>102</v>
      </c>
      <c r="B112" s="63" t="s">
        <v>285</v>
      </c>
      <c r="C112" s="63"/>
      <c r="D112" s="1" t="s">
        <v>228</v>
      </c>
      <c r="E112" s="31" t="s">
        <v>528</v>
      </c>
      <c r="F112" s="50" t="s">
        <v>529</v>
      </c>
      <c r="G112" s="35">
        <v>18357.394058250004</v>
      </c>
      <c r="H112" s="59">
        <v>4521253845</v>
      </c>
      <c r="I112" s="35">
        <f t="shared" si="30"/>
        <v>18357.394058250004</v>
      </c>
      <c r="J112" s="35">
        <f t="shared" si="31"/>
        <v>0</v>
      </c>
      <c r="K112" s="33" t="s">
        <v>247</v>
      </c>
      <c r="L112" s="1" t="s">
        <v>293</v>
      </c>
      <c r="M112" s="36" t="s">
        <v>117</v>
      </c>
      <c r="N112" s="2" t="s">
        <v>117</v>
      </c>
    </row>
    <row r="113" spans="1:14" s="62" customFormat="1" ht="12.75" x14ac:dyDescent="0.2">
      <c r="A113" s="51">
        <v>103</v>
      </c>
      <c r="B113" s="63" t="s">
        <v>285</v>
      </c>
      <c r="C113" s="63"/>
      <c r="D113" s="1" t="s">
        <v>228</v>
      </c>
      <c r="E113" s="31" t="s">
        <v>530</v>
      </c>
      <c r="F113" s="50" t="s">
        <v>531</v>
      </c>
      <c r="G113" s="35">
        <v>52521.000307140639</v>
      </c>
      <c r="H113" s="59">
        <v>4520414514</v>
      </c>
      <c r="I113" s="35">
        <f t="shared" si="30"/>
        <v>52521.000307140639</v>
      </c>
      <c r="J113" s="35">
        <f t="shared" si="31"/>
        <v>52521.000307140639</v>
      </c>
      <c r="K113" s="33" t="s">
        <v>29</v>
      </c>
      <c r="L113" s="1" t="s">
        <v>532</v>
      </c>
      <c r="M113" s="36" t="s">
        <v>117</v>
      </c>
      <c r="N113" s="2" t="s">
        <v>117</v>
      </c>
    </row>
    <row r="114" spans="1:14" s="62" customFormat="1" ht="12.75" x14ac:dyDescent="0.2">
      <c r="A114" s="51">
        <v>104</v>
      </c>
      <c r="B114" s="63" t="s">
        <v>285</v>
      </c>
      <c r="C114" s="63"/>
      <c r="D114" s="1" t="s">
        <v>228</v>
      </c>
      <c r="E114" s="2" t="s">
        <v>533</v>
      </c>
      <c r="F114" s="50" t="s">
        <v>534</v>
      </c>
      <c r="G114" s="35">
        <v>8495.9006665000015</v>
      </c>
      <c r="H114" s="59">
        <v>0</v>
      </c>
      <c r="I114" s="35">
        <f t="shared" si="30"/>
        <v>0</v>
      </c>
      <c r="J114" s="35">
        <f t="shared" si="31"/>
        <v>0</v>
      </c>
      <c r="K114" s="33" t="s">
        <v>309</v>
      </c>
      <c r="L114" s="1" t="s">
        <v>535</v>
      </c>
      <c r="M114" s="36" t="s">
        <v>117</v>
      </c>
      <c r="N114" s="2" t="s">
        <v>117</v>
      </c>
    </row>
    <row r="115" spans="1:14" s="62" customFormat="1" ht="12.75" x14ac:dyDescent="0.2">
      <c r="A115" s="51">
        <v>105</v>
      </c>
      <c r="B115" s="63" t="s">
        <v>285</v>
      </c>
      <c r="C115" s="63"/>
      <c r="D115" s="1" t="s">
        <v>228</v>
      </c>
      <c r="E115" s="2" t="s">
        <v>536</v>
      </c>
      <c r="F115" s="50" t="s">
        <v>537</v>
      </c>
      <c r="G115" s="35">
        <v>20433.378155125003</v>
      </c>
      <c r="H115" s="59">
        <v>0</v>
      </c>
      <c r="I115" s="35">
        <f t="shared" si="30"/>
        <v>0</v>
      </c>
      <c r="J115" s="35">
        <f t="shared" si="31"/>
        <v>0</v>
      </c>
      <c r="K115" s="33" t="s">
        <v>309</v>
      </c>
      <c r="L115" s="1" t="s">
        <v>424</v>
      </c>
      <c r="M115" s="36" t="s">
        <v>117</v>
      </c>
      <c r="N115" s="2" t="s">
        <v>117</v>
      </c>
    </row>
    <row r="116" spans="1:14" s="62" customFormat="1" ht="12.75" x14ac:dyDescent="0.2">
      <c r="A116" s="51">
        <v>106</v>
      </c>
      <c r="B116" s="63" t="s">
        <v>285</v>
      </c>
      <c r="C116" s="63"/>
      <c r="D116" s="1" t="s">
        <v>269</v>
      </c>
      <c r="E116" s="31" t="s">
        <v>538</v>
      </c>
      <c r="F116" s="50" t="s">
        <v>539</v>
      </c>
      <c r="G116" s="35">
        <v>13386.052543499998</v>
      </c>
      <c r="H116" s="59">
        <v>4520907213</v>
      </c>
      <c r="I116" s="35">
        <f t="shared" si="30"/>
        <v>13386.052543499998</v>
      </c>
      <c r="J116" s="35">
        <f t="shared" si="31"/>
        <v>13386.052543499998</v>
      </c>
      <c r="K116" s="33" t="s">
        <v>29</v>
      </c>
      <c r="L116" s="1"/>
      <c r="M116" s="36" t="s">
        <v>117</v>
      </c>
      <c r="N116" s="2" t="s">
        <v>117</v>
      </c>
    </row>
    <row r="117" spans="1:14" s="62" customFormat="1" ht="12.75" x14ac:dyDescent="0.2">
      <c r="A117" s="51">
        <v>107</v>
      </c>
      <c r="B117" s="63" t="s">
        <v>285</v>
      </c>
      <c r="C117" s="63"/>
      <c r="D117" s="1" t="s">
        <v>229</v>
      </c>
      <c r="E117" s="2" t="s">
        <v>540</v>
      </c>
      <c r="F117" s="50" t="s">
        <v>541</v>
      </c>
      <c r="G117" s="35">
        <v>41825.113950750005</v>
      </c>
      <c r="H117" s="59">
        <v>0</v>
      </c>
      <c r="I117" s="35">
        <f t="shared" si="28"/>
        <v>0</v>
      </c>
      <c r="J117" s="35">
        <f t="shared" si="29"/>
        <v>0</v>
      </c>
      <c r="K117" s="33" t="s">
        <v>309</v>
      </c>
      <c r="L117" s="1" t="s">
        <v>508</v>
      </c>
      <c r="M117" s="36" t="s">
        <v>117</v>
      </c>
      <c r="N117" s="2" t="s">
        <v>117</v>
      </c>
    </row>
    <row r="118" spans="1:14" s="62" customFormat="1" ht="12.75" x14ac:dyDescent="0.2">
      <c r="A118" s="51">
        <v>108</v>
      </c>
      <c r="B118" s="63" t="s">
        <v>285</v>
      </c>
      <c r="C118" s="63">
        <v>44722</v>
      </c>
      <c r="D118" s="1" t="s">
        <v>228</v>
      </c>
      <c r="E118" s="31" t="s">
        <v>542</v>
      </c>
      <c r="F118" s="50" t="s">
        <v>543</v>
      </c>
      <c r="G118" s="35">
        <v>103547.69438771874</v>
      </c>
      <c r="H118" s="59">
        <v>4520402436</v>
      </c>
      <c r="I118" s="35">
        <f t="shared" si="28"/>
        <v>103547.69438771874</v>
      </c>
      <c r="J118" s="35">
        <f t="shared" si="29"/>
        <v>103547.69438771874</v>
      </c>
      <c r="K118" s="33" t="s">
        <v>29</v>
      </c>
      <c r="L118" s="1" t="s">
        <v>544</v>
      </c>
      <c r="M118" s="36" t="s">
        <v>117</v>
      </c>
      <c r="N118" s="2" t="s">
        <v>117</v>
      </c>
    </row>
    <row r="119" spans="1:14" s="62" customFormat="1" ht="12.75" x14ac:dyDescent="0.2">
      <c r="A119" s="51">
        <v>109</v>
      </c>
      <c r="B119" s="63" t="s">
        <v>285</v>
      </c>
      <c r="C119" s="63"/>
      <c r="D119" s="1" t="s">
        <v>228</v>
      </c>
      <c r="E119" s="2" t="s">
        <v>545</v>
      </c>
      <c r="F119" s="50" t="s">
        <v>546</v>
      </c>
      <c r="G119" s="35">
        <v>2451.0621707812497</v>
      </c>
      <c r="H119" s="59">
        <v>0</v>
      </c>
      <c r="I119" s="35">
        <f t="shared" si="28"/>
        <v>0</v>
      </c>
      <c r="J119" s="35">
        <f t="shared" si="29"/>
        <v>0</v>
      </c>
      <c r="K119" s="33" t="s">
        <v>309</v>
      </c>
      <c r="L119" s="1" t="s">
        <v>547</v>
      </c>
      <c r="M119" s="36" t="s">
        <v>117</v>
      </c>
      <c r="N119" s="2" t="s">
        <v>117</v>
      </c>
    </row>
    <row r="120" spans="1:14" s="62" customFormat="1" ht="12.75" x14ac:dyDescent="0.2">
      <c r="A120" s="51">
        <v>110</v>
      </c>
      <c r="B120" s="63" t="s">
        <v>285</v>
      </c>
      <c r="C120" s="63"/>
      <c r="D120" s="1" t="s">
        <v>228</v>
      </c>
      <c r="E120" s="2" t="s">
        <v>548</v>
      </c>
      <c r="F120" s="50" t="s">
        <v>549</v>
      </c>
      <c r="G120" s="35">
        <v>12191.523137624998</v>
      </c>
      <c r="H120" s="59">
        <v>0</v>
      </c>
      <c r="I120" s="35">
        <f t="shared" si="28"/>
        <v>0</v>
      </c>
      <c r="J120" s="35">
        <f t="shared" si="29"/>
        <v>0</v>
      </c>
      <c r="K120" s="33" t="s">
        <v>309</v>
      </c>
      <c r="L120" s="1" t="s">
        <v>550</v>
      </c>
      <c r="M120" s="36" t="s">
        <v>117</v>
      </c>
      <c r="N120" s="2" t="s">
        <v>117</v>
      </c>
    </row>
    <row r="121" spans="1:14" s="62" customFormat="1" ht="12.75" x14ac:dyDescent="0.2">
      <c r="A121" s="51">
        <v>111</v>
      </c>
      <c r="B121" s="63" t="s">
        <v>285</v>
      </c>
      <c r="C121" s="63"/>
      <c r="D121" s="1" t="s">
        <v>228</v>
      </c>
      <c r="E121" s="31" t="s">
        <v>551</v>
      </c>
      <c r="F121" s="50" t="s">
        <v>552</v>
      </c>
      <c r="G121" s="83">
        <v>3577.4162970000007</v>
      </c>
      <c r="H121" s="59">
        <v>4521253845</v>
      </c>
      <c r="I121" s="35">
        <f t="shared" si="28"/>
        <v>3577.4162970000007</v>
      </c>
      <c r="J121" s="35">
        <f t="shared" si="29"/>
        <v>3577.4162970000007</v>
      </c>
      <c r="K121" s="33" t="s">
        <v>29</v>
      </c>
      <c r="L121" s="1" t="s">
        <v>553</v>
      </c>
      <c r="M121" s="36" t="s">
        <v>117</v>
      </c>
      <c r="N121" s="2" t="s">
        <v>117</v>
      </c>
    </row>
    <row r="122" spans="1:14" s="62" customFormat="1" ht="12.75" x14ac:dyDescent="0.2">
      <c r="A122" s="51">
        <v>112</v>
      </c>
      <c r="B122" s="63" t="s">
        <v>285</v>
      </c>
      <c r="C122" s="63"/>
      <c r="D122" s="1" t="s">
        <v>228</v>
      </c>
      <c r="E122" s="31" t="s">
        <v>554</v>
      </c>
      <c r="F122" s="50" t="s">
        <v>555</v>
      </c>
      <c r="G122" s="83">
        <v>1735.2446499374998</v>
      </c>
      <c r="H122" s="59">
        <v>4519969430</v>
      </c>
      <c r="I122" s="35">
        <f t="shared" si="28"/>
        <v>1735.2446499374998</v>
      </c>
      <c r="J122" s="35">
        <f t="shared" si="29"/>
        <v>1735.2446499374998</v>
      </c>
      <c r="K122" s="33" t="s">
        <v>29</v>
      </c>
      <c r="L122" s="1" t="s">
        <v>556</v>
      </c>
      <c r="M122" s="36" t="s">
        <v>117</v>
      </c>
      <c r="N122" s="2" t="s">
        <v>117</v>
      </c>
    </row>
    <row r="123" spans="1:14" s="62" customFormat="1" ht="12.75" x14ac:dyDescent="0.2">
      <c r="A123" s="51">
        <v>113</v>
      </c>
      <c r="B123" s="63" t="s">
        <v>285</v>
      </c>
      <c r="C123" s="63"/>
      <c r="D123" s="1" t="s">
        <v>228</v>
      </c>
      <c r="E123" s="2" t="s">
        <v>557</v>
      </c>
      <c r="F123" s="50" t="s">
        <v>558</v>
      </c>
      <c r="G123" s="35">
        <v>24266.149063325</v>
      </c>
      <c r="H123" s="59">
        <v>0</v>
      </c>
      <c r="I123" s="35">
        <f t="shared" si="28"/>
        <v>0</v>
      </c>
      <c r="J123" s="35">
        <f t="shared" si="29"/>
        <v>0</v>
      </c>
      <c r="K123" s="33" t="s">
        <v>309</v>
      </c>
      <c r="L123" s="1" t="s">
        <v>559</v>
      </c>
      <c r="M123" s="36" t="s">
        <v>117</v>
      </c>
      <c r="N123" s="2" t="s">
        <v>117</v>
      </c>
    </row>
    <row r="124" spans="1:14" s="62" customFormat="1" ht="12.75" x14ac:dyDescent="0.2">
      <c r="A124" s="51">
        <v>114</v>
      </c>
      <c r="B124" s="63" t="s">
        <v>285</v>
      </c>
      <c r="C124" s="63"/>
      <c r="D124" s="1" t="s">
        <v>228</v>
      </c>
      <c r="E124" s="2" t="s">
        <v>560</v>
      </c>
      <c r="F124" s="50" t="s">
        <v>561</v>
      </c>
      <c r="G124" s="35">
        <v>7587.1888738750022</v>
      </c>
      <c r="H124" s="59">
        <v>0</v>
      </c>
      <c r="I124" s="35">
        <f t="shared" si="28"/>
        <v>0</v>
      </c>
      <c r="J124" s="35">
        <f t="shared" si="29"/>
        <v>0</v>
      </c>
      <c r="K124" s="33" t="s">
        <v>309</v>
      </c>
      <c r="L124" s="1" t="s">
        <v>562</v>
      </c>
      <c r="M124" s="36" t="s">
        <v>117</v>
      </c>
      <c r="N124" s="2" t="s">
        <v>117</v>
      </c>
    </row>
    <row r="125" spans="1:14" s="62" customFormat="1" ht="12.75" x14ac:dyDescent="0.2">
      <c r="A125" s="51">
        <v>115</v>
      </c>
      <c r="B125" s="63" t="s">
        <v>285</v>
      </c>
      <c r="C125" s="63"/>
      <c r="D125" s="1" t="s">
        <v>228</v>
      </c>
      <c r="E125" s="2" t="s">
        <v>563</v>
      </c>
      <c r="F125" s="50" t="s">
        <v>564</v>
      </c>
      <c r="G125" s="35">
        <v>19354.354785187501</v>
      </c>
      <c r="H125" s="59">
        <v>0</v>
      </c>
      <c r="I125" s="35">
        <f t="shared" si="28"/>
        <v>0</v>
      </c>
      <c r="J125" s="35">
        <f t="shared" si="29"/>
        <v>0</v>
      </c>
      <c r="K125" s="33" t="s">
        <v>309</v>
      </c>
      <c r="L125" s="1" t="s">
        <v>565</v>
      </c>
      <c r="M125" s="36" t="s">
        <v>117</v>
      </c>
      <c r="N125" s="2" t="s">
        <v>117</v>
      </c>
    </row>
    <row r="126" spans="1:14" s="62" customFormat="1" ht="12.75" x14ac:dyDescent="0.2">
      <c r="A126" s="51">
        <v>116</v>
      </c>
      <c r="B126" s="63" t="s">
        <v>285</v>
      </c>
      <c r="C126" s="63"/>
      <c r="D126" s="1" t="s">
        <v>228</v>
      </c>
      <c r="E126" s="2" t="s">
        <v>566</v>
      </c>
      <c r="F126" s="50" t="s">
        <v>567</v>
      </c>
      <c r="G126" s="35">
        <v>11248.543291375001</v>
      </c>
      <c r="H126" s="59">
        <v>0</v>
      </c>
      <c r="I126" s="35">
        <f t="shared" si="28"/>
        <v>0</v>
      </c>
      <c r="J126" s="35">
        <f t="shared" si="29"/>
        <v>0</v>
      </c>
      <c r="K126" s="33" t="s">
        <v>309</v>
      </c>
      <c r="L126" s="1" t="s">
        <v>568</v>
      </c>
      <c r="M126" s="36" t="s">
        <v>117</v>
      </c>
      <c r="N126" s="2" t="s">
        <v>117</v>
      </c>
    </row>
    <row r="127" spans="1:14" s="62" customFormat="1" ht="12.75" x14ac:dyDescent="0.2">
      <c r="A127" s="51">
        <v>117</v>
      </c>
      <c r="B127" s="63" t="s">
        <v>285</v>
      </c>
      <c r="C127" s="63"/>
      <c r="D127" s="1" t="s">
        <v>228</v>
      </c>
      <c r="E127" s="2" t="s">
        <v>569</v>
      </c>
      <c r="F127" s="50" t="s">
        <v>570</v>
      </c>
      <c r="G127" s="35">
        <v>9570.1094225749985</v>
      </c>
      <c r="H127" s="59">
        <v>0</v>
      </c>
      <c r="I127" s="35">
        <f t="shared" si="28"/>
        <v>0</v>
      </c>
      <c r="J127" s="35">
        <f t="shared" si="29"/>
        <v>0</v>
      </c>
      <c r="K127" s="33" t="s">
        <v>309</v>
      </c>
      <c r="L127" s="1" t="s">
        <v>571</v>
      </c>
      <c r="M127" s="36" t="s">
        <v>117</v>
      </c>
      <c r="N127" s="2" t="s">
        <v>117</v>
      </c>
    </row>
    <row r="128" spans="1:14" s="62" customFormat="1" ht="12.75" x14ac:dyDescent="0.2">
      <c r="A128" s="51">
        <v>118</v>
      </c>
      <c r="B128" s="63" t="s">
        <v>285</v>
      </c>
      <c r="C128" s="63"/>
      <c r="D128" s="1" t="s">
        <v>228</v>
      </c>
      <c r="E128" s="31"/>
      <c r="F128" s="50" t="s">
        <v>572</v>
      </c>
      <c r="G128" s="35">
        <v>5949.7029653749996</v>
      </c>
      <c r="H128" s="59">
        <v>4521253845</v>
      </c>
      <c r="I128" s="35">
        <f t="shared" si="28"/>
        <v>5949.7029653749996</v>
      </c>
      <c r="J128" s="35">
        <f t="shared" si="29"/>
        <v>0</v>
      </c>
      <c r="K128" s="33" t="s">
        <v>247</v>
      </c>
      <c r="L128" s="1" t="s">
        <v>573</v>
      </c>
      <c r="M128" s="36" t="s">
        <v>117</v>
      </c>
      <c r="N128" s="2" t="s">
        <v>117</v>
      </c>
    </row>
    <row r="129" spans="1:14" s="62" customFormat="1" ht="12.75" x14ac:dyDescent="0.2">
      <c r="A129" s="51">
        <v>119</v>
      </c>
      <c r="B129" s="63" t="s">
        <v>285</v>
      </c>
      <c r="C129" s="63"/>
      <c r="D129" s="1" t="s">
        <v>228</v>
      </c>
      <c r="E129" s="2" t="s">
        <v>574</v>
      </c>
      <c r="F129" s="50" t="s">
        <v>575</v>
      </c>
      <c r="G129" s="35">
        <v>3925.8344563750002</v>
      </c>
      <c r="H129" s="59">
        <v>4521695113</v>
      </c>
      <c r="I129" s="35">
        <f t="shared" si="28"/>
        <v>3925.8344563750002</v>
      </c>
      <c r="J129" s="35">
        <f t="shared" si="29"/>
        <v>0</v>
      </c>
      <c r="K129" s="33" t="s">
        <v>623</v>
      </c>
      <c r="L129" s="1" t="s">
        <v>576</v>
      </c>
      <c r="M129" s="37" t="s">
        <v>927</v>
      </c>
      <c r="N129" s="2" t="s">
        <v>117</v>
      </c>
    </row>
    <row r="130" spans="1:14" s="62" customFormat="1" ht="12.75" x14ac:dyDescent="0.2">
      <c r="A130" s="51">
        <v>120</v>
      </c>
      <c r="B130" s="63" t="s">
        <v>285</v>
      </c>
      <c r="C130" s="63">
        <v>44748</v>
      </c>
      <c r="D130" s="1" t="s">
        <v>228</v>
      </c>
      <c r="E130" s="31" t="s">
        <v>577</v>
      </c>
      <c r="F130" s="50" t="s">
        <v>578</v>
      </c>
      <c r="G130" s="83">
        <v>5949.7029653749996</v>
      </c>
      <c r="H130" s="59">
        <v>4520778496</v>
      </c>
      <c r="I130" s="35">
        <f t="shared" si="28"/>
        <v>5949.7029653749996</v>
      </c>
      <c r="J130" s="35">
        <f t="shared" si="29"/>
        <v>5949.7029653749996</v>
      </c>
      <c r="K130" s="33" t="s">
        <v>29</v>
      </c>
      <c r="L130" s="1" t="s">
        <v>579</v>
      </c>
      <c r="M130" s="36" t="s">
        <v>117</v>
      </c>
      <c r="N130" s="2" t="s">
        <v>117</v>
      </c>
    </row>
    <row r="131" spans="1:14" s="62" customFormat="1" ht="12.75" x14ac:dyDescent="0.2">
      <c r="A131" s="51">
        <v>121</v>
      </c>
      <c r="B131" s="63" t="s">
        <v>285</v>
      </c>
      <c r="C131" s="63"/>
      <c r="D131" s="1" t="s">
        <v>269</v>
      </c>
      <c r="E131" s="2" t="s">
        <v>580</v>
      </c>
      <c r="F131" s="50" t="s">
        <v>581</v>
      </c>
      <c r="G131" s="39">
        <v>7851.6689127500003</v>
      </c>
      <c r="H131" s="59">
        <v>0</v>
      </c>
      <c r="I131" s="35">
        <f t="shared" si="28"/>
        <v>0</v>
      </c>
      <c r="J131" s="35">
        <f t="shared" si="29"/>
        <v>0</v>
      </c>
      <c r="K131" s="33" t="s">
        <v>309</v>
      </c>
      <c r="L131" s="1" t="s">
        <v>582</v>
      </c>
      <c r="M131" s="36">
        <v>1</v>
      </c>
      <c r="N131" s="2" t="s">
        <v>117</v>
      </c>
    </row>
    <row r="132" spans="1:14" s="62" customFormat="1" ht="12.75" x14ac:dyDescent="0.2">
      <c r="A132" s="51">
        <v>122</v>
      </c>
      <c r="B132" s="63" t="s">
        <v>285</v>
      </c>
      <c r="C132" s="63"/>
      <c r="D132" s="1" t="s">
        <v>229</v>
      </c>
      <c r="E132" s="2" t="s">
        <v>583</v>
      </c>
      <c r="F132" s="50" t="s">
        <v>584</v>
      </c>
      <c r="G132" s="35">
        <v>38230.371463375006</v>
      </c>
      <c r="H132" s="59">
        <v>0</v>
      </c>
      <c r="I132" s="35">
        <f t="shared" si="28"/>
        <v>0</v>
      </c>
      <c r="J132" s="35">
        <f t="shared" si="29"/>
        <v>0</v>
      </c>
      <c r="K132" s="33" t="s">
        <v>309</v>
      </c>
      <c r="L132" s="1" t="s">
        <v>585</v>
      </c>
      <c r="M132" s="36" t="s">
        <v>117</v>
      </c>
      <c r="N132" s="2" t="s">
        <v>117</v>
      </c>
    </row>
    <row r="133" spans="1:14" s="62" customFormat="1" ht="12.75" x14ac:dyDescent="0.2">
      <c r="A133" s="51">
        <v>123</v>
      </c>
      <c r="B133" s="63" t="s">
        <v>285</v>
      </c>
      <c r="C133" s="63">
        <v>44728</v>
      </c>
      <c r="D133" s="1" t="s">
        <v>228</v>
      </c>
      <c r="E133" s="31" t="s">
        <v>586</v>
      </c>
      <c r="F133" s="50" t="s">
        <v>587</v>
      </c>
      <c r="G133" s="83">
        <v>38871.160937578097</v>
      </c>
      <c r="H133" s="84">
        <v>4520359548</v>
      </c>
      <c r="I133" s="35">
        <f t="shared" si="28"/>
        <v>38871.160937578097</v>
      </c>
      <c r="J133" s="35">
        <f t="shared" si="29"/>
        <v>38871.160937578097</v>
      </c>
      <c r="K133" s="33" t="s">
        <v>29</v>
      </c>
      <c r="L133" s="1" t="s">
        <v>588</v>
      </c>
      <c r="M133" s="36" t="s">
        <v>117</v>
      </c>
      <c r="N133" s="2" t="s">
        <v>117</v>
      </c>
    </row>
    <row r="134" spans="1:14" s="62" customFormat="1" ht="12.75" x14ac:dyDescent="0.2">
      <c r="A134" s="51">
        <v>124</v>
      </c>
      <c r="B134" s="63" t="s">
        <v>285</v>
      </c>
      <c r="C134" s="63"/>
      <c r="D134" s="1" t="s">
        <v>228</v>
      </c>
      <c r="E134" s="2" t="s">
        <v>589</v>
      </c>
      <c r="F134" s="50" t="s">
        <v>590</v>
      </c>
      <c r="G134" s="35">
        <v>6081.9429848125001</v>
      </c>
      <c r="H134" s="59">
        <v>0</v>
      </c>
      <c r="I134" s="35">
        <f t="shared" si="28"/>
        <v>0</v>
      </c>
      <c r="J134" s="35">
        <f t="shared" si="29"/>
        <v>0</v>
      </c>
      <c r="K134" s="33" t="s">
        <v>309</v>
      </c>
      <c r="L134" s="1" t="s">
        <v>544</v>
      </c>
      <c r="M134" s="36" t="s">
        <v>117</v>
      </c>
      <c r="N134" s="2" t="s">
        <v>117</v>
      </c>
    </row>
    <row r="135" spans="1:14" s="62" customFormat="1" ht="12.75" x14ac:dyDescent="0.2">
      <c r="A135" s="51">
        <v>125</v>
      </c>
      <c r="B135" s="63" t="s">
        <v>285</v>
      </c>
      <c r="C135" s="63"/>
      <c r="D135" s="1" t="s">
        <v>228</v>
      </c>
      <c r="E135" s="31" t="s">
        <v>591</v>
      </c>
      <c r="F135" s="50" t="s">
        <v>590</v>
      </c>
      <c r="G135" s="83">
        <v>95149.249323374999</v>
      </c>
      <c r="H135" s="59">
        <v>4520414514</v>
      </c>
      <c r="I135" s="35">
        <f t="shared" si="28"/>
        <v>95149.249323374999</v>
      </c>
      <c r="J135" s="35">
        <f t="shared" si="29"/>
        <v>95149.249323374999</v>
      </c>
      <c r="K135" s="33" t="s">
        <v>29</v>
      </c>
      <c r="L135" s="1" t="s">
        <v>544</v>
      </c>
      <c r="M135" s="36" t="s">
        <v>117</v>
      </c>
      <c r="N135" s="2" t="s">
        <v>117</v>
      </c>
    </row>
    <row r="136" spans="1:14" s="62" customFormat="1" ht="12.75" x14ac:dyDescent="0.2">
      <c r="A136" s="51">
        <v>126</v>
      </c>
      <c r="B136" s="63" t="s">
        <v>285</v>
      </c>
      <c r="C136" s="63" t="s">
        <v>592</v>
      </c>
      <c r="D136" s="71" t="s">
        <v>229</v>
      </c>
      <c r="E136" s="31">
        <v>0</v>
      </c>
      <c r="F136" s="50" t="s">
        <v>593</v>
      </c>
      <c r="G136" s="83">
        <v>15947.142948750001</v>
      </c>
      <c r="H136" s="59">
        <v>4520296512</v>
      </c>
      <c r="I136" s="35">
        <f t="shared" si="28"/>
        <v>15947.142948750001</v>
      </c>
      <c r="J136" s="35">
        <f t="shared" si="29"/>
        <v>15947.142948750001</v>
      </c>
      <c r="K136" s="33" t="s">
        <v>29</v>
      </c>
      <c r="L136" s="1" t="s">
        <v>594</v>
      </c>
      <c r="M136" s="36" t="s">
        <v>117</v>
      </c>
      <c r="N136" s="2" t="s">
        <v>117</v>
      </c>
    </row>
    <row r="137" spans="1:14" s="62" customFormat="1" ht="12.75" x14ac:dyDescent="0.2">
      <c r="A137" s="51">
        <v>127</v>
      </c>
      <c r="B137" s="63" t="s">
        <v>285</v>
      </c>
      <c r="C137" s="63"/>
      <c r="D137" s="1" t="s">
        <v>229</v>
      </c>
      <c r="E137" s="31" t="s">
        <v>595</v>
      </c>
      <c r="F137" s="50" t="s">
        <v>596</v>
      </c>
      <c r="G137" s="83">
        <v>38349.95191625</v>
      </c>
      <c r="H137" s="59">
        <v>4520697272</v>
      </c>
      <c r="I137" s="35">
        <f t="shared" si="28"/>
        <v>38349.95191625</v>
      </c>
      <c r="J137" s="35">
        <f t="shared" si="29"/>
        <v>38349.95191625</v>
      </c>
      <c r="K137" s="33" t="s">
        <v>29</v>
      </c>
      <c r="L137" s="1" t="s">
        <v>594</v>
      </c>
      <c r="M137" s="36" t="s">
        <v>117</v>
      </c>
      <c r="N137" s="2" t="s">
        <v>117</v>
      </c>
    </row>
    <row r="138" spans="1:14" s="62" customFormat="1" ht="12.75" x14ac:dyDescent="0.2">
      <c r="A138" s="51">
        <v>128</v>
      </c>
      <c r="B138" s="63" t="s">
        <v>285</v>
      </c>
      <c r="C138" s="63"/>
      <c r="D138" s="1" t="s">
        <v>229</v>
      </c>
      <c r="E138" s="2" t="s">
        <v>597</v>
      </c>
      <c r="F138" s="50" t="s">
        <v>593</v>
      </c>
      <c r="G138" s="35">
        <v>15947.142948750001</v>
      </c>
      <c r="H138" s="59">
        <v>0</v>
      </c>
      <c r="I138" s="35">
        <f t="shared" si="28"/>
        <v>0</v>
      </c>
      <c r="J138" s="35">
        <f t="shared" si="29"/>
        <v>0</v>
      </c>
      <c r="K138" s="33" t="s">
        <v>309</v>
      </c>
      <c r="L138" s="1" t="s">
        <v>594</v>
      </c>
      <c r="M138" s="36" t="s">
        <v>117</v>
      </c>
      <c r="N138" s="2" t="s">
        <v>117</v>
      </c>
    </row>
    <row r="139" spans="1:14" s="62" customFormat="1" ht="12.75" x14ac:dyDescent="0.2">
      <c r="A139" s="51">
        <v>129</v>
      </c>
      <c r="B139" s="63" t="s">
        <v>285</v>
      </c>
      <c r="C139" s="63" t="s">
        <v>598</v>
      </c>
      <c r="D139" s="1" t="s">
        <v>269</v>
      </c>
      <c r="E139" s="31" t="s">
        <v>599</v>
      </c>
      <c r="F139" s="50" t="s">
        <v>600</v>
      </c>
      <c r="G139" s="83">
        <v>23217.53</v>
      </c>
      <c r="H139" s="59">
        <v>4520868375</v>
      </c>
      <c r="I139" s="35">
        <f t="shared" si="28"/>
        <v>23217.53</v>
      </c>
      <c r="J139" s="35">
        <f t="shared" si="29"/>
        <v>23217.53</v>
      </c>
      <c r="K139" s="33" t="s">
        <v>29</v>
      </c>
      <c r="L139" s="1" t="s">
        <v>117</v>
      </c>
      <c r="M139" s="36" t="s">
        <v>117</v>
      </c>
      <c r="N139" s="2" t="s">
        <v>117</v>
      </c>
    </row>
    <row r="140" spans="1:14" ht="13.9" customHeight="1" x14ac:dyDescent="0.2">
      <c r="A140" s="51">
        <v>130</v>
      </c>
      <c r="B140" s="33" t="s">
        <v>601</v>
      </c>
      <c r="C140" s="34">
        <v>44713</v>
      </c>
      <c r="D140" s="33" t="s">
        <v>269</v>
      </c>
      <c r="E140" s="33" t="s">
        <v>538</v>
      </c>
      <c r="F140" s="33" t="s">
        <v>539</v>
      </c>
      <c r="G140" s="35">
        <v>13386.052543499998</v>
      </c>
      <c r="H140" s="36" t="s">
        <v>602</v>
      </c>
      <c r="I140" s="35">
        <f t="shared" ref="I140:I170" si="32">IF(H140=0,0,G140)</f>
        <v>13386.052543499998</v>
      </c>
      <c r="J140" s="35">
        <f t="shared" ref="J140:J170" si="33">IF(K140="PAGADA",I140,0)</f>
        <v>13386.052543499998</v>
      </c>
      <c r="K140" s="33" t="s">
        <v>29</v>
      </c>
      <c r="L140" s="1" t="s">
        <v>117</v>
      </c>
      <c r="M140" s="36" t="s">
        <v>117</v>
      </c>
      <c r="N140" s="3"/>
    </row>
    <row r="141" spans="1:14" ht="13.9" customHeight="1" x14ac:dyDescent="0.2">
      <c r="A141" s="51">
        <v>131</v>
      </c>
      <c r="B141" s="33" t="s">
        <v>601</v>
      </c>
      <c r="C141" s="34">
        <v>44713</v>
      </c>
      <c r="D141" s="33" t="s">
        <v>229</v>
      </c>
      <c r="E141" s="33" t="s">
        <v>603</v>
      </c>
      <c r="F141" s="33" t="s">
        <v>604</v>
      </c>
      <c r="G141" s="35">
        <v>43071.294448000008</v>
      </c>
      <c r="H141" s="36">
        <v>4521136253</v>
      </c>
      <c r="I141" s="35">
        <f t="shared" si="32"/>
        <v>43071.294448000008</v>
      </c>
      <c r="J141" s="35">
        <f t="shared" si="33"/>
        <v>43071.294448000008</v>
      </c>
      <c r="K141" s="33" t="s">
        <v>29</v>
      </c>
      <c r="L141" s="33" t="s">
        <v>605</v>
      </c>
      <c r="M141" s="36" t="s">
        <v>117</v>
      </c>
      <c r="N141" s="3"/>
    </row>
    <row r="142" spans="1:14" ht="13.9" customHeight="1" x14ac:dyDescent="0.2">
      <c r="A142" s="51">
        <v>132</v>
      </c>
      <c r="B142" s="33" t="s">
        <v>601</v>
      </c>
      <c r="C142" s="34">
        <v>44713</v>
      </c>
      <c r="D142" s="33" t="s">
        <v>228</v>
      </c>
      <c r="E142" s="33" t="s">
        <v>606</v>
      </c>
      <c r="F142" s="33" t="s">
        <v>607</v>
      </c>
      <c r="G142" s="35">
        <v>20460.063905125004</v>
      </c>
      <c r="H142" s="36">
        <v>4521136066</v>
      </c>
      <c r="I142" s="35">
        <f t="shared" si="32"/>
        <v>20460.063905125004</v>
      </c>
      <c r="J142" s="35">
        <f t="shared" si="33"/>
        <v>20460.063905125004</v>
      </c>
      <c r="K142" s="33" t="s">
        <v>29</v>
      </c>
      <c r="L142" s="33" t="s">
        <v>608</v>
      </c>
      <c r="M142" s="36" t="s">
        <v>609</v>
      </c>
      <c r="N142" s="3"/>
    </row>
    <row r="143" spans="1:14" ht="13.9" customHeight="1" x14ac:dyDescent="0.2">
      <c r="A143" s="51">
        <v>133</v>
      </c>
      <c r="B143" s="33" t="s">
        <v>601</v>
      </c>
      <c r="C143" s="34">
        <v>44713</v>
      </c>
      <c r="D143" s="33" t="s">
        <v>228</v>
      </c>
      <c r="E143" s="33" t="s">
        <v>610</v>
      </c>
      <c r="F143" s="33" t="s">
        <v>182</v>
      </c>
      <c r="G143" s="35">
        <v>25081</v>
      </c>
      <c r="H143" s="36">
        <v>4521249237</v>
      </c>
      <c r="I143" s="35">
        <f t="shared" si="32"/>
        <v>25081</v>
      </c>
      <c r="J143" s="35">
        <f t="shared" si="33"/>
        <v>25081</v>
      </c>
      <c r="K143" s="33" t="s">
        <v>29</v>
      </c>
      <c r="L143" s="33" t="s">
        <v>293</v>
      </c>
      <c r="M143" s="36" t="s">
        <v>611</v>
      </c>
      <c r="N143" s="3"/>
    </row>
    <row r="144" spans="1:14" ht="13.9" customHeight="1" x14ac:dyDescent="0.2">
      <c r="A144" s="51">
        <v>134</v>
      </c>
      <c r="B144" s="33" t="s">
        <v>601</v>
      </c>
      <c r="C144" s="34">
        <v>44713</v>
      </c>
      <c r="D144" s="33" t="s">
        <v>269</v>
      </c>
      <c r="E144" s="33" t="s">
        <v>612</v>
      </c>
      <c r="F144" s="33" t="s">
        <v>613</v>
      </c>
      <c r="G144" s="35">
        <v>5949.7029653749996</v>
      </c>
      <c r="H144" s="36">
        <v>4521120306</v>
      </c>
      <c r="I144" s="35">
        <f t="shared" si="32"/>
        <v>5949.7029653749996</v>
      </c>
      <c r="J144" s="35">
        <f t="shared" si="33"/>
        <v>5949.7029653749996</v>
      </c>
      <c r="K144" s="33" t="s">
        <v>29</v>
      </c>
      <c r="L144" s="33" t="s">
        <v>614</v>
      </c>
      <c r="M144" s="36" t="s">
        <v>117</v>
      </c>
      <c r="N144" s="3"/>
    </row>
    <row r="145" spans="1:14" ht="13.9" customHeight="1" x14ac:dyDescent="0.2">
      <c r="A145" s="51">
        <v>135</v>
      </c>
      <c r="B145" s="33" t="s">
        <v>601</v>
      </c>
      <c r="C145" s="34">
        <v>44713</v>
      </c>
      <c r="D145" s="33" t="s">
        <v>269</v>
      </c>
      <c r="E145" s="33" t="s">
        <v>615</v>
      </c>
      <c r="F145" s="33" t="s">
        <v>616</v>
      </c>
      <c r="G145" s="35">
        <v>3701.8552532000003</v>
      </c>
      <c r="H145" s="36">
        <v>4520980530</v>
      </c>
      <c r="I145" s="35">
        <f t="shared" si="32"/>
        <v>3701.8552532000003</v>
      </c>
      <c r="J145" s="35">
        <f t="shared" si="33"/>
        <v>3701.8552532000003</v>
      </c>
      <c r="K145" s="33" t="s">
        <v>29</v>
      </c>
      <c r="L145" s="33" t="s">
        <v>617</v>
      </c>
      <c r="M145" s="36" t="s">
        <v>117</v>
      </c>
      <c r="N145" s="3"/>
    </row>
    <row r="146" spans="1:14" ht="13.9" customHeight="1" x14ac:dyDescent="0.2">
      <c r="A146" s="51">
        <v>136</v>
      </c>
      <c r="B146" s="33" t="s">
        <v>601</v>
      </c>
      <c r="C146" s="34">
        <v>44713</v>
      </c>
      <c r="D146" s="33" t="s">
        <v>229</v>
      </c>
      <c r="E146" s="33" t="s">
        <v>618</v>
      </c>
      <c r="F146" s="33" t="s">
        <v>619</v>
      </c>
      <c r="G146" s="35">
        <v>41825.113950750005</v>
      </c>
      <c r="H146" s="36">
        <v>4521136317</v>
      </c>
      <c r="I146" s="35">
        <f t="shared" si="32"/>
        <v>41825.113950750005</v>
      </c>
      <c r="J146" s="35">
        <f t="shared" si="33"/>
        <v>41825.113950750005</v>
      </c>
      <c r="K146" s="33" t="s">
        <v>29</v>
      </c>
      <c r="L146" s="33" t="s">
        <v>620</v>
      </c>
      <c r="M146" s="36" t="s">
        <v>117</v>
      </c>
      <c r="N146" s="3"/>
    </row>
    <row r="147" spans="1:14" ht="13.9" customHeight="1" x14ac:dyDescent="0.2">
      <c r="A147" s="51">
        <v>137</v>
      </c>
      <c r="B147" s="33" t="s">
        <v>601</v>
      </c>
      <c r="C147" s="34">
        <v>44713</v>
      </c>
      <c r="D147" s="33" t="s">
        <v>229</v>
      </c>
      <c r="E147" s="1" t="s">
        <v>621</v>
      </c>
      <c r="F147" s="33" t="s">
        <v>622</v>
      </c>
      <c r="G147" s="35">
        <v>7777.2370457599991</v>
      </c>
      <c r="H147" s="36">
        <v>4520821201</v>
      </c>
      <c r="I147" s="35">
        <f t="shared" si="32"/>
        <v>7777.2370457599991</v>
      </c>
      <c r="J147" s="35">
        <f t="shared" si="33"/>
        <v>0</v>
      </c>
      <c r="K147" s="33" t="s">
        <v>623</v>
      </c>
      <c r="L147" s="33" t="s">
        <v>624</v>
      </c>
      <c r="M147" s="36" t="s">
        <v>117</v>
      </c>
      <c r="N147" s="2" t="s">
        <v>117</v>
      </c>
    </row>
    <row r="148" spans="1:14" ht="13.9" customHeight="1" x14ac:dyDescent="0.2">
      <c r="A148" s="51">
        <v>138</v>
      </c>
      <c r="B148" s="33" t="s">
        <v>601</v>
      </c>
      <c r="C148" s="34">
        <v>44713</v>
      </c>
      <c r="D148" s="33" t="s">
        <v>229</v>
      </c>
      <c r="E148" s="33" t="s">
        <v>625</v>
      </c>
      <c r="F148" s="33" t="s">
        <v>626</v>
      </c>
      <c r="G148" s="35">
        <v>5949.7029653749996</v>
      </c>
      <c r="H148" s="36">
        <v>4520821201</v>
      </c>
      <c r="I148" s="35">
        <f t="shared" si="32"/>
        <v>5949.7029653749996</v>
      </c>
      <c r="J148" s="35">
        <f t="shared" si="33"/>
        <v>5949.7029653749996</v>
      </c>
      <c r="K148" s="33" t="s">
        <v>29</v>
      </c>
      <c r="L148" s="33" t="s">
        <v>624</v>
      </c>
      <c r="M148" s="36" t="s">
        <v>117</v>
      </c>
      <c r="N148" s="3"/>
    </row>
    <row r="149" spans="1:14" ht="13.9" customHeight="1" x14ac:dyDescent="0.2">
      <c r="A149" s="51">
        <v>139</v>
      </c>
      <c r="B149" s="33" t="s">
        <v>601</v>
      </c>
      <c r="C149" s="34">
        <v>44713</v>
      </c>
      <c r="D149" s="33" t="s">
        <v>229</v>
      </c>
      <c r="E149" s="33" t="s">
        <v>627</v>
      </c>
      <c r="F149" s="33" t="s">
        <v>628</v>
      </c>
      <c r="G149" s="35">
        <v>5878.4223744999999</v>
      </c>
      <c r="H149" s="36">
        <v>4520821201</v>
      </c>
      <c r="I149" s="35">
        <f t="shared" si="32"/>
        <v>5878.4223744999999</v>
      </c>
      <c r="J149" s="35">
        <f t="shared" si="33"/>
        <v>5878.4223744999999</v>
      </c>
      <c r="K149" s="33" t="s">
        <v>29</v>
      </c>
      <c r="L149" s="33" t="s">
        <v>629</v>
      </c>
      <c r="M149" s="36" t="s">
        <v>117</v>
      </c>
      <c r="N149" s="3"/>
    </row>
    <row r="150" spans="1:14" ht="13.9" customHeight="1" x14ac:dyDescent="0.2">
      <c r="A150" s="51">
        <v>140</v>
      </c>
      <c r="B150" s="33" t="s">
        <v>630</v>
      </c>
      <c r="C150" s="34">
        <v>44732</v>
      </c>
      <c r="D150" s="33" t="s">
        <v>269</v>
      </c>
      <c r="E150" s="33" t="s">
        <v>631</v>
      </c>
      <c r="F150" s="33" t="s">
        <v>632</v>
      </c>
      <c r="G150" s="35">
        <v>26961.869025</v>
      </c>
      <c r="H150" s="36">
        <v>4521120306</v>
      </c>
      <c r="I150" s="35">
        <f t="shared" si="32"/>
        <v>26961.869025</v>
      </c>
      <c r="J150" s="35">
        <f t="shared" si="33"/>
        <v>26961.869025</v>
      </c>
      <c r="K150" s="33" t="s">
        <v>29</v>
      </c>
      <c r="L150" s="33" t="s">
        <v>417</v>
      </c>
      <c r="M150" s="36" t="s">
        <v>117</v>
      </c>
      <c r="N150" s="3"/>
    </row>
    <row r="151" spans="1:14" ht="13.9" customHeight="1" x14ac:dyDescent="0.2">
      <c r="A151" s="51">
        <v>141</v>
      </c>
      <c r="B151" s="33" t="s">
        <v>630</v>
      </c>
      <c r="C151" s="34">
        <v>44733</v>
      </c>
      <c r="D151" s="33" t="s">
        <v>269</v>
      </c>
      <c r="E151" s="33" t="s">
        <v>627</v>
      </c>
      <c r="F151" s="33" t="s">
        <v>633</v>
      </c>
      <c r="G151" s="35">
        <v>4312.2170568749989</v>
      </c>
      <c r="H151" s="36">
        <v>4521120306</v>
      </c>
      <c r="I151" s="35">
        <f t="shared" si="32"/>
        <v>4312.2170568749989</v>
      </c>
      <c r="J151" s="35">
        <f t="shared" si="33"/>
        <v>4312.2170568749989</v>
      </c>
      <c r="K151" s="33" t="s">
        <v>29</v>
      </c>
      <c r="L151" s="33" t="s">
        <v>614</v>
      </c>
      <c r="M151" s="36" t="s">
        <v>117</v>
      </c>
      <c r="N151" s="3"/>
    </row>
    <row r="152" spans="1:14" ht="13.9" customHeight="1" x14ac:dyDescent="0.2">
      <c r="A152" s="51">
        <v>142</v>
      </c>
      <c r="B152" s="33" t="s">
        <v>630</v>
      </c>
      <c r="C152" s="34">
        <v>44735</v>
      </c>
      <c r="D152" s="33" t="s">
        <v>269</v>
      </c>
      <c r="E152" s="33" t="s">
        <v>634</v>
      </c>
      <c r="F152" s="33" t="s">
        <v>635</v>
      </c>
      <c r="G152" s="35">
        <v>11434.036939406247</v>
      </c>
      <c r="H152" s="36">
        <v>4521120306</v>
      </c>
      <c r="I152" s="35">
        <f t="shared" si="32"/>
        <v>11434.036939406247</v>
      </c>
      <c r="J152" s="35">
        <f t="shared" si="33"/>
        <v>11434.036939406247</v>
      </c>
      <c r="K152" s="33" t="s">
        <v>29</v>
      </c>
      <c r="L152" s="33" t="s">
        <v>636</v>
      </c>
      <c r="M152" s="36" t="s">
        <v>117</v>
      </c>
      <c r="N152" s="3"/>
    </row>
    <row r="153" spans="1:14" ht="13.9" customHeight="1" x14ac:dyDescent="0.2">
      <c r="A153" s="51">
        <v>143</v>
      </c>
      <c r="B153" s="33" t="s">
        <v>630</v>
      </c>
      <c r="C153" s="34">
        <v>44736</v>
      </c>
      <c r="D153" s="33" t="s">
        <v>228</v>
      </c>
      <c r="E153" s="1" t="s">
        <v>637</v>
      </c>
      <c r="F153" s="33" t="s">
        <v>638</v>
      </c>
      <c r="G153" s="35">
        <v>3925.8344563750002</v>
      </c>
      <c r="H153" s="36">
        <v>4521621287</v>
      </c>
      <c r="I153" s="35">
        <f t="shared" si="32"/>
        <v>3925.8344563750002</v>
      </c>
      <c r="J153" s="35">
        <f t="shared" si="33"/>
        <v>0</v>
      </c>
      <c r="K153" s="33" t="s">
        <v>623</v>
      </c>
      <c r="L153" s="33" t="s">
        <v>639</v>
      </c>
      <c r="M153" s="37" t="s">
        <v>640</v>
      </c>
      <c r="N153" s="3"/>
    </row>
    <row r="154" spans="1:14" ht="13.9" customHeight="1" x14ac:dyDescent="0.2">
      <c r="A154" s="51">
        <v>144</v>
      </c>
      <c r="B154" s="33" t="s">
        <v>630</v>
      </c>
      <c r="C154" s="34">
        <v>44736</v>
      </c>
      <c r="D154" s="33" t="s">
        <v>228</v>
      </c>
      <c r="E154" s="33" t="s">
        <v>641</v>
      </c>
      <c r="F154" s="33" t="s">
        <v>642</v>
      </c>
      <c r="G154" s="35">
        <v>1666.4163963281248</v>
      </c>
      <c r="H154" s="36">
        <v>4521136066</v>
      </c>
      <c r="I154" s="35">
        <f t="shared" si="32"/>
        <v>1666.4163963281248</v>
      </c>
      <c r="J154" s="35">
        <f t="shared" si="33"/>
        <v>1666.4163963281248</v>
      </c>
      <c r="K154" s="33" t="s">
        <v>29</v>
      </c>
      <c r="L154" s="33" t="s">
        <v>643</v>
      </c>
      <c r="M154" s="36" t="s">
        <v>609</v>
      </c>
      <c r="N154" s="3"/>
    </row>
    <row r="155" spans="1:14" ht="13.9" customHeight="1" x14ac:dyDescent="0.2">
      <c r="A155" s="51">
        <v>145</v>
      </c>
      <c r="B155" s="33" t="s">
        <v>630</v>
      </c>
      <c r="C155" s="34">
        <v>44737</v>
      </c>
      <c r="D155" s="33" t="s">
        <v>228</v>
      </c>
      <c r="E155" s="33" t="s">
        <v>644</v>
      </c>
      <c r="F155" s="33" t="s">
        <v>645</v>
      </c>
      <c r="G155" s="35">
        <v>18783.241556624998</v>
      </c>
      <c r="H155" s="36">
        <v>4521289337</v>
      </c>
      <c r="I155" s="35">
        <f t="shared" si="32"/>
        <v>18783.241556624998</v>
      </c>
      <c r="J155" s="35">
        <f t="shared" si="33"/>
        <v>18783.241556624998</v>
      </c>
      <c r="K155" s="33" t="s">
        <v>29</v>
      </c>
      <c r="L155" s="33" t="s">
        <v>562</v>
      </c>
      <c r="M155" s="36" t="s">
        <v>646</v>
      </c>
      <c r="N155" s="3"/>
    </row>
    <row r="156" spans="1:14" ht="13.9" customHeight="1" x14ac:dyDescent="0.2">
      <c r="A156" s="51">
        <v>146</v>
      </c>
      <c r="B156" s="33" t="s">
        <v>630</v>
      </c>
      <c r="C156" s="34">
        <v>44735</v>
      </c>
      <c r="D156" s="33" t="s">
        <v>229</v>
      </c>
      <c r="E156" s="33" t="s">
        <v>647</v>
      </c>
      <c r="F156" s="33" t="s">
        <v>648</v>
      </c>
      <c r="G156" s="35">
        <v>0</v>
      </c>
      <c r="H156" s="36" t="s">
        <v>649</v>
      </c>
      <c r="I156" s="35">
        <f t="shared" si="32"/>
        <v>0</v>
      </c>
      <c r="J156" s="35">
        <f t="shared" si="33"/>
        <v>0</v>
      </c>
      <c r="K156" s="33" t="s">
        <v>650</v>
      </c>
      <c r="L156" s="33" t="s">
        <v>624</v>
      </c>
      <c r="M156" s="36" t="s">
        <v>117</v>
      </c>
      <c r="N156" s="3"/>
    </row>
    <row r="157" spans="1:14" ht="13.9" customHeight="1" x14ac:dyDescent="0.2">
      <c r="A157" s="51">
        <v>147</v>
      </c>
      <c r="B157" s="33" t="s">
        <v>651</v>
      </c>
      <c r="C157" s="34">
        <v>44739</v>
      </c>
      <c r="D157" s="33" t="s">
        <v>228</v>
      </c>
      <c r="E157" s="1" t="s">
        <v>652</v>
      </c>
      <c r="F157" s="33" t="s">
        <v>653</v>
      </c>
      <c r="G157" s="35">
        <v>22418.077514624998</v>
      </c>
      <c r="H157" s="36">
        <v>0</v>
      </c>
      <c r="I157" s="35">
        <f t="shared" si="32"/>
        <v>0</v>
      </c>
      <c r="J157" s="35">
        <f t="shared" si="33"/>
        <v>0</v>
      </c>
      <c r="K157" s="33" t="s">
        <v>925</v>
      </c>
      <c r="L157" s="33" t="s">
        <v>654</v>
      </c>
      <c r="M157" s="37" t="s">
        <v>655</v>
      </c>
      <c r="N157" s="3" t="s">
        <v>656</v>
      </c>
    </row>
    <row r="158" spans="1:14" ht="13.9" customHeight="1" x14ac:dyDescent="0.2">
      <c r="A158" s="51">
        <v>148</v>
      </c>
      <c r="B158" s="33" t="s">
        <v>651</v>
      </c>
      <c r="C158" s="34">
        <v>44741</v>
      </c>
      <c r="D158" s="33" t="s">
        <v>269</v>
      </c>
      <c r="E158" s="33" t="s">
        <v>657</v>
      </c>
      <c r="F158" s="33" t="s">
        <v>658</v>
      </c>
      <c r="G158" s="35">
        <v>4545.7360568749991</v>
      </c>
      <c r="H158" s="36">
        <v>4521253910</v>
      </c>
      <c r="I158" s="35">
        <f t="shared" si="32"/>
        <v>4545.7360568749991</v>
      </c>
      <c r="J158" s="35">
        <f t="shared" si="33"/>
        <v>4545.7360568749991</v>
      </c>
      <c r="K158" s="33" t="s">
        <v>29</v>
      </c>
      <c r="L158" s="33" t="s">
        <v>654</v>
      </c>
      <c r="M158" s="36" t="s">
        <v>117</v>
      </c>
      <c r="N158" s="2" t="s">
        <v>117</v>
      </c>
    </row>
    <row r="159" spans="1:14" ht="13.9" customHeight="1" x14ac:dyDescent="0.2">
      <c r="A159" s="51">
        <v>149</v>
      </c>
      <c r="B159" s="33" t="s">
        <v>651</v>
      </c>
      <c r="C159" s="34">
        <v>44741</v>
      </c>
      <c r="D159" s="33" t="s">
        <v>229</v>
      </c>
      <c r="E159" s="33" t="s">
        <v>659</v>
      </c>
      <c r="F159" s="33" t="s">
        <v>660</v>
      </c>
      <c r="G159" s="35">
        <v>6084.5519653749989</v>
      </c>
      <c r="H159" s="36">
        <v>4520821201</v>
      </c>
      <c r="I159" s="35">
        <f t="shared" si="32"/>
        <v>6084.5519653749989</v>
      </c>
      <c r="J159" s="35">
        <f t="shared" si="33"/>
        <v>6084.5519653749989</v>
      </c>
      <c r="K159" s="33" t="s">
        <v>29</v>
      </c>
      <c r="L159" s="33" t="s">
        <v>661</v>
      </c>
      <c r="M159" s="36" t="s">
        <v>117</v>
      </c>
      <c r="N159" s="3"/>
    </row>
    <row r="160" spans="1:14" ht="13.9" customHeight="1" x14ac:dyDescent="0.2">
      <c r="A160" s="51">
        <v>150</v>
      </c>
      <c r="B160" s="33" t="s">
        <v>651</v>
      </c>
      <c r="C160" s="34">
        <v>44742</v>
      </c>
      <c r="D160" s="33" t="s">
        <v>269</v>
      </c>
      <c r="E160" s="33" t="s">
        <v>662</v>
      </c>
      <c r="F160" s="33" t="s">
        <v>663</v>
      </c>
      <c r="G160" s="35">
        <v>2674.731148375</v>
      </c>
      <c r="H160" s="36">
        <v>4521253910</v>
      </c>
      <c r="I160" s="35">
        <f t="shared" si="32"/>
        <v>2674.731148375</v>
      </c>
      <c r="J160" s="35">
        <f t="shared" si="33"/>
        <v>2674.731148375</v>
      </c>
      <c r="K160" s="33" t="s">
        <v>29</v>
      </c>
      <c r="L160" s="33" t="s">
        <v>664</v>
      </c>
      <c r="M160" s="36" t="s">
        <v>117</v>
      </c>
      <c r="N160" s="2" t="s">
        <v>117</v>
      </c>
    </row>
    <row r="161" spans="1:14" ht="13.9" customHeight="1" x14ac:dyDescent="0.2">
      <c r="A161" s="51">
        <v>151</v>
      </c>
      <c r="B161" s="33" t="s">
        <v>651</v>
      </c>
      <c r="C161" s="34">
        <v>44742</v>
      </c>
      <c r="D161" s="33" t="s">
        <v>269</v>
      </c>
      <c r="E161" s="33" t="s">
        <v>665</v>
      </c>
      <c r="F161" s="33" t="s">
        <v>666</v>
      </c>
      <c r="G161" s="35">
        <v>3925.8344563750002</v>
      </c>
      <c r="H161" s="36">
        <v>4521253910</v>
      </c>
      <c r="I161" s="35">
        <f t="shared" si="32"/>
        <v>3925.8344563750002</v>
      </c>
      <c r="J161" s="35">
        <f t="shared" si="33"/>
        <v>3925.8344563750002</v>
      </c>
      <c r="K161" s="33" t="s">
        <v>29</v>
      </c>
      <c r="L161" s="33" t="s">
        <v>667</v>
      </c>
      <c r="M161" s="36" t="s">
        <v>117</v>
      </c>
      <c r="N161" s="2" t="s">
        <v>117</v>
      </c>
    </row>
    <row r="162" spans="1:14" ht="13.9" customHeight="1" x14ac:dyDescent="0.2">
      <c r="A162" s="51">
        <v>152</v>
      </c>
      <c r="B162" s="33" t="s">
        <v>651</v>
      </c>
      <c r="C162" s="34">
        <v>44747</v>
      </c>
      <c r="D162" s="33" t="s">
        <v>229</v>
      </c>
      <c r="E162" s="33" t="s">
        <v>668</v>
      </c>
      <c r="F162" s="33" t="s">
        <v>669</v>
      </c>
      <c r="G162" s="35">
        <v>8387.1236068749968</v>
      </c>
      <c r="H162" s="36">
        <v>4521031785</v>
      </c>
      <c r="I162" s="35">
        <f t="shared" si="32"/>
        <v>8387.1236068749968</v>
      </c>
      <c r="J162" s="35">
        <f t="shared" si="33"/>
        <v>8387.1236068749968</v>
      </c>
      <c r="K162" s="33" t="s">
        <v>29</v>
      </c>
      <c r="L162" s="33" t="s">
        <v>117</v>
      </c>
      <c r="M162" s="36" t="s">
        <v>117</v>
      </c>
      <c r="N162" s="3"/>
    </row>
    <row r="163" spans="1:14" ht="13.9" customHeight="1" x14ac:dyDescent="0.2">
      <c r="A163" s="51">
        <v>153</v>
      </c>
      <c r="B163" s="33" t="s">
        <v>651</v>
      </c>
      <c r="C163" s="34">
        <v>44752</v>
      </c>
      <c r="D163" s="33" t="s">
        <v>229</v>
      </c>
      <c r="E163" s="33" t="s">
        <v>670</v>
      </c>
      <c r="F163" s="33" t="s">
        <v>671</v>
      </c>
      <c r="G163" s="35">
        <v>49850</v>
      </c>
      <c r="H163" s="36" t="s">
        <v>672</v>
      </c>
      <c r="I163" s="35">
        <f t="shared" si="32"/>
        <v>49850</v>
      </c>
      <c r="J163" s="35">
        <f t="shared" si="33"/>
        <v>49850</v>
      </c>
      <c r="K163" s="33" t="s">
        <v>29</v>
      </c>
      <c r="L163" s="33" t="s">
        <v>629</v>
      </c>
      <c r="M163" s="36" t="s">
        <v>117</v>
      </c>
      <c r="N163" s="3"/>
    </row>
    <row r="164" spans="1:14" ht="13.9" customHeight="1" x14ac:dyDescent="0.2">
      <c r="A164" s="51">
        <v>154</v>
      </c>
      <c r="B164" s="33" t="s">
        <v>673</v>
      </c>
      <c r="C164" s="34">
        <v>44746</v>
      </c>
      <c r="D164" s="33" t="s">
        <v>228</v>
      </c>
      <c r="E164" s="33" t="s">
        <v>674</v>
      </c>
      <c r="F164" s="33" t="s">
        <v>675</v>
      </c>
      <c r="G164" s="35">
        <v>4660.6400000000003</v>
      </c>
      <c r="H164" s="36">
        <v>4521136066</v>
      </c>
      <c r="I164" s="35">
        <f t="shared" si="32"/>
        <v>4660.6400000000003</v>
      </c>
      <c r="J164" s="35">
        <f t="shared" si="33"/>
        <v>4660.6400000000003</v>
      </c>
      <c r="K164" s="33" t="s">
        <v>29</v>
      </c>
      <c r="L164" s="33"/>
      <c r="M164" s="36" t="s">
        <v>609</v>
      </c>
      <c r="N164" s="3"/>
    </row>
    <row r="165" spans="1:14" ht="13.9" customHeight="1" x14ac:dyDescent="0.2">
      <c r="A165" s="51">
        <v>155</v>
      </c>
      <c r="B165" s="33" t="s">
        <v>673</v>
      </c>
      <c r="C165" s="34">
        <v>44748</v>
      </c>
      <c r="D165" s="33" t="s">
        <v>228</v>
      </c>
      <c r="E165" s="33" t="s">
        <v>676</v>
      </c>
      <c r="F165" s="33" t="s">
        <v>677</v>
      </c>
      <c r="G165" s="35">
        <v>4576.7</v>
      </c>
      <c r="H165" s="36">
        <v>4521136066</v>
      </c>
      <c r="I165" s="35">
        <f t="shared" si="32"/>
        <v>4576.7</v>
      </c>
      <c r="J165" s="35">
        <f t="shared" si="33"/>
        <v>4576.7</v>
      </c>
      <c r="K165" s="33" t="s">
        <v>29</v>
      </c>
      <c r="L165" s="33" t="s">
        <v>293</v>
      </c>
      <c r="M165" s="36" t="s">
        <v>609</v>
      </c>
      <c r="N165" s="3"/>
    </row>
    <row r="166" spans="1:14" ht="13.9" customHeight="1" x14ac:dyDescent="0.2">
      <c r="A166" s="51">
        <v>156</v>
      </c>
      <c r="B166" s="33" t="s">
        <v>673</v>
      </c>
      <c r="C166" s="34">
        <v>44748</v>
      </c>
      <c r="D166" s="33" t="s">
        <v>269</v>
      </c>
      <c r="E166" s="33" t="s">
        <v>678</v>
      </c>
      <c r="F166" s="33" t="s">
        <v>679</v>
      </c>
      <c r="G166" s="35">
        <v>10974.17</v>
      </c>
      <c r="H166" s="36">
        <v>4521120306</v>
      </c>
      <c r="I166" s="35">
        <f t="shared" si="32"/>
        <v>10974.17</v>
      </c>
      <c r="J166" s="35">
        <f t="shared" si="33"/>
        <v>10974.17</v>
      </c>
      <c r="K166" s="33" t="s">
        <v>29</v>
      </c>
      <c r="L166" s="33" t="s">
        <v>617</v>
      </c>
      <c r="M166" s="36" t="s">
        <v>117</v>
      </c>
      <c r="N166" s="3"/>
    </row>
    <row r="167" spans="1:14" ht="13.9" customHeight="1" x14ac:dyDescent="0.2">
      <c r="A167" s="51">
        <v>157</v>
      </c>
      <c r="B167" s="33" t="s">
        <v>673</v>
      </c>
      <c r="C167" s="34">
        <v>44748</v>
      </c>
      <c r="D167" s="33" t="s">
        <v>269</v>
      </c>
      <c r="E167" s="33" t="s">
        <v>680</v>
      </c>
      <c r="F167" s="33" t="s">
        <v>681</v>
      </c>
      <c r="G167" s="35">
        <v>7444.62</v>
      </c>
      <c r="H167" s="36">
        <v>4521120357</v>
      </c>
      <c r="I167" s="35">
        <f t="shared" si="32"/>
        <v>7444.62</v>
      </c>
      <c r="J167" s="35">
        <f t="shared" si="33"/>
        <v>7444.62</v>
      </c>
      <c r="K167" s="33" t="s">
        <v>29</v>
      </c>
      <c r="L167" s="33" t="s">
        <v>682</v>
      </c>
      <c r="M167" s="36" t="s">
        <v>117</v>
      </c>
      <c r="N167" s="3"/>
    </row>
    <row r="168" spans="1:14" ht="13.9" customHeight="1" x14ac:dyDescent="0.2">
      <c r="A168" s="51">
        <v>158</v>
      </c>
      <c r="B168" s="33" t="s">
        <v>673</v>
      </c>
      <c r="C168" s="34">
        <v>44749</v>
      </c>
      <c r="D168" s="33" t="s">
        <v>228</v>
      </c>
      <c r="E168" s="33" t="s">
        <v>683</v>
      </c>
      <c r="F168" s="33" t="s">
        <v>684</v>
      </c>
      <c r="G168" s="35">
        <v>13405.82</v>
      </c>
      <c r="H168" s="36">
        <v>4521289337</v>
      </c>
      <c r="I168" s="35">
        <f t="shared" si="32"/>
        <v>13405.82</v>
      </c>
      <c r="J168" s="35">
        <f t="shared" si="33"/>
        <v>13405.82</v>
      </c>
      <c r="K168" s="33" t="s">
        <v>29</v>
      </c>
      <c r="L168" s="33" t="s">
        <v>685</v>
      </c>
      <c r="M168" s="36" t="s">
        <v>646</v>
      </c>
      <c r="N168" s="3"/>
    </row>
    <row r="169" spans="1:14" ht="13.9" customHeight="1" x14ac:dyDescent="0.2">
      <c r="A169" s="51">
        <v>159</v>
      </c>
      <c r="B169" s="33" t="s">
        <v>673</v>
      </c>
      <c r="C169" s="34">
        <v>44749</v>
      </c>
      <c r="D169" s="33" t="s">
        <v>229</v>
      </c>
      <c r="E169" s="33" t="s">
        <v>686</v>
      </c>
      <c r="F169" s="33" t="s">
        <v>687</v>
      </c>
      <c r="G169" s="35">
        <v>13780.71</v>
      </c>
      <c r="H169" s="36">
        <v>4520821201</v>
      </c>
      <c r="I169" s="35">
        <f t="shared" si="32"/>
        <v>13780.71</v>
      </c>
      <c r="J169" s="35">
        <f t="shared" si="33"/>
        <v>13780.71</v>
      </c>
      <c r="K169" s="33" t="s">
        <v>29</v>
      </c>
      <c r="L169" s="33" t="s">
        <v>605</v>
      </c>
      <c r="M169" s="36" t="s">
        <v>117</v>
      </c>
      <c r="N169" s="3"/>
    </row>
    <row r="170" spans="1:14" ht="13.9" customHeight="1" x14ac:dyDescent="0.2">
      <c r="A170" s="51">
        <v>160</v>
      </c>
      <c r="B170" s="33" t="s">
        <v>673</v>
      </c>
      <c r="C170" s="34">
        <v>44750</v>
      </c>
      <c r="D170" s="33" t="s">
        <v>228</v>
      </c>
      <c r="E170" s="1" t="s">
        <v>688</v>
      </c>
      <c r="F170" s="33" t="s">
        <v>689</v>
      </c>
      <c r="G170" s="35">
        <v>3848.22</v>
      </c>
      <c r="H170" s="36">
        <v>4521621287</v>
      </c>
      <c r="I170" s="35">
        <f t="shared" si="32"/>
        <v>3848.22</v>
      </c>
      <c r="J170" s="35">
        <f t="shared" si="33"/>
        <v>0</v>
      </c>
      <c r="K170" s="33" t="s">
        <v>247</v>
      </c>
      <c r="L170" s="33" t="s">
        <v>690</v>
      </c>
      <c r="M170" s="37" t="s">
        <v>640</v>
      </c>
      <c r="N170" s="2" t="s">
        <v>117</v>
      </c>
    </row>
    <row r="171" spans="1:14" ht="13.9" customHeight="1" x14ac:dyDescent="0.2">
      <c r="A171" s="51">
        <v>161</v>
      </c>
      <c r="B171" s="33" t="s">
        <v>673</v>
      </c>
      <c r="C171" s="34">
        <v>44747</v>
      </c>
      <c r="D171" s="33" t="s">
        <v>229</v>
      </c>
      <c r="E171" s="33" t="s">
        <v>691</v>
      </c>
      <c r="F171" s="33" t="s">
        <v>692</v>
      </c>
      <c r="G171" s="35">
        <v>2939.21</v>
      </c>
      <c r="H171" s="36">
        <v>4521438293</v>
      </c>
      <c r="I171" s="35">
        <f t="shared" ref="I171:I202" si="34">IF(H171=0,0,G171)</f>
        <v>2939.21</v>
      </c>
      <c r="J171" s="35">
        <f t="shared" ref="J171:J202" si="35">IF(K171="PAGADA",I171,0)</f>
        <v>2939.21</v>
      </c>
      <c r="K171" s="33" t="s">
        <v>29</v>
      </c>
      <c r="L171" s="33" t="s">
        <v>693</v>
      </c>
      <c r="M171" s="36" t="s">
        <v>694</v>
      </c>
      <c r="N171" s="2" t="s">
        <v>117</v>
      </c>
    </row>
    <row r="172" spans="1:14" ht="13.9" customHeight="1" x14ac:dyDescent="0.2">
      <c r="A172" s="51">
        <v>162</v>
      </c>
      <c r="B172" s="33" t="s">
        <v>673</v>
      </c>
      <c r="C172" s="34">
        <v>44747</v>
      </c>
      <c r="D172" s="33" t="s">
        <v>229</v>
      </c>
      <c r="E172" s="33" t="s">
        <v>695</v>
      </c>
      <c r="F172" s="33" t="s">
        <v>696</v>
      </c>
      <c r="G172" s="35">
        <v>4576.7</v>
      </c>
      <c r="H172" s="36">
        <v>4521438282</v>
      </c>
      <c r="I172" s="35">
        <f t="shared" si="34"/>
        <v>4576.7</v>
      </c>
      <c r="J172" s="35">
        <f t="shared" si="35"/>
        <v>4576.7</v>
      </c>
      <c r="K172" s="33" t="s">
        <v>29</v>
      </c>
      <c r="L172" s="33" t="s">
        <v>620</v>
      </c>
      <c r="M172" s="36" t="s">
        <v>697</v>
      </c>
      <c r="N172" s="2" t="s">
        <v>117</v>
      </c>
    </row>
    <row r="173" spans="1:14" ht="13.9" customHeight="1" x14ac:dyDescent="0.2">
      <c r="A173" s="51">
        <v>163</v>
      </c>
      <c r="B173" s="33" t="s">
        <v>698</v>
      </c>
      <c r="C173" s="34">
        <v>44754</v>
      </c>
      <c r="D173" s="33" t="s">
        <v>269</v>
      </c>
      <c r="E173" s="33" t="s">
        <v>699</v>
      </c>
      <c r="F173" s="38" t="s">
        <v>700</v>
      </c>
      <c r="G173" s="35">
        <v>4287.18</v>
      </c>
      <c r="H173" s="36">
        <v>4521120357</v>
      </c>
      <c r="I173" s="35">
        <f t="shared" si="34"/>
        <v>4287.18</v>
      </c>
      <c r="J173" s="35">
        <f t="shared" si="35"/>
        <v>4287.18</v>
      </c>
      <c r="K173" s="33" t="s">
        <v>29</v>
      </c>
      <c r="L173" s="33" t="s">
        <v>636</v>
      </c>
      <c r="M173" s="36" t="s">
        <v>117</v>
      </c>
      <c r="N173" s="3"/>
    </row>
    <row r="174" spans="1:14" ht="13.9" customHeight="1" x14ac:dyDescent="0.2">
      <c r="A174" s="51">
        <v>164</v>
      </c>
      <c r="B174" s="33" t="s">
        <v>698</v>
      </c>
      <c r="C174" s="34">
        <v>44755</v>
      </c>
      <c r="D174" s="33" t="s">
        <v>269</v>
      </c>
      <c r="E174" s="33" t="s">
        <v>701</v>
      </c>
      <c r="F174" s="38" t="s">
        <v>702</v>
      </c>
      <c r="G174" s="35">
        <v>6006.79</v>
      </c>
      <c r="H174" s="36">
        <v>4521120357</v>
      </c>
      <c r="I174" s="35">
        <f t="shared" si="34"/>
        <v>6006.79</v>
      </c>
      <c r="J174" s="35">
        <f t="shared" si="35"/>
        <v>6006.79</v>
      </c>
      <c r="K174" s="33" t="s">
        <v>29</v>
      </c>
      <c r="L174" s="33" t="s">
        <v>367</v>
      </c>
      <c r="M174" s="36" t="s">
        <v>117</v>
      </c>
      <c r="N174" s="3"/>
    </row>
    <row r="175" spans="1:14" ht="13.9" customHeight="1" x14ac:dyDescent="0.2">
      <c r="A175" s="51">
        <v>165</v>
      </c>
      <c r="B175" s="33" t="s">
        <v>698</v>
      </c>
      <c r="C175" s="34">
        <v>44755</v>
      </c>
      <c r="D175" s="33" t="s">
        <v>269</v>
      </c>
      <c r="E175" s="33" t="s">
        <v>703</v>
      </c>
      <c r="F175" s="38" t="s">
        <v>704</v>
      </c>
      <c r="G175" s="35">
        <v>3268.59</v>
      </c>
      <c r="H175" s="36">
        <v>4521120357</v>
      </c>
      <c r="I175" s="35">
        <f t="shared" si="34"/>
        <v>3268.59</v>
      </c>
      <c r="J175" s="35">
        <f t="shared" si="35"/>
        <v>3268.59</v>
      </c>
      <c r="K175" s="33" t="s">
        <v>29</v>
      </c>
      <c r="L175" s="33" t="s">
        <v>705</v>
      </c>
      <c r="M175" s="36" t="s">
        <v>117</v>
      </c>
      <c r="N175" s="3"/>
    </row>
    <row r="176" spans="1:14" ht="13.9" customHeight="1" x14ac:dyDescent="0.2">
      <c r="A176" s="51">
        <v>166</v>
      </c>
      <c r="B176" s="33" t="s">
        <v>698</v>
      </c>
      <c r="C176" s="34">
        <v>44756</v>
      </c>
      <c r="D176" s="33" t="s">
        <v>269</v>
      </c>
      <c r="E176" s="33" t="s">
        <v>706</v>
      </c>
      <c r="F176" s="38" t="s">
        <v>707</v>
      </c>
      <c r="G176" s="35">
        <v>11502.69</v>
      </c>
      <c r="H176" s="36">
        <v>4521120357</v>
      </c>
      <c r="I176" s="35">
        <f t="shared" si="34"/>
        <v>11502.69</v>
      </c>
      <c r="J176" s="35">
        <f t="shared" si="35"/>
        <v>11502.69</v>
      </c>
      <c r="K176" s="33" t="s">
        <v>29</v>
      </c>
      <c r="L176" s="33" t="s">
        <v>708</v>
      </c>
      <c r="M176" s="36" t="s">
        <v>117</v>
      </c>
      <c r="N176" s="3"/>
    </row>
    <row r="177" spans="1:14" ht="13.9" customHeight="1" x14ac:dyDescent="0.2">
      <c r="A177" s="51">
        <v>167</v>
      </c>
      <c r="B177" s="33" t="s">
        <v>698</v>
      </c>
      <c r="C177" s="34">
        <v>44756</v>
      </c>
      <c r="D177" s="33" t="s">
        <v>229</v>
      </c>
      <c r="E177" s="1" t="s">
        <v>709</v>
      </c>
      <c r="F177" s="38" t="s">
        <v>710</v>
      </c>
      <c r="G177" s="35">
        <v>22540.75</v>
      </c>
      <c r="H177" s="36">
        <v>0</v>
      </c>
      <c r="I177" s="35">
        <f t="shared" si="34"/>
        <v>0</v>
      </c>
      <c r="J177" s="35">
        <f t="shared" si="35"/>
        <v>0</v>
      </c>
      <c r="K177" s="33" t="s">
        <v>925</v>
      </c>
      <c r="L177" s="33" t="s">
        <v>711</v>
      </c>
      <c r="M177" s="36" t="s">
        <v>712</v>
      </c>
      <c r="N177" s="2" t="s">
        <v>117</v>
      </c>
    </row>
    <row r="178" spans="1:14" ht="13.9" customHeight="1" x14ac:dyDescent="0.2">
      <c r="A178" s="51">
        <v>168</v>
      </c>
      <c r="B178" s="33" t="s">
        <v>698</v>
      </c>
      <c r="C178" s="34">
        <v>44757</v>
      </c>
      <c r="D178" s="33" t="s">
        <v>269</v>
      </c>
      <c r="E178" s="33" t="s">
        <v>713</v>
      </c>
      <c r="F178" s="38" t="s">
        <v>714</v>
      </c>
      <c r="G178" s="35">
        <v>2156.11</v>
      </c>
      <c r="H178" s="36">
        <v>4521120357</v>
      </c>
      <c r="I178" s="35">
        <f t="shared" si="34"/>
        <v>2156.11</v>
      </c>
      <c r="J178" s="35">
        <f t="shared" si="35"/>
        <v>2156.11</v>
      </c>
      <c r="K178" s="33" t="s">
        <v>29</v>
      </c>
      <c r="L178" s="33" t="s">
        <v>562</v>
      </c>
      <c r="M178" s="36" t="s">
        <v>715</v>
      </c>
      <c r="N178" s="3"/>
    </row>
    <row r="179" spans="1:14" ht="13.9" customHeight="1" x14ac:dyDescent="0.2">
      <c r="A179" s="51">
        <v>169</v>
      </c>
      <c r="B179" s="33" t="s">
        <v>698</v>
      </c>
      <c r="C179" s="34">
        <v>44757</v>
      </c>
      <c r="D179" s="33" t="s">
        <v>269</v>
      </c>
      <c r="E179" s="33" t="s">
        <v>716</v>
      </c>
      <c r="F179" s="38" t="s">
        <v>717</v>
      </c>
      <c r="G179" s="35">
        <v>2156.11</v>
      </c>
      <c r="H179" s="36">
        <v>4521120357</v>
      </c>
      <c r="I179" s="35">
        <f t="shared" si="34"/>
        <v>2156.11</v>
      </c>
      <c r="J179" s="35">
        <f t="shared" si="35"/>
        <v>2156.11</v>
      </c>
      <c r="K179" s="33" t="s">
        <v>29</v>
      </c>
      <c r="L179" s="33" t="s">
        <v>718</v>
      </c>
      <c r="M179" s="36" t="s">
        <v>117</v>
      </c>
      <c r="N179" s="3"/>
    </row>
    <row r="180" spans="1:14" ht="13.9" customHeight="1" x14ac:dyDescent="0.2">
      <c r="A180" s="51">
        <v>170</v>
      </c>
      <c r="B180" s="33" t="s">
        <v>698</v>
      </c>
      <c r="C180" s="34">
        <v>44757</v>
      </c>
      <c r="D180" s="33" t="s">
        <v>269</v>
      </c>
      <c r="E180" s="33" t="s">
        <v>719</v>
      </c>
      <c r="F180" s="38" t="s">
        <v>720</v>
      </c>
      <c r="G180" s="35">
        <v>14346.13</v>
      </c>
      <c r="H180" s="36">
        <v>4521120357</v>
      </c>
      <c r="I180" s="35">
        <f t="shared" si="34"/>
        <v>14346.13</v>
      </c>
      <c r="J180" s="35">
        <f t="shared" si="35"/>
        <v>14346.13</v>
      </c>
      <c r="K180" s="33" t="s">
        <v>29</v>
      </c>
      <c r="L180" s="33" t="s">
        <v>718</v>
      </c>
      <c r="M180" s="36" t="s">
        <v>117</v>
      </c>
      <c r="N180" s="3"/>
    </row>
    <row r="181" spans="1:14" ht="13.9" customHeight="1" x14ac:dyDescent="0.2">
      <c r="A181" s="51">
        <v>171</v>
      </c>
      <c r="B181" s="33" t="s">
        <v>698</v>
      </c>
      <c r="C181" s="34">
        <v>44757</v>
      </c>
      <c r="D181" s="33" t="s">
        <v>229</v>
      </c>
      <c r="E181" s="1" t="s">
        <v>721</v>
      </c>
      <c r="F181" s="38" t="s">
        <v>722</v>
      </c>
      <c r="G181" s="35">
        <v>35335.08</v>
      </c>
      <c r="H181" s="36">
        <v>0</v>
      </c>
      <c r="I181" s="35">
        <f t="shared" si="34"/>
        <v>0</v>
      </c>
      <c r="J181" s="35">
        <f t="shared" si="35"/>
        <v>0</v>
      </c>
      <c r="K181" s="33" t="s">
        <v>925</v>
      </c>
      <c r="L181" s="33" t="s">
        <v>711</v>
      </c>
      <c r="M181" s="36" t="s">
        <v>712</v>
      </c>
      <c r="N181" s="2" t="s">
        <v>117</v>
      </c>
    </row>
    <row r="182" spans="1:14" ht="13.9" customHeight="1" x14ac:dyDescent="0.2">
      <c r="A182" s="51">
        <v>172</v>
      </c>
      <c r="B182" s="33" t="s">
        <v>698</v>
      </c>
      <c r="C182" s="34">
        <v>44758</v>
      </c>
      <c r="D182" s="33" t="s">
        <v>228</v>
      </c>
      <c r="E182" s="33" t="s">
        <v>723</v>
      </c>
      <c r="F182" s="38" t="s">
        <v>724</v>
      </c>
      <c r="G182" s="35">
        <v>9595.08</v>
      </c>
      <c r="H182" s="36">
        <v>4521289337</v>
      </c>
      <c r="I182" s="35">
        <f t="shared" si="34"/>
        <v>9595.08</v>
      </c>
      <c r="J182" s="35">
        <f t="shared" si="35"/>
        <v>9595.08</v>
      </c>
      <c r="K182" s="33" t="s">
        <v>29</v>
      </c>
      <c r="L182" s="33" t="s">
        <v>725</v>
      </c>
      <c r="M182" s="36" t="s">
        <v>646</v>
      </c>
      <c r="N182" s="3"/>
    </row>
    <row r="183" spans="1:14" ht="13.9" customHeight="1" x14ac:dyDescent="0.2">
      <c r="A183" s="51">
        <v>173</v>
      </c>
      <c r="B183" s="33" t="s">
        <v>698</v>
      </c>
      <c r="C183" s="34">
        <v>44753</v>
      </c>
      <c r="D183" s="33" t="s">
        <v>229</v>
      </c>
      <c r="E183" s="33" t="s">
        <v>726</v>
      </c>
      <c r="F183" s="38" t="s">
        <v>727</v>
      </c>
      <c r="G183" s="35">
        <v>2716.64</v>
      </c>
      <c r="H183" s="36">
        <v>4521438282</v>
      </c>
      <c r="I183" s="35">
        <f t="shared" si="34"/>
        <v>2716.64</v>
      </c>
      <c r="J183" s="35">
        <f t="shared" si="35"/>
        <v>2716.64</v>
      </c>
      <c r="K183" s="33" t="s">
        <v>29</v>
      </c>
      <c r="L183" s="33" t="s">
        <v>629</v>
      </c>
      <c r="M183" s="36" t="s">
        <v>697</v>
      </c>
      <c r="N183" s="2" t="s">
        <v>117</v>
      </c>
    </row>
    <row r="184" spans="1:14" ht="13.9" customHeight="1" x14ac:dyDescent="0.2">
      <c r="A184" s="51">
        <v>174</v>
      </c>
      <c r="B184" s="33" t="s">
        <v>698</v>
      </c>
      <c r="C184" s="34">
        <v>44753</v>
      </c>
      <c r="D184" s="33" t="s">
        <v>229</v>
      </c>
      <c r="E184" s="33" t="s">
        <v>728</v>
      </c>
      <c r="F184" s="38" t="s">
        <v>729</v>
      </c>
      <c r="G184" s="35">
        <v>4728.51</v>
      </c>
      <c r="H184" s="36">
        <v>4521438300</v>
      </c>
      <c r="I184" s="35">
        <f t="shared" si="34"/>
        <v>4728.51</v>
      </c>
      <c r="J184" s="35">
        <f t="shared" si="35"/>
        <v>4728.51</v>
      </c>
      <c r="K184" s="33" t="s">
        <v>29</v>
      </c>
      <c r="L184" s="33" t="s">
        <v>629</v>
      </c>
      <c r="M184" s="36" t="s">
        <v>730</v>
      </c>
      <c r="N184" s="2" t="s">
        <v>117</v>
      </c>
    </row>
    <row r="185" spans="1:14" ht="13.9" customHeight="1" x14ac:dyDescent="0.2">
      <c r="A185" s="51">
        <v>175</v>
      </c>
      <c r="B185" s="33" t="s">
        <v>731</v>
      </c>
      <c r="C185" s="34">
        <v>44762</v>
      </c>
      <c r="D185" s="33" t="s">
        <v>229</v>
      </c>
      <c r="E185" s="33" t="s">
        <v>732</v>
      </c>
      <c r="F185" s="38" t="s">
        <v>733</v>
      </c>
      <c r="G185" s="39">
        <v>5299.7441889843758</v>
      </c>
      <c r="H185" s="36">
        <v>4521488251</v>
      </c>
      <c r="I185" s="35">
        <f t="shared" si="34"/>
        <v>5299.7441889843758</v>
      </c>
      <c r="J185" s="35">
        <f t="shared" si="35"/>
        <v>5299.7441889843758</v>
      </c>
      <c r="K185" s="33" t="s">
        <v>29</v>
      </c>
      <c r="L185" s="33" t="s">
        <v>734</v>
      </c>
      <c r="M185" s="36" t="s">
        <v>117</v>
      </c>
      <c r="N185" s="2" t="s">
        <v>117</v>
      </c>
    </row>
    <row r="186" spans="1:14" ht="13.9" customHeight="1" x14ac:dyDescent="0.2">
      <c r="A186" s="51">
        <v>176</v>
      </c>
      <c r="B186" s="33" t="s">
        <v>731</v>
      </c>
      <c r="C186" s="34">
        <v>44762</v>
      </c>
      <c r="D186" s="33" t="s">
        <v>229</v>
      </c>
      <c r="E186" s="33" t="s">
        <v>735</v>
      </c>
      <c r="F186" s="38" t="s">
        <v>736</v>
      </c>
      <c r="G186" s="35">
        <v>5463.74</v>
      </c>
      <c r="H186" s="36">
        <v>4521438293</v>
      </c>
      <c r="I186" s="35">
        <f t="shared" si="34"/>
        <v>5463.74</v>
      </c>
      <c r="J186" s="35">
        <f t="shared" si="35"/>
        <v>5463.74</v>
      </c>
      <c r="K186" s="33" t="s">
        <v>29</v>
      </c>
      <c r="L186" s="33" t="s">
        <v>708</v>
      </c>
      <c r="M186" s="36" t="s">
        <v>694</v>
      </c>
      <c r="N186" s="2" t="s">
        <v>117</v>
      </c>
    </row>
    <row r="187" spans="1:14" ht="13.9" customHeight="1" x14ac:dyDescent="0.2">
      <c r="A187" s="51">
        <v>177</v>
      </c>
      <c r="B187" s="33" t="s">
        <v>731</v>
      </c>
      <c r="C187" s="34">
        <v>44763</v>
      </c>
      <c r="D187" s="33" t="s">
        <v>229</v>
      </c>
      <c r="E187" s="33" t="s">
        <v>737</v>
      </c>
      <c r="F187" s="40" t="s">
        <v>738</v>
      </c>
      <c r="G187" s="35">
        <v>3883.6051493281252</v>
      </c>
      <c r="H187" s="36">
        <v>4521438293</v>
      </c>
      <c r="I187" s="35">
        <f t="shared" si="34"/>
        <v>3883.6051493281252</v>
      </c>
      <c r="J187" s="35">
        <f t="shared" si="35"/>
        <v>3883.6051493281252</v>
      </c>
      <c r="K187" s="33" t="s">
        <v>29</v>
      </c>
      <c r="L187" s="33" t="s">
        <v>508</v>
      </c>
      <c r="M187" s="36" t="s">
        <v>694</v>
      </c>
      <c r="N187" s="2" t="s">
        <v>117</v>
      </c>
    </row>
    <row r="188" spans="1:14" ht="13.9" customHeight="1" x14ac:dyDescent="0.2">
      <c r="A188" s="51">
        <v>178</v>
      </c>
      <c r="B188" s="33" t="s">
        <v>731</v>
      </c>
      <c r="C188" s="34">
        <v>44760</v>
      </c>
      <c r="D188" s="33" t="s">
        <v>269</v>
      </c>
      <c r="E188" s="33" t="s">
        <v>739</v>
      </c>
      <c r="F188" s="38" t="s">
        <v>740</v>
      </c>
      <c r="G188" s="35">
        <v>20761.850080562504</v>
      </c>
      <c r="H188" s="36" t="s">
        <v>741</v>
      </c>
      <c r="I188" s="35">
        <f t="shared" si="34"/>
        <v>20761.850080562504</v>
      </c>
      <c r="J188" s="35">
        <f t="shared" si="35"/>
        <v>20761.850080562504</v>
      </c>
      <c r="K188" s="33" t="s">
        <v>29</v>
      </c>
      <c r="L188" s="33" t="s">
        <v>708</v>
      </c>
      <c r="M188" s="36" t="s">
        <v>742</v>
      </c>
      <c r="N188" s="3"/>
    </row>
    <row r="189" spans="1:14" ht="13.9" customHeight="1" x14ac:dyDescent="0.2">
      <c r="A189" s="51">
        <v>179</v>
      </c>
      <c r="B189" s="33" t="s">
        <v>731</v>
      </c>
      <c r="C189" s="34">
        <v>44761</v>
      </c>
      <c r="D189" s="33" t="s">
        <v>269</v>
      </c>
      <c r="E189" s="33" t="s">
        <v>743</v>
      </c>
      <c r="F189" s="38" t="s">
        <v>744</v>
      </c>
      <c r="G189" s="35">
        <v>4312.2170568749989</v>
      </c>
      <c r="H189" s="36" t="s">
        <v>741</v>
      </c>
      <c r="I189" s="35">
        <f t="shared" si="34"/>
        <v>4312.2170568749989</v>
      </c>
      <c r="J189" s="35">
        <f t="shared" si="35"/>
        <v>4312.2170568749989</v>
      </c>
      <c r="K189" s="33" t="s">
        <v>29</v>
      </c>
      <c r="L189" s="33" t="s">
        <v>708</v>
      </c>
      <c r="M189" s="36" t="s">
        <v>742</v>
      </c>
      <c r="N189" s="3"/>
    </row>
    <row r="190" spans="1:14" ht="13.9" customHeight="1" x14ac:dyDescent="0.2">
      <c r="A190" s="51">
        <v>180</v>
      </c>
      <c r="B190" s="33" t="s">
        <v>731</v>
      </c>
      <c r="C190" s="34">
        <v>44763</v>
      </c>
      <c r="D190" s="33" t="s">
        <v>269</v>
      </c>
      <c r="E190" s="33" t="s">
        <v>745</v>
      </c>
      <c r="F190" s="38" t="s">
        <v>746</v>
      </c>
      <c r="G190" s="35">
        <v>30057.5626658125</v>
      </c>
      <c r="H190" s="36" t="s">
        <v>741</v>
      </c>
      <c r="I190" s="35">
        <f t="shared" si="34"/>
        <v>30057.5626658125</v>
      </c>
      <c r="J190" s="35">
        <f t="shared" si="35"/>
        <v>30057.5626658125</v>
      </c>
      <c r="K190" s="33" t="s">
        <v>29</v>
      </c>
      <c r="L190" s="33" t="s">
        <v>747</v>
      </c>
      <c r="M190" s="36" t="s">
        <v>742</v>
      </c>
      <c r="N190" s="3"/>
    </row>
    <row r="191" spans="1:14" ht="13.9" customHeight="1" x14ac:dyDescent="0.2">
      <c r="A191" s="51">
        <v>181</v>
      </c>
      <c r="B191" s="33" t="s">
        <v>731</v>
      </c>
      <c r="C191" s="34">
        <v>44764</v>
      </c>
      <c r="D191" s="33" t="s">
        <v>229</v>
      </c>
      <c r="E191" s="1" t="s">
        <v>748</v>
      </c>
      <c r="F191" s="38" t="s">
        <v>749</v>
      </c>
      <c r="G191" s="35">
        <v>21093.281993875</v>
      </c>
      <c r="H191" s="36">
        <v>0</v>
      </c>
      <c r="I191" s="35">
        <f t="shared" si="34"/>
        <v>0</v>
      </c>
      <c r="J191" s="35">
        <f t="shared" si="35"/>
        <v>0</v>
      </c>
      <c r="K191" s="33" t="s">
        <v>925</v>
      </c>
      <c r="L191" s="33" t="s">
        <v>711</v>
      </c>
      <c r="M191" s="36" t="s">
        <v>712</v>
      </c>
      <c r="N191" s="2" t="s">
        <v>117</v>
      </c>
    </row>
    <row r="192" spans="1:14" ht="13.9" customHeight="1" x14ac:dyDescent="0.2">
      <c r="A192" s="51">
        <v>182</v>
      </c>
      <c r="B192" s="33" t="s">
        <v>731</v>
      </c>
      <c r="C192" s="34">
        <v>44764</v>
      </c>
      <c r="D192" s="33" t="s">
        <v>268</v>
      </c>
      <c r="E192" s="33" t="s">
        <v>750</v>
      </c>
      <c r="F192" s="38" t="s">
        <v>751</v>
      </c>
      <c r="G192" s="35">
        <v>7915.709293375</v>
      </c>
      <c r="H192" s="36">
        <v>4521165461</v>
      </c>
      <c r="I192" s="35">
        <f t="shared" si="34"/>
        <v>7915.709293375</v>
      </c>
      <c r="J192" s="35">
        <f t="shared" si="35"/>
        <v>7915.709293375</v>
      </c>
      <c r="K192" s="33" t="s">
        <v>29</v>
      </c>
      <c r="L192" s="33" t="s">
        <v>752</v>
      </c>
      <c r="M192" s="36" t="s">
        <v>117</v>
      </c>
      <c r="N192" s="3"/>
    </row>
    <row r="193" spans="1:14" ht="13.9" customHeight="1" x14ac:dyDescent="0.2">
      <c r="A193" s="51">
        <v>183</v>
      </c>
      <c r="B193" s="33" t="s">
        <v>731</v>
      </c>
      <c r="C193" s="34">
        <v>44765</v>
      </c>
      <c r="D193" s="33" t="s">
        <v>269</v>
      </c>
      <c r="E193" s="33" t="s">
        <v>753</v>
      </c>
      <c r="F193" s="38" t="s">
        <v>754</v>
      </c>
      <c r="G193" s="35">
        <v>11908.59699453125</v>
      </c>
      <c r="H193" s="36" t="s">
        <v>755</v>
      </c>
      <c r="I193" s="35">
        <f t="shared" si="34"/>
        <v>11908.59699453125</v>
      </c>
      <c r="J193" s="35">
        <f t="shared" si="35"/>
        <v>11908.59699453125</v>
      </c>
      <c r="K193" s="33" t="s">
        <v>29</v>
      </c>
      <c r="L193" s="33" t="s">
        <v>756</v>
      </c>
      <c r="M193" s="36" t="s">
        <v>117</v>
      </c>
      <c r="N193" s="3"/>
    </row>
    <row r="194" spans="1:14" ht="13.9" customHeight="1" x14ac:dyDescent="0.2">
      <c r="A194" s="51">
        <v>184</v>
      </c>
      <c r="B194" s="33" t="s">
        <v>757</v>
      </c>
      <c r="C194" s="34">
        <v>44768</v>
      </c>
      <c r="D194" s="33" t="s">
        <v>229</v>
      </c>
      <c r="E194" s="33" t="s">
        <v>758</v>
      </c>
      <c r="F194" s="38" t="s">
        <v>759</v>
      </c>
      <c r="G194" s="35">
        <v>13996.634949375002</v>
      </c>
      <c r="H194" s="36">
        <v>4520821201</v>
      </c>
      <c r="I194" s="35">
        <f t="shared" si="34"/>
        <v>13996.634949375002</v>
      </c>
      <c r="J194" s="35">
        <f t="shared" si="35"/>
        <v>13996.634949375002</v>
      </c>
      <c r="K194" s="33" t="s">
        <v>29</v>
      </c>
      <c r="L194" s="33" t="s">
        <v>760</v>
      </c>
      <c r="M194" s="36" t="s">
        <v>117</v>
      </c>
      <c r="N194" s="3"/>
    </row>
    <row r="195" spans="1:14" ht="13.9" customHeight="1" x14ac:dyDescent="0.2">
      <c r="A195" s="51">
        <v>185</v>
      </c>
      <c r="B195" s="33" t="s">
        <v>757</v>
      </c>
      <c r="C195" s="34">
        <v>44769</v>
      </c>
      <c r="D195" s="33" t="s">
        <v>269</v>
      </c>
      <c r="E195" s="33" t="s">
        <v>761</v>
      </c>
      <c r="F195" s="38" t="s">
        <v>762</v>
      </c>
      <c r="G195" s="35">
        <v>14316.797090171876</v>
      </c>
      <c r="H195" s="36" t="s">
        <v>755</v>
      </c>
      <c r="I195" s="35">
        <f t="shared" si="34"/>
        <v>14316.797090171876</v>
      </c>
      <c r="J195" s="35">
        <f t="shared" si="35"/>
        <v>14316.797090171876</v>
      </c>
      <c r="K195" s="33" t="s">
        <v>29</v>
      </c>
      <c r="L195" s="33" t="s">
        <v>708</v>
      </c>
      <c r="M195" s="36" t="s">
        <v>763</v>
      </c>
      <c r="N195" s="3"/>
    </row>
    <row r="196" spans="1:14" ht="13.9" customHeight="1" x14ac:dyDescent="0.2">
      <c r="A196" s="51">
        <v>186</v>
      </c>
      <c r="B196" s="33" t="s">
        <v>757</v>
      </c>
      <c r="C196" s="34">
        <v>44770</v>
      </c>
      <c r="D196" s="33" t="s">
        <v>229</v>
      </c>
      <c r="E196" s="33" t="s">
        <v>764</v>
      </c>
      <c r="F196" s="38" t="s">
        <v>765</v>
      </c>
      <c r="G196" s="35">
        <v>6154.5510048750002</v>
      </c>
      <c r="H196" s="36">
        <v>4521438293</v>
      </c>
      <c r="I196" s="35">
        <f t="shared" si="34"/>
        <v>6154.5510048750002</v>
      </c>
      <c r="J196" s="35">
        <f t="shared" si="35"/>
        <v>6154.5510048750002</v>
      </c>
      <c r="K196" s="33" t="s">
        <v>29</v>
      </c>
      <c r="L196" s="33" t="s">
        <v>661</v>
      </c>
      <c r="M196" s="36" t="s">
        <v>694</v>
      </c>
      <c r="N196" s="2" t="s">
        <v>117</v>
      </c>
    </row>
    <row r="197" spans="1:14" ht="13.9" customHeight="1" x14ac:dyDescent="0.2">
      <c r="A197" s="51">
        <v>187</v>
      </c>
      <c r="B197" s="33" t="s">
        <v>757</v>
      </c>
      <c r="C197" s="34">
        <v>44768</v>
      </c>
      <c r="D197" s="33" t="s">
        <v>269</v>
      </c>
      <c r="E197" s="33" t="s">
        <v>766</v>
      </c>
      <c r="F197" s="38" t="s">
        <v>767</v>
      </c>
      <c r="G197" s="35">
        <v>20899.079587750002</v>
      </c>
      <c r="H197" s="36" t="s">
        <v>755</v>
      </c>
      <c r="I197" s="35">
        <f t="shared" si="34"/>
        <v>20899.079587750002</v>
      </c>
      <c r="J197" s="35">
        <f t="shared" si="35"/>
        <v>20899.079587750002</v>
      </c>
      <c r="K197" s="33" t="s">
        <v>29</v>
      </c>
      <c r="L197" s="33" t="s">
        <v>768</v>
      </c>
      <c r="M197" s="36" t="s">
        <v>763</v>
      </c>
      <c r="N197" s="3"/>
    </row>
    <row r="198" spans="1:14" ht="13.9" customHeight="1" x14ac:dyDescent="0.2">
      <c r="A198" s="51">
        <v>188</v>
      </c>
      <c r="B198" s="33" t="s">
        <v>757</v>
      </c>
      <c r="C198" s="34">
        <v>44770</v>
      </c>
      <c r="D198" s="33" t="s">
        <v>269</v>
      </c>
      <c r="E198" s="33" t="s">
        <v>769</v>
      </c>
      <c r="F198" s="38" t="s">
        <v>770</v>
      </c>
      <c r="G198" s="35">
        <v>13756.02146425</v>
      </c>
      <c r="H198" s="36">
        <v>4521456264</v>
      </c>
      <c r="I198" s="35">
        <f t="shared" si="34"/>
        <v>13756.02146425</v>
      </c>
      <c r="J198" s="35">
        <f t="shared" si="35"/>
        <v>13756.02146425</v>
      </c>
      <c r="K198" s="33" t="s">
        <v>29</v>
      </c>
      <c r="L198" s="33" t="s">
        <v>768</v>
      </c>
      <c r="M198" s="41">
        <v>400005302547</v>
      </c>
      <c r="N198" s="2" t="s">
        <v>117</v>
      </c>
    </row>
    <row r="199" spans="1:14" ht="13.9" customHeight="1" x14ac:dyDescent="0.2">
      <c r="A199" s="51">
        <v>189</v>
      </c>
      <c r="B199" s="33" t="s">
        <v>757</v>
      </c>
      <c r="C199" s="34">
        <v>44775</v>
      </c>
      <c r="D199" s="33" t="s">
        <v>270</v>
      </c>
      <c r="E199" s="1" t="s">
        <v>771</v>
      </c>
      <c r="F199" s="38" t="s">
        <v>772</v>
      </c>
      <c r="G199" s="35">
        <v>11498.725337125001</v>
      </c>
      <c r="H199" s="36">
        <v>0</v>
      </c>
      <c r="I199" s="35">
        <f t="shared" si="34"/>
        <v>0</v>
      </c>
      <c r="J199" s="35">
        <f t="shared" si="35"/>
        <v>0</v>
      </c>
      <c r="K199" s="33" t="s">
        <v>309</v>
      </c>
      <c r="L199" s="33" t="s">
        <v>773</v>
      </c>
      <c r="M199" s="36" t="s">
        <v>117</v>
      </c>
      <c r="N199" s="2" t="s">
        <v>117</v>
      </c>
    </row>
    <row r="200" spans="1:14" ht="13.9" customHeight="1" x14ac:dyDescent="0.2">
      <c r="A200" s="51">
        <v>190</v>
      </c>
      <c r="B200" s="33" t="s">
        <v>757</v>
      </c>
      <c r="C200" s="34">
        <v>44776</v>
      </c>
      <c r="D200" s="33" t="s">
        <v>271</v>
      </c>
      <c r="E200" s="33" t="s">
        <v>774</v>
      </c>
      <c r="F200" s="38" t="s">
        <v>775</v>
      </c>
      <c r="G200" s="35">
        <v>8586.0727174218737</v>
      </c>
      <c r="H200" s="36">
        <v>4521236097</v>
      </c>
      <c r="I200" s="35">
        <f t="shared" si="34"/>
        <v>8586.0727174218737</v>
      </c>
      <c r="J200" s="35">
        <f t="shared" si="35"/>
        <v>8586.0727174218737</v>
      </c>
      <c r="K200" s="33" t="s">
        <v>29</v>
      </c>
      <c r="L200" s="33" t="s">
        <v>776</v>
      </c>
      <c r="M200" s="36" t="s">
        <v>117</v>
      </c>
      <c r="N200" s="3"/>
    </row>
    <row r="201" spans="1:14" ht="13.9" customHeight="1" x14ac:dyDescent="0.2">
      <c r="A201" s="51">
        <v>191</v>
      </c>
      <c r="B201" s="33" t="s">
        <v>777</v>
      </c>
      <c r="C201" s="34">
        <v>44780</v>
      </c>
      <c r="D201" s="33" t="s">
        <v>229</v>
      </c>
      <c r="E201" s="1" t="s">
        <v>778</v>
      </c>
      <c r="F201" s="38" t="s">
        <v>779</v>
      </c>
      <c r="G201" s="35">
        <v>134441.63637701876</v>
      </c>
      <c r="H201" s="36">
        <v>0</v>
      </c>
      <c r="I201" s="35">
        <f t="shared" si="34"/>
        <v>0</v>
      </c>
      <c r="J201" s="35">
        <f t="shared" si="35"/>
        <v>0</v>
      </c>
      <c r="K201" s="33" t="s">
        <v>925</v>
      </c>
      <c r="L201" s="33" t="s">
        <v>780</v>
      </c>
      <c r="M201" s="36" t="s">
        <v>781</v>
      </c>
      <c r="N201" s="2" t="s">
        <v>117</v>
      </c>
    </row>
    <row r="202" spans="1:14" ht="13.9" customHeight="1" x14ac:dyDescent="0.2">
      <c r="A202" s="51">
        <v>192</v>
      </c>
      <c r="B202" s="33" t="s">
        <v>777</v>
      </c>
      <c r="C202" s="34">
        <v>44775</v>
      </c>
      <c r="D202" s="33" t="s">
        <v>228</v>
      </c>
      <c r="E202" s="33" t="s">
        <v>782</v>
      </c>
      <c r="F202" s="38" t="s">
        <v>783</v>
      </c>
      <c r="G202" s="35">
        <v>12151.608842749998</v>
      </c>
      <c r="H202" s="36">
        <v>4521289337</v>
      </c>
      <c r="I202" s="35">
        <f t="shared" si="34"/>
        <v>12151.608842749998</v>
      </c>
      <c r="J202" s="35">
        <f t="shared" si="35"/>
        <v>12151.608842749998</v>
      </c>
      <c r="K202" s="33" t="s">
        <v>29</v>
      </c>
      <c r="L202" s="33" t="s">
        <v>377</v>
      </c>
      <c r="M202" s="36" t="s">
        <v>646</v>
      </c>
      <c r="N202" s="3"/>
    </row>
    <row r="203" spans="1:14" ht="13.9" customHeight="1" x14ac:dyDescent="0.2">
      <c r="A203" s="51">
        <v>193</v>
      </c>
      <c r="B203" s="33" t="s">
        <v>777</v>
      </c>
      <c r="C203" s="34">
        <v>44775</v>
      </c>
      <c r="D203" s="33" t="s">
        <v>270</v>
      </c>
      <c r="E203" s="1" t="s">
        <v>784</v>
      </c>
      <c r="F203" s="38" t="s">
        <v>785</v>
      </c>
      <c r="G203" s="35">
        <v>5875.323512804689</v>
      </c>
      <c r="H203" s="36">
        <v>0</v>
      </c>
      <c r="I203" s="35">
        <f t="shared" ref="I203:I222" si="36">IF(H203=0,0,G203)</f>
        <v>0</v>
      </c>
      <c r="J203" s="35">
        <f t="shared" ref="J203:J222" si="37">IF(K203="PAGADA",I203,0)</f>
        <v>0</v>
      </c>
      <c r="K203" s="33" t="s">
        <v>309</v>
      </c>
      <c r="L203" s="33" t="s">
        <v>773</v>
      </c>
      <c r="M203" s="36" t="s">
        <v>117</v>
      </c>
      <c r="N203" s="2" t="s">
        <v>117</v>
      </c>
    </row>
    <row r="204" spans="1:14" ht="13.9" customHeight="1" x14ac:dyDescent="0.2">
      <c r="A204" s="51">
        <v>194</v>
      </c>
      <c r="B204" s="33" t="s">
        <v>777</v>
      </c>
      <c r="C204" s="34">
        <v>44777</v>
      </c>
      <c r="D204" s="33" t="s">
        <v>228</v>
      </c>
      <c r="E204" s="33" t="s">
        <v>786</v>
      </c>
      <c r="F204" s="38" t="s">
        <v>787</v>
      </c>
      <c r="G204" s="35">
        <v>3191.0508422812504</v>
      </c>
      <c r="H204" s="36">
        <v>4521136066</v>
      </c>
      <c r="I204" s="35">
        <f t="shared" si="36"/>
        <v>3191.0508422812504</v>
      </c>
      <c r="J204" s="35">
        <f t="shared" si="37"/>
        <v>3191.0508422812504</v>
      </c>
      <c r="K204" s="33" t="s">
        <v>29</v>
      </c>
      <c r="L204" s="33" t="s">
        <v>788</v>
      </c>
      <c r="M204" s="36" t="s">
        <v>117</v>
      </c>
      <c r="N204" s="3"/>
    </row>
    <row r="205" spans="1:14" ht="13.9" customHeight="1" x14ac:dyDescent="0.2">
      <c r="A205" s="51">
        <v>195</v>
      </c>
      <c r="B205" s="33" t="s">
        <v>777</v>
      </c>
      <c r="C205" s="34">
        <v>44777</v>
      </c>
      <c r="D205" s="33" t="s">
        <v>229</v>
      </c>
      <c r="E205" s="33" t="s">
        <v>789</v>
      </c>
      <c r="F205" s="38" t="s">
        <v>790</v>
      </c>
      <c r="G205" s="39">
        <v>20077.17239592188</v>
      </c>
      <c r="H205" s="36">
        <v>4521488251</v>
      </c>
      <c r="I205" s="35">
        <f t="shared" si="36"/>
        <v>20077.17239592188</v>
      </c>
      <c r="J205" s="35">
        <f t="shared" si="37"/>
        <v>20077.17239592188</v>
      </c>
      <c r="K205" s="33" t="s">
        <v>29</v>
      </c>
      <c r="L205" s="33" t="s">
        <v>791</v>
      </c>
      <c r="M205" s="36" t="s">
        <v>792</v>
      </c>
      <c r="N205" s="2" t="s">
        <v>117</v>
      </c>
    </row>
    <row r="206" spans="1:14" ht="13.9" customHeight="1" x14ac:dyDescent="0.2">
      <c r="A206" s="51">
        <v>196</v>
      </c>
      <c r="B206" s="33" t="s">
        <v>777</v>
      </c>
      <c r="C206" s="34">
        <v>44774</v>
      </c>
      <c r="D206" s="33" t="s">
        <v>229</v>
      </c>
      <c r="E206" s="33" t="s">
        <v>793</v>
      </c>
      <c r="F206" s="38" t="s">
        <v>794</v>
      </c>
      <c r="G206" s="35">
        <v>1756.810919227813</v>
      </c>
      <c r="H206" s="36">
        <v>4521438282</v>
      </c>
      <c r="I206" s="35">
        <f t="shared" si="36"/>
        <v>1756.810919227813</v>
      </c>
      <c r="J206" s="35">
        <f t="shared" si="37"/>
        <v>1756.810919227813</v>
      </c>
      <c r="K206" s="33" t="s">
        <v>29</v>
      </c>
      <c r="L206" s="33" t="s">
        <v>629</v>
      </c>
      <c r="M206" s="36" t="s">
        <v>697</v>
      </c>
      <c r="N206" s="2" t="s">
        <v>117</v>
      </c>
    </row>
    <row r="207" spans="1:14" ht="13.9" customHeight="1" x14ac:dyDescent="0.2">
      <c r="A207" s="51">
        <v>197</v>
      </c>
      <c r="B207" s="33" t="s">
        <v>795</v>
      </c>
      <c r="C207" s="34">
        <v>44789</v>
      </c>
      <c r="D207" s="33" t="s">
        <v>229</v>
      </c>
      <c r="E207" s="33" t="s">
        <v>796</v>
      </c>
      <c r="F207" s="38" t="s">
        <v>797</v>
      </c>
      <c r="G207" s="35">
        <v>19733.560000000001</v>
      </c>
      <c r="H207" s="36">
        <v>4520821201</v>
      </c>
      <c r="I207" s="35">
        <f t="shared" si="36"/>
        <v>19733.560000000001</v>
      </c>
      <c r="J207" s="35">
        <f t="shared" si="37"/>
        <v>19733.560000000001</v>
      </c>
      <c r="K207" s="33" t="s">
        <v>29</v>
      </c>
      <c r="L207" s="33" t="s">
        <v>760</v>
      </c>
      <c r="M207" s="36" t="s">
        <v>117</v>
      </c>
      <c r="N207" s="3"/>
    </row>
    <row r="208" spans="1:14" ht="13.9" customHeight="1" x14ac:dyDescent="0.2">
      <c r="A208" s="51">
        <v>198</v>
      </c>
      <c r="B208" s="33" t="s">
        <v>795</v>
      </c>
      <c r="C208" s="34">
        <v>44789</v>
      </c>
      <c r="D208" s="33" t="s">
        <v>229</v>
      </c>
      <c r="E208" s="33" t="s">
        <v>798</v>
      </c>
      <c r="F208" s="40" t="s">
        <v>799</v>
      </c>
      <c r="G208" s="35">
        <v>9158.7199999999993</v>
      </c>
      <c r="H208" s="36">
        <v>4521438282</v>
      </c>
      <c r="I208" s="35">
        <f t="shared" si="36"/>
        <v>9158.7199999999993</v>
      </c>
      <c r="J208" s="35">
        <f t="shared" si="37"/>
        <v>9158.7199999999993</v>
      </c>
      <c r="K208" s="33" t="s">
        <v>29</v>
      </c>
      <c r="L208" s="33" t="s">
        <v>800</v>
      </c>
      <c r="M208" s="36" t="s">
        <v>697</v>
      </c>
      <c r="N208" s="2" t="s">
        <v>117</v>
      </c>
    </row>
    <row r="209" spans="1:14" ht="13.9" customHeight="1" x14ac:dyDescent="0.2">
      <c r="A209" s="51">
        <v>199</v>
      </c>
      <c r="B209" s="33" t="s">
        <v>795</v>
      </c>
      <c r="C209" s="34">
        <v>44789</v>
      </c>
      <c r="D209" s="33" t="s">
        <v>229</v>
      </c>
      <c r="E209" s="33" t="s">
        <v>801</v>
      </c>
      <c r="F209" s="38" t="s">
        <v>802</v>
      </c>
      <c r="G209" s="39">
        <v>4312.22</v>
      </c>
      <c r="H209" s="36">
        <v>4521488251</v>
      </c>
      <c r="I209" s="35">
        <f t="shared" si="36"/>
        <v>4312.22</v>
      </c>
      <c r="J209" s="35">
        <f t="shared" si="37"/>
        <v>4312.22</v>
      </c>
      <c r="K209" s="33" t="s">
        <v>29</v>
      </c>
      <c r="L209" s="33" t="s">
        <v>791</v>
      </c>
      <c r="M209" s="36" t="s">
        <v>792</v>
      </c>
      <c r="N209" s="2" t="s">
        <v>117</v>
      </c>
    </row>
    <row r="210" spans="1:14" ht="13.9" customHeight="1" x14ac:dyDescent="0.2">
      <c r="A210" s="51">
        <v>200</v>
      </c>
      <c r="B210" s="33" t="s">
        <v>795</v>
      </c>
      <c r="C210" s="34">
        <v>44789</v>
      </c>
      <c r="D210" s="33" t="s">
        <v>228</v>
      </c>
      <c r="E210" s="1" t="s">
        <v>803</v>
      </c>
      <c r="F210" s="38" t="s">
        <v>804</v>
      </c>
      <c r="G210" s="35">
        <v>2695.14</v>
      </c>
      <c r="H210" s="36">
        <v>4521621287</v>
      </c>
      <c r="I210" s="35">
        <f t="shared" si="36"/>
        <v>2695.14</v>
      </c>
      <c r="J210" s="35">
        <f t="shared" si="37"/>
        <v>0</v>
      </c>
      <c r="K210" s="33" t="s">
        <v>247</v>
      </c>
      <c r="L210" s="33" t="s">
        <v>805</v>
      </c>
      <c r="M210" s="37" t="s">
        <v>640</v>
      </c>
      <c r="N210" s="2" t="s">
        <v>117</v>
      </c>
    </row>
    <row r="211" spans="1:14" ht="13.9" customHeight="1" x14ac:dyDescent="0.2">
      <c r="A211" s="51">
        <v>201</v>
      </c>
      <c r="B211" s="33" t="s">
        <v>795</v>
      </c>
      <c r="C211" s="34">
        <v>44789</v>
      </c>
      <c r="D211" s="33" t="s">
        <v>229</v>
      </c>
      <c r="E211" s="33" t="s">
        <v>806</v>
      </c>
      <c r="F211" s="40" t="s">
        <v>807</v>
      </c>
      <c r="G211" s="35">
        <v>7524.43</v>
      </c>
      <c r="H211" s="36">
        <v>4521438300</v>
      </c>
      <c r="I211" s="35">
        <f t="shared" si="36"/>
        <v>7524.43</v>
      </c>
      <c r="J211" s="35">
        <f t="shared" si="37"/>
        <v>7524.43</v>
      </c>
      <c r="K211" s="33" t="s">
        <v>29</v>
      </c>
      <c r="L211" s="33" t="s">
        <v>629</v>
      </c>
      <c r="M211" s="36" t="s">
        <v>730</v>
      </c>
      <c r="N211" s="2" t="s">
        <v>117</v>
      </c>
    </row>
    <row r="212" spans="1:14" ht="13.9" customHeight="1" x14ac:dyDescent="0.2">
      <c r="A212" s="51">
        <v>202</v>
      </c>
      <c r="B212" s="33" t="s">
        <v>795</v>
      </c>
      <c r="C212" s="34" t="s">
        <v>808</v>
      </c>
      <c r="D212" s="33" t="s">
        <v>271</v>
      </c>
      <c r="E212" s="33" t="s">
        <v>809</v>
      </c>
      <c r="F212" s="38" t="s">
        <v>810</v>
      </c>
      <c r="G212" s="35">
        <v>14049.69</v>
      </c>
      <c r="H212" s="36">
        <v>4521156633</v>
      </c>
      <c r="I212" s="35">
        <f t="shared" si="36"/>
        <v>14049.69</v>
      </c>
      <c r="J212" s="35">
        <f t="shared" si="37"/>
        <v>14049.69</v>
      </c>
      <c r="K212" s="33" t="s">
        <v>29</v>
      </c>
      <c r="L212" s="33" t="s">
        <v>811</v>
      </c>
      <c r="M212" s="36" t="s">
        <v>117</v>
      </c>
      <c r="N212" s="3"/>
    </row>
    <row r="213" spans="1:14" ht="13.9" customHeight="1" x14ac:dyDescent="0.2">
      <c r="A213" s="51">
        <v>203</v>
      </c>
      <c r="B213" s="33" t="s">
        <v>795</v>
      </c>
      <c r="C213" s="34">
        <v>44789</v>
      </c>
      <c r="D213" s="33" t="s">
        <v>269</v>
      </c>
      <c r="E213" s="33" t="s">
        <v>812</v>
      </c>
      <c r="F213" s="38" t="s">
        <v>813</v>
      </c>
      <c r="G213" s="35">
        <v>2156.11</v>
      </c>
      <c r="H213" s="36">
        <v>4521456264</v>
      </c>
      <c r="I213" s="35">
        <f t="shared" si="36"/>
        <v>2156.11</v>
      </c>
      <c r="J213" s="35">
        <f t="shared" si="37"/>
        <v>0</v>
      </c>
      <c r="K213" s="33" t="s">
        <v>247</v>
      </c>
      <c r="L213" s="33" t="s">
        <v>814</v>
      </c>
      <c r="M213" s="41">
        <v>400005302547</v>
      </c>
      <c r="N213" s="2" t="s">
        <v>117</v>
      </c>
    </row>
    <row r="214" spans="1:14" ht="13.9" customHeight="1" x14ac:dyDescent="0.2">
      <c r="A214" s="51">
        <v>204</v>
      </c>
      <c r="B214" s="33" t="s">
        <v>795</v>
      </c>
      <c r="C214" s="34">
        <v>44788</v>
      </c>
      <c r="D214" s="33" t="s">
        <v>269</v>
      </c>
      <c r="E214" s="33" t="s">
        <v>815</v>
      </c>
      <c r="F214" s="38" t="s">
        <v>816</v>
      </c>
      <c r="G214" s="35">
        <v>20812.060000000001</v>
      </c>
      <c r="H214" s="36">
        <v>4521456267</v>
      </c>
      <c r="I214" s="35">
        <f>IF(I319=0,0,G214)</f>
        <v>20812.060000000001</v>
      </c>
      <c r="J214" s="35">
        <f t="shared" si="37"/>
        <v>20812.060000000001</v>
      </c>
      <c r="K214" s="33" t="s">
        <v>29</v>
      </c>
      <c r="L214" s="33" t="s">
        <v>817</v>
      </c>
      <c r="M214" s="41">
        <v>400005302599</v>
      </c>
      <c r="N214" s="2" t="s">
        <v>117</v>
      </c>
    </row>
    <row r="215" spans="1:14" ht="13.9" customHeight="1" x14ac:dyDescent="0.2">
      <c r="A215" s="51">
        <v>205</v>
      </c>
      <c r="B215" s="33" t="s">
        <v>795</v>
      </c>
      <c r="C215" s="34">
        <v>44789</v>
      </c>
      <c r="D215" s="33" t="s">
        <v>229</v>
      </c>
      <c r="E215" s="33" t="s">
        <v>818</v>
      </c>
      <c r="F215" s="38" t="s">
        <v>819</v>
      </c>
      <c r="G215" s="35">
        <v>7552.97</v>
      </c>
      <c r="H215" s="36">
        <v>4521438300</v>
      </c>
      <c r="I215" s="35">
        <f t="shared" si="36"/>
        <v>7552.97</v>
      </c>
      <c r="J215" s="35">
        <f t="shared" si="37"/>
        <v>7552.97</v>
      </c>
      <c r="K215" s="33" t="s">
        <v>29</v>
      </c>
      <c r="L215" s="33" t="s">
        <v>629</v>
      </c>
      <c r="M215" s="36" t="s">
        <v>730</v>
      </c>
      <c r="N215" s="2" t="s">
        <v>117</v>
      </c>
    </row>
    <row r="216" spans="1:14" ht="13.9" customHeight="1" x14ac:dyDescent="0.2">
      <c r="A216" s="51">
        <v>206</v>
      </c>
      <c r="B216" s="33" t="s">
        <v>820</v>
      </c>
      <c r="C216" s="34">
        <v>44791</v>
      </c>
      <c r="D216" s="33" t="s">
        <v>228</v>
      </c>
      <c r="E216" s="1" t="s">
        <v>821</v>
      </c>
      <c r="F216" s="38" t="s">
        <v>822</v>
      </c>
      <c r="G216" s="35">
        <v>7946.83</v>
      </c>
      <c r="H216" s="36">
        <v>4521621287</v>
      </c>
      <c r="I216" s="35">
        <f t="shared" si="36"/>
        <v>7946.83</v>
      </c>
      <c r="J216" s="35">
        <f t="shared" si="37"/>
        <v>0</v>
      </c>
      <c r="K216" s="33" t="s">
        <v>247</v>
      </c>
      <c r="L216" s="33" t="s">
        <v>562</v>
      </c>
      <c r="M216" s="37" t="s">
        <v>640</v>
      </c>
      <c r="N216" s="2" t="s">
        <v>117</v>
      </c>
    </row>
    <row r="217" spans="1:14" ht="13.9" customHeight="1" x14ac:dyDescent="0.2">
      <c r="A217" s="51">
        <v>207</v>
      </c>
      <c r="B217" s="33" t="s">
        <v>820</v>
      </c>
      <c r="C217" s="34">
        <v>44788</v>
      </c>
      <c r="D217" s="33" t="s">
        <v>228</v>
      </c>
      <c r="E217" s="33" t="s">
        <v>823</v>
      </c>
      <c r="F217" s="38" t="s">
        <v>824</v>
      </c>
      <c r="G217" s="35">
        <v>8655.83</v>
      </c>
      <c r="H217" s="36">
        <v>4521473743</v>
      </c>
      <c r="I217" s="35">
        <f t="shared" si="36"/>
        <v>8655.83</v>
      </c>
      <c r="J217" s="35">
        <f t="shared" si="37"/>
        <v>8655.83</v>
      </c>
      <c r="K217" s="33" t="s">
        <v>29</v>
      </c>
      <c r="L217" s="33" t="s">
        <v>562</v>
      </c>
      <c r="M217" s="37" t="s">
        <v>825</v>
      </c>
      <c r="N217" s="2" t="s">
        <v>117</v>
      </c>
    </row>
    <row r="218" spans="1:14" ht="13.9" customHeight="1" x14ac:dyDescent="0.2">
      <c r="A218" s="51">
        <v>208</v>
      </c>
      <c r="B218" s="33" t="s">
        <v>820</v>
      </c>
      <c r="C218" s="34">
        <v>44791</v>
      </c>
      <c r="D218" s="33" t="s">
        <v>271</v>
      </c>
      <c r="E218" s="33" t="s">
        <v>826</v>
      </c>
      <c r="F218" s="38" t="s">
        <v>827</v>
      </c>
      <c r="G218" s="35">
        <v>18282.46</v>
      </c>
      <c r="H218" s="36">
        <v>4521296942</v>
      </c>
      <c r="I218" s="35">
        <f t="shared" si="36"/>
        <v>18282.46</v>
      </c>
      <c r="J218" s="35">
        <f t="shared" si="37"/>
        <v>18282.46</v>
      </c>
      <c r="K218" s="33" t="s">
        <v>29</v>
      </c>
      <c r="L218" s="33" t="s">
        <v>776</v>
      </c>
      <c r="M218" s="36" t="s">
        <v>117</v>
      </c>
      <c r="N218" s="3"/>
    </row>
    <row r="219" spans="1:14" ht="13.9" customHeight="1" x14ac:dyDescent="0.2">
      <c r="A219" s="51">
        <v>209</v>
      </c>
      <c r="B219" s="33" t="s">
        <v>820</v>
      </c>
      <c r="C219" s="34">
        <v>44791</v>
      </c>
      <c r="D219" s="33" t="s">
        <v>269</v>
      </c>
      <c r="E219" s="33" t="s">
        <v>828</v>
      </c>
      <c r="F219" s="38" t="s">
        <v>829</v>
      </c>
      <c r="G219" s="35">
        <v>20142.11</v>
      </c>
      <c r="H219" s="36">
        <v>4521456269</v>
      </c>
      <c r="I219" s="35">
        <f t="shared" si="36"/>
        <v>20142.11</v>
      </c>
      <c r="J219" s="35">
        <f t="shared" si="37"/>
        <v>20142.11</v>
      </c>
      <c r="K219" s="33" t="s">
        <v>29</v>
      </c>
      <c r="L219" s="33" t="s">
        <v>708</v>
      </c>
      <c r="M219" s="41">
        <v>400005302602</v>
      </c>
      <c r="N219" s="2" t="s">
        <v>117</v>
      </c>
    </row>
    <row r="220" spans="1:14" ht="13.9" customHeight="1" x14ac:dyDescent="0.2">
      <c r="A220" s="51">
        <v>210</v>
      </c>
      <c r="B220" s="33" t="s">
        <v>820</v>
      </c>
      <c r="C220" s="34">
        <v>44791</v>
      </c>
      <c r="D220" s="33" t="s">
        <v>228</v>
      </c>
      <c r="E220" s="33" t="s">
        <v>830</v>
      </c>
      <c r="F220" s="38" t="s">
        <v>831</v>
      </c>
      <c r="G220" s="35">
        <v>6639.81</v>
      </c>
      <c r="H220" s="36">
        <v>4521473743</v>
      </c>
      <c r="I220" s="35">
        <f t="shared" si="36"/>
        <v>6639.81</v>
      </c>
      <c r="J220" s="35">
        <f t="shared" si="37"/>
        <v>6639.81</v>
      </c>
      <c r="K220" s="33" t="s">
        <v>29</v>
      </c>
      <c r="L220" s="33" t="s">
        <v>562</v>
      </c>
      <c r="M220" s="37" t="s">
        <v>825</v>
      </c>
      <c r="N220" s="2" t="s">
        <v>117</v>
      </c>
    </row>
    <row r="221" spans="1:14" ht="13.9" customHeight="1" x14ac:dyDescent="0.2">
      <c r="A221" s="51">
        <v>211</v>
      </c>
      <c r="B221" s="33" t="s">
        <v>820</v>
      </c>
      <c r="C221" s="34">
        <v>44790</v>
      </c>
      <c r="D221" s="33" t="s">
        <v>229</v>
      </c>
      <c r="E221" s="33" t="s">
        <v>832</v>
      </c>
      <c r="F221" s="38" t="s">
        <v>833</v>
      </c>
      <c r="G221" s="35">
        <v>1617.08</v>
      </c>
      <c r="H221" s="36">
        <v>4521438282</v>
      </c>
      <c r="I221" s="35">
        <f t="shared" si="36"/>
        <v>1617.08</v>
      </c>
      <c r="J221" s="35">
        <f t="shared" si="37"/>
        <v>1617.08</v>
      </c>
      <c r="K221" s="33" t="s">
        <v>29</v>
      </c>
      <c r="L221" s="33" t="s">
        <v>571</v>
      </c>
      <c r="M221" s="36" t="s">
        <v>697</v>
      </c>
      <c r="N221" s="2" t="s">
        <v>117</v>
      </c>
    </row>
    <row r="222" spans="1:14" ht="13.9" customHeight="1" x14ac:dyDescent="0.2">
      <c r="A222" s="51">
        <v>212</v>
      </c>
      <c r="B222" s="33" t="s">
        <v>820</v>
      </c>
      <c r="C222" s="34">
        <v>44792</v>
      </c>
      <c r="D222" s="33" t="s">
        <v>269</v>
      </c>
      <c r="E222" s="33" t="s">
        <v>834</v>
      </c>
      <c r="F222" s="38" t="s">
        <v>835</v>
      </c>
      <c r="G222" s="35">
        <v>11172.07</v>
      </c>
      <c r="H222" s="36">
        <v>4521456264</v>
      </c>
      <c r="I222" s="35">
        <f t="shared" si="36"/>
        <v>11172.07</v>
      </c>
      <c r="J222" s="35">
        <f t="shared" si="37"/>
        <v>0</v>
      </c>
      <c r="K222" s="33" t="s">
        <v>247</v>
      </c>
      <c r="L222" s="33" t="s">
        <v>836</v>
      </c>
      <c r="M222" s="41">
        <v>400005302547</v>
      </c>
      <c r="N222" s="2" t="s">
        <v>117</v>
      </c>
    </row>
    <row r="223" spans="1:14" ht="13.9" customHeight="1" x14ac:dyDescent="0.2">
      <c r="A223" s="51">
        <v>213</v>
      </c>
      <c r="B223" s="1" t="s">
        <v>837</v>
      </c>
      <c r="C223" s="34">
        <v>44795</v>
      </c>
      <c r="D223" s="33" t="s">
        <v>229</v>
      </c>
      <c r="E223" s="33" t="s">
        <v>838</v>
      </c>
      <c r="F223" s="38" t="s">
        <v>839</v>
      </c>
      <c r="G223" s="39">
        <f>13688.33-G216</f>
        <v>5741.5</v>
      </c>
      <c r="H223" s="36">
        <v>4521488251</v>
      </c>
      <c r="I223" s="35">
        <f t="shared" ref="I223:I227" si="38">IF(H223=0,0,G223)</f>
        <v>5741.5</v>
      </c>
      <c r="J223" s="35">
        <f t="shared" ref="J223:J227" si="39">IF(K223="PAGADA",I223,0)</f>
        <v>5741.5</v>
      </c>
      <c r="K223" s="33" t="s">
        <v>29</v>
      </c>
      <c r="L223" s="33" t="s">
        <v>417</v>
      </c>
      <c r="M223" s="36" t="s">
        <v>792</v>
      </c>
      <c r="N223" s="2" t="s">
        <v>117</v>
      </c>
    </row>
    <row r="224" spans="1:14" ht="13.9" customHeight="1" x14ac:dyDescent="0.2">
      <c r="A224" s="51">
        <v>214</v>
      </c>
      <c r="B224" s="1" t="s">
        <v>837</v>
      </c>
      <c r="C224" s="34">
        <v>44796</v>
      </c>
      <c r="D224" s="33" t="s">
        <v>269</v>
      </c>
      <c r="E224" s="33" t="s">
        <v>840</v>
      </c>
      <c r="F224" s="38" t="s">
        <v>841</v>
      </c>
      <c r="G224" s="35">
        <v>9702.49</v>
      </c>
      <c r="H224" s="36">
        <v>4521456269</v>
      </c>
      <c r="I224" s="35">
        <f t="shared" si="38"/>
        <v>9702.49</v>
      </c>
      <c r="J224" s="35">
        <f t="shared" si="39"/>
        <v>9702.49</v>
      </c>
      <c r="K224" s="33" t="s">
        <v>29</v>
      </c>
      <c r="L224" s="33" t="s">
        <v>842</v>
      </c>
      <c r="M224" s="41">
        <v>400005302602</v>
      </c>
      <c r="N224" s="2" t="s">
        <v>117</v>
      </c>
    </row>
    <row r="225" spans="1:14" ht="13.9" customHeight="1" x14ac:dyDescent="0.2">
      <c r="A225" s="51">
        <v>215</v>
      </c>
      <c r="B225" s="1" t="s">
        <v>837</v>
      </c>
      <c r="C225" s="34">
        <v>44797</v>
      </c>
      <c r="D225" s="33" t="s">
        <v>228</v>
      </c>
      <c r="E225" s="33" t="s">
        <v>843</v>
      </c>
      <c r="F225" s="38" t="s">
        <v>844</v>
      </c>
      <c r="G225" s="35">
        <v>4802.95</v>
      </c>
      <c r="H225" s="59">
        <v>4521380448</v>
      </c>
      <c r="I225" s="35">
        <f t="shared" si="38"/>
        <v>4802.95</v>
      </c>
      <c r="J225" s="35">
        <f t="shared" si="39"/>
        <v>4802.95</v>
      </c>
      <c r="K225" s="33" t="s">
        <v>29</v>
      </c>
      <c r="L225" s="33" t="s">
        <v>562</v>
      </c>
      <c r="M225" s="36" t="s">
        <v>117</v>
      </c>
      <c r="N225" s="3"/>
    </row>
    <row r="226" spans="1:14" ht="13.9" customHeight="1" x14ac:dyDescent="0.2">
      <c r="A226" s="51">
        <v>216</v>
      </c>
      <c r="B226" s="1" t="s">
        <v>837</v>
      </c>
      <c r="C226" s="34">
        <v>44798</v>
      </c>
      <c r="D226" s="33" t="s">
        <v>229</v>
      </c>
      <c r="E226" s="1" t="s">
        <v>845</v>
      </c>
      <c r="F226" s="38" t="s">
        <v>846</v>
      </c>
      <c r="G226" s="35">
        <v>6558.77</v>
      </c>
      <c r="H226" s="36">
        <v>0</v>
      </c>
      <c r="I226" s="35">
        <f t="shared" si="38"/>
        <v>0</v>
      </c>
      <c r="J226" s="35">
        <f t="shared" si="39"/>
        <v>0</v>
      </c>
      <c r="K226" s="33" t="s">
        <v>309</v>
      </c>
      <c r="L226" s="33" t="s">
        <v>511</v>
      </c>
      <c r="M226" s="36" t="s">
        <v>117</v>
      </c>
      <c r="N226" s="2" t="s">
        <v>117</v>
      </c>
    </row>
    <row r="227" spans="1:14" ht="13.9" customHeight="1" x14ac:dyDescent="0.2">
      <c r="A227" s="51">
        <v>217</v>
      </c>
      <c r="B227" s="1" t="s">
        <v>837</v>
      </c>
      <c r="C227" s="34">
        <v>44798</v>
      </c>
      <c r="D227" s="33" t="s">
        <v>229</v>
      </c>
      <c r="E227" s="1" t="s">
        <v>847</v>
      </c>
      <c r="F227" s="38" t="s">
        <v>848</v>
      </c>
      <c r="G227" s="35">
        <v>1617.08</v>
      </c>
      <c r="H227" s="36">
        <v>0</v>
      </c>
      <c r="I227" s="35">
        <f t="shared" si="38"/>
        <v>0</v>
      </c>
      <c r="J227" s="35">
        <f t="shared" si="39"/>
        <v>0</v>
      </c>
      <c r="K227" s="33" t="s">
        <v>309</v>
      </c>
      <c r="L227" s="33" t="s">
        <v>849</v>
      </c>
      <c r="M227" s="36" t="s">
        <v>117</v>
      </c>
      <c r="N227" s="2" t="s">
        <v>117</v>
      </c>
    </row>
    <row r="228" spans="1:14" ht="13.9" customHeight="1" x14ac:dyDescent="0.2">
      <c r="A228" s="51">
        <v>218</v>
      </c>
      <c r="B228" s="1" t="s">
        <v>850</v>
      </c>
      <c r="C228" s="34">
        <v>44802</v>
      </c>
      <c r="D228" s="33" t="s">
        <v>269</v>
      </c>
      <c r="E228" s="33" t="s">
        <v>851</v>
      </c>
      <c r="F228" s="38" t="s">
        <v>852</v>
      </c>
      <c r="G228" s="35">
        <v>7549.07</v>
      </c>
      <c r="H228" s="36">
        <v>4521456267</v>
      </c>
      <c r="I228" s="35">
        <f t="shared" ref="I228:I241" si="40">IF(H228=0,0,G228)</f>
        <v>7549.07</v>
      </c>
      <c r="J228" s="35">
        <f t="shared" ref="J228:J241" si="41">IF(K228="PAGADA",I228,0)</f>
        <v>7549.07</v>
      </c>
      <c r="K228" s="33" t="s">
        <v>29</v>
      </c>
      <c r="L228" s="33" t="s">
        <v>853</v>
      </c>
      <c r="M228" s="41">
        <v>400005302599</v>
      </c>
      <c r="N228" s="2" t="s">
        <v>117</v>
      </c>
    </row>
    <row r="229" spans="1:14" ht="13.9" customHeight="1" x14ac:dyDescent="0.2">
      <c r="A229" s="51">
        <v>219</v>
      </c>
      <c r="B229" s="1" t="s">
        <v>850</v>
      </c>
      <c r="C229" s="34">
        <v>44802</v>
      </c>
      <c r="D229" s="33" t="s">
        <v>269</v>
      </c>
      <c r="E229" s="1" t="s">
        <v>851</v>
      </c>
      <c r="F229" s="38" t="s">
        <v>854</v>
      </c>
      <c r="G229" s="39">
        <v>6613.15</v>
      </c>
      <c r="H229" s="36">
        <v>0</v>
      </c>
      <c r="I229" s="35">
        <f t="shared" si="40"/>
        <v>0</v>
      </c>
      <c r="J229" s="35">
        <f t="shared" si="41"/>
        <v>0</v>
      </c>
      <c r="K229" s="33" t="s">
        <v>309</v>
      </c>
      <c r="L229" s="33" t="s">
        <v>708</v>
      </c>
      <c r="M229" s="36">
        <v>1</v>
      </c>
      <c r="N229" s="2" t="s">
        <v>117</v>
      </c>
    </row>
    <row r="230" spans="1:14" ht="13.9" customHeight="1" x14ac:dyDescent="0.2">
      <c r="A230" s="51">
        <v>220</v>
      </c>
      <c r="B230" s="1" t="s">
        <v>850</v>
      </c>
      <c r="C230" s="34">
        <v>44803</v>
      </c>
      <c r="D230" s="33" t="s">
        <v>229</v>
      </c>
      <c r="E230" s="1" t="s">
        <v>855</v>
      </c>
      <c r="F230" s="38" t="s">
        <v>856</v>
      </c>
      <c r="G230" s="35">
        <v>10309.459999999999</v>
      </c>
      <c r="H230" s="36">
        <v>0</v>
      </c>
      <c r="I230" s="35">
        <f t="shared" si="40"/>
        <v>0</v>
      </c>
      <c r="J230" s="35">
        <f t="shared" si="41"/>
        <v>0</v>
      </c>
      <c r="K230" s="33" t="s">
        <v>309</v>
      </c>
      <c r="L230" s="33" t="s">
        <v>629</v>
      </c>
      <c r="M230" s="36" t="s">
        <v>117</v>
      </c>
      <c r="N230" s="2" t="s">
        <v>117</v>
      </c>
    </row>
    <row r="231" spans="1:14" ht="13.9" customHeight="1" x14ac:dyDescent="0.2">
      <c r="A231" s="51">
        <v>221</v>
      </c>
      <c r="B231" s="1" t="s">
        <v>850</v>
      </c>
      <c r="C231" s="34">
        <v>44803</v>
      </c>
      <c r="D231" s="33" t="s">
        <v>229</v>
      </c>
      <c r="E231" s="1" t="s">
        <v>857</v>
      </c>
      <c r="F231" s="38" t="s">
        <v>858</v>
      </c>
      <c r="G231" s="35">
        <v>4506.45</v>
      </c>
      <c r="H231" s="36">
        <v>0</v>
      </c>
      <c r="I231" s="35">
        <f t="shared" si="40"/>
        <v>0</v>
      </c>
      <c r="J231" s="35">
        <f t="shared" si="41"/>
        <v>0</v>
      </c>
      <c r="K231" s="33" t="s">
        <v>309</v>
      </c>
      <c r="L231" s="33" t="s">
        <v>859</v>
      </c>
      <c r="M231" s="36" t="s">
        <v>117</v>
      </c>
      <c r="N231" s="2" t="s">
        <v>117</v>
      </c>
    </row>
    <row r="232" spans="1:14" ht="13.9" customHeight="1" x14ac:dyDescent="0.2">
      <c r="A232" s="51">
        <v>222</v>
      </c>
      <c r="B232" s="1" t="s">
        <v>850</v>
      </c>
      <c r="C232" s="34">
        <v>44803</v>
      </c>
      <c r="D232" s="33" t="s">
        <v>229</v>
      </c>
      <c r="E232" s="1" t="s">
        <v>860</v>
      </c>
      <c r="F232" s="38" t="s">
        <v>861</v>
      </c>
      <c r="G232" s="35">
        <v>2105.2199999999998</v>
      </c>
      <c r="H232" s="36">
        <v>0</v>
      </c>
      <c r="I232" s="35">
        <f t="shared" si="40"/>
        <v>0</v>
      </c>
      <c r="J232" s="35">
        <f t="shared" si="41"/>
        <v>0</v>
      </c>
      <c r="K232" s="33" t="s">
        <v>309</v>
      </c>
      <c r="L232" s="33" t="s">
        <v>862</v>
      </c>
      <c r="M232" s="36" t="s">
        <v>117</v>
      </c>
      <c r="N232" s="2" t="s">
        <v>117</v>
      </c>
    </row>
    <row r="233" spans="1:14" ht="13.9" customHeight="1" x14ac:dyDescent="0.2">
      <c r="A233" s="51">
        <v>223</v>
      </c>
      <c r="B233" s="1" t="s">
        <v>850</v>
      </c>
      <c r="C233" s="34">
        <v>44803</v>
      </c>
      <c r="D233" s="33" t="s">
        <v>228</v>
      </c>
      <c r="E233" s="1" t="s">
        <v>863</v>
      </c>
      <c r="F233" s="38" t="s">
        <v>864</v>
      </c>
      <c r="G233" s="35">
        <v>6761.05</v>
      </c>
      <c r="H233" s="36">
        <v>4521621287</v>
      </c>
      <c r="I233" s="35">
        <f t="shared" si="40"/>
        <v>6761.05</v>
      </c>
      <c r="J233" s="35">
        <f t="shared" si="41"/>
        <v>0</v>
      </c>
      <c r="K233" s="33" t="s">
        <v>247</v>
      </c>
      <c r="L233" s="33" t="s">
        <v>562</v>
      </c>
      <c r="M233" s="37" t="s">
        <v>640</v>
      </c>
      <c r="N233" s="2" t="s">
        <v>117</v>
      </c>
    </row>
    <row r="234" spans="1:14" ht="13.9" customHeight="1" x14ac:dyDescent="0.2">
      <c r="A234" s="51">
        <v>224</v>
      </c>
      <c r="B234" s="1" t="s">
        <v>850</v>
      </c>
      <c r="C234" s="34">
        <v>44804</v>
      </c>
      <c r="D234" s="33" t="s">
        <v>228</v>
      </c>
      <c r="E234" s="1" t="s">
        <v>865</v>
      </c>
      <c r="F234" s="38" t="s">
        <v>866</v>
      </c>
      <c r="G234" s="35">
        <v>9520.4500000000007</v>
      </c>
      <c r="H234" s="36">
        <v>4521621305</v>
      </c>
      <c r="I234" s="35">
        <f t="shared" si="40"/>
        <v>9520.4500000000007</v>
      </c>
      <c r="J234" s="35">
        <f t="shared" si="41"/>
        <v>0</v>
      </c>
      <c r="K234" s="33" t="s">
        <v>247</v>
      </c>
      <c r="L234" s="33" t="s">
        <v>867</v>
      </c>
      <c r="M234" s="37" t="s">
        <v>868</v>
      </c>
      <c r="N234" s="2" t="s">
        <v>117</v>
      </c>
    </row>
    <row r="235" spans="1:14" ht="13.9" customHeight="1" x14ac:dyDescent="0.2">
      <c r="A235" s="51">
        <v>225</v>
      </c>
      <c r="B235" s="1" t="s">
        <v>850</v>
      </c>
      <c r="C235" s="34">
        <v>44804</v>
      </c>
      <c r="D235" s="33" t="s">
        <v>269</v>
      </c>
      <c r="E235" s="1" t="s">
        <v>869</v>
      </c>
      <c r="F235" s="38" t="s">
        <v>870</v>
      </c>
      <c r="G235" s="39">
        <v>2161.15</v>
      </c>
      <c r="H235" s="36">
        <v>0</v>
      </c>
      <c r="I235" s="35">
        <f t="shared" si="40"/>
        <v>0</v>
      </c>
      <c r="J235" s="35">
        <f t="shared" si="41"/>
        <v>0</v>
      </c>
      <c r="K235" s="33" t="s">
        <v>309</v>
      </c>
      <c r="L235" s="33" t="s">
        <v>708</v>
      </c>
      <c r="M235" s="36">
        <v>1</v>
      </c>
      <c r="N235" s="2" t="s">
        <v>117</v>
      </c>
    </row>
    <row r="236" spans="1:14" ht="13.9" customHeight="1" x14ac:dyDescent="0.2">
      <c r="A236" s="51">
        <v>226</v>
      </c>
      <c r="B236" s="1" t="s">
        <v>850</v>
      </c>
      <c r="C236" s="34">
        <v>44805</v>
      </c>
      <c r="D236" s="33" t="s">
        <v>229</v>
      </c>
      <c r="E236" s="1" t="s">
        <v>871</v>
      </c>
      <c r="F236" s="38" t="s">
        <v>872</v>
      </c>
      <c r="G236" s="35">
        <v>21536.76</v>
      </c>
      <c r="H236" s="36">
        <v>0</v>
      </c>
      <c r="I236" s="35">
        <f t="shared" si="40"/>
        <v>0</v>
      </c>
      <c r="J236" s="35">
        <f t="shared" si="41"/>
        <v>0</v>
      </c>
      <c r="K236" s="33" t="s">
        <v>309</v>
      </c>
      <c r="L236" s="33" t="s">
        <v>867</v>
      </c>
      <c r="M236" s="36" t="s">
        <v>117</v>
      </c>
      <c r="N236" s="2" t="s">
        <v>117</v>
      </c>
    </row>
    <row r="237" spans="1:14" ht="13.9" customHeight="1" x14ac:dyDescent="0.2">
      <c r="A237" s="51">
        <v>227</v>
      </c>
      <c r="B237" s="1" t="s">
        <v>850</v>
      </c>
      <c r="C237" s="34">
        <v>44806</v>
      </c>
      <c r="D237" s="33" t="s">
        <v>269</v>
      </c>
      <c r="E237" s="1" t="s">
        <v>873</v>
      </c>
      <c r="F237" s="38" t="s">
        <v>874</v>
      </c>
      <c r="G237" s="114">
        <v>2288.35</v>
      </c>
      <c r="H237" s="36">
        <v>0</v>
      </c>
      <c r="I237" s="35">
        <f t="shared" si="40"/>
        <v>0</v>
      </c>
      <c r="J237" s="35">
        <f t="shared" si="41"/>
        <v>0</v>
      </c>
      <c r="K237" s="33" t="s">
        <v>309</v>
      </c>
      <c r="L237" s="33" t="s">
        <v>708</v>
      </c>
      <c r="M237" s="36">
        <v>2</v>
      </c>
      <c r="N237" s="2" t="s">
        <v>117</v>
      </c>
    </row>
    <row r="238" spans="1:14" ht="13.9" customHeight="1" x14ac:dyDescent="0.2">
      <c r="A238" s="51">
        <v>228</v>
      </c>
      <c r="B238" s="1" t="s">
        <v>850</v>
      </c>
      <c r="C238" s="34">
        <v>44806</v>
      </c>
      <c r="D238" s="33" t="s">
        <v>228</v>
      </c>
      <c r="E238" s="1" t="s">
        <v>875</v>
      </c>
      <c r="F238" s="38" t="s">
        <v>876</v>
      </c>
      <c r="G238" s="35">
        <f>11398.4+9580.38</f>
        <v>20978.78</v>
      </c>
      <c r="H238" s="36">
        <v>4521621253</v>
      </c>
      <c r="I238" s="35">
        <f t="shared" si="40"/>
        <v>20978.78</v>
      </c>
      <c r="J238" s="35">
        <f t="shared" si="41"/>
        <v>0</v>
      </c>
      <c r="K238" s="33" t="s">
        <v>247</v>
      </c>
      <c r="L238" s="33" t="s">
        <v>877</v>
      </c>
      <c r="M238" s="37" t="s">
        <v>878</v>
      </c>
      <c r="N238" s="2" t="s">
        <v>117</v>
      </c>
    </row>
    <row r="239" spans="1:14" ht="13.9" customHeight="1" x14ac:dyDescent="0.2">
      <c r="A239" s="51">
        <v>229</v>
      </c>
      <c r="B239" s="1" t="s">
        <v>850</v>
      </c>
      <c r="C239" s="34">
        <v>44807</v>
      </c>
      <c r="D239" s="33" t="s">
        <v>269</v>
      </c>
      <c r="E239" s="1" t="s">
        <v>879</v>
      </c>
      <c r="F239" s="38" t="s">
        <v>880</v>
      </c>
      <c r="G239" s="114">
        <v>1834.42</v>
      </c>
      <c r="H239" s="36">
        <v>0</v>
      </c>
      <c r="I239" s="35">
        <f t="shared" si="40"/>
        <v>0</v>
      </c>
      <c r="J239" s="35">
        <f t="shared" si="41"/>
        <v>0</v>
      </c>
      <c r="K239" s="33" t="s">
        <v>309</v>
      </c>
      <c r="L239" s="33" t="s">
        <v>881</v>
      </c>
      <c r="M239" s="36">
        <v>2</v>
      </c>
      <c r="N239" s="2" t="s">
        <v>117</v>
      </c>
    </row>
    <row r="240" spans="1:14" ht="13.9" customHeight="1" x14ac:dyDescent="0.2">
      <c r="A240" s="51">
        <v>230</v>
      </c>
      <c r="B240" s="1" t="s">
        <v>882</v>
      </c>
      <c r="C240" s="34">
        <v>44809</v>
      </c>
      <c r="D240" s="33" t="s">
        <v>229</v>
      </c>
      <c r="E240" s="1" t="s">
        <v>883</v>
      </c>
      <c r="F240" s="38" t="s">
        <v>884</v>
      </c>
      <c r="G240" s="35">
        <v>16234.97</v>
      </c>
      <c r="H240" s="36">
        <v>0</v>
      </c>
      <c r="I240" s="35">
        <f t="shared" si="40"/>
        <v>0</v>
      </c>
      <c r="J240" s="35">
        <f t="shared" si="41"/>
        <v>0</v>
      </c>
      <c r="K240" s="33" t="s">
        <v>309</v>
      </c>
      <c r="L240" s="33" t="s">
        <v>417</v>
      </c>
      <c r="M240" s="36" t="s">
        <v>117</v>
      </c>
      <c r="N240" s="2" t="s">
        <v>117</v>
      </c>
    </row>
    <row r="241" spans="1:14" ht="13.9" customHeight="1" x14ac:dyDescent="0.2">
      <c r="A241" s="51">
        <v>231</v>
      </c>
      <c r="B241" s="1" t="s">
        <v>882</v>
      </c>
      <c r="C241" s="34">
        <v>44810</v>
      </c>
      <c r="D241" s="33" t="s">
        <v>228</v>
      </c>
      <c r="E241" s="1" t="s">
        <v>885</v>
      </c>
      <c r="F241" s="38" t="s">
        <v>886</v>
      </c>
      <c r="G241" s="35">
        <v>11628.81</v>
      </c>
      <c r="H241" s="36">
        <v>4521621287</v>
      </c>
      <c r="I241" s="35">
        <f t="shared" si="40"/>
        <v>11628.81</v>
      </c>
      <c r="J241" s="35">
        <f t="shared" si="41"/>
        <v>0</v>
      </c>
      <c r="K241" s="33" t="s">
        <v>247</v>
      </c>
      <c r="L241" s="33" t="s">
        <v>887</v>
      </c>
      <c r="M241" s="37" t="s">
        <v>640</v>
      </c>
      <c r="N241" s="2" t="s">
        <v>117</v>
      </c>
    </row>
    <row r="242" spans="1:14" ht="13.9" customHeight="1" x14ac:dyDescent="0.2">
      <c r="A242" s="51">
        <v>232</v>
      </c>
      <c r="B242" s="1" t="s">
        <v>882</v>
      </c>
      <c r="C242" s="34">
        <v>44813</v>
      </c>
      <c r="D242" s="33" t="s">
        <v>229</v>
      </c>
      <c r="E242" s="1" t="s">
        <v>888</v>
      </c>
      <c r="F242" s="38" t="s">
        <v>889</v>
      </c>
      <c r="G242" s="35">
        <v>10806.93</v>
      </c>
      <c r="H242" s="36">
        <v>0</v>
      </c>
      <c r="I242" s="35">
        <f t="shared" ref="I242:I246" si="42">IF(H242=0,0,G242)</f>
        <v>0</v>
      </c>
      <c r="J242" s="35">
        <f t="shared" ref="J242:J246" si="43">IF(K242="PAGADA",I242,0)</f>
        <v>0</v>
      </c>
      <c r="K242" s="33" t="s">
        <v>309</v>
      </c>
      <c r="L242" s="1" t="s">
        <v>594</v>
      </c>
      <c r="M242" s="36" t="s">
        <v>117</v>
      </c>
      <c r="N242" s="2" t="s">
        <v>117</v>
      </c>
    </row>
    <row r="243" spans="1:14" ht="13.9" customHeight="1" x14ac:dyDescent="0.2">
      <c r="A243" s="51">
        <v>233</v>
      </c>
      <c r="B243" s="1" t="s">
        <v>882</v>
      </c>
      <c r="C243" s="34">
        <v>44811</v>
      </c>
      <c r="D243" s="33" t="s">
        <v>228</v>
      </c>
      <c r="E243" s="1" t="s">
        <v>890</v>
      </c>
      <c r="F243" s="38" t="s">
        <v>891</v>
      </c>
      <c r="G243" s="35">
        <v>26318.21</v>
      </c>
      <c r="H243" s="36">
        <v>4521621305</v>
      </c>
      <c r="I243" s="35">
        <f t="shared" si="42"/>
        <v>26318.21</v>
      </c>
      <c r="J243" s="35">
        <f t="shared" si="43"/>
        <v>0</v>
      </c>
      <c r="K243" s="33" t="s">
        <v>247</v>
      </c>
      <c r="L243" s="1" t="s">
        <v>293</v>
      </c>
      <c r="M243" s="37" t="s">
        <v>868</v>
      </c>
      <c r="N243" s="2" t="s">
        <v>117</v>
      </c>
    </row>
    <row r="244" spans="1:14" ht="13.9" customHeight="1" x14ac:dyDescent="0.2">
      <c r="A244" s="51">
        <v>234</v>
      </c>
      <c r="B244" s="1" t="s">
        <v>882</v>
      </c>
      <c r="C244" s="34">
        <v>44811</v>
      </c>
      <c r="D244" s="33" t="s">
        <v>228</v>
      </c>
      <c r="E244" s="1" t="s">
        <v>892</v>
      </c>
      <c r="F244" s="38" t="s">
        <v>893</v>
      </c>
      <c r="G244" s="35">
        <v>2051.36</v>
      </c>
      <c r="H244" s="36">
        <v>4521621305</v>
      </c>
      <c r="I244" s="35">
        <f t="shared" si="42"/>
        <v>2051.36</v>
      </c>
      <c r="J244" s="35">
        <f t="shared" si="43"/>
        <v>0</v>
      </c>
      <c r="K244" s="33" t="s">
        <v>247</v>
      </c>
      <c r="L244" s="1" t="s">
        <v>894</v>
      </c>
      <c r="M244" s="37" t="s">
        <v>868</v>
      </c>
      <c r="N244" s="2" t="s">
        <v>117</v>
      </c>
    </row>
    <row r="245" spans="1:14" ht="13.9" customHeight="1" x14ac:dyDescent="0.2">
      <c r="A245" s="51">
        <v>235</v>
      </c>
      <c r="B245" s="1" t="s">
        <v>882</v>
      </c>
      <c r="C245" s="34">
        <v>44811</v>
      </c>
      <c r="D245" s="33" t="s">
        <v>228</v>
      </c>
      <c r="E245" s="33" t="s">
        <v>895</v>
      </c>
      <c r="F245" s="44" t="s">
        <v>896</v>
      </c>
      <c r="G245" s="45">
        <v>6361.4</v>
      </c>
      <c r="H245" s="46">
        <v>4521521207</v>
      </c>
      <c r="I245" s="45">
        <f t="shared" si="42"/>
        <v>6361.4</v>
      </c>
      <c r="J245" s="45">
        <f t="shared" si="43"/>
        <v>6361.4</v>
      </c>
      <c r="K245" s="47" t="s">
        <v>29</v>
      </c>
      <c r="L245" s="72" t="s">
        <v>502</v>
      </c>
      <c r="M245" s="48" t="s">
        <v>897</v>
      </c>
      <c r="N245" s="2" t="s">
        <v>117</v>
      </c>
    </row>
    <row r="246" spans="1:14" ht="13.9" customHeight="1" x14ac:dyDescent="0.2">
      <c r="A246" s="51">
        <v>236</v>
      </c>
      <c r="B246" s="1" t="s">
        <v>882</v>
      </c>
      <c r="C246" s="34">
        <v>44811</v>
      </c>
      <c r="D246" s="33" t="s">
        <v>228</v>
      </c>
      <c r="E246" s="1" t="s">
        <v>898</v>
      </c>
      <c r="F246" s="38" t="s">
        <v>899</v>
      </c>
      <c r="G246" s="35">
        <v>5817.46</v>
      </c>
      <c r="H246" s="36">
        <v>0</v>
      </c>
      <c r="I246" s="35">
        <f t="shared" si="42"/>
        <v>0</v>
      </c>
      <c r="J246" s="35">
        <f t="shared" si="43"/>
        <v>0</v>
      </c>
      <c r="K246" s="33" t="s">
        <v>309</v>
      </c>
      <c r="L246" s="1" t="s">
        <v>900</v>
      </c>
      <c r="M246" s="36" t="s">
        <v>117</v>
      </c>
      <c r="N246" s="2" t="s">
        <v>117</v>
      </c>
    </row>
    <row r="247" spans="1:14" ht="13.9" customHeight="1" x14ac:dyDescent="0.2">
      <c r="A247" s="51">
        <v>237</v>
      </c>
      <c r="B247" s="1" t="s">
        <v>901</v>
      </c>
      <c r="C247" s="34">
        <v>44816</v>
      </c>
      <c r="D247" s="33" t="s">
        <v>229</v>
      </c>
      <c r="E247" s="1" t="s">
        <v>902</v>
      </c>
      <c r="F247" s="38" t="s">
        <v>872</v>
      </c>
      <c r="G247" s="35">
        <v>22596.57</v>
      </c>
      <c r="H247" s="36">
        <v>0</v>
      </c>
      <c r="I247" s="35">
        <f t="shared" ref="I247:I249" si="44">IF(H247=0,0,G247)</f>
        <v>0</v>
      </c>
      <c r="J247" s="35">
        <f t="shared" ref="J247:J249" si="45">IF(K247="PAGADA",I247,0)</f>
        <v>0</v>
      </c>
      <c r="K247" s="33" t="s">
        <v>309</v>
      </c>
      <c r="L247" s="1" t="s">
        <v>867</v>
      </c>
      <c r="M247" s="36" t="s">
        <v>117</v>
      </c>
      <c r="N247" s="2" t="s">
        <v>117</v>
      </c>
    </row>
    <row r="248" spans="1:14" ht="13.9" customHeight="1" x14ac:dyDescent="0.2">
      <c r="A248" s="51">
        <v>238</v>
      </c>
      <c r="B248" s="1" t="s">
        <v>901</v>
      </c>
      <c r="C248" s="34">
        <v>44816</v>
      </c>
      <c r="D248" s="33" t="s">
        <v>269</v>
      </c>
      <c r="E248" s="1" t="s">
        <v>903</v>
      </c>
      <c r="F248" s="38" t="s">
        <v>904</v>
      </c>
      <c r="G248" s="114">
        <v>4312.22</v>
      </c>
      <c r="H248" s="36">
        <v>0</v>
      </c>
      <c r="I248" s="35">
        <f t="shared" si="44"/>
        <v>0</v>
      </c>
      <c r="J248" s="35">
        <f t="shared" si="45"/>
        <v>0</v>
      </c>
      <c r="K248" s="33" t="s">
        <v>309</v>
      </c>
      <c r="L248" s="1" t="s">
        <v>817</v>
      </c>
      <c r="M248" s="36">
        <v>2</v>
      </c>
      <c r="N248" s="2" t="s">
        <v>117</v>
      </c>
    </row>
    <row r="249" spans="1:14" ht="13.9" customHeight="1" x14ac:dyDescent="0.2">
      <c r="A249" s="51">
        <v>239</v>
      </c>
      <c r="B249" s="1" t="s">
        <v>901</v>
      </c>
      <c r="C249" s="34">
        <v>44817</v>
      </c>
      <c r="D249" s="33" t="s">
        <v>269</v>
      </c>
      <c r="E249" s="1" t="s">
        <v>905</v>
      </c>
      <c r="F249" s="38" t="s">
        <v>906</v>
      </c>
      <c r="G249" s="114">
        <v>11649.14</v>
      </c>
      <c r="H249" s="36">
        <v>0</v>
      </c>
      <c r="I249" s="35">
        <f t="shared" si="44"/>
        <v>0</v>
      </c>
      <c r="J249" s="35">
        <f t="shared" si="45"/>
        <v>0</v>
      </c>
      <c r="K249" s="33" t="s">
        <v>309</v>
      </c>
      <c r="L249" s="1" t="s">
        <v>907</v>
      </c>
      <c r="M249" s="36">
        <v>2</v>
      </c>
      <c r="N249" s="2" t="s">
        <v>117</v>
      </c>
    </row>
    <row r="250" spans="1:14" ht="13.9" customHeight="1" x14ac:dyDescent="0.2">
      <c r="A250" s="51">
        <v>240</v>
      </c>
      <c r="B250" s="1" t="s">
        <v>901</v>
      </c>
      <c r="C250" s="34">
        <v>44818</v>
      </c>
      <c r="D250" s="33" t="s">
        <v>269</v>
      </c>
      <c r="E250" s="1" t="s">
        <v>908</v>
      </c>
      <c r="F250" s="38" t="s">
        <v>909</v>
      </c>
      <c r="G250" s="114">
        <v>4596.2700000000004</v>
      </c>
      <c r="H250" s="36">
        <v>0</v>
      </c>
      <c r="I250" s="35">
        <f>IF(H250=0,0,G250)</f>
        <v>0</v>
      </c>
      <c r="J250" s="35">
        <f>IF(K250="PAGADA",I250,0)</f>
        <v>0</v>
      </c>
      <c r="K250" s="33" t="s">
        <v>309</v>
      </c>
      <c r="L250" s="1" t="s">
        <v>910</v>
      </c>
      <c r="M250" s="36">
        <v>2</v>
      </c>
      <c r="N250" s="2" t="s">
        <v>117</v>
      </c>
    </row>
    <row r="251" spans="1:14" ht="13.9" customHeight="1" x14ac:dyDescent="0.2">
      <c r="A251" s="51">
        <v>241</v>
      </c>
      <c r="B251" s="1" t="s">
        <v>901</v>
      </c>
      <c r="C251" s="34">
        <v>44819</v>
      </c>
      <c r="D251" s="33" t="s">
        <v>229</v>
      </c>
      <c r="E251" s="1" t="s">
        <v>911</v>
      </c>
      <c r="F251" s="38" t="s">
        <v>912</v>
      </c>
      <c r="G251" s="35">
        <v>9440.11</v>
      </c>
      <c r="H251" s="36">
        <v>0</v>
      </c>
      <c r="I251" s="35">
        <f>IF(H251=0,0,G251)</f>
        <v>0</v>
      </c>
      <c r="J251" s="35">
        <f>IF(K251="PAGADA",I251,0)</f>
        <v>0</v>
      </c>
      <c r="K251" s="33" t="s">
        <v>309</v>
      </c>
      <c r="L251" s="1" t="s">
        <v>913</v>
      </c>
      <c r="M251" s="36" t="s">
        <v>117</v>
      </c>
      <c r="N251" s="2" t="s">
        <v>117</v>
      </c>
    </row>
    <row r="252" spans="1:14" ht="13.9" customHeight="1" x14ac:dyDescent="0.2">
      <c r="A252" s="51">
        <v>242</v>
      </c>
      <c r="B252" s="1" t="s">
        <v>901</v>
      </c>
      <c r="C252" s="34">
        <v>44820</v>
      </c>
      <c r="D252" s="33" t="s">
        <v>228</v>
      </c>
      <c r="E252" s="1" t="s">
        <v>914</v>
      </c>
      <c r="F252" s="38" t="s">
        <v>915</v>
      </c>
      <c r="G252" s="35">
        <v>6876.16</v>
      </c>
      <c r="H252" s="36">
        <v>4521621305</v>
      </c>
      <c r="I252" s="35">
        <f t="shared" ref="I252:I253" si="46">IF(H252=0,0,G252)</f>
        <v>6876.16</v>
      </c>
      <c r="J252" s="35">
        <f t="shared" ref="J252:J253" si="47">IF(K252="PAGADA",I252,0)</f>
        <v>0</v>
      </c>
      <c r="K252" s="33" t="s">
        <v>247</v>
      </c>
      <c r="L252" s="1" t="s">
        <v>293</v>
      </c>
      <c r="M252" s="37" t="s">
        <v>868</v>
      </c>
      <c r="N252" s="2" t="s">
        <v>117</v>
      </c>
    </row>
    <row r="253" spans="1:14" ht="13.9" customHeight="1" x14ac:dyDescent="0.2">
      <c r="A253" s="51">
        <v>243</v>
      </c>
      <c r="B253" s="1" t="s">
        <v>901</v>
      </c>
      <c r="C253" s="34">
        <v>44816</v>
      </c>
      <c r="D253" s="33" t="s">
        <v>228</v>
      </c>
      <c r="E253" s="1" t="s">
        <v>916</v>
      </c>
      <c r="F253" s="38" t="s">
        <v>917</v>
      </c>
      <c r="G253" s="35">
        <v>2639.09</v>
      </c>
      <c r="H253" s="36">
        <v>4521621305</v>
      </c>
      <c r="I253" s="35">
        <f t="shared" si="46"/>
        <v>2639.09</v>
      </c>
      <c r="J253" s="35">
        <f t="shared" si="47"/>
        <v>0</v>
      </c>
      <c r="K253" s="33" t="s">
        <v>247</v>
      </c>
      <c r="L253" s="1" t="s">
        <v>918</v>
      </c>
      <c r="M253" s="37" t="s">
        <v>868</v>
      </c>
      <c r="N253" s="2" t="s">
        <v>117</v>
      </c>
    </row>
    <row r="254" spans="1:14" ht="13.9" customHeight="1" x14ac:dyDescent="0.2">
      <c r="A254" s="51">
        <v>244</v>
      </c>
      <c r="B254" s="1" t="s">
        <v>919</v>
      </c>
      <c r="C254" s="34" t="s">
        <v>920</v>
      </c>
      <c r="D254" s="33" t="s">
        <v>269</v>
      </c>
      <c r="E254" s="1" t="s">
        <v>921</v>
      </c>
      <c r="F254" s="38" t="s">
        <v>922</v>
      </c>
      <c r="G254" s="114">
        <v>7906.78</v>
      </c>
      <c r="H254" s="36">
        <v>0</v>
      </c>
      <c r="I254" s="35">
        <f t="shared" ref="I254:I261" si="48">IF(H254=0,0,G254)</f>
        <v>0</v>
      </c>
      <c r="J254" s="35">
        <f t="shared" ref="J254:J261" si="49">IF(K254="PAGADA",I254,0)</f>
        <v>0</v>
      </c>
      <c r="K254" s="33" t="s">
        <v>309</v>
      </c>
      <c r="L254" s="1" t="s">
        <v>708</v>
      </c>
      <c r="M254" s="36">
        <v>2</v>
      </c>
      <c r="N254" s="2" t="s">
        <v>117</v>
      </c>
    </row>
    <row r="255" spans="1:14" ht="13.9" customHeight="1" x14ac:dyDescent="0.2">
      <c r="A255" s="51">
        <v>245</v>
      </c>
      <c r="B255" s="1" t="s">
        <v>919</v>
      </c>
      <c r="C255" s="34">
        <v>44824</v>
      </c>
      <c r="D255" s="33" t="s">
        <v>228</v>
      </c>
      <c r="E255" s="1" t="s">
        <v>923</v>
      </c>
      <c r="F255" s="43" t="s">
        <v>924</v>
      </c>
      <c r="G255" s="35">
        <v>3714.05</v>
      </c>
      <c r="H255" s="59">
        <v>4521695113</v>
      </c>
      <c r="I255" s="35">
        <f t="shared" si="48"/>
        <v>3714.05</v>
      </c>
      <c r="J255" s="35">
        <f t="shared" si="49"/>
        <v>0</v>
      </c>
      <c r="K255" s="33" t="s">
        <v>623</v>
      </c>
      <c r="L255" s="1" t="s">
        <v>926</v>
      </c>
      <c r="M255" s="90" t="s">
        <v>927</v>
      </c>
      <c r="N255" s="2" t="s">
        <v>117</v>
      </c>
    </row>
    <row r="256" spans="1:14" ht="13.9" customHeight="1" x14ac:dyDescent="0.2">
      <c r="A256" s="51">
        <v>246</v>
      </c>
      <c r="B256" s="1" t="s">
        <v>919</v>
      </c>
      <c r="C256" s="34">
        <v>44826</v>
      </c>
      <c r="D256" s="33" t="s">
        <v>228</v>
      </c>
      <c r="E256" s="1" t="s">
        <v>928</v>
      </c>
      <c r="F256" s="43" t="s">
        <v>929</v>
      </c>
      <c r="G256" s="35">
        <v>6265.84</v>
      </c>
      <c r="H256" s="59">
        <v>4521695113</v>
      </c>
      <c r="I256" s="35">
        <f t="shared" si="48"/>
        <v>6265.84</v>
      </c>
      <c r="J256" s="35">
        <f t="shared" si="49"/>
        <v>0</v>
      </c>
      <c r="K256" s="33" t="s">
        <v>623</v>
      </c>
      <c r="L256" s="1" t="s">
        <v>930</v>
      </c>
      <c r="M256" s="37" t="s">
        <v>927</v>
      </c>
      <c r="N256" s="2" t="s">
        <v>117</v>
      </c>
    </row>
    <row r="257" spans="1:14" ht="13.9" customHeight="1" x14ac:dyDescent="0.2">
      <c r="A257" s="51">
        <v>247</v>
      </c>
      <c r="B257" s="1" t="s">
        <v>919</v>
      </c>
      <c r="C257" s="34">
        <v>44825</v>
      </c>
      <c r="D257" s="33" t="s">
        <v>229</v>
      </c>
      <c r="E257" s="1" t="s">
        <v>931</v>
      </c>
      <c r="F257" s="38" t="s">
        <v>932</v>
      </c>
      <c r="G257" s="35">
        <v>3712.05</v>
      </c>
      <c r="H257" s="36">
        <v>0</v>
      </c>
      <c r="I257" s="35">
        <f t="shared" si="48"/>
        <v>0</v>
      </c>
      <c r="J257" s="35">
        <f t="shared" si="49"/>
        <v>0</v>
      </c>
      <c r="K257" s="33" t="s">
        <v>309</v>
      </c>
      <c r="L257" s="1" t="s">
        <v>629</v>
      </c>
      <c r="M257" s="36" t="s">
        <v>117</v>
      </c>
      <c r="N257" s="2" t="s">
        <v>117</v>
      </c>
    </row>
    <row r="258" spans="1:14" ht="13.9" customHeight="1" x14ac:dyDescent="0.2">
      <c r="A258" s="51">
        <v>248</v>
      </c>
      <c r="B258" s="1" t="s">
        <v>919</v>
      </c>
      <c r="C258" s="34">
        <v>44826</v>
      </c>
      <c r="D258" s="33" t="s">
        <v>270</v>
      </c>
      <c r="E258" s="1" t="s">
        <v>933</v>
      </c>
      <c r="F258" s="38" t="s">
        <v>934</v>
      </c>
      <c r="G258" s="35">
        <v>9709.6200000000008</v>
      </c>
      <c r="H258" s="36">
        <v>4521584288</v>
      </c>
      <c r="I258" s="35">
        <f t="shared" si="48"/>
        <v>9709.6200000000008</v>
      </c>
      <c r="J258" s="35">
        <f t="shared" si="49"/>
        <v>0</v>
      </c>
      <c r="K258" s="33" t="s">
        <v>623</v>
      </c>
      <c r="L258" s="1" t="s">
        <v>935</v>
      </c>
      <c r="M258" s="36" t="s">
        <v>117</v>
      </c>
      <c r="N258" s="2" t="s">
        <v>117</v>
      </c>
    </row>
    <row r="259" spans="1:14" ht="13.9" customHeight="1" x14ac:dyDescent="0.2">
      <c r="A259" s="51">
        <v>249</v>
      </c>
      <c r="B259" s="1" t="s">
        <v>919</v>
      </c>
      <c r="C259" s="34">
        <v>44824</v>
      </c>
      <c r="D259" s="33" t="s">
        <v>270</v>
      </c>
      <c r="E259" s="1" t="s">
        <v>936</v>
      </c>
      <c r="F259" s="38" t="s">
        <v>937</v>
      </c>
      <c r="G259" s="35">
        <v>4440.95</v>
      </c>
      <c r="H259" s="36">
        <v>4521584288</v>
      </c>
      <c r="I259" s="35">
        <f t="shared" ref="I259" si="50">IF(H259=0,0,G259)</f>
        <v>4440.95</v>
      </c>
      <c r="J259" s="35">
        <f t="shared" ref="J259" si="51">IF(K259="PAGADA",I259,0)</f>
        <v>0</v>
      </c>
      <c r="K259" s="33" t="s">
        <v>623</v>
      </c>
      <c r="L259" s="1" t="s">
        <v>938</v>
      </c>
      <c r="M259" s="36" t="s">
        <v>117</v>
      </c>
      <c r="N259" s="2" t="s">
        <v>117</v>
      </c>
    </row>
    <row r="260" spans="1:14" ht="13.9" customHeight="1" x14ac:dyDescent="0.2">
      <c r="A260" s="51">
        <v>250</v>
      </c>
      <c r="B260" s="1" t="s">
        <v>919</v>
      </c>
      <c r="C260" s="34">
        <v>44826</v>
      </c>
      <c r="D260" s="33" t="s">
        <v>939</v>
      </c>
      <c r="E260" s="1" t="s">
        <v>940</v>
      </c>
      <c r="F260" s="79" t="s">
        <v>941</v>
      </c>
      <c r="G260" s="35">
        <v>10819.79</v>
      </c>
      <c r="H260" s="36">
        <v>4521374872</v>
      </c>
      <c r="I260" s="35">
        <f t="shared" ref="I260" si="52">IF(H260=0,0,G260)</f>
        <v>10819.79</v>
      </c>
      <c r="J260" s="35">
        <f t="shared" ref="J260" si="53">IF(K260="PAGADA",I260,0)</f>
        <v>10819.79</v>
      </c>
      <c r="K260" s="33" t="s">
        <v>29</v>
      </c>
      <c r="L260" s="1" t="s">
        <v>938</v>
      </c>
      <c r="M260" s="36" t="s">
        <v>117</v>
      </c>
      <c r="N260" s="2" t="s">
        <v>117</v>
      </c>
    </row>
    <row r="261" spans="1:14" ht="13.9" customHeight="1" x14ac:dyDescent="0.2">
      <c r="A261" s="51">
        <v>251</v>
      </c>
      <c r="B261" s="1" t="s">
        <v>919</v>
      </c>
      <c r="C261" s="34">
        <v>44827</v>
      </c>
      <c r="D261" s="33" t="s">
        <v>270</v>
      </c>
      <c r="E261" s="1" t="s">
        <v>942</v>
      </c>
      <c r="F261" s="38" t="s">
        <v>943</v>
      </c>
      <c r="G261" s="35">
        <v>1979.28</v>
      </c>
      <c r="H261" s="36">
        <v>4521584288</v>
      </c>
      <c r="I261" s="35">
        <f t="shared" si="48"/>
        <v>1979.28</v>
      </c>
      <c r="J261" s="35">
        <f t="shared" si="49"/>
        <v>0</v>
      </c>
      <c r="K261" s="33" t="s">
        <v>623</v>
      </c>
      <c r="L261" s="1" t="s">
        <v>944</v>
      </c>
      <c r="M261" s="36" t="s">
        <v>117</v>
      </c>
      <c r="N261" s="2" t="s">
        <v>117</v>
      </c>
    </row>
    <row r="262" spans="1:14" ht="13.9" customHeight="1" thickBot="1" x14ac:dyDescent="0.25">
      <c r="A262" s="51">
        <v>252</v>
      </c>
      <c r="B262" s="1" t="s">
        <v>945</v>
      </c>
      <c r="C262" s="34">
        <v>44830</v>
      </c>
      <c r="D262" s="1" t="s">
        <v>269</v>
      </c>
      <c r="E262" s="1" t="s">
        <v>946</v>
      </c>
      <c r="F262" s="38" t="s">
        <v>947</v>
      </c>
      <c r="G262" s="115">
        <v>26564.71</v>
      </c>
      <c r="H262" s="36">
        <v>0</v>
      </c>
      <c r="I262" s="35">
        <f t="shared" ref="I262:I270" si="54">IF(H262=0,0,G262)</f>
        <v>0</v>
      </c>
      <c r="J262" s="35">
        <f t="shared" ref="J262:J270" si="55">IF(K262="PAGADA",I262,0)</f>
        <v>0</v>
      </c>
      <c r="K262" s="33" t="s">
        <v>309</v>
      </c>
      <c r="L262" s="3" t="s">
        <v>708</v>
      </c>
      <c r="M262" s="36">
        <v>3</v>
      </c>
      <c r="N262" s="2" t="s">
        <v>117</v>
      </c>
    </row>
    <row r="263" spans="1:14" ht="13.9" customHeight="1" thickBot="1" x14ac:dyDescent="0.25">
      <c r="A263" s="51">
        <v>253</v>
      </c>
      <c r="B263" s="1" t="s">
        <v>919</v>
      </c>
      <c r="C263" s="126">
        <v>44826</v>
      </c>
      <c r="D263" s="124" t="s">
        <v>229</v>
      </c>
      <c r="E263" s="124" t="s">
        <v>1033</v>
      </c>
      <c r="F263" s="123" t="s">
        <v>1034</v>
      </c>
      <c r="G263" s="125">
        <v>4980.09</v>
      </c>
      <c r="H263" s="32">
        <v>4521687830</v>
      </c>
      <c r="I263" s="35">
        <f>IF(H263=0,0,G263)</f>
        <v>4980.09</v>
      </c>
      <c r="J263" s="35">
        <f>IF(K263="PAGADA",I263,0)</f>
        <v>0</v>
      </c>
      <c r="K263" s="33" t="s">
        <v>247</v>
      </c>
      <c r="L263" s="32" t="s">
        <v>800</v>
      </c>
      <c r="M263" s="28" t="s">
        <v>1035</v>
      </c>
      <c r="N263" s="2"/>
    </row>
    <row r="264" spans="1:14" ht="13.9" customHeight="1" x14ac:dyDescent="0.2">
      <c r="A264" s="51">
        <v>254</v>
      </c>
      <c r="B264" s="1" t="s">
        <v>945</v>
      </c>
      <c r="C264" s="34">
        <v>44831</v>
      </c>
      <c r="D264" s="1" t="s">
        <v>229</v>
      </c>
      <c r="E264" s="1" t="s">
        <v>948</v>
      </c>
      <c r="F264" s="38" t="s">
        <v>949</v>
      </c>
      <c r="G264" s="35">
        <v>49922.9</v>
      </c>
      <c r="H264" s="32">
        <v>4521687240</v>
      </c>
      <c r="I264" s="35">
        <f t="shared" si="54"/>
        <v>49922.9</v>
      </c>
      <c r="J264" s="35">
        <f t="shared" si="55"/>
        <v>0</v>
      </c>
      <c r="K264" s="33" t="s">
        <v>247</v>
      </c>
      <c r="L264" s="38" t="s">
        <v>867</v>
      </c>
      <c r="M264" s="37" t="s">
        <v>950</v>
      </c>
      <c r="N264" s="2" t="s">
        <v>117</v>
      </c>
    </row>
    <row r="265" spans="1:14" ht="13.9" customHeight="1" x14ac:dyDescent="0.2">
      <c r="A265" s="51">
        <v>255</v>
      </c>
      <c r="B265" s="1" t="s">
        <v>945</v>
      </c>
      <c r="C265" s="34">
        <v>44830</v>
      </c>
      <c r="D265" s="1" t="s">
        <v>228</v>
      </c>
      <c r="E265" s="1" t="s">
        <v>951</v>
      </c>
      <c r="F265" s="38" t="s">
        <v>952</v>
      </c>
      <c r="G265" s="35">
        <v>5756.51</v>
      </c>
      <c r="H265" s="36">
        <v>0</v>
      </c>
      <c r="I265" s="35">
        <f t="shared" si="54"/>
        <v>0</v>
      </c>
      <c r="J265" s="35">
        <f t="shared" si="55"/>
        <v>0</v>
      </c>
      <c r="K265" s="33" t="s">
        <v>309</v>
      </c>
      <c r="L265" s="38" t="s">
        <v>953</v>
      </c>
      <c r="M265" s="36" t="s">
        <v>117</v>
      </c>
      <c r="N265" s="2" t="s">
        <v>117</v>
      </c>
    </row>
    <row r="266" spans="1:14" ht="13.9" customHeight="1" x14ac:dyDescent="0.2">
      <c r="A266" s="51">
        <v>256</v>
      </c>
      <c r="B266" s="1" t="s">
        <v>945</v>
      </c>
      <c r="C266" s="34">
        <v>44831</v>
      </c>
      <c r="D266" s="1" t="s">
        <v>229</v>
      </c>
      <c r="E266" s="1" t="s">
        <v>954</v>
      </c>
      <c r="F266" s="38" t="s">
        <v>955</v>
      </c>
      <c r="G266" s="35">
        <v>44797.73</v>
      </c>
      <c r="H266" s="36">
        <v>0</v>
      </c>
      <c r="I266" s="35">
        <f t="shared" si="54"/>
        <v>0</v>
      </c>
      <c r="J266" s="35">
        <f t="shared" si="55"/>
        <v>0</v>
      </c>
      <c r="K266" s="33" t="s">
        <v>309</v>
      </c>
      <c r="L266" s="38" t="s">
        <v>956</v>
      </c>
      <c r="M266" s="37" t="s">
        <v>957</v>
      </c>
      <c r="N266" s="2" t="s">
        <v>117</v>
      </c>
    </row>
    <row r="267" spans="1:14" ht="13.9" customHeight="1" x14ac:dyDescent="0.2">
      <c r="A267" s="51">
        <v>257</v>
      </c>
      <c r="B267" s="1" t="s">
        <v>945</v>
      </c>
      <c r="C267" s="34">
        <v>44835</v>
      </c>
      <c r="D267" s="1" t="s">
        <v>228</v>
      </c>
      <c r="E267" s="1" t="s">
        <v>958</v>
      </c>
      <c r="F267" s="38" t="s">
        <v>959</v>
      </c>
      <c r="G267" s="35">
        <v>10917.38</v>
      </c>
      <c r="H267" s="36">
        <v>0</v>
      </c>
      <c r="I267" s="35">
        <f t="shared" si="54"/>
        <v>0</v>
      </c>
      <c r="J267" s="35">
        <f t="shared" si="55"/>
        <v>0</v>
      </c>
      <c r="K267" s="33" t="s">
        <v>309</v>
      </c>
      <c r="L267" s="38" t="s">
        <v>301</v>
      </c>
      <c r="M267" s="36" t="s">
        <v>117</v>
      </c>
      <c r="N267" s="2" t="s">
        <v>117</v>
      </c>
    </row>
    <row r="268" spans="1:14" ht="13.9" customHeight="1" x14ac:dyDescent="0.2">
      <c r="A268" s="51">
        <v>258</v>
      </c>
      <c r="B268" s="1" t="s">
        <v>945</v>
      </c>
      <c r="C268" s="34">
        <v>44831</v>
      </c>
      <c r="D268" s="1" t="s">
        <v>228</v>
      </c>
      <c r="E268" s="1" t="s">
        <v>960</v>
      </c>
      <c r="F268" s="42" t="s">
        <v>961</v>
      </c>
      <c r="G268" s="35">
        <v>12053.99</v>
      </c>
      <c r="H268" s="32">
        <v>4521687769</v>
      </c>
      <c r="I268" s="35">
        <f t="shared" si="54"/>
        <v>12053.99</v>
      </c>
      <c r="J268" s="35">
        <f t="shared" si="55"/>
        <v>0</v>
      </c>
      <c r="K268" s="33" t="s">
        <v>623</v>
      </c>
      <c r="L268" s="38" t="s">
        <v>788</v>
      </c>
      <c r="M268" s="37" t="s">
        <v>962</v>
      </c>
      <c r="N268" s="2" t="s">
        <v>117</v>
      </c>
    </row>
    <row r="269" spans="1:14" ht="13.9" customHeight="1" x14ac:dyDescent="0.2">
      <c r="A269" s="51">
        <v>259</v>
      </c>
      <c r="B269" s="1" t="s">
        <v>945</v>
      </c>
      <c r="C269" s="34">
        <v>44834</v>
      </c>
      <c r="D269" s="1" t="s">
        <v>228</v>
      </c>
      <c r="E269" s="1" t="s">
        <v>963</v>
      </c>
      <c r="F269" s="42" t="s">
        <v>824</v>
      </c>
      <c r="G269" s="35">
        <v>2156.11</v>
      </c>
      <c r="H269" s="32">
        <v>4521687769</v>
      </c>
      <c r="I269" s="35">
        <f t="shared" si="54"/>
        <v>2156.11</v>
      </c>
      <c r="J269" s="35">
        <f t="shared" si="55"/>
        <v>0</v>
      </c>
      <c r="K269" s="33" t="s">
        <v>623</v>
      </c>
      <c r="L269" s="38" t="s">
        <v>562</v>
      </c>
      <c r="M269" s="37" t="s">
        <v>962</v>
      </c>
      <c r="N269" s="2" t="s">
        <v>117</v>
      </c>
    </row>
    <row r="270" spans="1:14" ht="13.9" customHeight="1" x14ac:dyDescent="0.2">
      <c r="A270" s="51">
        <v>260</v>
      </c>
      <c r="B270" s="1" t="s">
        <v>945</v>
      </c>
      <c r="C270" s="34">
        <v>44834</v>
      </c>
      <c r="D270" s="1" t="s">
        <v>228</v>
      </c>
      <c r="E270" s="1" t="s">
        <v>964</v>
      </c>
      <c r="F270" s="38" t="s">
        <v>965</v>
      </c>
      <c r="G270" s="35">
        <v>49417.4</v>
      </c>
      <c r="H270" s="36">
        <v>0</v>
      </c>
      <c r="I270" s="35">
        <f t="shared" si="54"/>
        <v>0</v>
      </c>
      <c r="J270" s="35">
        <f t="shared" si="55"/>
        <v>0</v>
      </c>
      <c r="K270" s="33" t="s">
        <v>309</v>
      </c>
      <c r="L270" s="38" t="s">
        <v>562</v>
      </c>
      <c r="M270" s="36" t="s">
        <v>117</v>
      </c>
      <c r="N270" s="2" t="s">
        <v>117</v>
      </c>
    </row>
    <row r="271" spans="1:14" ht="13.9" customHeight="1" x14ac:dyDescent="0.2">
      <c r="A271" s="51">
        <v>261</v>
      </c>
      <c r="B271" s="1" t="s">
        <v>966</v>
      </c>
      <c r="C271" s="49">
        <v>44840</v>
      </c>
      <c r="D271" s="1" t="s">
        <v>228</v>
      </c>
      <c r="E271" s="1" t="s">
        <v>967</v>
      </c>
      <c r="F271" s="42" t="s">
        <v>968</v>
      </c>
      <c r="G271" s="35">
        <v>2231.14</v>
      </c>
      <c r="H271" s="32">
        <v>4521687769</v>
      </c>
      <c r="I271" s="35">
        <f t="shared" ref="I271:I272" si="56">IF(H271=0,0,G271)</f>
        <v>2231.14</v>
      </c>
      <c r="J271" s="35">
        <f t="shared" ref="J271:J272" si="57">IF(K271="PAGADA",I271,0)</f>
        <v>0</v>
      </c>
      <c r="K271" s="33" t="s">
        <v>623</v>
      </c>
      <c r="L271" s="3" t="s">
        <v>969</v>
      </c>
      <c r="M271" s="37" t="s">
        <v>962</v>
      </c>
      <c r="N271" s="2" t="s">
        <v>117</v>
      </c>
    </row>
    <row r="272" spans="1:14" ht="13.9" customHeight="1" x14ac:dyDescent="0.2">
      <c r="A272" s="51">
        <v>262</v>
      </c>
      <c r="B272" s="1" t="s">
        <v>966</v>
      </c>
      <c r="C272" s="49">
        <v>44837</v>
      </c>
      <c r="D272" s="1" t="s">
        <v>228</v>
      </c>
      <c r="E272" s="1" t="s">
        <v>970</v>
      </c>
      <c r="F272" s="43" t="s">
        <v>971</v>
      </c>
      <c r="G272" s="35">
        <v>6566.09</v>
      </c>
      <c r="H272" s="59">
        <v>4521695113</v>
      </c>
      <c r="I272" s="35">
        <f t="shared" si="56"/>
        <v>6566.09</v>
      </c>
      <c r="J272" s="35">
        <f t="shared" si="57"/>
        <v>0</v>
      </c>
      <c r="K272" s="33" t="s">
        <v>623</v>
      </c>
      <c r="L272" s="3" t="s">
        <v>972</v>
      </c>
      <c r="M272" s="37" t="s">
        <v>927</v>
      </c>
      <c r="N272" s="2" t="s">
        <v>117</v>
      </c>
    </row>
    <row r="273" spans="1:14" ht="13.9" customHeight="1" x14ac:dyDescent="0.2">
      <c r="A273" s="51">
        <v>263</v>
      </c>
      <c r="B273" s="1" t="s">
        <v>966</v>
      </c>
      <c r="C273" s="49">
        <v>44838</v>
      </c>
      <c r="D273" s="1" t="s">
        <v>229</v>
      </c>
      <c r="E273" s="1" t="s">
        <v>973</v>
      </c>
      <c r="F273" s="38" t="s">
        <v>974</v>
      </c>
      <c r="G273" s="35">
        <v>30202.57</v>
      </c>
      <c r="H273" s="36">
        <v>0</v>
      </c>
      <c r="I273" s="35">
        <f>IF(H273=0,0,G273)</f>
        <v>0</v>
      </c>
      <c r="J273" s="35">
        <f>IF(K273="PAGADA",I273,0)</f>
        <v>0</v>
      </c>
      <c r="K273" s="33" t="s">
        <v>309</v>
      </c>
      <c r="L273" s="3" t="s">
        <v>867</v>
      </c>
      <c r="M273" s="36" t="s">
        <v>117</v>
      </c>
      <c r="N273" s="2" t="s">
        <v>117</v>
      </c>
    </row>
    <row r="274" spans="1:14" ht="13.9" customHeight="1" x14ac:dyDescent="0.2">
      <c r="A274" s="51">
        <v>264</v>
      </c>
      <c r="B274" s="1" t="s">
        <v>966</v>
      </c>
      <c r="C274" s="49">
        <v>44839</v>
      </c>
      <c r="D274" s="1" t="s">
        <v>269</v>
      </c>
      <c r="E274" s="1" t="s">
        <v>975</v>
      </c>
      <c r="F274" s="38" t="s">
        <v>976</v>
      </c>
      <c r="G274" s="45">
        <v>22274.93</v>
      </c>
      <c r="H274" s="36">
        <v>0</v>
      </c>
      <c r="I274" s="35">
        <f t="shared" ref="I274:I276" si="58">IF(H274=0,0,G274)</f>
        <v>0</v>
      </c>
      <c r="J274" s="35">
        <f t="shared" ref="J274:J276" si="59">IF(K274="PAGADA",I274,0)</f>
        <v>0</v>
      </c>
      <c r="K274" s="33" t="s">
        <v>309</v>
      </c>
      <c r="L274" s="3" t="s">
        <v>977</v>
      </c>
      <c r="M274" s="36">
        <v>4</v>
      </c>
      <c r="N274" s="2" t="s">
        <v>117</v>
      </c>
    </row>
    <row r="275" spans="1:14" ht="13.9" customHeight="1" x14ac:dyDescent="0.2">
      <c r="A275" s="51">
        <v>265</v>
      </c>
      <c r="B275" s="1" t="s">
        <v>966</v>
      </c>
      <c r="C275" s="49">
        <v>44841</v>
      </c>
      <c r="D275" s="1" t="s">
        <v>269</v>
      </c>
      <c r="E275" s="1" t="s">
        <v>978</v>
      </c>
      <c r="F275" s="38" t="s">
        <v>979</v>
      </c>
      <c r="G275" s="45">
        <v>15450.42</v>
      </c>
      <c r="H275" s="36">
        <v>0</v>
      </c>
      <c r="I275" s="35">
        <f t="shared" si="58"/>
        <v>0</v>
      </c>
      <c r="J275" s="35">
        <f t="shared" si="59"/>
        <v>0</v>
      </c>
      <c r="K275" s="33" t="s">
        <v>309</v>
      </c>
      <c r="L275" s="3" t="s">
        <v>980</v>
      </c>
      <c r="M275" s="36">
        <v>4</v>
      </c>
      <c r="N275" s="2" t="s">
        <v>117</v>
      </c>
    </row>
    <row r="276" spans="1:14" ht="13.9" customHeight="1" x14ac:dyDescent="0.2">
      <c r="A276" s="51">
        <v>266</v>
      </c>
      <c r="B276" s="1" t="s">
        <v>966</v>
      </c>
      <c r="C276" s="49">
        <v>44842</v>
      </c>
      <c r="D276" s="1" t="s">
        <v>269</v>
      </c>
      <c r="E276" s="1" t="s">
        <v>981</v>
      </c>
      <c r="F276" s="38" t="s">
        <v>982</v>
      </c>
      <c r="G276" s="115">
        <v>1472.19</v>
      </c>
      <c r="H276" s="36">
        <v>0</v>
      </c>
      <c r="I276" s="35">
        <f t="shared" si="58"/>
        <v>0</v>
      </c>
      <c r="J276" s="35">
        <f t="shared" si="59"/>
        <v>0</v>
      </c>
      <c r="K276" s="33" t="s">
        <v>309</v>
      </c>
      <c r="L276" s="3" t="s">
        <v>708</v>
      </c>
      <c r="M276" s="36">
        <v>3</v>
      </c>
      <c r="N276" s="2" t="s">
        <v>117</v>
      </c>
    </row>
    <row r="277" spans="1:14" ht="13.9" customHeight="1" x14ac:dyDescent="0.2">
      <c r="A277" s="51">
        <v>267</v>
      </c>
      <c r="B277" s="1" t="s">
        <v>1036</v>
      </c>
      <c r="C277" s="49">
        <v>44843</v>
      </c>
      <c r="D277" s="1" t="s">
        <v>270</v>
      </c>
      <c r="E277" s="1" t="s">
        <v>1037</v>
      </c>
      <c r="F277" s="38" t="s">
        <v>1038</v>
      </c>
      <c r="G277" s="115">
        <v>8003.91</v>
      </c>
      <c r="H277" s="32">
        <v>4521681185</v>
      </c>
      <c r="I277" s="35">
        <f>IF(H277=0,0,G277)</f>
        <v>8003.91</v>
      </c>
      <c r="J277" s="35">
        <f>IF(K277="PAGADA",I277,0)</f>
        <v>0</v>
      </c>
      <c r="K277" s="33" t="s">
        <v>247</v>
      </c>
      <c r="L277" s="3" t="s">
        <v>301</v>
      </c>
      <c r="M277" s="38"/>
      <c r="N277" s="3"/>
    </row>
    <row r="278" spans="1:14" ht="13.9" customHeight="1" x14ac:dyDescent="0.2">
      <c r="A278" s="51">
        <v>268</v>
      </c>
      <c r="B278" s="52" t="s">
        <v>983</v>
      </c>
      <c r="C278" s="49">
        <v>44844</v>
      </c>
      <c r="D278" s="1" t="s">
        <v>229</v>
      </c>
      <c r="E278" s="1" t="s">
        <v>984</v>
      </c>
      <c r="F278" s="38" t="s">
        <v>985</v>
      </c>
      <c r="G278" s="85">
        <v>1156.83</v>
      </c>
      <c r="H278" s="36">
        <v>0</v>
      </c>
      <c r="I278" s="35">
        <f t="shared" ref="I278:I282" si="60">IF(H278=0,0,G278)</f>
        <v>0</v>
      </c>
      <c r="J278" s="35">
        <f t="shared" ref="J278:J282" si="61">IF(K278="PAGADA",I278,0)</f>
        <v>0</v>
      </c>
      <c r="K278" s="33" t="s">
        <v>309</v>
      </c>
      <c r="L278" s="3" t="s">
        <v>986</v>
      </c>
      <c r="M278" s="36" t="s">
        <v>117</v>
      </c>
      <c r="N278" s="2" t="s">
        <v>117</v>
      </c>
    </row>
    <row r="279" spans="1:14" ht="13.9" customHeight="1" x14ac:dyDescent="0.2">
      <c r="A279" s="51">
        <v>269</v>
      </c>
      <c r="B279" s="52" t="s">
        <v>983</v>
      </c>
      <c r="C279" s="49">
        <v>44845</v>
      </c>
      <c r="D279" s="33" t="s">
        <v>270</v>
      </c>
      <c r="E279" s="1" t="s">
        <v>987</v>
      </c>
      <c r="F279" s="38" t="s">
        <v>988</v>
      </c>
      <c r="G279" s="85">
        <v>1617.08</v>
      </c>
      <c r="H279" s="36">
        <v>4521681168</v>
      </c>
      <c r="I279" s="35">
        <f t="shared" si="60"/>
        <v>1617.08</v>
      </c>
      <c r="J279" s="35">
        <f t="shared" si="61"/>
        <v>0</v>
      </c>
      <c r="K279" s="33" t="s">
        <v>623</v>
      </c>
      <c r="L279" s="3" t="s">
        <v>989</v>
      </c>
      <c r="M279" s="36" t="s">
        <v>117</v>
      </c>
      <c r="N279" s="2" t="s">
        <v>117</v>
      </c>
    </row>
    <row r="280" spans="1:14" ht="13.9" customHeight="1" x14ac:dyDescent="0.2">
      <c r="A280" s="51">
        <v>270</v>
      </c>
      <c r="B280" s="52" t="s">
        <v>983</v>
      </c>
      <c r="C280" s="49">
        <v>44846</v>
      </c>
      <c r="D280" s="1" t="s">
        <v>228</v>
      </c>
      <c r="E280" s="1" t="s">
        <v>990</v>
      </c>
      <c r="F280" s="44" t="s">
        <v>991</v>
      </c>
      <c r="G280" s="85">
        <v>10882.16</v>
      </c>
      <c r="H280" s="36">
        <v>4521694590</v>
      </c>
      <c r="I280" s="35">
        <f t="shared" ref="I280" si="62">IF(H280=0,0,G280)</f>
        <v>10882.16</v>
      </c>
      <c r="J280" s="35">
        <f t="shared" ref="J280" si="63">IF(K280="PAGADA",I280,0)</f>
        <v>0</v>
      </c>
      <c r="K280" s="33" t="s">
        <v>623</v>
      </c>
      <c r="L280" s="3" t="s">
        <v>992</v>
      </c>
      <c r="M280" s="37" t="s">
        <v>993</v>
      </c>
      <c r="N280" s="2" t="s">
        <v>117</v>
      </c>
    </row>
    <row r="281" spans="1:14" ht="13.9" customHeight="1" x14ac:dyDescent="0.2">
      <c r="A281" s="51">
        <v>271</v>
      </c>
      <c r="B281" s="52" t="s">
        <v>983</v>
      </c>
      <c r="C281" s="49">
        <v>44846</v>
      </c>
      <c r="D281" s="33" t="s">
        <v>270</v>
      </c>
      <c r="E281" s="1" t="s">
        <v>994</v>
      </c>
      <c r="F281" s="38" t="s">
        <v>995</v>
      </c>
      <c r="G281" s="85">
        <v>6468.33</v>
      </c>
      <c r="H281" s="36">
        <v>0</v>
      </c>
      <c r="I281" s="35">
        <f t="shared" si="60"/>
        <v>0</v>
      </c>
      <c r="J281" s="35">
        <f t="shared" si="61"/>
        <v>0</v>
      </c>
      <c r="K281" s="33" t="s">
        <v>309</v>
      </c>
      <c r="L281" s="3" t="s">
        <v>989</v>
      </c>
      <c r="M281" s="36" t="s">
        <v>117</v>
      </c>
      <c r="N281" s="2" t="s">
        <v>117</v>
      </c>
    </row>
    <row r="282" spans="1:14" ht="13.9" customHeight="1" x14ac:dyDescent="0.2">
      <c r="A282" s="51">
        <v>272</v>
      </c>
      <c r="B282" s="52" t="s">
        <v>983</v>
      </c>
      <c r="C282" s="49">
        <v>44847</v>
      </c>
      <c r="D282" s="1" t="s">
        <v>229</v>
      </c>
      <c r="E282" s="1" t="s">
        <v>996</v>
      </c>
      <c r="F282" s="38" t="s">
        <v>997</v>
      </c>
      <c r="G282" s="85">
        <v>2765</v>
      </c>
      <c r="H282" s="36">
        <v>0</v>
      </c>
      <c r="I282" s="35">
        <f t="shared" si="60"/>
        <v>0</v>
      </c>
      <c r="J282" s="35">
        <f t="shared" si="61"/>
        <v>0</v>
      </c>
      <c r="K282" s="33" t="s">
        <v>309</v>
      </c>
      <c r="L282" s="32" t="s">
        <v>585</v>
      </c>
      <c r="M282" s="36" t="s">
        <v>117</v>
      </c>
      <c r="N282" s="2" t="s">
        <v>117</v>
      </c>
    </row>
    <row r="283" spans="1:14" ht="13.9" customHeight="1" x14ac:dyDescent="0.2">
      <c r="A283" s="51">
        <v>273</v>
      </c>
      <c r="B283" s="52" t="s">
        <v>983</v>
      </c>
      <c r="C283" s="49">
        <v>44848</v>
      </c>
      <c r="D283" s="1" t="s">
        <v>270</v>
      </c>
      <c r="E283" s="1" t="s">
        <v>998</v>
      </c>
      <c r="F283" s="38" t="s">
        <v>999</v>
      </c>
      <c r="G283" s="85">
        <v>10151.25</v>
      </c>
      <c r="H283" s="36">
        <v>4521681168</v>
      </c>
      <c r="I283" s="35">
        <f t="shared" ref="I283:I286" si="64">IF(H283=0,0,G283)</f>
        <v>10151.25</v>
      </c>
      <c r="J283" s="35">
        <f t="shared" ref="J283:J285" si="65">IF(K283="PAGADA",I283,0)</f>
        <v>0</v>
      </c>
      <c r="K283" s="33" t="s">
        <v>623</v>
      </c>
      <c r="L283" s="3" t="s">
        <v>1000</v>
      </c>
      <c r="M283" s="36" t="s">
        <v>117</v>
      </c>
      <c r="N283" s="2" t="s">
        <v>117</v>
      </c>
    </row>
    <row r="284" spans="1:14" ht="13.9" customHeight="1" x14ac:dyDescent="0.2">
      <c r="A284" s="51">
        <v>274</v>
      </c>
      <c r="B284" s="52" t="s">
        <v>983</v>
      </c>
      <c r="C284" s="49">
        <v>44849</v>
      </c>
      <c r="D284" s="1" t="s">
        <v>228</v>
      </c>
      <c r="E284" s="1" t="s">
        <v>1001</v>
      </c>
      <c r="F284" s="44" t="s">
        <v>1002</v>
      </c>
      <c r="G284" s="85">
        <v>4408.8100000000004</v>
      </c>
      <c r="H284" s="36">
        <v>4521694590</v>
      </c>
      <c r="I284" s="35">
        <f t="shared" si="64"/>
        <v>4408.8100000000004</v>
      </c>
      <c r="J284" s="35">
        <f t="shared" si="65"/>
        <v>0</v>
      </c>
      <c r="K284" s="33" t="s">
        <v>623</v>
      </c>
      <c r="L284" s="3" t="s">
        <v>562</v>
      </c>
      <c r="M284" s="37" t="s">
        <v>993</v>
      </c>
      <c r="N284" s="2" t="s">
        <v>117</v>
      </c>
    </row>
    <row r="285" spans="1:14" ht="13.9" customHeight="1" x14ac:dyDescent="0.2">
      <c r="A285" s="51">
        <v>275</v>
      </c>
      <c r="B285" s="52" t="s">
        <v>983</v>
      </c>
      <c r="C285" s="49">
        <v>44849</v>
      </c>
      <c r="D285" s="1" t="s">
        <v>228</v>
      </c>
      <c r="E285" s="1" t="s">
        <v>1003</v>
      </c>
      <c r="F285" s="44" t="s">
        <v>1004</v>
      </c>
      <c r="G285" s="85">
        <v>1979.32</v>
      </c>
      <c r="H285" s="36">
        <v>4521694590</v>
      </c>
      <c r="I285" s="35">
        <f t="shared" si="64"/>
        <v>1979.32</v>
      </c>
      <c r="J285" s="35">
        <f t="shared" si="65"/>
        <v>0</v>
      </c>
      <c r="K285" s="33" t="s">
        <v>623</v>
      </c>
      <c r="L285" s="3" t="s">
        <v>1005</v>
      </c>
      <c r="M285" s="37" t="s">
        <v>993</v>
      </c>
      <c r="N285" s="2" t="s">
        <v>117</v>
      </c>
    </row>
    <row r="286" spans="1:14" ht="13.9" customHeight="1" x14ac:dyDescent="0.2">
      <c r="A286" s="51">
        <v>276</v>
      </c>
      <c r="B286" s="52" t="s">
        <v>983</v>
      </c>
      <c r="C286" s="49">
        <v>44849</v>
      </c>
      <c r="D286" s="1" t="s">
        <v>228</v>
      </c>
      <c r="E286" s="1" t="s">
        <v>1006</v>
      </c>
      <c r="F286" s="44" t="s">
        <v>1007</v>
      </c>
      <c r="G286" s="85">
        <v>2231.14</v>
      </c>
      <c r="H286" s="36">
        <v>4521694590</v>
      </c>
      <c r="I286" s="35">
        <f t="shared" si="64"/>
        <v>2231.14</v>
      </c>
      <c r="J286" s="35">
        <f>IF(K286="PAGADA",I286,0)</f>
        <v>0</v>
      </c>
      <c r="K286" s="33" t="s">
        <v>623</v>
      </c>
      <c r="L286" s="3" t="s">
        <v>1008</v>
      </c>
      <c r="M286" s="37" t="s">
        <v>993</v>
      </c>
      <c r="N286" s="2" t="s">
        <v>117</v>
      </c>
    </row>
    <row r="287" spans="1:14" ht="13.9" customHeight="1" x14ac:dyDescent="0.2">
      <c r="B287" s="1"/>
      <c r="C287" s="34"/>
      <c r="D287" s="1"/>
      <c r="E287" s="1"/>
      <c r="F287" s="38"/>
      <c r="G287" s="35"/>
      <c r="H287" s="36" t="s">
        <v>1029</v>
      </c>
      <c r="I287" s="35"/>
      <c r="J287" s="35"/>
      <c r="K287" s="33"/>
      <c r="L287" s="38"/>
      <c r="M287" s="38"/>
      <c r="N287" s="3"/>
    </row>
    <row r="288" spans="1:14" ht="13.9" customHeight="1" x14ac:dyDescent="0.2">
      <c r="B288" s="1"/>
      <c r="C288" s="49"/>
      <c r="D288" s="1"/>
      <c r="E288" s="1"/>
      <c r="F288" s="38"/>
      <c r="G288" s="35"/>
      <c r="H288" s="36"/>
      <c r="I288" s="35"/>
      <c r="J288" s="35"/>
      <c r="K288" s="33"/>
      <c r="L288" s="33"/>
      <c r="M288" s="35"/>
    </row>
    <row r="289" spans="2:13" ht="13.9" customHeight="1" x14ac:dyDescent="0.2">
      <c r="D289" s="1"/>
      <c r="E289" s="1" t="s">
        <v>1024</v>
      </c>
      <c r="F289" s="49" t="s">
        <v>1025</v>
      </c>
      <c r="G289" s="35"/>
      <c r="H289" s="36"/>
      <c r="I289" s="35"/>
      <c r="J289" s="35"/>
      <c r="K289" s="33"/>
      <c r="L289" s="33"/>
      <c r="M289" s="35"/>
    </row>
    <row r="290" spans="2:13" ht="13.9" customHeight="1" x14ac:dyDescent="0.2">
      <c r="B290" s="1"/>
      <c r="C290" s="49"/>
      <c r="D290" s="1"/>
      <c r="E290" s="1"/>
      <c r="F290" s="38"/>
      <c r="G290" s="35"/>
      <c r="H290" s="36"/>
      <c r="I290" s="35"/>
      <c r="J290" s="35"/>
      <c r="K290" s="33"/>
      <c r="L290" s="33"/>
      <c r="M290" s="35"/>
    </row>
    <row r="291" spans="2:13" ht="13.9" customHeight="1" x14ac:dyDescent="0.2">
      <c r="C291" s="49"/>
      <c r="D291" s="1"/>
      <c r="E291" s="1"/>
      <c r="F291" s="38"/>
      <c r="G291" s="35"/>
      <c r="H291" s="36"/>
      <c r="I291" s="35"/>
      <c r="J291" s="35"/>
      <c r="K291" s="33"/>
      <c r="L291" s="33"/>
      <c r="M291" s="35"/>
    </row>
    <row r="292" spans="2:13" ht="13.9" customHeight="1" x14ac:dyDescent="0.2">
      <c r="B292" s="1"/>
      <c r="C292" s="49"/>
      <c r="D292" s="1"/>
      <c r="E292" s="1"/>
      <c r="F292" s="38"/>
      <c r="G292" s="35"/>
      <c r="H292" s="36"/>
      <c r="I292" s="35"/>
      <c r="J292" s="35"/>
      <c r="K292" s="33"/>
      <c r="L292" s="33"/>
      <c r="M292" s="35"/>
    </row>
    <row r="293" spans="2:13" ht="13.9" customHeight="1" x14ac:dyDescent="0.2">
      <c r="B293" s="1"/>
      <c r="C293" s="49"/>
      <c r="D293" s="1"/>
      <c r="E293" s="212" t="s">
        <v>1009</v>
      </c>
      <c r="F293" s="212"/>
      <c r="G293" s="212"/>
      <c r="H293" s="212"/>
      <c r="I293" s="212"/>
      <c r="J293" s="212"/>
      <c r="K293" s="33"/>
      <c r="L293" s="33"/>
      <c r="M293" s="35"/>
    </row>
    <row r="294" spans="2:13" ht="13.9" customHeight="1" x14ac:dyDescent="0.2">
      <c r="B294" s="1"/>
      <c r="C294" s="49"/>
      <c r="D294" s="1"/>
      <c r="E294" s="13" t="s">
        <v>19</v>
      </c>
      <c r="F294" s="80" t="s">
        <v>232</v>
      </c>
      <c r="G294" s="59" t="s">
        <v>239</v>
      </c>
      <c r="H294" s="59" t="s">
        <v>16</v>
      </c>
      <c r="I294" s="59" t="s">
        <v>1010</v>
      </c>
      <c r="J294" s="59" t="s">
        <v>1011</v>
      </c>
      <c r="K294" s="33"/>
      <c r="L294" s="33"/>
      <c r="M294" s="35"/>
    </row>
    <row r="295" spans="2:13" ht="13.9" customHeight="1" x14ac:dyDescent="0.2">
      <c r="B295" s="1"/>
      <c r="C295" s="49"/>
      <c r="D295" s="1"/>
      <c r="E295" s="13" t="s">
        <v>228</v>
      </c>
      <c r="F295" s="33" t="s">
        <v>182</v>
      </c>
      <c r="G295" s="36">
        <v>4521249237</v>
      </c>
      <c r="H295" s="35" t="e">
        <f>SUMIF(H$140:H$268,G295,G$140:G$268)+SUMIF(#REF!,TR!G295,Tabla7[SUM de  IMP ANTES DE IVA])</f>
        <v>#REF!</v>
      </c>
      <c r="J295" s="59" t="s">
        <v>29</v>
      </c>
      <c r="K295" s="33"/>
      <c r="L295" s="33"/>
      <c r="M295" s="35"/>
    </row>
    <row r="296" spans="2:13" ht="13.9" customHeight="1" x14ac:dyDescent="0.2">
      <c r="B296" s="1"/>
      <c r="C296" s="49"/>
      <c r="D296" s="1"/>
      <c r="E296" s="13" t="s">
        <v>228</v>
      </c>
      <c r="F296" s="33" t="s">
        <v>1012</v>
      </c>
      <c r="G296" s="36">
        <v>4521347298</v>
      </c>
      <c r="H296" s="35" t="e">
        <f>SUMIF(H$140:H$253,G296,G$140:G$253)+SUMIF(#REF!,TR!G296,Tabla7[SUM de  IMP ANTES DE IVA])+SUMIF(#REF!,TR!G296,#REF!)+1752.02</f>
        <v>#REF!</v>
      </c>
      <c r="I296" s="93" t="s">
        <v>244</v>
      </c>
      <c r="J296" s="59" t="s">
        <v>29</v>
      </c>
      <c r="K296" s="33"/>
      <c r="M296" s="35"/>
    </row>
    <row r="297" spans="2:13" ht="13.9" customHeight="1" x14ac:dyDescent="0.2">
      <c r="B297" s="1"/>
      <c r="C297" s="49"/>
      <c r="D297" s="1"/>
      <c r="E297" s="13" t="s">
        <v>228</v>
      </c>
      <c r="F297" s="33" t="s">
        <v>1013</v>
      </c>
      <c r="G297" s="59">
        <v>4521253845</v>
      </c>
      <c r="H297" s="35" t="e">
        <f>SUMIF(H$140:H$268,G297,G$140:G$268)+SUMIF(#REF!,TR!G297,Tabla7[SUM de  IMP ANTES DE IVA])</f>
        <v>#REF!</v>
      </c>
      <c r="K297" s="33"/>
      <c r="M297" s="35"/>
    </row>
    <row r="298" spans="2:13" ht="13.9" customHeight="1" x14ac:dyDescent="0.2">
      <c r="B298" s="1"/>
      <c r="C298" s="49"/>
      <c r="D298" s="1"/>
      <c r="F298" s="33" t="s">
        <v>1028</v>
      </c>
      <c r="G298" s="59" t="s">
        <v>117</v>
      </c>
      <c r="H298" s="35" t="e">
        <f>SUMIF(H$140:H$268,G298,G$140:G$268)+SUMIF(#REF!,TR!G298,Tabla7[SUM de  IMP ANTES DE IVA])</f>
        <v>#REF!</v>
      </c>
      <c r="K298" s="33"/>
      <c r="M298" s="35"/>
    </row>
    <row r="299" spans="2:13" ht="13.9" customHeight="1" x14ac:dyDescent="0.2">
      <c r="B299" s="1"/>
      <c r="C299" s="49"/>
      <c r="D299" s="1"/>
      <c r="E299" s="13" t="s">
        <v>229</v>
      </c>
      <c r="F299" s="33" t="s">
        <v>1030</v>
      </c>
      <c r="G299" s="59">
        <v>4521687240</v>
      </c>
      <c r="H299" s="35" t="e">
        <f>SUMIF(H$140:H$268,G299,G$140:G$268)+SUMIF(#REF!,TR!G299,Tabla7[SUM de  IMP ANTES DE IVA])</f>
        <v>#REF!</v>
      </c>
      <c r="K299" s="33"/>
      <c r="M299" s="35"/>
    </row>
    <row r="300" spans="2:13" ht="13.9" customHeight="1" x14ac:dyDescent="0.2">
      <c r="B300" s="1"/>
      <c r="C300" s="49"/>
      <c r="D300" s="1"/>
      <c r="E300" s="13" t="s">
        <v>228</v>
      </c>
      <c r="F300" s="33" t="s">
        <v>1026</v>
      </c>
      <c r="G300" s="36">
        <v>4521695113</v>
      </c>
      <c r="H300" s="35" t="e">
        <f>SUMIF(H$140:H$268,G300,G$140:G$268)+SUMIF(#REF!,TR!G300,Tabla7[SUM de  IMP ANTES DE IVA])</f>
        <v>#REF!</v>
      </c>
      <c r="I300" s="37" t="s">
        <v>927</v>
      </c>
      <c r="K300" s="33"/>
      <c r="M300" s="35"/>
    </row>
    <row r="301" spans="2:13" ht="13.9" customHeight="1" x14ac:dyDescent="0.2">
      <c r="B301" s="1"/>
      <c r="C301" s="49"/>
      <c r="D301" s="1"/>
      <c r="F301" s="33" t="s">
        <v>1027</v>
      </c>
      <c r="G301" s="36">
        <v>4521681168</v>
      </c>
      <c r="H301" s="35" t="e">
        <f>SUMIF(H$140:H$268,G301,G$140:G$268)+SUMIF(#REF!,TR!G301,Tabla7[SUM de  IMP ANTES DE IVA])</f>
        <v>#REF!</v>
      </c>
      <c r="K301" s="33"/>
      <c r="M301" s="35"/>
    </row>
    <row r="302" spans="2:13" ht="13.9" customHeight="1" x14ac:dyDescent="0.2">
      <c r="B302" s="1"/>
      <c r="C302" s="49"/>
      <c r="D302" s="1"/>
      <c r="E302" s="13" t="s">
        <v>229</v>
      </c>
      <c r="F302" s="33" t="s">
        <v>33</v>
      </c>
      <c r="G302" s="36">
        <v>4520821201</v>
      </c>
      <c r="H302" s="35" t="e">
        <f>SUMIF(H$140:H$268,G302,G$140:G$268)+SUMIF(#REF!,TR!G302,Tabla7[SUM de  IMP ANTES DE IVA])</f>
        <v>#REF!</v>
      </c>
      <c r="K302" s="33"/>
      <c r="M302" s="35"/>
    </row>
    <row r="303" spans="2:13" ht="13.9" customHeight="1" x14ac:dyDescent="0.2">
      <c r="B303" s="1"/>
      <c r="C303" s="49"/>
      <c r="D303" s="1"/>
      <c r="E303" s="33" t="s">
        <v>228</v>
      </c>
      <c r="F303" s="33" t="s">
        <v>164</v>
      </c>
      <c r="G303" s="36">
        <v>4521136066</v>
      </c>
      <c r="H303" s="35" t="e">
        <f>SUMIF(H$140:H$268,G303,G$140:G$268)+SUMIF(#REF!,TR!G303,Tabla7[SUM de  IMP ANTES DE IVA])</f>
        <v>#REF!</v>
      </c>
      <c r="I303" s="95" t="s">
        <v>609</v>
      </c>
      <c r="J303" s="59" t="s">
        <v>29</v>
      </c>
      <c r="K303" s="33"/>
      <c r="L303" s="33"/>
      <c r="M303" s="35"/>
    </row>
    <row r="304" spans="2:13" ht="13.9" customHeight="1" x14ac:dyDescent="0.2">
      <c r="B304" s="1"/>
      <c r="C304" s="49"/>
      <c r="D304" s="1"/>
      <c r="E304" s="13" t="s">
        <v>228</v>
      </c>
      <c r="F304" s="33" t="s">
        <v>187</v>
      </c>
      <c r="G304" s="36">
        <v>4521289337</v>
      </c>
      <c r="H304" s="35" t="e">
        <f>SUMIF(H$140:H$268,G304,G$140:G$268)+SUMIF(#REF!,TR!G304,Tabla7[SUM de  IMP ANTES DE IVA])</f>
        <v>#REF!</v>
      </c>
      <c r="I304" s="95" t="s">
        <v>646</v>
      </c>
      <c r="J304" s="59" t="s">
        <v>29</v>
      </c>
      <c r="K304" s="33"/>
      <c r="L304" s="33"/>
      <c r="M304" s="35"/>
    </row>
    <row r="305" spans="2:13" ht="13.9" customHeight="1" x14ac:dyDescent="0.2">
      <c r="B305" s="1"/>
      <c r="C305" s="49"/>
      <c r="D305" s="1"/>
      <c r="E305" s="13" t="s">
        <v>269</v>
      </c>
      <c r="F305" s="33" t="s">
        <v>184</v>
      </c>
      <c r="G305" s="36">
        <v>4521253910</v>
      </c>
      <c r="H305" s="35" t="e">
        <f>SUMIF(H$140:H$268,G305,G$140:G$268)+SUMIF(#REF!,TR!G305,Tabla7[SUM de  IMP ANTES DE IVA])</f>
        <v>#REF!</v>
      </c>
      <c r="K305" s="33"/>
      <c r="L305" s="33"/>
      <c r="M305" s="35"/>
    </row>
    <row r="306" spans="2:13" ht="13.9" customHeight="1" x14ac:dyDescent="0.2">
      <c r="B306" s="1"/>
      <c r="C306" s="49"/>
      <c r="D306" s="1"/>
      <c r="E306" s="13" t="s">
        <v>269</v>
      </c>
      <c r="F306" s="33" t="s">
        <v>1014</v>
      </c>
      <c r="G306" s="36">
        <v>4521236025</v>
      </c>
      <c r="H306" s="35" t="e">
        <f>SUMIF(H$140:H$268,G306,G$140:G$268)+SUMIF(#REF!,TR!G306,Tabla7[SUM de  IMP ANTES DE IVA])</f>
        <v>#REF!</v>
      </c>
      <c r="I306" s="95" t="s">
        <v>742</v>
      </c>
      <c r="J306" s="59" t="s">
        <v>29</v>
      </c>
      <c r="K306" s="33"/>
      <c r="L306" s="33"/>
      <c r="M306" s="35"/>
    </row>
    <row r="307" spans="2:13" ht="13.9" customHeight="1" x14ac:dyDescent="0.2">
      <c r="B307" s="1"/>
      <c r="C307" s="49"/>
      <c r="D307" s="1"/>
      <c r="E307" s="13" t="s">
        <v>269</v>
      </c>
      <c r="F307" s="33" t="s">
        <v>177</v>
      </c>
      <c r="G307" s="36">
        <v>4521236045</v>
      </c>
      <c r="H307" s="35" t="e">
        <f>SUMIF(H$140:H$268,G307,G$140:G$268)+SUMIF(#REF!,TR!G307,Tabla7[SUM de  IMP ANTES DE IVA])</f>
        <v>#REF!</v>
      </c>
      <c r="I307" s="95" t="s">
        <v>763</v>
      </c>
      <c r="J307" s="59" t="s">
        <v>29</v>
      </c>
      <c r="K307" s="33"/>
      <c r="L307" s="33"/>
      <c r="M307" s="35"/>
    </row>
    <row r="308" spans="2:13" ht="13.9" customHeight="1" x14ac:dyDescent="0.2">
      <c r="B308" s="1"/>
      <c r="C308" s="49"/>
      <c r="D308" s="1"/>
      <c r="E308" s="13" t="s">
        <v>272</v>
      </c>
      <c r="F308" s="33"/>
      <c r="G308" s="36"/>
      <c r="H308" s="35" t="e">
        <f>SUBTOTAL(109,Tabla57[Monto])</f>
        <v>#REF!</v>
      </c>
      <c r="I308" s="86"/>
      <c r="J308" s="86"/>
      <c r="K308" s="33"/>
      <c r="L308" s="33"/>
      <c r="M308" s="35"/>
    </row>
    <row r="309" spans="2:13" ht="13.9" customHeight="1" x14ac:dyDescent="0.2">
      <c r="B309" s="1"/>
      <c r="C309" s="49"/>
      <c r="D309" s="1"/>
      <c r="E309" s="1"/>
      <c r="F309" s="38"/>
      <c r="G309" s="35"/>
      <c r="H309" s="36"/>
      <c r="I309" s="35"/>
      <c r="J309" s="35"/>
      <c r="K309" s="33"/>
      <c r="L309" s="33"/>
      <c r="M309" s="35"/>
    </row>
    <row r="310" spans="2:13" ht="13.9" customHeight="1" x14ac:dyDescent="0.2">
      <c r="B310" s="1"/>
      <c r="C310" s="49"/>
      <c r="D310" s="1"/>
      <c r="E310" s="1"/>
      <c r="F310" s="38"/>
      <c r="G310" s="35"/>
      <c r="H310" s="36"/>
      <c r="I310" s="35"/>
      <c r="J310" s="35"/>
      <c r="K310" s="33"/>
      <c r="L310" s="33"/>
      <c r="M310" s="35"/>
    </row>
    <row r="311" spans="2:13" ht="13.9" customHeight="1" x14ac:dyDescent="0.2">
      <c r="D311" s="91"/>
      <c r="E311" s="211" t="s">
        <v>1015</v>
      </c>
      <c r="F311" s="211"/>
      <c r="G311" s="211"/>
      <c r="H311" s="211"/>
      <c r="I311" s="211"/>
      <c r="L311" s="33"/>
    </row>
    <row r="312" spans="2:13" ht="13.9" customHeight="1" x14ac:dyDescent="0.2">
      <c r="D312" s="91"/>
      <c r="E312" s="91" t="s">
        <v>19</v>
      </c>
      <c r="F312" s="81" t="s">
        <v>232</v>
      </c>
      <c r="G312" s="62" t="s">
        <v>1010</v>
      </c>
      <c r="H312" s="62" t="s">
        <v>16</v>
      </c>
      <c r="I312" s="62" t="s">
        <v>239</v>
      </c>
    </row>
    <row r="313" spans="2:13" ht="13.9" customHeight="1" x14ac:dyDescent="0.2">
      <c r="D313" s="91"/>
      <c r="E313" s="91" t="s">
        <v>229</v>
      </c>
      <c r="F313" s="94" t="s">
        <v>738</v>
      </c>
      <c r="G313" s="31" t="s">
        <v>694</v>
      </c>
      <c r="H313" s="92">
        <f t="shared" ref="H313:H326" si="66">SUMIF(M$140:M$221,G313,G$140:G$221)</f>
        <v>18441.106154203124</v>
      </c>
      <c r="I313" s="36">
        <v>4521438293</v>
      </c>
      <c r="J313" s="36"/>
    </row>
    <row r="314" spans="2:13" ht="13.9" customHeight="1" x14ac:dyDescent="0.2">
      <c r="D314" s="91"/>
      <c r="E314" s="91" t="s">
        <v>229</v>
      </c>
      <c r="F314" s="94" t="s">
        <v>799</v>
      </c>
      <c r="G314" s="31" t="s">
        <v>697</v>
      </c>
      <c r="H314" s="92">
        <f t="shared" si="66"/>
        <v>19825.950919227813</v>
      </c>
      <c r="I314" s="36">
        <v>4521438282</v>
      </c>
    </row>
    <row r="315" spans="2:13" ht="13.9" customHeight="1" x14ac:dyDescent="0.2">
      <c r="D315" s="91"/>
      <c r="E315" s="91" t="s">
        <v>229</v>
      </c>
      <c r="F315" s="50" t="s">
        <v>1016</v>
      </c>
      <c r="G315" s="31" t="s">
        <v>712</v>
      </c>
      <c r="H315" s="92">
        <f t="shared" si="66"/>
        <v>78969.111993875005</v>
      </c>
      <c r="I315" s="62" t="s">
        <v>117</v>
      </c>
    </row>
    <row r="316" spans="2:13" ht="13.9" customHeight="1" x14ac:dyDescent="0.2">
      <c r="D316" s="91"/>
      <c r="E316" s="50" t="s">
        <v>229</v>
      </c>
      <c r="F316" s="94" t="s">
        <v>807</v>
      </c>
      <c r="G316" s="31" t="s">
        <v>730</v>
      </c>
      <c r="H316" s="92">
        <f t="shared" si="66"/>
        <v>19805.91</v>
      </c>
      <c r="I316" s="36">
        <v>4521438300</v>
      </c>
    </row>
    <row r="317" spans="2:13" ht="13.9" customHeight="1" x14ac:dyDescent="0.2">
      <c r="D317" s="91"/>
      <c r="E317" s="91" t="s">
        <v>229</v>
      </c>
      <c r="F317" s="50" t="s">
        <v>1017</v>
      </c>
      <c r="G317" s="31" t="s">
        <v>781</v>
      </c>
      <c r="H317" s="92">
        <f t="shared" si="66"/>
        <v>134441.63637701876</v>
      </c>
      <c r="I317" s="62" t="s">
        <v>117</v>
      </c>
      <c r="K317" s="81"/>
    </row>
    <row r="318" spans="2:13" ht="13.9" customHeight="1" x14ac:dyDescent="0.2">
      <c r="D318" s="91"/>
      <c r="E318" s="91" t="s">
        <v>229</v>
      </c>
      <c r="F318" s="50" t="s">
        <v>1018</v>
      </c>
      <c r="G318" s="31" t="s">
        <v>792</v>
      </c>
      <c r="H318" s="92">
        <f t="shared" si="66"/>
        <v>24389.392395921881</v>
      </c>
      <c r="I318" s="62" t="s">
        <v>117</v>
      </c>
    </row>
    <row r="319" spans="2:13" ht="13.9" customHeight="1" x14ac:dyDescent="0.2">
      <c r="D319" s="91"/>
      <c r="E319" s="91" t="s">
        <v>269</v>
      </c>
      <c r="F319" s="50" t="s">
        <v>1019</v>
      </c>
      <c r="G319" s="41">
        <v>400005302599</v>
      </c>
      <c r="H319" s="92">
        <f t="shared" ref="H319:H320" si="67">SUMIF(M$140:M$221,G319,G$140:G$221)</f>
        <v>20812.060000000001</v>
      </c>
      <c r="I319" s="36">
        <v>4521456267</v>
      </c>
    </row>
    <row r="320" spans="2:13" ht="13.9" customHeight="1" x14ac:dyDescent="0.2">
      <c r="D320" s="91"/>
      <c r="E320" s="91" t="s">
        <v>269</v>
      </c>
      <c r="F320" s="50" t="s">
        <v>1020</v>
      </c>
      <c r="G320" s="41">
        <v>400005302602</v>
      </c>
      <c r="H320" s="92">
        <f t="shared" si="67"/>
        <v>20142.11</v>
      </c>
      <c r="I320" s="36">
        <v>4521456269</v>
      </c>
    </row>
    <row r="321" spans="4:12" ht="13.9" customHeight="1" x14ac:dyDescent="0.2">
      <c r="D321" s="91"/>
      <c r="E321" s="91" t="s">
        <v>269</v>
      </c>
      <c r="F321" s="50" t="s">
        <v>1021</v>
      </c>
      <c r="G321" s="41">
        <v>400005302547</v>
      </c>
      <c r="H321" s="92">
        <f t="shared" si="66"/>
        <v>15912.13146425</v>
      </c>
      <c r="I321" s="36">
        <v>4521456264</v>
      </c>
    </row>
    <row r="322" spans="4:12" ht="13.9" customHeight="1" x14ac:dyDescent="0.2">
      <c r="D322" s="91"/>
      <c r="E322" s="91"/>
      <c r="F322" s="50"/>
      <c r="G322" s="41"/>
      <c r="H322" s="92">
        <f t="shared" ref="H322:H324" si="68">SUMIF(M$140:M$221,G322,G$140:G$221)</f>
        <v>0</v>
      </c>
      <c r="I322" s="31"/>
    </row>
    <row r="323" spans="4:12" ht="13.9" customHeight="1" x14ac:dyDescent="0.2">
      <c r="D323" s="91"/>
      <c r="E323" s="91"/>
      <c r="F323" s="50"/>
      <c r="G323" s="41"/>
      <c r="H323" s="92">
        <f t="shared" si="68"/>
        <v>0</v>
      </c>
      <c r="I323" s="31"/>
    </row>
    <row r="324" spans="4:12" ht="13.9" customHeight="1" x14ac:dyDescent="0.2">
      <c r="D324" s="91"/>
      <c r="E324" s="91"/>
      <c r="F324" s="50"/>
      <c r="G324" s="41"/>
      <c r="H324" s="92">
        <f t="shared" si="68"/>
        <v>0</v>
      </c>
      <c r="I324" s="31"/>
    </row>
    <row r="325" spans="4:12" ht="13.9" customHeight="1" x14ac:dyDescent="0.2">
      <c r="D325" s="91"/>
      <c r="E325" s="91" t="s">
        <v>228</v>
      </c>
      <c r="F325" s="50" t="s">
        <v>1022</v>
      </c>
      <c r="G325" s="31" t="s">
        <v>715</v>
      </c>
      <c r="H325" s="92">
        <f t="shared" si="66"/>
        <v>2156.11</v>
      </c>
      <c r="I325" s="62" t="s">
        <v>117</v>
      </c>
    </row>
    <row r="326" spans="4:12" ht="13.9" customHeight="1" x14ac:dyDescent="0.2">
      <c r="D326" s="91"/>
      <c r="E326" s="91" t="s">
        <v>228</v>
      </c>
      <c r="F326" s="50" t="s">
        <v>1023</v>
      </c>
      <c r="G326" s="93" t="s">
        <v>825</v>
      </c>
      <c r="H326" s="92">
        <f t="shared" si="66"/>
        <v>15295.64</v>
      </c>
      <c r="I326" s="62" t="s">
        <v>117</v>
      </c>
    </row>
    <row r="327" spans="4:12" ht="13.9" customHeight="1" x14ac:dyDescent="0.2">
      <c r="D327" s="91"/>
      <c r="E327" s="91" t="s">
        <v>272</v>
      </c>
      <c r="F327" s="50"/>
      <c r="G327" s="31"/>
      <c r="H327" s="92">
        <f>SUBTOTAL(109,Tabla5[Monto])</f>
        <v>370191.15930449654</v>
      </c>
      <c r="I327" s="62"/>
    </row>
    <row r="328" spans="4:12" ht="13.9" customHeight="1" x14ac:dyDescent="0.2">
      <c r="F328" s="33"/>
      <c r="G328" s="86"/>
    </row>
    <row r="329" spans="4:12" ht="13.9" customHeight="1" x14ac:dyDescent="0.2">
      <c r="F329" s="33"/>
      <c r="G329" s="86"/>
    </row>
    <row r="333" spans="4:12" ht="13.9" customHeight="1" x14ac:dyDescent="0.2">
      <c r="K333" s="88"/>
      <c r="L333" s="73"/>
    </row>
    <row r="335" spans="4:12" ht="13.9" customHeight="1" x14ac:dyDescent="0.2">
      <c r="K335" s="89"/>
    </row>
    <row r="342" spans="6:10" ht="13.9" customHeight="1" x14ac:dyDescent="0.2">
      <c r="F342" s="33"/>
      <c r="G342" s="36"/>
      <c r="J342" s="86"/>
    </row>
    <row r="343" spans="6:10" ht="13.9" customHeight="1" x14ac:dyDescent="0.2">
      <c r="F343" s="33"/>
      <c r="G343" s="36"/>
      <c r="J343" s="86"/>
    </row>
    <row r="344" spans="6:10" ht="13.9" customHeight="1" x14ac:dyDescent="0.2">
      <c r="F344" s="33"/>
      <c r="G344" s="36"/>
      <c r="J344" s="86"/>
    </row>
    <row r="345" spans="6:10" ht="13.9" customHeight="1" x14ac:dyDescent="0.2">
      <c r="F345" s="33"/>
      <c r="G345" s="36"/>
      <c r="J345" s="86"/>
    </row>
    <row r="346" spans="6:10" ht="13.9" customHeight="1" x14ac:dyDescent="0.2">
      <c r="F346" s="33"/>
      <c r="G346" s="36"/>
      <c r="J346" s="86"/>
    </row>
    <row r="347" spans="6:10" ht="13.9" customHeight="1" x14ac:dyDescent="0.2">
      <c r="F347" s="33"/>
      <c r="G347" s="36"/>
      <c r="J347" s="86"/>
    </row>
    <row r="348" spans="6:10" ht="13.9" customHeight="1" x14ac:dyDescent="0.2">
      <c r="F348" s="33"/>
      <c r="G348" s="36"/>
      <c r="J348" s="86"/>
    </row>
    <row r="349" spans="6:10" ht="13.9" customHeight="1" x14ac:dyDescent="0.2">
      <c r="F349" s="33"/>
      <c r="G349" s="36"/>
      <c r="J349" s="86"/>
    </row>
    <row r="350" spans="6:10" ht="13.9" customHeight="1" x14ac:dyDescent="0.2">
      <c r="F350" s="33"/>
      <c r="G350" s="36"/>
      <c r="J350" s="86"/>
    </row>
    <row r="351" spans="6:10" ht="13.9" customHeight="1" x14ac:dyDescent="0.2">
      <c r="F351" s="33"/>
      <c r="G351" s="36"/>
      <c r="J351" s="86"/>
    </row>
    <row r="352" spans="6:10" ht="13.9" customHeight="1" x14ac:dyDescent="0.2">
      <c r="F352" s="33"/>
      <c r="G352" s="36"/>
      <c r="J352" s="86"/>
    </row>
    <row r="353" spans="6:6" ht="13.9" customHeight="1" x14ac:dyDescent="0.2">
      <c r="F353" s="33"/>
    </row>
    <row r="354" spans="6:6" ht="13.9" customHeight="1" x14ac:dyDescent="0.2">
      <c r="F354" s="33"/>
    </row>
    <row r="355" spans="6:6" ht="13.9" customHeight="1" x14ac:dyDescent="0.2">
      <c r="F355" s="33"/>
    </row>
    <row r="356" spans="6:6" ht="13.9" customHeight="1" x14ac:dyDescent="0.2">
      <c r="F356" s="33"/>
    </row>
    <row r="357" spans="6:6" ht="13.9" customHeight="1" x14ac:dyDescent="0.2">
      <c r="F357" s="33"/>
    </row>
    <row r="358" spans="6:6" ht="13.9" customHeight="1" x14ac:dyDescent="0.2">
      <c r="F358" s="33"/>
    </row>
    <row r="359" spans="6:6" ht="13.9" customHeight="1" x14ac:dyDescent="0.2">
      <c r="F359" s="33"/>
    </row>
    <row r="360" spans="6:6" ht="13.9" customHeight="1" x14ac:dyDescent="0.2">
      <c r="F360" s="33"/>
    </row>
    <row r="361" spans="6:6" ht="13.9" customHeight="1" x14ac:dyDescent="0.2">
      <c r="F361" s="33"/>
    </row>
    <row r="362" spans="6:6" ht="13.9" customHeight="1" x14ac:dyDescent="0.2">
      <c r="F362" s="33"/>
    </row>
    <row r="363" spans="6:6" ht="13.9" customHeight="1" x14ac:dyDescent="0.2">
      <c r="F363" s="33"/>
    </row>
    <row r="364" spans="6:6" ht="13.9" customHeight="1" x14ac:dyDescent="0.2">
      <c r="F364" s="33"/>
    </row>
    <row r="365" spans="6:6" ht="13.9" customHeight="1" x14ac:dyDescent="0.2">
      <c r="F365" s="33"/>
    </row>
    <row r="366" spans="6:6" ht="13.9" customHeight="1" x14ac:dyDescent="0.2">
      <c r="F366" s="33"/>
    </row>
    <row r="367" spans="6:6" ht="13.9" customHeight="1" x14ac:dyDescent="0.2">
      <c r="F367" s="33"/>
    </row>
    <row r="368" spans="6:6" ht="13.9" customHeight="1" x14ac:dyDescent="0.2">
      <c r="F368" s="33"/>
    </row>
    <row r="369" spans="6:6" ht="13.9" customHeight="1" x14ac:dyDescent="0.2">
      <c r="F369" s="33"/>
    </row>
    <row r="370" spans="6:6" ht="13.9" customHeight="1" x14ac:dyDescent="0.2">
      <c r="F370" s="33"/>
    </row>
    <row r="371" spans="6:6" ht="13.9" customHeight="1" x14ac:dyDescent="0.2">
      <c r="F371" s="33"/>
    </row>
    <row r="372" spans="6:6" ht="13.9" customHeight="1" x14ac:dyDescent="0.2">
      <c r="F372" s="33"/>
    </row>
    <row r="373" spans="6:6" ht="13.9" customHeight="1" x14ac:dyDescent="0.2">
      <c r="F373" s="33"/>
    </row>
    <row r="374" spans="6:6" ht="13.9" customHeight="1" x14ac:dyDescent="0.2">
      <c r="F374" s="33"/>
    </row>
    <row r="375" spans="6:6" ht="13.9" customHeight="1" x14ac:dyDescent="0.2">
      <c r="F375" s="33"/>
    </row>
    <row r="376" spans="6:6" ht="13.9" customHeight="1" x14ac:dyDescent="0.2">
      <c r="F376" s="33"/>
    </row>
    <row r="377" spans="6:6" ht="13.9" customHeight="1" x14ac:dyDescent="0.2">
      <c r="F377" s="33"/>
    </row>
    <row r="378" spans="6:6" ht="13.9" customHeight="1" x14ac:dyDescent="0.2">
      <c r="F378" s="33"/>
    </row>
    <row r="379" spans="6:6" ht="13.9" customHeight="1" x14ac:dyDescent="0.2">
      <c r="F379" s="33"/>
    </row>
    <row r="380" spans="6:6" ht="13.9" customHeight="1" x14ac:dyDescent="0.2">
      <c r="F380" s="33"/>
    </row>
    <row r="381" spans="6:6" ht="13.9" customHeight="1" x14ac:dyDescent="0.2">
      <c r="F381" s="33"/>
    </row>
    <row r="382" spans="6:6" ht="13.9" customHeight="1" x14ac:dyDescent="0.2">
      <c r="F382" s="33"/>
    </row>
    <row r="383" spans="6:6" ht="13.9" customHeight="1" x14ac:dyDescent="0.2">
      <c r="F383" s="33"/>
    </row>
    <row r="384" spans="6:6" ht="13.9" customHeight="1" x14ac:dyDescent="0.2">
      <c r="F384" s="33"/>
    </row>
    <row r="385" spans="6:6" ht="13.9" customHeight="1" x14ac:dyDescent="0.2">
      <c r="F385" s="33"/>
    </row>
    <row r="386" spans="6:6" ht="13.9" customHeight="1" x14ac:dyDescent="0.2">
      <c r="F386" s="33"/>
    </row>
    <row r="387" spans="6:6" ht="13.9" customHeight="1" x14ac:dyDescent="0.2">
      <c r="F387" s="33"/>
    </row>
    <row r="388" spans="6:6" ht="13.9" customHeight="1" x14ac:dyDescent="0.2">
      <c r="F388" s="33"/>
    </row>
    <row r="389" spans="6:6" ht="13.9" customHeight="1" x14ac:dyDescent="0.2">
      <c r="F389" s="33"/>
    </row>
    <row r="390" spans="6:6" ht="13.9" customHeight="1" x14ac:dyDescent="0.2">
      <c r="F390" s="33"/>
    </row>
    <row r="391" spans="6:6" ht="13.9" customHeight="1" x14ac:dyDescent="0.2">
      <c r="F391" s="33"/>
    </row>
    <row r="392" spans="6:6" ht="13.9" customHeight="1" x14ac:dyDescent="0.2">
      <c r="F392" s="33"/>
    </row>
    <row r="393" spans="6:6" ht="13.9" customHeight="1" x14ac:dyDescent="0.2">
      <c r="F393" s="33"/>
    </row>
    <row r="394" spans="6:6" ht="13.9" customHeight="1" x14ac:dyDescent="0.2">
      <c r="F394" s="33"/>
    </row>
    <row r="395" spans="6:6" ht="13.9" customHeight="1" x14ac:dyDescent="0.2">
      <c r="F395" s="33"/>
    </row>
    <row r="396" spans="6:6" ht="13.9" customHeight="1" x14ac:dyDescent="0.2">
      <c r="F396" s="33"/>
    </row>
    <row r="397" spans="6:6" ht="13.9" customHeight="1" x14ac:dyDescent="0.2">
      <c r="F397" s="33"/>
    </row>
    <row r="398" spans="6:6" ht="13.9" customHeight="1" x14ac:dyDescent="0.2">
      <c r="F398" s="33"/>
    </row>
    <row r="399" spans="6:6" ht="13.9" customHeight="1" x14ac:dyDescent="0.2">
      <c r="F399" s="33"/>
    </row>
    <row r="400" spans="6:6" ht="13.9" customHeight="1" x14ac:dyDescent="0.2">
      <c r="F400" s="33"/>
    </row>
    <row r="401" spans="6:6" ht="13.9" customHeight="1" x14ac:dyDescent="0.2">
      <c r="F401" s="33"/>
    </row>
    <row r="402" spans="6:6" ht="13.9" customHeight="1" x14ac:dyDescent="0.2">
      <c r="F402" s="33"/>
    </row>
    <row r="403" spans="6:6" ht="13.9" customHeight="1" x14ac:dyDescent="0.2">
      <c r="F403" s="33"/>
    </row>
    <row r="404" spans="6:6" ht="13.9" customHeight="1" x14ac:dyDescent="0.2">
      <c r="F404" s="33"/>
    </row>
    <row r="405" spans="6:6" ht="13.9" customHeight="1" x14ac:dyDescent="0.2">
      <c r="F405" s="33"/>
    </row>
    <row r="406" spans="6:6" ht="13.9" customHeight="1" x14ac:dyDescent="0.2">
      <c r="F406" s="33"/>
    </row>
    <row r="407" spans="6:6" ht="13.9" customHeight="1" x14ac:dyDescent="0.2">
      <c r="F407" s="33"/>
    </row>
    <row r="408" spans="6:6" ht="13.9" customHeight="1" x14ac:dyDescent="0.2">
      <c r="F408" s="33"/>
    </row>
    <row r="409" spans="6:6" ht="13.9" customHeight="1" x14ac:dyDescent="0.2">
      <c r="F409" s="33"/>
    </row>
    <row r="410" spans="6:6" ht="13.9" customHeight="1" x14ac:dyDescent="0.2">
      <c r="F410" s="33"/>
    </row>
    <row r="411" spans="6:6" ht="13.9" customHeight="1" x14ac:dyDescent="0.2">
      <c r="F411" s="33"/>
    </row>
    <row r="412" spans="6:6" ht="13.9" customHeight="1" x14ac:dyDescent="0.2">
      <c r="F412" s="33"/>
    </row>
    <row r="413" spans="6:6" ht="13.9" customHeight="1" x14ac:dyDescent="0.2">
      <c r="F413" s="33"/>
    </row>
    <row r="414" spans="6:6" ht="13.9" customHeight="1" x14ac:dyDescent="0.2">
      <c r="F414" s="33"/>
    </row>
    <row r="415" spans="6:6" ht="13.9" customHeight="1" x14ac:dyDescent="0.2">
      <c r="F415" s="33"/>
    </row>
    <row r="416" spans="6:6" ht="13.9" customHeight="1" x14ac:dyDescent="0.2">
      <c r="F416" s="33"/>
    </row>
    <row r="417" spans="6:6" ht="13.9" customHeight="1" x14ac:dyDescent="0.2">
      <c r="F417" s="33"/>
    </row>
    <row r="418" spans="6:6" ht="13.9" customHeight="1" x14ac:dyDescent="0.2">
      <c r="F418" s="33"/>
    </row>
    <row r="419" spans="6:6" ht="13.9" customHeight="1" x14ac:dyDescent="0.2">
      <c r="F419" s="33"/>
    </row>
    <row r="420" spans="6:6" ht="13.9" customHeight="1" x14ac:dyDescent="0.2">
      <c r="F420" s="33"/>
    </row>
    <row r="421" spans="6:6" ht="13.9" customHeight="1" x14ac:dyDescent="0.2">
      <c r="F421" s="33"/>
    </row>
    <row r="422" spans="6:6" ht="13.9" customHeight="1" x14ac:dyDescent="0.2">
      <c r="F422" s="33"/>
    </row>
    <row r="423" spans="6:6" ht="13.9" customHeight="1" x14ac:dyDescent="0.2">
      <c r="F423" s="33"/>
    </row>
    <row r="424" spans="6:6" ht="13.9" customHeight="1" x14ac:dyDescent="0.2">
      <c r="F424" s="33"/>
    </row>
    <row r="425" spans="6:6" ht="13.9" customHeight="1" x14ac:dyDescent="0.2">
      <c r="F425" s="33"/>
    </row>
    <row r="426" spans="6:6" ht="13.9" customHeight="1" x14ac:dyDescent="0.2">
      <c r="F426" s="33"/>
    </row>
    <row r="427" spans="6:6" ht="13.9" customHeight="1" x14ac:dyDescent="0.2">
      <c r="F427" s="33"/>
    </row>
    <row r="428" spans="6:6" ht="13.9" customHeight="1" x14ac:dyDescent="0.2">
      <c r="F428" s="33"/>
    </row>
    <row r="429" spans="6:6" ht="13.9" customHeight="1" x14ac:dyDescent="0.2">
      <c r="F429" s="33"/>
    </row>
    <row r="430" spans="6:6" ht="13.9" customHeight="1" x14ac:dyDescent="0.2">
      <c r="F430" s="33"/>
    </row>
    <row r="431" spans="6:6" ht="13.9" customHeight="1" x14ac:dyDescent="0.2">
      <c r="F431" s="33"/>
    </row>
    <row r="432" spans="6:6" ht="13.9" customHeight="1" x14ac:dyDescent="0.2">
      <c r="F432" s="33"/>
    </row>
    <row r="433" spans="6:6" ht="13.9" customHeight="1" x14ac:dyDescent="0.2">
      <c r="F433" s="33"/>
    </row>
    <row r="434" spans="6:6" ht="13.9" customHeight="1" x14ac:dyDescent="0.2">
      <c r="F434" s="33"/>
    </row>
    <row r="435" spans="6:6" ht="13.9" customHeight="1" x14ac:dyDescent="0.2">
      <c r="F435" s="33"/>
    </row>
    <row r="436" spans="6:6" ht="13.9" customHeight="1" x14ac:dyDescent="0.2">
      <c r="F436" s="33"/>
    </row>
    <row r="437" spans="6:6" ht="13.9" customHeight="1" x14ac:dyDescent="0.2">
      <c r="F437" s="33"/>
    </row>
    <row r="438" spans="6:6" ht="13.9" customHeight="1" x14ac:dyDescent="0.2">
      <c r="F438" s="33"/>
    </row>
    <row r="439" spans="6:6" ht="13.9" customHeight="1" x14ac:dyDescent="0.2">
      <c r="F439" s="33"/>
    </row>
    <row r="440" spans="6:6" ht="13.9" customHeight="1" x14ac:dyDescent="0.2">
      <c r="F440" s="33"/>
    </row>
    <row r="441" spans="6:6" ht="13.9" customHeight="1" x14ac:dyDescent="0.2">
      <c r="F441" s="33"/>
    </row>
    <row r="442" spans="6:6" ht="13.9" customHeight="1" x14ac:dyDescent="0.2">
      <c r="F442" s="33"/>
    </row>
    <row r="443" spans="6:6" ht="13.9" customHeight="1" x14ac:dyDescent="0.2">
      <c r="F443" s="33"/>
    </row>
    <row r="444" spans="6:6" ht="13.9" customHeight="1" x14ac:dyDescent="0.2">
      <c r="F444" s="33"/>
    </row>
    <row r="445" spans="6:6" ht="13.9" customHeight="1" x14ac:dyDescent="0.2">
      <c r="F445" s="33"/>
    </row>
    <row r="446" spans="6:6" ht="13.9" customHeight="1" x14ac:dyDescent="0.2">
      <c r="F446" s="33"/>
    </row>
    <row r="447" spans="6:6" ht="13.9" customHeight="1" x14ac:dyDescent="0.2">
      <c r="F447" s="33"/>
    </row>
    <row r="448" spans="6:6" ht="13.9" customHeight="1" x14ac:dyDescent="0.2">
      <c r="F448" s="33"/>
    </row>
    <row r="449" spans="6:6" ht="13.9" customHeight="1" x14ac:dyDescent="0.2">
      <c r="F449" s="33"/>
    </row>
    <row r="450" spans="6:6" ht="13.9" customHeight="1" x14ac:dyDescent="0.2">
      <c r="F450" s="33"/>
    </row>
    <row r="451" spans="6:6" ht="13.9" customHeight="1" x14ac:dyDescent="0.2">
      <c r="F451" s="33"/>
    </row>
    <row r="452" spans="6:6" ht="13.9" customHeight="1" x14ac:dyDescent="0.2">
      <c r="F452" s="33"/>
    </row>
    <row r="453" spans="6:6" ht="13.9" customHeight="1" x14ac:dyDescent="0.2">
      <c r="F453" s="33"/>
    </row>
    <row r="454" spans="6:6" ht="13.9" customHeight="1" x14ac:dyDescent="0.2">
      <c r="F454" s="33"/>
    </row>
    <row r="455" spans="6:6" ht="13.9" customHeight="1" x14ac:dyDescent="0.2">
      <c r="F455" s="33"/>
    </row>
    <row r="456" spans="6:6" ht="13.9" customHeight="1" x14ac:dyDescent="0.2">
      <c r="F456" s="33"/>
    </row>
    <row r="457" spans="6:6" ht="13.9" customHeight="1" x14ac:dyDescent="0.2">
      <c r="F457" s="33"/>
    </row>
    <row r="458" spans="6:6" ht="13.9" customHeight="1" x14ac:dyDescent="0.2">
      <c r="F458" s="33"/>
    </row>
    <row r="459" spans="6:6" ht="13.9" customHeight="1" x14ac:dyDescent="0.2">
      <c r="F459" s="33"/>
    </row>
    <row r="460" spans="6:6" ht="13.9" customHeight="1" x14ac:dyDescent="0.2">
      <c r="F460" s="33"/>
    </row>
    <row r="461" spans="6:6" ht="13.9" customHeight="1" x14ac:dyDescent="0.2">
      <c r="F461" s="33"/>
    </row>
    <row r="462" spans="6:6" ht="13.9" customHeight="1" x14ac:dyDescent="0.2">
      <c r="F462" s="33"/>
    </row>
    <row r="463" spans="6:6" ht="13.9" customHeight="1" x14ac:dyDescent="0.2">
      <c r="F463" s="33"/>
    </row>
    <row r="464" spans="6:6" ht="13.9" customHeight="1" x14ac:dyDescent="0.2">
      <c r="F464" s="33"/>
    </row>
    <row r="465" spans="6:6" ht="13.9" customHeight="1" x14ac:dyDescent="0.2">
      <c r="F465" s="33"/>
    </row>
    <row r="466" spans="6:6" ht="13.9" customHeight="1" x14ac:dyDescent="0.2">
      <c r="F466" s="33"/>
    </row>
    <row r="467" spans="6:6" ht="13.9" customHeight="1" x14ac:dyDescent="0.2">
      <c r="F467" s="33"/>
    </row>
    <row r="468" spans="6:6" ht="13.9" customHeight="1" x14ac:dyDescent="0.2">
      <c r="F468" s="33"/>
    </row>
    <row r="469" spans="6:6" ht="13.9" customHeight="1" x14ac:dyDescent="0.2">
      <c r="F469" s="33"/>
    </row>
    <row r="470" spans="6:6" ht="13.9" customHeight="1" x14ac:dyDescent="0.2">
      <c r="F470" s="33"/>
    </row>
    <row r="471" spans="6:6" ht="13.9" customHeight="1" x14ac:dyDescent="0.2">
      <c r="F471" s="33"/>
    </row>
    <row r="472" spans="6:6" ht="13.9" customHeight="1" x14ac:dyDescent="0.2">
      <c r="F472" s="33"/>
    </row>
    <row r="473" spans="6:6" ht="13.9" customHeight="1" x14ac:dyDescent="0.2">
      <c r="F473" s="33"/>
    </row>
    <row r="474" spans="6:6" ht="13.9" customHeight="1" x14ac:dyDescent="0.2">
      <c r="F474" s="33"/>
    </row>
    <row r="475" spans="6:6" ht="13.9" customHeight="1" x14ac:dyDescent="0.2">
      <c r="F475" s="33"/>
    </row>
    <row r="476" spans="6:6" ht="13.9" customHeight="1" x14ac:dyDescent="0.2">
      <c r="F476" s="33"/>
    </row>
    <row r="477" spans="6:6" ht="13.9" customHeight="1" x14ac:dyDescent="0.2">
      <c r="F477" s="33"/>
    </row>
    <row r="478" spans="6:6" ht="13.9" customHeight="1" x14ac:dyDescent="0.2">
      <c r="F478" s="33"/>
    </row>
    <row r="479" spans="6:6" ht="13.9" customHeight="1" x14ac:dyDescent="0.2">
      <c r="F479" s="33"/>
    </row>
    <row r="480" spans="6:6" ht="13.9" customHeight="1" x14ac:dyDescent="0.2">
      <c r="F480" s="33"/>
    </row>
    <row r="481" spans="6:6" ht="13.9" customHeight="1" x14ac:dyDescent="0.2">
      <c r="F481" s="33"/>
    </row>
    <row r="482" spans="6:6" ht="13.9" customHeight="1" x14ac:dyDescent="0.2">
      <c r="F482" s="33"/>
    </row>
    <row r="483" spans="6:6" ht="13.9" customHeight="1" x14ac:dyDescent="0.2">
      <c r="F483" s="33"/>
    </row>
    <row r="484" spans="6:6" ht="13.9" customHeight="1" x14ac:dyDescent="0.2">
      <c r="F484" s="33"/>
    </row>
    <row r="485" spans="6:6" ht="13.9" customHeight="1" x14ac:dyDescent="0.2">
      <c r="F485" s="33"/>
    </row>
    <row r="486" spans="6:6" ht="13.9" customHeight="1" x14ac:dyDescent="0.2">
      <c r="F486" s="33"/>
    </row>
    <row r="487" spans="6:6" ht="13.9" customHeight="1" x14ac:dyDescent="0.2">
      <c r="F487" s="33"/>
    </row>
    <row r="488" spans="6:6" ht="13.9" customHeight="1" x14ac:dyDescent="0.2">
      <c r="F488" s="33"/>
    </row>
    <row r="489" spans="6:6" ht="13.9" customHeight="1" x14ac:dyDescent="0.2">
      <c r="F489" s="33"/>
    </row>
    <row r="490" spans="6:6" ht="13.9" customHeight="1" x14ac:dyDescent="0.2">
      <c r="F490" s="33"/>
    </row>
    <row r="491" spans="6:6" ht="13.9" customHeight="1" x14ac:dyDescent="0.2">
      <c r="F491" s="33"/>
    </row>
    <row r="492" spans="6:6" ht="13.9" customHeight="1" x14ac:dyDescent="0.2">
      <c r="F492" s="33"/>
    </row>
    <row r="493" spans="6:6" ht="13.9" customHeight="1" x14ac:dyDescent="0.2">
      <c r="F493" s="33"/>
    </row>
    <row r="494" spans="6:6" ht="13.9" customHeight="1" x14ac:dyDescent="0.2">
      <c r="F494" s="33"/>
    </row>
    <row r="495" spans="6:6" ht="13.9" customHeight="1" x14ac:dyDescent="0.2">
      <c r="F495" s="33"/>
    </row>
    <row r="496" spans="6:6" ht="13.9" customHeight="1" x14ac:dyDescent="0.2">
      <c r="F496" s="33"/>
    </row>
    <row r="497" spans="6:6" ht="13.9" customHeight="1" x14ac:dyDescent="0.2">
      <c r="F497" s="33"/>
    </row>
    <row r="498" spans="6:6" ht="13.9" customHeight="1" x14ac:dyDescent="0.2">
      <c r="F498" s="33"/>
    </row>
    <row r="499" spans="6:6" ht="13.9" customHeight="1" x14ac:dyDescent="0.2">
      <c r="F499" s="33"/>
    </row>
    <row r="500" spans="6:6" ht="13.9" customHeight="1" x14ac:dyDescent="0.2">
      <c r="F500" s="33"/>
    </row>
    <row r="501" spans="6:6" ht="13.9" customHeight="1" x14ac:dyDescent="0.2">
      <c r="F501" s="33"/>
    </row>
    <row r="502" spans="6:6" ht="13.9" customHeight="1" x14ac:dyDescent="0.2">
      <c r="F502" s="33"/>
    </row>
    <row r="503" spans="6:6" ht="13.9" customHeight="1" x14ac:dyDescent="0.2">
      <c r="F503" s="33"/>
    </row>
    <row r="504" spans="6:6" ht="13.9" customHeight="1" x14ac:dyDescent="0.2">
      <c r="F504" s="33"/>
    </row>
    <row r="505" spans="6:6" ht="13.9" customHeight="1" x14ac:dyDescent="0.2">
      <c r="F505" s="33"/>
    </row>
    <row r="506" spans="6:6" ht="13.9" customHeight="1" x14ac:dyDescent="0.2">
      <c r="F506" s="33"/>
    </row>
    <row r="507" spans="6:6" ht="13.9" customHeight="1" x14ac:dyDescent="0.2">
      <c r="F507" s="33"/>
    </row>
    <row r="508" spans="6:6" ht="13.9" customHeight="1" x14ac:dyDescent="0.2">
      <c r="F508" s="33"/>
    </row>
    <row r="509" spans="6:6" ht="13.9" customHeight="1" x14ac:dyDescent="0.2">
      <c r="F509" s="33"/>
    </row>
    <row r="510" spans="6:6" ht="13.9" customHeight="1" x14ac:dyDescent="0.2">
      <c r="F510" s="33"/>
    </row>
    <row r="511" spans="6:6" ht="13.9" customHeight="1" x14ac:dyDescent="0.2">
      <c r="F511" s="33"/>
    </row>
    <row r="512" spans="6:6" ht="13.9" customHeight="1" x14ac:dyDescent="0.2">
      <c r="F512" s="33"/>
    </row>
    <row r="513" spans="6:6" ht="13.9" customHeight="1" x14ac:dyDescent="0.2">
      <c r="F513" s="33"/>
    </row>
    <row r="514" spans="6:6" ht="13.9" customHeight="1" x14ac:dyDescent="0.2">
      <c r="F514" s="33"/>
    </row>
    <row r="515" spans="6:6" ht="13.9" customHeight="1" x14ac:dyDescent="0.2">
      <c r="F515" s="33"/>
    </row>
    <row r="516" spans="6:6" ht="13.9" customHeight="1" x14ac:dyDescent="0.2">
      <c r="F516" s="33"/>
    </row>
    <row r="517" spans="6:6" ht="13.9" customHeight="1" x14ac:dyDescent="0.2">
      <c r="F517" s="33"/>
    </row>
    <row r="518" spans="6:6" ht="13.9" customHeight="1" x14ac:dyDescent="0.2">
      <c r="F518" s="33"/>
    </row>
    <row r="519" spans="6:6" ht="13.9" customHeight="1" x14ac:dyDescent="0.2">
      <c r="F519" s="33"/>
    </row>
    <row r="520" spans="6:6" ht="13.9" customHeight="1" x14ac:dyDescent="0.2">
      <c r="F520" s="33"/>
    </row>
    <row r="521" spans="6:6" ht="13.9" customHeight="1" x14ac:dyDescent="0.2">
      <c r="F521" s="33"/>
    </row>
    <row r="522" spans="6:6" ht="13.9" customHeight="1" x14ac:dyDescent="0.2">
      <c r="F522" s="33"/>
    </row>
    <row r="523" spans="6:6" ht="13.9" customHeight="1" x14ac:dyDescent="0.2">
      <c r="F523" s="33"/>
    </row>
    <row r="524" spans="6:6" ht="13.9" customHeight="1" x14ac:dyDescent="0.2">
      <c r="F524" s="33"/>
    </row>
    <row r="525" spans="6:6" ht="13.9" customHeight="1" x14ac:dyDescent="0.2">
      <c r="F525" s="33"/>
    </row>
    <row r="526" spans="6:6" ht="13.9" customHeight="1" x14ac:dyDescent="0.2">
      <c r="F526" s="33"/>
    </row>
    <row r="527" spans="6:6" ht="13.9" customHeight="1" x14ac:dyDescent="0.2">
      <c r="F527" s="33"/>
    </row>
    <row r="528" spans="6:6" ht="13.9" customHeight="1" x14ac:dyDescent="0.2">
      <c r="F528" s="33"/>
    </row>
    <row r="529" spans="6:6" ht="13.9" customHeight="1" x14ac:dyDescent="0.2">
      <c r="F529" s="33"/>
    </row>
    <row r="530" spans="6:6" ht="13.9" customHeight="1" x14ac:dyDescent="0.2">
      <c r="F530" s="33"/>
    </row>
    <row r="531" spans="6:6" ht="13.9" customHeight="1" x14ac:dyDescent="0.2">
      <c r="F531" s="33"/>
    </row>
    <row r="532" spans="6:6" ht="13.9" customHeight="1" x14ac:dyDescent="0.2">
      <c r="F532" s="33"/>
    </row>
    <row r="533" spans="6:6" ht="13.9" customHeight="1" x14ac:dyDescent="0.2">
      <c r="F533" s="33"/>
    </row>
    <row r="534" spans="6:6" ht="13.9" customHeight="1" x14ac:dyDescent="0.2">
      <c r="F534" s="33"/>
    </row>
    <row r="535" spans="6:6" ht="13.9" customHeight="1" x14ac:dyDescent="0.2">
      <c r="F535" s="33"/>
    </row>
    <row r="536" spans="6:6" ht="13.9" customHeight="1" x14ac:dyDescent="0.2">
      <c r="F536" s="33"/>
    </row>
    <row r="537" spans="6:6" ht="13.9" customHeight="1" x14ac:dyDescent="0.2">
      <c r="F537" s="33"/>
    </row>
    <row r="538" spans="6:6" ht="13.9" customHeight="1" x14ac:dyDescent="0.2">
      <c r="F538" s="33"/>
    </row>
    <row r="539" spans="6:6" ht="13.9" customHeight="1" x14ac:dyDescent="0.2">
      <c r="F539" s="33"/>
    </row>
    <row r="540" spans="6:6" ht="13.9" customHeight="1" x14ac:dyDescent="0.2">
      <c r="F540" s="33"/>
    </row>
    <row r="541" spans="6:6" ht="13.9" customHeight="1" x14ac:dyDescent="0.2">
      <c r="F541" s="33"/>
    </row>
    <row r="542" spans="6:6" ht="13.9" customHeight="1" x14ac:dyDescent="0.2">
      <c r="F542" s="33"/>
    </row>
    <row r="543" spans="6:6" ht="13.9" customHeight="1" x14ac:dyDescent="0.2">
      <c r="F543" s="33"/>
    </row>
    <row r="544" spans="6:6" ht="13.9" customHeight="1" x14ac:dyDescent="0.2">
      <c r="F544" s="33"/>
    </row>
    <row r="545" spans="6:6" ht="13.9" customHeight="1" x14ac:dyDescent="0.2">
      <c r="F545" s="33"/>
    </row>
    <row r="546" spans="6:6" ht="13.9" customHeight="1" x14ac:dyDescent="0.2">
      <c r="F546" s="33"/>
    </row>
    <row r="547" spans="6:6" ht="13.9" customHeight="1" x14ac:dyDescent="0.2">
      <c r="F547" s="33"/>
    </row>
    <row r="548" spans="6:6" ht="13.9" customHeight="1" x14ac:dyDescent="0.2">
      <c r="F548" s="33"/>
    </row>
    <row r="549" spans="6:6" ht="13.9" customHeight="1" x14ac:dyDescent="0.2">
      <c r="F549" s="33"/>
    </row>
    <row r="550" spans="6:6" ht="13.9" customHeight="1" x14ac:dyDescent="0.2">
      <c r="F550" s="33"/>
    </row>
    <row r="551" spans="6:6" ht="13.9" customHeight="1" x14ac:dyDescent="0.2">
      <c r="F551" s="33"/>
    </row>
    <row r="552" spans="6:6" ht="13.9" customHeight="1" x14ac:dyDescent="0.2">
      <c r="F552" s="33"/>
    </row>
    <row r="553" spans="6:6" ht="13.9" customHeight="1" x14ac:dyDescent="0.2">
      <c r="F553" s="33"/>
    </row>
    <row r="554" spans="6:6" ht="13.9" customHeight="1" x14ac:dyDescent="0.2">
      <c r="F554" s="33"/>
    </row>
    <row r="555" spans="6:6" ht="13.9" customHeight="1" x14ac:dyDescent="0.2">
      <c r="F555" s="33"/>
    </row>
    <row r="556" spans="6:6" ht="13.9" customHeight="1" x14ac:dyDescent="0.2">
      <c r="F556" s="33"/>
    </row>
    <row r="557" spans="6:6" ht="13.9" customHeight="1" x14ac:dyDescent="0.2">
      <c r="F557" s="33"/>
    </row>
    <row r="558" spans="6:6" ht="13.9" customHeight="1" x14ac:dyDescent="0.2">
      <c r="F558" s="33"/>
    </row>
    <row r="559" spans="6:6" ht="13.9" customHeight="1" x14ac:dyDescent="0.2">
      <c r="F559" s="33"/>
    </row>
    <row r="560" spans="6:6" ht="13.9" customHeight="1" x14ac:dyDescent="0.2">
      <c r="F560" s="33"/>
    </row>
    <row r="561" spans="6:6" ht="13.9" customHeight="1" x14ac:dyDescent="0.2">
      <c r="F561" s="33"/>
    </row>
    <row r="562" spans="6:6" ht="13.9" customHeight="1" x14ac:dyDescent="0.2">
      <c r="F562" s="33"/>
    </row>
    <row r="563" spans="6:6" ht="13.9" customHeight="1" x14ac:dyDescent="0.2">
      <c r="F563" s="33"/>
    </row>
    <row r="564" spans="6:6" ht="13.9" customHeight="1" x14ac:dyDescent="0.2">
      <c r="F564" s="33"/>
    </row>
    <row r="565" spans="6:6" ht="13.9" customHeight="1" x14ac:dyDescent="0.2">
      <c r="F565" s="33"/>
    </row>
    <row r="566" spans="6:6" ht="13.9" customHeight="1" x14ac:dyDescent="0.2">
      <c r="F566" s="33"/>
    </row>
    <row r="567" spans="6:6" ht="13.9" customHeight="1" x14ac:dyDescent="0.2">
      <c r="F567" s="33"/>
    </row>
    <row r="568" spans="6:6" ht="13.9" customHeight="1" x14ac:dyDescent="0.2">
      <c r="F568" s="33"/>
    </row>
    <row r="569" spans="6:6" ht="13.9" customHeight="1" x14ac:dyDescent="0.2">
      <c r="F569" s="33"/>
    </row>
    <row r="570" spans="6:6" ht="13.9" customHeight="1" x14ac:dyDescent="0.2">
      <c r="F570" s="33"/>
    </row>
    <row r="571" spans="6:6" ht="13.9" customHeight="1" x14ac:dyDescent="0.2">
      <c r="F571" s="33"/>
    </row>
    <row r="572" spans="6:6" ht="13.9" customHeight="1" x14ac:dyDescent="0.2">
      <c r="F572" s="33"/>
    </row>
    <row r="573" spans="6:6" ht="13.9" customHeight="1" x14ac:dyDescent="0.2">
      <c r="F573" s="33"/>
    </row>
    <row r="574" spans="6:6" ht="13.9" customHeight="1" x14ac:dyDescent="0.2">
      <c r="F574" s="33"/>
    </row>
    <row r="575" spans="6:6" ht="13.9" customHeight="1" x14ac:dyDescent="0.2">
      <c r="F575" s="33"/>
    </row>
    <row r="576" spans="6:6" ht="13.9" customHeight="1" x14ac:dyDescent="0.2">
      <c r="F576" s="33"/>
    </row>
    <row r="577" spans="6:6" ht="13.9" customHeight="1" x14ac:dyDescent="0.2">
      <c r="F577" s="33"/>
    </row>
    <row r="578" spans="6:6" ht="13.9" customHeight="1" x14ac:dyDescent="0.2">
      <c r="F578" s="33"/>
    </row>
    <row r="579" spans="6:6" ht="13.9" customHeight="1" x14ac:dyDescent="0.2">
      <c r="F579" s="33"/>
    </row>
    <row r="580" spans="6:6" ht="13.9" customHeight="1" x14ac:dyDescent="0.2">
      <c r="F580" s="33"/>
    </row>
    <row r="581" spans="6:6" ht="13.9" customHeight="1" x14ac:dyDescent="0.2">
      <c r="F581" s="33"/>
    </row>
    <row r="582" spans="6:6" ht="13.9" customHeight="1" x14ac:dyDescent="0.2">
      <c r="F582" s="33"/>
    </row>
    <row r="583" spans="6:6" ht="13.9" customHeight="1" x14ac:dyDescent="0.2">
      <c r="F583" s="33"/>
    </row>
    <row r="584" spans="6:6" ht="13.9" customHeight="1" x14ac:dyDescent="0.2">
      <c r="F584" s="33"/>
    </row>
    <row r="585" spans="6:6" ht="13.9" customHeight="1" x14ac:dyDescent="0.2">
      <c r="F585" s="33"/>
    </row>
    <row r="586" spans="6:6" ht="13.9" customHeight="1" x14ac:dyDescent="0.2">
      <c r="F586" s="33"/>
    </row>
    <row r="587" spans="6:6" ht="13.9" customHeight="1" x14ac:dyDescent="0.2">
      <c r="F587" s="33"/>
    </row>
    <row r="588" spans="6:6" ht="13.9" customHeight="1" x14ac:dyDescent="0.2">
      <c r="F588" s="33"/>
    </row>
    <row r="589" spans="6:6" ht="13.9" customHeight="1" x14ac:dyDescent="0.2">
      <c r="F589" s="33"/>
    </row>
    <row r="590" spans="6:6" ht="13.9" customHeight="1" x14ac:dyDescent="0.2">
      <c r="F590" s="33"/>
    </row>
    <row r="591" spans="6:6" ht="13.9" customHeight="1" x14ac:dyDescent="0.2">
      <c r="F591" s="33"/>
    </row>
    <row r="592" spans="6:6" ht="13.9" customHeight="1" x14ac:dyDescent="0.2">
      <c r="F592" s="33"/>
    </row>
    <row r="593" spans="6:6" ht="13.9" customHeight="1" x14ac:dyDescent="0.2">
      <c r="F593" s="33"/>
    </row>
    <row r="594" spans="6:6" ht="13.9" customHeight="1" x14ac:dyDescent="0.2">
      <c r="F594" s="33"/>
    </row>
    <row r="595" spans="6:6" ht="13.9" customHeight="1" x14ac:dyDescent="0.2">
      <c r="F595" s="33"/>
    </row>
    <row r="596" spans="6:6" ht="13.9" customHeight="1" x14ac:dyDescent="0.2">
      <c r="F596" s="33"/>
    </row>
    <row r="597" spans="6:6" ht="13.9" customHeight="1" x14ac:dyDescent="0.2">
      <c r="F597" s="33"/>
    </row>
    <row r="598" spans="6:6" ht="13.9" customHeight="1" x14ac:dyDescent="0.2">
      <c r="F598" s="33"/>
    </row>
    <row r="599" spans="6:6" ht="13.9" customHeight="1" x14ac:dyDescent="0.2">
      <c r="F599" s="33"/>
    </row>
    <row r="600" spans="6:6" ht="13.9" customHeight="1" x14ac:dyDescent="0.2">
      <c r="F600" s="33"/>
    </row>
    <row r="601" spans="6:6" ht="13.9" customHeight="1" x14ac:dyDescent="0.2">
      <c r="F601" s="33"/>
    </row>
    <row r="602" spans="6:6" ht="13.9" customHeight="1" x14ac:dyDescent="0.2">
      <c r="F602" s="33"/>
    </row>
    <row r="603" spans="6:6" ht="13.9" customHeight="1" x14ac:dyDescent="0.2">
      <c r="F603" s="33"/>
    </row>
    <row r="604" spans="6:6" ht="13.9" customHeight="1" x14ac:dyDescent="0.2">
      <c r="F604" s="33"/>
    </row>
    <row r="605" spans="6:6" ht="13.9" customHeight="1" x14ac:dyDescent="0.2">
      <c r="F605" s="33"/>
    </row>
    <row r="606" spans="6:6" ht="13.9" customHeight="1" x14ac:dyDescent="0.2">
      <c r="F606" s="33"/>
    </row>
    <row r="607" spans="6:6" ht="13.9" customHeight="1" x14ac:dyDescent="0.2">
      <c r="F607" s="33"/>
    </row>
    <row r="608" spans="6:6" ht="13.9" customHeight="1" x14ac:dyDescent="0.2">
      <c r="F608" s="33"/>
    </row>
    <row r="609" spans="6:6" ht="13.9" customHeight="1" x14ac:dyDescent="0.2">
      <c r="F609" s="33"/>
    </row>
    <row r="610" spans="6:6" ht="13.9" customHeight="1" x14ac:dyDescent="0.2">
      <c r="F610" s="33"/>
    </row>
    <row r="611" spans="6:6" ht="13.9" customHeight="1" x14ac:dyDescent="0.2">
      <c r="F611" s="33"/>
    </row>
    <row r="612" spans="6:6" ht="13.9" customHeight="1" x14ac:dyDescent="0.2">
      <c r="F612" s="33"/>
    </row>
    <row r="613" spans="6:6" ht="13.9" customHeight="1" x14ac:dyDescent="0.2">
      <c r="F613" s="33"/>
    </row>
    <row r="614" spans="6:6" ht="13.9" customHeight="1" x14ac:dyDescent="0.2">
      <c r="F614" s="33"/>
    </row>
    <row r="615" spans="6:6" ht="13.9" customHeight="1" x14ac:dyDescent="0.2">
      <c r="F615" s="33"/>
    </row>
    <row r="616" spans="6:6" ht="13.9" customHeight="1" x14ac:dyDescent="0.2">
      <c r="F616" s="33"/>
    </row>
    <row r="617" spans="6:6" ht="13.9" customHeight="1" x14ac:dyDescent="0.2">
      <c r="F617" s="33"/>
    </row>
    <row r="618" spans="6:6" ht="13.9" customHeight="1" x14ac:dyDescent="0.2">
      <c r="F618" s="33"/>
    </row>
    <row r="619" spans="6:6" ht="13.9" customHeight="1" x14ac:dyDescent="0.2">
      <c r="F619" s="33"/>
    </row>
    <row r="620" spans="6:6" ht="13.9" customHeight="1" x14ac:dyDescent="0.2">
      <c r="F620" s="33"/>
    </row>
    <row r="621" spans="6:6" ht="13.9" customHeight="1" x14ac:dyDescent="0.2">
      <c r="F621" s="33"/>
    </row>
    <row r="622" spans="6:6" ht="13.9" customHeight="1" x14ac:dyDescent="0.2">
      <c r="F622" s="33"/>
    </row>
    <row r="623" spans="6:6" ht="13.9" customHeight="1" x14ac:dyDescent="0.2">
      <c r="F623" s="33"/>
    </row>
    <row r="624" spans="6:6" ht="13.9" customHeight="1" x14ac:dyDescent="0.2">
      <c r="F624" s="33"/>
    </row>
    <row r="625" spans="6:6" ht="13.9" customHeight="1" x14ac:dyDescent="0.2">
      <c r="F625" s="33"/>
    </row>
    <row r="626" spans="6:6" ht="13.9" customHeight="1" x14ac:dyDescent="0.2">
      <c r="F626" s="33"/>
    </row>
    <row r="627" spans="6:6" ht="13.9" customHeight="1" x14ac:dyDescent="0.2">
      <c r="F627" s="33"/>
    </row>
    <row r="628" spans="6:6" ht="13.9" customHeight="1" x14ac:dyDescent="0.2">
      <c r="F628" s="33"/>
    </row>
    <row r="629" spans="6:6" ht="13.9" customHeight="1" x14ac:dyDescent="0.2">
      <c r="F629" s="33"/>
    </row>
    <row r="630" spans="6:6" ht="13.9" customHeight="1" x14ac:dyDescent="0.2">
      <c r="F630" s="33"/>
    </row>
    <row r="631" spans="6:6" ht="13.9" customHeight="1" x14ac:dyDescent="0.2">
      <c r="F631" s="33"/>
    </row>
    <row r="632" spans="6:6" ht="13.9" customHeight="1" x14ac:dyDescent="0.2">
      <c r="F632" s="33"/>
    </row>
    <row r="633" spans="6:6" ht="13.9" customHeight="1" x14ac:dyDescent="0.2">
      <c r="F633" s="33"/>
    </row>
    <row r="634" spans="6:6" ht="13.9" customHeight="1" x14ac:dyDescent="0.2">
      <c r="F634" s="33"/>
    </row>
    <row r="635" spans="6:6" ht="13.9" customHeight="1" x14ac:dyDescent="0.2">
      <c r="F635" s="33"/>
    </row>
    <row r="636" spans="6:6" ht="13.9" customHeight="1" x14ac:dyDescent="0.2">
      <c r="F636" s="33"/>
    </row>
    <row r="637" spans="6:6" ht="13.9" customHeight="1" x14ac:dyDescent="0.2">
      <c r="F637" s="33"/>
    </row>
    <row r="638" spans="6:6" ht="13.9" customHeight="1" x14ac:dyDescent="0.2">
      <c r="F638" s="33"/>
    </row>
    <row r="639" spans="6:6" ht="13.9" customHeight="1" x14ac:dyDescent="0.2">
      <c r="F639" s="33"/>
    </row>
    <row r="640" spans="6:6" ht="13.9" customHeight="1" x14ac:dyDescent="0.2">
      <c r="F640" s="33"/>
    </row>
    <row r="641" spans="6:6" ht="13.9" customHeight="1" x14ac:dyDescent="0.2">
      <c r="F641" s="33"/>
    </row>
    <row r="642" spans="6:6" ht="13.9" customHeight="1" x14ac:dyDescent="0.2">
      <c r="F642" s="33"/>
    </row>
    <row r="643" spans="6:6" ht="13.9" customHeight="1" x14ac:dyDescent="0.2">
      <c r="F643" s="33"/>
    </row>
    <row r="644" spans="6:6" ht="13.9" customHeight="1" x14ac:dyDescent="0.2">
      <c r="F644" s="33"/>
    </row>
    <row r="645" spans="6:6" ht="13.9" customHeight="1" x14ac:dyDescent="0.2">
      <c r="F645" s="33"/>
    </row>
    <row r="646" spans="6:6" ht="13.9" customHeight="1" x14ac:dyDescent="0.2">
      <c r="F646" s="33"/>
    </row>
    <row r="647" spans="6:6" ht="13.9" customHeight="1" x14ac:dyDescent="0.2">
      <c r="F647" s="33"/>
    </row>
    <row r="648" spans="6:6" ht="13.9" customHeight="1" x14ac:dyDescent="0.2">
      <c r="F648" s="33"/>
    </row>
    <row r="649" spans="6:6" ht="13.9" customHeight="1" x14ac:dyDescent="0.2">
      <c r="F649" s="33"/>
    </row>
    <row r="650" spans="6:6" ht="13.9" customHeight="1" x14ac:dyDescent="0.2">
      <c r="F650" s="33"/>
    </row>
    <row r="651" spans="6:6" ht="13.9" customHeight="1" x14ac:dyDescent="0.2">
      <c r="F651" s="33"/>
    </row>
    <row r="652" spans="6:6" ht="13.9" customHeight="1" x14ac:dyDescent="0.2">
      <c r="F652" s="33"/>
    </row>
    <row r="653" spans="6:6" ht="13.9" customHeight="1" x14ac:dyDescent="0.2">
      <c r="F653" s="33"/>
    </row>
    <row r="654" spans="6:6" ht="13.9" customHeight="1" x14ac:dyDescent="0.2">
      <c r="F654" s="33"/>
    </row>
    <row r="655" spans="6:6" ht="13.9" customHeight="1" x14ac:dyDescent="0.2">
      <c r="F655" s="33"/>
    </row>
    <row r="656" spans="6:6" ht="13.9" customHeight="1" x14ac:dyDescent="0.2">
      <c r="F656" s="33"/>
    </row>
    <row r="657" spans="6:6" ht="13.9" customHeight="1" x14ac:dyDescent="0.2">
      <c r="F657" s="33"/>
    </row>
    <row r="658" spans="6:6" ht="13.9" customHeight="1" x14ac:dyDescent="0.2">
      <c r="F658" s="33"/>
    </row>
    <row r="659" spans="6:6" ht="13.9" customHeight="1" x14ac:dyDescent="0.2">
      <c r="F659" s="33"/>
    </row>
    <row r="660" spans="6:6" ht="13.9" customHeight="1" x14ac:dyDescent="0.2">
      <c r="F660" s="33"/>
    </row>
    <row r="661" spans="6:6" ht="13.9" customHeight="1" x14ac:dyDescent="0.2">
      <c r="F661" s="33"/>
    </row>
    <row r="662" spans="6:6" ht="13.9" customHeight="1" x14ac:dyDescent="0.2">
      <c r="F662" s="33"/>
    </row>
    <row r="663" spans="6:6" ht="13.9" customHeight="1" x14ac:dyDescent="0.2">
      <c r="F663" s="33"/>
    </row>
    <row r="664" spans="6:6" ht="13.9" customHeight="1" x14ac:dyDescent="0.2">
      <c r="F664" s="33"/>
    </row>
    <row r="665" spans="6:6" ht="13.9" customHeight="1" x14ac:dyDescent="0.2">
      <c r="F665" s="33"/>
    </row>
    <row r="666" spans="6:6" ht="13.9" customHeight="1" x14ac:dyDescent="0.2">
      <c r="F666" s="33"/>
    </row>
    <row r="667" spans="6:6" ht="13.9" customHeight="1" x14ac:dyDescent="0.2">
      <c r="F667" s="33"/>
    </row>
    <row r="668" spans="6:6" ht="13.9" customHeight="1" x14ac:dyDescent="0.2">
      <c r="F668" s="33"/>
    </row>
    <row r="669" spans="6:6" ht="13.9" customHeight="1" x14ac:dyDescent="0.2">
      <c r="F669" s="33"/>
    </row>
    <row r="670" spans="6:6" ht="13.9" customHeight="1" x14ac:dyDescent="0.2">
      <c r="F670" s="33"/>
    </row>
    <row r="671" spans="6:6" ht="13.9" customHeight="1" x14ac:dyDescent="0.2">
      <c r="F671" s="33"/>
    </row>
    <row r="672" spans="6:6" ht="13.9" customHeight="1" x14ac:dyDescent="0.2">
      <c r="F672" s="33"/>
    </row>
    <row r="673" spans="6:6" ht="13.9" customHeight="1" x14ac:dyDescent="0.2">
      <c r="F673" s="33"/>
    </row>
    <row r="674" spans="6:6" ht="13.9" customHeight="1" x14ac:dyDescent="0.2">
      <c r="F674" s="33"/>
    </row>
    <row r="675" spans="6:6" ht="13.9" customHeight="1" x14ac:dyDescent="0.2">
      <c r="F675" s="33"/>
    </row>
    <row r="676" spans="6:6" ht="13.9" customHeight="1" x14ac:dyDescent="0.2">
      <c r="F676" s="33"/>
    </row>
    <row r="677" spans="6:6" ht="13.9" customHeight="1" x14ac:dyDescent="0.2">
      <c r="F677" s="33"/>
    </row>
    <row r="678" spans="6:6" ht="13.9" customHeight="1" x14ac:dyDescent="0.2">
      <c r="F678" s="33"/>
    </row>
    <row r="679" spans="6:6" ht="13.9" customHeight="1" x14ac:dyDescent="0.2">
      <c r="F679" s="33"/>
    </row>
    <row r="680" spans="6:6" ht="13.9" customHeight="1" x14ac:dyDescent="0.2">
      <c r="F680" s="33"/>
    </row>
    <row r="681" spans="6:6" ht="13.9" customHeight="1" x14ac:dyDescent="0.2">
      <c r="F681" s="33"/>
    </row>
    <row r="682" spans="6:6" ht="13.9" customHeight="1" x14ac:dyDescent="0.2">
      <c r="F682" s="33"/>
    </row>
    <row r="683" spans="6:6" ht="13.9" customHeight="1" x14ac:dyDescent="0.2">
      <c r="F683" s="33"/>
    </row>
    <row r="684" spans="6:6" ht="13.9" customHeight="1" x14ac:dyDescent="0.2">
      <c r="F684" s="33"/>
    </row>
    <row r="685" spans="6:6" ht="13.9" customHeight="1" x14ac:dyDescent="0.2">
      <c r="F685" s="33"/>
    </row>
    <row r="686" spans="6:6" ht="13.9" customHeight="1" x14ac:dyDescent="0.2">
      <c r="F686" s="33"/>
    </row>
    <row r="687" spans="6:6" ht="13.9" customHeight="1" x14ac:dyDescent="0.2">
      <c r="F687" s="33"/>
    </row>
    <row r="688" spans="6:6" ht="13.9" customHeight="1" x14ac:dyDescent="0.2">
      <c r="F688" s="33"/>
    </row>
    <row r="689" spans="6:6" ht="13.9" customHeight="1" x14ac:dyDescent="0.2">
      <c r="F689" s="33"/>
    </row>
    <row r="690" spans="6:6" ht="13.9" customHeight="1" x14ac:dyDescent="0.2">
      <c r="F690" s="33"/>
    </row>
    <row r="691" spans="6:6" ht="13.9" customHeight="1" x14ac:dyDescent="0.2">
      <c r="F691" s="33"/>
    </row>
    <row r="692" spans="6:6" ht="13.9" customHeight="1" x14ac:dyDescent="0.2">
      <c r="F692" s="33"/>
    </row>
    <row r="693" spans="6:6" ht="13.9" customHeight="1" x14ac:dyDescent="0.2">
      <c r="F693" s="33"/>
    </row>
    <row r="694" spans="6:6" ht="13.9" customHeight="1" x14ac:dyDescent="0.2">
      <c r="F694" s="33"/>
    </row>
    <row r="695" spans="6:6" ht="13.9" customHeight="1" x14ac:dyDescent="0.2">
      <c r="F695" s="33"/>
    </row>
    <row r="696" spans="6:6" ht="13.9" customHeight="1" x14ac:dyDescent="0.2">
      <c r="F696" s="33"/>
    </row>
    <row r="697" spans="6:6" ht="13.9" customHeight="1" x14ac:dyDescent="0.2">
      <c r="F697" s="33"/>
    </row>
    <row r="698" spans="6:6" ht="13.9" customHeight="1" x14ac:dyDescent="0.2">
      <c r="F698" s="33"/>
    </row>
    <row r="699" spans="6:6" ht="13.9" customHeight="1" x14ac:dyDescent="0.2">
      <c r="F699" s="33"/>
    </row>
    <row r="700" spans="6:6" ht="13.9" customHeight="1" x14ac:dyDescent="0.2">
      <c r="F700" s="33"/>
    </row>
    <row r="701" spans="6:6" ht="13.9" customHeight="1" x14ac:dyDescent="0.2">
      <c r="F701" s="33"/>
    </row>
    <row r="702" spans="6:6" ht="13.9" customHeight="1" x14ac:dyDescent="0.2">
      <c r="F702" s="33"/>
    </row>
    <row r="703" spans="6:6" ht="13.9" customHeight="1" x14ac:dyDescent="0.2">
      <c r="F703" s="33"/>
    </row>
    <row r="704" spans="6:6" ht="13.9" customHeight="1" x14ac:dyDescent="0.2">
      <c r="F704" s="33"/>
    </row>
    <row r="705" spans="6:6" ht="13.9" customHeight="1" x14ac:dyDescent="0.2">
      <c r="F705" s="33"/>
    </row>
    <row r="706" spans="6:6" ht="13.9" customHeight="1" x14ac:dyDescent="0.2">
      <c r="F706" s="33"/>
    </row>
    <row r="707" spans="6:6" ht="13.9" customHeight="1" x14ac:dyDescent="0.2">
      <c r="F707" s="33"/>
    </row>
    <row r="708" spans="6:6" ht="13.9" customHeight="1" x14ac:dyDescent="0.2">
      <c r="F708" s="33"/>
    </row>
    <row r="709" spans="6:6" ht="13.9" customHeight="1" x14ac:dyDescent="0.2">
      <c r="F709" s="33"/>
    </row>
    <row r="710" spans="6:6" ht="13.9" customHeight="1" x14ac:dyDescent="0.2">
      <c r="F710" s="33"/>
    </row>
    <row r="711" spans="6:6" ht="13.9" customHeight="1" x14ac:dyDescent="0.2">
      <c r="F711" s="33"/>
    </row>
    <row r="712" spans="6:6" ht="13.9" customHeight="1" x14ac:dyDescent="0.2">
      <c r="F712" s="33"/>
    </row>
    <row r="713" spans="6:6" ht="13.9" customHeight="1" x14ac:dyDescent="0.2">
      <c r="F713" s="33"/>
    </row>
    <row r="714" spans="6:6" ht="13.9" customHeight="1" x14ac:dyDescent="0.2">
      <c r="F714" s="33"/>
    </row>
    <row r="715" spans="6:6" ht="13.9" customHeight="1" x14ac:dyDescent="0.2">
      <c r="F715" s="33"/>
    </row>
    <row r="716" spans="6:6" ht="13.9" customHeight="1" x14ac:dyDescent="0.2">
      <c r="F716" s="33"/>
    </row>
    <row r="717" spans="6:6" ht="13.9" customHeight="1" x14ac:dyDescent="0.2">
      <c r="F717" s="33"/>
    </row>
    <row r="718" spans="6:6" ht="13.9" customHeight="1" x14ac:dyDescent="0.2">
      <c r="F718" s="33"/>
    </row>
    <row r="719" spans="6:6" ht="13.9" customHeight="1" x14ac:dyDescent="0.2">
      <c r="F719" s="33"/>
    </row>
    <row r="720" spans="6:6" ht="13.9" customHeight="1" x14ac:dyDescent="0.2">
      <c r="F720" s="33"/>
    </row>
    <row r="721" spans="6:6" ht="13.9" customHeight="1" x14ac:dyDescent="0.2">
      <c r="F721" s="33"/>
    </row>
    <row r="722" spans="6:6" ht="13.9" customHeight="1" x14ac:dyDescent="0.2">
      <c r="F722" s="33"/>
    </row>
    <row r="723" spans="6:6" ht="13.9" customHeight="1" x14ac:dyDescent="0.2">
      <c r="F723" s="33"/>
    </row>
    <row r="724" spans="6:6" ht="13.9" customHeight="1" x14ac:dyDescent="0.2">
      <c r="F724" s="33"/>
    </row>
    <row r="725" spans="6:6" ht="13.9" customHeight="1" x14ac:dyDescent="0.2">
      <c r="F725" s="33"/>
    </row>
    <row r="726" spans="6:6" ht="13.9" customHeight="1" x14ac:dyDescent="0.2">
      <c r="F726" s="33"/>
    </row>
    <row r="727" spans="6:6" ht="13.9" customHeight="1" x14ac:dyDescent="0.2">
      <c r="F727" s="33"/>
    </row>
    <row r="728" spans="6:6" ht="13.9" customHeight="1" x14ac:dyDescent="0.2">
      <c r="F728" s="33"/>
    </row>
    <row r="729" spans="6:6" ht="13.9" customHeight="1" x14ac:dyDescent="0.2">
      <c r="F729" s="33"/>
    </row>
    <row r="730" spans="6:6" ht="13.9" customHeight="1" x14ac:dyDescent="0.2">
      <c r="F730" s="33"/>
    </row>
    <row r="731" spans="6:6" ht="13.9" customHeight="1" x14ac:dyDescent="0.2">
      <c r="F731" s="33"/>
    </row>
    <row r="732" spans="6:6" ht="13.9" customHeight="1" x14ac:dyDescent="0.2">
      <c r="F732" s="33"/>
    </row>
    <row r="733" spans="6:6" ht="13.9" customHeight="1" x14ac:dyDescent="0.2">
      <c r="F733" s="33"/>
    </row>
    <row r="734" spans="6:6" ht="13.9" customHeight="1" x14ac:dyDescent="0.2">
      <c r="F734" s="33"/>
    </row>
    <row r="735" spans="6:6" ht="13.9" customHeight="1" x14ac:dyDescent="0.2">
      <c r="F735" s="33"/>
    </row>
    <row r="736" spans="6:6" ht="13.9" customHeight="1" x14ac:dyDescent="0.2">
      <c r="F736" s="33"/>
    </row>
    <row r="737" spans="6:6" ht="13.9" customHeight="1" x14ac:dyDescent="0.2">
      <c r="F737" s="33"/>
    </row>
    <row r="738" spans="6:6" ht="13.9" customHeight="1" x14ac:dyDescent="0.2">
      <c r="F738" s="33"/>
    </row>
    <row r="739" spans="6:6" ht="13.9" customHeight="1" x14ac:dyDescent="0.2">
      <c r="F739" s="33"/>
    </row>
    <row r="740" spans="6:6" ht="13.9" customHeight="1" x14ac:dyDescent="0.2">
      <c r="F740" s="33"/>
    </row>
    <row r="741" spans="6:6" ht="13.9" customHeight="1" x14ac:dyDescent="0.2">
      <c r="F741" s="33"/>
    </row>
    <row r="742" spans="6:6" ht="13.9" customHeight="1" x14ac:dyDescent="0.2">
      <c r="F742" s="33"/>
    </row>
    <row r="743" spans="6:6" ht="13.9" customHeight="1" x14ac:dyDescent="0.2">
      <c r="F743" s="33"/>
    </row>
    <row r="744" spans="6:6" ht="13.9" customHeight="1" x14ac:dyDescent="0.2">
      <c r="F744" s="33"/>
    </row>
    <row r="745" spans="6:6" ht="13.9" customHeight="1" x14ac:dyDescent="0.2">
      <c r="F745" s="33"/>
    </row>
    <row r="746" spans="6:6" ht="13.9" customHeight="1" x14ac:dyDescent="0.2">
      <c r="F746" s="33"/>
    </row>
    <row r="747" spans="6:6" ht="13.9" customHeight="1" x14ac:dyDescent="0.2">
      <c r="F747" s="33"/>
    </row>
    <row r="748" spans="6:6" ht="13.9" customHeight="1" x14ac:dyDescent="0.2">
      <c r="F748" s="33"/>
    </row>
    <row r="749" spans="6:6" ht="13.9" customHeight="1" x14ac:dyDescent="0.2">
      <c r="F749" s="33"/>
    </row>
    <row r="750" spans="6:6" ht="13.9" customHeight="1" x14ac:dyDescent="0.2">
      <c r="F750" s="33"/>
    </row>
    <row r="751" spans="6:6" ht="13.9" customHeight="1" x14ac:dyDescent="0.2">
      <c r="F751" s="33"/>
    </row>
    <row r="752" spans="6:6" ht="13.9" customHeight="1" x14ac:dyDescent="0.2">
      <c r="F752" s="33"/>
    </row>
    <row r="753" spans="6:6" ht="13.9" customHeight="1" x14ac:dyDescent="0.2">
      <c r="F753" s="33"/>
    </row>
    <row r="754" spans="6:6" ht="13.9" customHeight="1" x14ac:dyDescent="0.2">
      <c r="F754" s="33"/>
    </row>
    <row r="755" spans="6:6" ht="13.9" customHeight="1" x14ac:dyDescent="0.2">
      <c r="F755" s="33"/>
    </row>
    <row r="756" spans="6:6" ht="13.9" customHeight="1" x14ac:dyDescent="0.2">
      <c r="F756" s="33"/>
    </row>
    <row r="757" spans="6:6" ht="13.9" customHeight="1" x14ac:dyDescent="0.2">
      <c r="F757" s="33"/>
    </row>
    <row r="758" spans="6:6" ht="13.9" customHeight="1" x14ac:dyDescent="0.2">
      <c r="F758" s="33"/>
    </row>
    <row r="759" spans="6:6" ht="13.9" customHeight="1" x14ac:dyDescent="0.2">
      <c r="F759" s="33"/>
    </row>
    <row r="760" spans="6:6" ht="13.9" customHeight="1" x14ac:dyDescent="0.2">
      <c r="F760" s="33"/>
    </row>
    <row r="761" spans="6:6" ht="13.9" customHeight="1" x14ac:dyDescent="0.2">
      <c r="F761" s="33"/>
    </row>
    <row r="762" spans="6:6" ht="13.9" customHeight="1" x14ac:dyDescent="0.2">
      <c r="F762" s="33"/>
    </row>
    <row r="763" spans="6:6" ht="13.9" customHeight="1" x14ac:dyDescent="0.2">
      <c r="F763" s="33"/>
    </row>
    <row r="764" spans="6:6" ht="13.9" customHeight="1" x14ac:dyDescent="0.2">
      <c r="F764" s="33"/>
    </row>
    <row r="765" spans="6:6" ht="13.9" customHeight="1" x14ac:dyDescent="0.2">
      <c r="F765" s="33"/>
    </row>
    <row r="766" spans="6:6" ht="13.9" customHeight="1" x14ac:dyDescent="0.2">
      <c r="F766" s="33"/>
    </row>
    <row r="767" spans="6:6" ht="13.9" customHeight="1" x14ac:dyDescent="0.2">
      <c r="F767" s="33"/>
    </row>
    <row r="768" spans="6:6" ht="13.9" customHeight="1" x14ac:dyDescent="0.2">
      <c r="F768" s="33"/>
    </row>
    <row r="769" spans="6:6" ht="13.9" customHeight="1" x14ac:dyDescent="0.2">
      <c r="F769" s="33"/>
    </row>
    <row r="770" spans="6:6" ht="13.9" customHeight="1" x14ac:dyDescent="0.2">
      <c r="F770" s="33"/>
    </row>
    <row r="771" spans="6:6" ht="13.9" customHeight="1" x14ac:dyDescent="0.2">
      <c r="F771" s="33"/>
    </row>
    <row r="772" spans="6:6" ht="13.9" customHeight="1" x14ac:dyDescent="0.2">
      <c r="F772" s="33"/>
    </row>
    <row r="773" spans="6:6" ht="13.9" customHeight="1" x14ac:dyDescent="0.2">
      <c r="F773" s="33"/>
    </row>
    <row r="774" spans="6:6" ht="13.9" customHeight="1" x14ac:dyDescent="0.2">
      <c r="F774" s="33"/>
    </row>
    <row r="775" spans="6:6" ht="13.9" customHeight="1" x14ac:dyDescent="0.2">
      <c r="F775" s="33"/>
    </row>
    <row r="776" spans="6:6" ht="13.9" customHeight="1" x14ac:dyDescent="0.2">
      <c r="F776" s="33"/>
    </row>
    <row r="777" spans="6:6" ht="13.9" customHeight="1" x14ac:dyDescent="0.2">
      <c r="F777" s="33"/>
    </row>
    <row r="778" spans="6:6" ht="13.9" customHeight="1" x14ac:dyDescent="0.2">
      <c r="F778" s="33"/>
    </row>
    <row r="779" spans="6:6" ht="13.9" customHeight="1" x14ac:dyDescent="0.2">
      <c r="F779" s="33"/>
    </row>
    <row r="780" spans="6:6" ht="13.9" customHeight="1" x14ac:dyDescent="0.2">
      <c r="F780" s="33"/>
    </row>
    <row r="781" spans="6:6" ht="13.9" customHeight="1" x14ac:dyDescent="0.2">
      <c r="F781" s="33"/>
    </row>
    <row r="782" spans="6:6" ht="13.9" customHeight="1" x14ac:dyDescent="0.2">
      <c r="F782" s="33"/>
    </row>
    <row r="783" spans="6:6" ht="13.9" customHeight="1" x14ac:dyDescent="0.2">
      <c r="F783" s="33"/>
    </row>
    <row r="784" spans="6:6" ht="13.9" customHeight="1" x14ac:dyDescent="0.2">
      <c r="F784" s="33"/>
    </row>
    <row r="785" spans="6:6" ht="13.9" customHeight="1" x14ac:dyDescent="0.2">
      <c r="F785" s="33"/>
    </row>
    <row r="786" spans="6:6" ht="13.9" customHeight="1" x14ac:dyDescent="0.2">
      <c r="F786" s="33"/>
    </row>
    <row r="787" spans="6:6" ht="13.9" customHeight="1" x14ac:dyDescent="0.2">
      <c r="F787" s="33"/>
    </row>
    <row r="788" spans="6:6" ht="13.9" customHeight="1" x14ac:dyDescent="0.2">
      <c r="F788" s="33"/>
    </row>
    <row r="789" spans="6:6" ht="13.9" customHeight="1" x14ac:dyDescent="0.2">
      <c r="F789" s="33"/>
    </row>
    <row r="790" spans="6:6" ht="13.9" customHeight="1" x14ac:dyDescent="0.2">
      <c r="F790" s="33"/>
    </row>
    <row r="791" spans="6:6" ht="13.9" customHeight="1" x14ac:dyDescent="0.2">
      <c r="F791" s="33"/>
    </row>
    <row r="792" spans="6:6" ht="13.9" customHeight="1" x14ac:dyDescent="0.2">
      <c r="F792" s="33"/>
    </row>
    <row r="793" spans="6:6" ht="13.9" customHeight="1" x14ac:dyDescent="0.2">
      <c r="F793" s="33"/>
    </row>
    <row r="794" spans="6:6" ht="13.9" customHeight="1" x14ac:dyDescent="0.2">
      <c r="F794" s="33"/>
    </row>
    <row r="795" spans="6:6" ht="13.9" customHeight="1" x14ac:dyDescent="0.2">
      <c r="F795" s="33"/>
    </row>
    <row r="796" spans="6:6" ht="13.9" customHeight="1" x14ac:dyDescent="0.2">
      <c r="F796" s="33"/>
    </row>
    <row r="797" spans="6:6" ht="13.9" customHeight="1" x14ac:dyDescent="0.2">
      <c r="F797" s="33"/>
    </row>
    <row r="798" spans="6:6" ht="13.9" customHeight="1" x14ac:dyDescent="0.2">
      <c r="F798" s="33"/>
    </row>
    <row r="799" spans="6:6" ht="13.9" customHeight="1" x14ac:dyDescent="0.2">
      <c r="F799" s="33"/>
    </row>
    <row r="800" spans="6:6" ht="13.9" customHeight="1" x14ac:dyDescent="0.2">
      <c r="F800" s="33"/>
    </row>
    <row r="801" spans="6:6" ht="13.9" customHeight="1" x14ac:dyDescent="0.2">
      <c r="F801" s="33"/>
    </row>
    <row r="802" spans="6:6" ht="13.9" customHeight="1" x14ac:dyDescent="0.2">
      <c r="F802" s="33"/>
    </row>
    <row r="803" spans="6:6" ht="13.9" customHeight="1" x14ac:dyDescent="0.2">
      <c r="F803" s="33"/>
    </row>
    <row r="804" spans="6:6" ht="13.9" customHeight="1" x14ac:dyDescent="0.2">
      <c r="F804" s="33"/>
    </row>
    <row r="805" spans="6:6" ht="13.9" customHeight="1" x14ac:dyDescent="0.2">
      <c r="F805" s="33"/>
    </row>
    <row r="806" spans="6:6" ht="13.9" customHeight="1" x14ac:dyDescent="0.2">
      <c r="F806" s="33"/>
    </row>
    <row r="807" spans="6:6" ht="13.9" customHeight="1" x14ac:dyDescent="0.2">
      <c r="F807" s="33"/>
    </row>
    <row r="808" spans="6:6" ht="13.9" customHeight="1" x14ac:dyDescent="0.2">
      <c r="F808" s="33"/>
    </row>
    <row r="809" spans="6:6" ht="13.9" customHeight="1" x14ac:dyDescent="0.2">
      <c r="F809" s="33"/>
    </row>
    <row r="810" spans="6:6" ht="13.9" customHeight="1" x14ac:dyDescent="0.2">
      <c r="F810" s="33"/>
    </row>
    <row r="811" spans="6:6" ht="13.9" customHeight="1" x14ac:dyDescent="0.2">
      <c r="F811" s="33"/>
    </row>
    <row r="812" spans="6:6" ht="13.9" customHeight="1" x14ac:dyDescent="0.2">
      <c r="F812" s="33"/>
    </row>
    <row r="813" spans="6:6" ht="13.9" customHeight="1" x14ac:dyDescent="0.2">
      <c r="F813" s="33"/>
    </row>
    <row r="814" spans="6:6" ht="13.9" customHeight="1" x14ac:dyDescent="0.2">
      <c r="F814" s="33"/>
    </row>
    <row r="815" spans="6:6" ht="13.9" customHeight="1" x14ac:dyDescent="0.2">
      <c r="F815" s="33"/>
    </row>
    <row r="816" spans="6:6" ht="13.9" customHeight="1" x14ac:dyDescent="0.2">
      <c r="F816" s="33"/>
    </row>
    <row r="817" spans="6:6" ht="13.9" customHeight="1" x14ac:dyDescent="0.2">
      <c r="F817" s="33"/>
    </row>
    <row r="818" spans="6:6" ht="13.9" customHeight="1" x14ac:dyDescent="0.2">
      <c r="F818" s="33"/>
    </row>
    <row r="819" spans="6:6" ht="13.9" customHeight="1" x14ac:dyDescent="0.2">
      <c r="F819" s="33"/>
    </row>
    <row r="820" spans="6:6" ht="13.9" customHeight="1" x14ac:dyDescent="0.2">
      <c r="F820" s="33"/>
    </row>
    <row r="821" spans="6:6" ht="13.9" customHeight="1" x14ac:dyDescent="0.2">
      <c r="F821" s="33"/>
    </row>
    <row r="822" spans="6:6" ht="13.9" customHeight="1" x14ac:dyDescent="0.2">
      <c r="F822" s="33"/>
    </row>
    <row r="823" spans="6:6" ht="13.9" customHeight="1" x14ac:dyDescent="0.2">
      <c r="F823" s="33"/>
    </row>
    <row r="824" spans="6:6" ht="13.9" customHeight="1" x14ac:dyDescent="0.2">
      <c r="F824" s="33"/>
    </row>
    <row r="825" spans="6:6" ht="13.9" customHeight="1" x14ac:dyDescent="0.2">
      <c r="F825" s="33"/>
    </row>
    <row r="826" spans="6:6" ht="13.9" customHeight="1" x14ac:dyDescent="0.2">
      <c r="F826" s="33"/>
    </row>
    <row r="827" spans="6:6" ht="13.9" customHeight="1" x14ac:dyDescent="0.2">
      <c r="F827" s="33"/>
    </row>
    <row r="828" spans="6:6" ht="13.9" customHeight="1" x14ac:dyDescent="0.2">
      <c r="F828" s="33"/>
    </row>
    <row r="829" spans="6:6" ht="13.9" customHeight="1" x14ac:dyDescent="0.2">
      <c r="F829" s="33"/>
    </row>
    <row r="830" spans="6:6" ht="13.9" customHeight="1" x14ac:dyDescent="0.2">
      <c r="F830" s="33"/>
    </row>
    <row r="831" spans="6:6" ht="13.9" customHeight="1" x14ac:dyDescent="0.2">
      <c r="F831" s="33"/>
    </row>
    <row r="832" spans="6:6" ht="13.9" customHeight="1" x14ac:dyDescent="0.2">
      <c r="F832" s="33"/>
    </row>
    <row r="833" spans="6:6" ht="13.9" customHeight="1" x14ac:dyDescent="0.2">
      <c r="F833" s="33"/>
    </row>
    <row r="834" spans="6:6" ht="13.9" customHeight="1" x14ac:dyDescent="0.2">
      <c r="F834" s="33"/>
    </row>
    <row r="835" spans="6:6" ht="13.9" customHeight="1" x14ac:dyDescent="0.2">
      <c r="F835" s="33"/>
    </row>
    <row r="836" spans="6:6" ht="13.9" customHeight="1" x14ac:dyDescent="0.2">
      <c r="F836" s="33"/>
    </row>
    <row r="837" spans="6:6" ht="13.9" customHeight="1" x14ac:dyDescent="0.2">
      <c r="F837" s="33"/>
    </row>
    <row r="838" spans="6:6" ht="13.9" customHeight="1" x14ac:dyDescent="0.2">
      <c r="F838" s="33"/>
    </row>
    <row r="839" spans="6:6" ht="13.9" customHeight="1" x14ac:dyDescent="0.2">
      <c r="F839" s="33"/>
    </row>
    <row r="840" spans="6:6" ht="13.9" customHeight="1" x14ac:dyDescent="0.2">
      <c r="F840" s="33"/>
    </row>
    <row r="841" spans="6:6" ht="13.9" customHeight="1" x14ac:dyDescent="0.2">
      <c r="F841" s="33"/>
    </row>
    <row r="842" spans="6:6" ht="13.9" customHeight="1" x14ac:dyDescent="0.2">
      <c r="F842" s="33"/>
    </row>
    <row r="843" spans="6:6" ht="13.9" customHeight="1" x14ac:dyDescent="0.2">
      <c r="F843" s="33"/>
    </row>
    <row r="844" spans="6:6" ht="13.9" customHeight="1" x14ac:dyDescent="0.2">
      <c r="F844" s="33"/>
    </row>
    <row r="845" spans="6:6" ht="13.9" customHeight="1" x14ac:dyDescent="0.2">
      <c r="F845" s="33"/>
    </row>
    <row r="846" spans="6:6" ht="13.9" customHeight="1" x14ac:dyDescent="0.2">
      <c r="F846" s="33"/>
    </row>
    <row r="847" spans="6:6" ht="13.9" customHeight="1" x14ac:dyDescent="0.2">
      <c r="F847" s="33"/>
    </row>
    <row r="848" spans="6:6" ht="13.9" customHeight="1" x14ac:dyDescent="0.2">
      <c r="F848" s="33"/>
    </row>
    <row r="849" spans="6:6" ht="13.9" customHeight="1" x14ac:dyDescent="0.2">
      <c r="F849" s="33"/>
    </row>
    <row r="850" spans="6:6" ht="13.9" customHeight="1" x14ac:dyDescent="0.2">
      <c r="F850" s="33"/>
    </row>
    <row r="851" spans="6:6" ht="13.9" customHeight="1" x14ac:dyDescent="0.2">
      <c r="F851" s="33"/>
    </row>
    <row r="852" spans="6:6" ht="13.9" customHeight="1" x14ac:dyDescent="0.2">
      <c r="F852" s="33"/>
    </row>
    <row r="853" spans="6:6" ht="13.9" customHeight="1" x14ac:dyDescent="0.2">
      <c r="F853" s="33"/>
    </row>
    <row r="854" spans="6:6" ht="13.9" customHeight="1" x14ac:dyDescent="0.2">
      <c r="F854" s="33"/>
    </row>
    <row r="855" spans="6:6" ht="13.9" customHeight="1" x14ac:dyDescent="0.2">
      <c r="F855" s="33"/>
    </row>
    <row r="856" spans="6:6" ht="13.9" customHeight="1" x14ac:dyDescent="0.2">
      <c r="F856" s="33"/>
    </row>
    <row r="857" spans="6:6" ht="13.9" customHeight="1" x14ac:dyDescent="0.2">
      <c r="F857" s="33"/>
    </row>
    <row r="858" spans="6:6" ht="13.9" customHeight="1" x14ac:dyDescent="0.2">
      <c r="F858" s="33"/>
    </row>
    <row r="859" spans="6:6" ht="13.9" customHeight="1" x14ac:dyDescent="0.2">
      <c r="F859" s="33"/>
    </row>
    <row r="860" spans="6:6" ht="13.9" customHeight="1" x14ac:dyDescent="0.2">
      <c r="F860" s="33"/>
    </row>
    <row r="861" spans="6:6" ht="13.9" customHeight="1" x14ac:dyDescent="0.2">
      <c r="F861" s="33"/>
    </row>
    <row r="862" spans="6:6" ht="13.9" customHeight="1" x14ac:dyDescent="0.2">
      <c r="F862" s="33"/>
    </row>
    <row r="863" spans="6:6" ht="13.9" customHeight="1" x14ac:dyDescent="0.2">
      <c r="F863" s="33"/>
    </row>
    <row r="864" spans="6:6" ht="13.9" customHeight="1" x14ac:dyDescent="0.2">
      <c r="F864" s="33"/>
    </row>
    <row r="865" spans="6:6" ht="13.9" customHeight="1" x14ac:dyDescent="0.2">
      <c r="F865" s="33"/>
    </row>
    <row r="866" spans="6:6" ht="13.9" customHeight="1" x14ac:dyDescent="0.2">
      <c r="F866" s="33"/>
    </row>
    <row r="867" spans="6:6" ht="13.9" customHeight="1" x14ac:dyDescent="0.2">
      <c r="F867" s="33"/>
    </row>
    <row r="868" spans="6:6" ht="13.9" customHeight="1" x14ac:dyDescent="0.2">
      <c r="F868" s="33"/>
    </row>
    <row r="869" spans="6:6" ht="13.9" customHeight="1" x14ac:dyDescent="0.2">
      <c r="F869" s="33"/>
    </row>
    <row r="870" spans="6:6" ht="13.9" customHeight="1" x14ac:dyDescent="0.2">
      <c r="F870" s="33"/>
    </row>
    <row r="871" spans="6:6" ht="13.9" customHeight="1" x14ac:dyDescent="0.2">
      <c r="F871" s="33"/>
    </row>
    <row r="872" spans="6:6" ht="13.9" customHeight="1" x14ac:dyDescent="0.2">
      <c r="F872" s="33"/>
    </row>
    <row r="873" spans="6:6" ht="13.9" customHeight="1" x14ac:dyDescent="0.2">
      <c r="F873" s="33"/>
    </row>
    <row r="874" spans="6:6" ht="13.9" customHeight="1" x14ac:dyDescent="0.2">
      <c r="F874" s="33"/>
    </row>
    <row r="875" spans="6:6" ht="13.9" customHeight="1" x14ac:dyDescent="0.2">
      <c r="F875" s="33"/>
    </row>
    <row r="876" spans="6:6" ht="13.9" customHeight="1" x14ac:dyDescent="0.2">
      <c r="F876" s="33"/>
    </row>
    <row r="877" spans="6:6" ht="13.9" customHeight="1" x14ac:dyDescent="0.2">
      <c r="F877" s="33"/>
    </row>
    <row r="878" spans="6:6" ht="13.9" customHeight="1" x14ac:dyDescent="0.2">
      <c r="F878" s="33"/>
    </row>
    <row r="879" spans="6:6" ht="13.9" customHeight="1" x14ac:dyDescent="0.2">
      <c r="F879" s="33"/>
    </row>
    <row r="880" spans="6:6" ht="13.9" customHeight="1" x14ac:dyDescent="0.2">
      <c r="F880" s="33"/>
    </row>
    <row r="881" spans="6:6" ht="13.9" customHeight="1" x14ac:dyDescent="0.2">
      <c r="F881" s="33"/>
    </row>
    <row r="882" spans="6:6" ht="13.9" customHeight="1" x14ac:dyDescent="0.2">
      <c r="F882" s="33"/>
    </row>
    <row r="883" spans="6:6" ht="13.9" customHeight="1" x14ac:dyDescent="0.2">
      <c r="F883" s="33"/>
    </row>
    <row r="884" spans="6:6" ht="13.9" customHeight="1" x14ac:dyDescent="0.2">
      <c r="F884" s="33"/>
    </row>
    <row r="885" spans="6:6" ht="13.9" customHeight="1" x14ac:dyDescent="0.2">
      <c r="F885" s="33"/>
    </row>
    <row r="886" spans="6:6" ht="13.9" customHeight="1" x14ac:dyDescent="0.2">
      <c r="F886" s="33"/>
    </row>
    <row r="887" spans="6:6" ht="13.9" customHeight="1" x14ac:dyDescent="0.2">
      <c r="F887" s="33"/>
    </row>
    <row r="888" spans="6:6" ht="13.9" customHeight="1" x14ac:dyDescent="0.2">
      <c r="F888" s="33"/>
    </row>
    <row r="889" spans="6:6" ht="13.9" customHeight="1" x14ac:dyDescent="0.2">
      <c r="F889" s="33"/>
    </row>
    <row r="890" spans="6:6" ht="13.9" customHeight="1" x14ac:dyDescent="0.2">
      <c r="F890" s="33"/>
    </row>
    <row r="891" spans="6:6" ht="13.9" customHeight="1" x14ac:dyDescent="0.2">
      <c r="F891" s="33"/>
    </row>
    <row r="892" spans="6:6" ht="13.9" customHeight="1" x14ac:dyDescent="0.2">
      <c r="F892" s="33"/>
    </row>
    <row r="893" spans="6:6" ht="13.9" customHeight="1" x14ac:dyDescent="0.2">
      <c r="F893" s="33"/>
    </row>
    <row r="894" spans="6:6" ht="13.9" customHeight="1" x14ac:dyDescent="0.2">
      <c r="F894" s="33"/>
    </row>
    <row r="895" spans="6:6" ht="13.9" customHeight="1" x14ac:dyDescent="0.2">
      <c r="F895" s="33"/>
    </row>
    <row r="896" spans="6:6" ht="13.9" customHeight="1" x14ac:dyDescent="0.2">
      <c r="F896" s="33"/>
    </row>
    <row r="897" spans="6:6" ht="13.9" customHeight="1" x14ac:dyDescent="0.2">
      <c r="F897" s="33"/>
    </row>
    <row r="898" spans="6:6" ht="13.9" customHeight="1" x14ac:dyDescent="0.2">
      <c r="F898" s="33"/>
    </row>
    <row r="899" spans="6:6" ht="13.9" customHeight="1" x14ac:dyDescent="0.2">
      <c r="F899" s="33"/>
    </row>
    <row r="900" spans="6:6" ht="13.9" customHeight="1" x14ac:dyDescent="0.2">
      <c r="F900" s="33"/>
    </row>
    <row r="901" spans="6:6" ht="13.9" customHeight="1" x14ac:dyDescent="0.2">
      <c r="F901" s="33"/>
    </row>
    <row r="902" spans="6:6" ht="13.9" customHeight="1" x14ac:dyDescent="0.2">
      <c r="F902" s="33"/>
    </row>
    <row r="903" spans="6:6" ht="13.9" customHeight="1" x14ac:dyDescent="0.2">
      <c r="F903" s="33"/>
    </row>
    <row r="904" spans="6:6" ht="13.9" customHeight="1" x14ac:dyDescent="0.2">
      <c r="F904" s="33"/>
    </row>
    <row r="905" spans="6:6" ht="13.9" customHeight="1" x14ac:dyDescent="0.2">
      <c r="F905" s="33"/>
    </row>
    <row r="906" spans="6:6" ht="13.9" customHeight="1" x14ac:dyDescent="0.2">
      <c r="F906" s="33"/>
    </row>
    <row r="907" spans="6:6" ht="13.9" customHeight="1" x14ac:dyDescent="0.2">
      <c r="F907" s="33"/>
    </row>
    <row r="908" spans="6:6" ht="13.9" customHeight="1" x14ac:dyDescent="0.2">
      <c r="F908" s="33"/>
    </row>
    <row r="909" spans="6:6" ht="13.9" customHeight="1" x14ac:dyDescent="0.2">
      <c r="F909" s="33"/>
    </row>
    <row r="910" spans="6:6" ht="13.9" customHeight="1" x14ac:dyDescent="0.2">
      <c r="F910" s="33"/>
    </row>
    <row r="911" spans="6:6" ht="13.9" customHeight="1" x14ac:dyDescent="0.2">
      <c r="F911" s="33"/>
    </row>
    <row r="912" spans="6:6" ht="13.9" customHeight="1" x14ac:dyDescent="0.2">
      <c r="F912" s="33"/>
    </row>
    <row r="913" spans="6:6" ht="13.9" customHeight="1" x14ac:dyDescent="0.2">
      <c r="F913" s="33"/>
    </row>
    <row r="914" spans="6:6" ht="13.9" customHeight="1" x14ac:dyDescent="0.2">
      <c r="F914" s="33"/>
    </row>
    <row r="915" spans="6:6" ht="13.9" customHeight="1" x14ac:dyDescent="0.2">
      <c r="F915" s="33"/>
    </row>
    <row r="916" spans="6:6" ht="13.9" customHeight="1" x14ac:dyDescent="0.2">
      <c r="F916" s="33"/>
    </row>
    <row r="917" spans="6:6" ht="13.9" customHeight="1" x14ac:dyDescent="0.2">
      <c r="F917" s="33"/>
    </row>
    <row r="918" spans="6:6" ht="13.9" customHeight="1" x14ac:dyDescent="0.2">
      <c r="F918" s="33"/>
    </row>
    <row r="919" spans="6:6" ht="13.9" customHeight="1" x14ac:dyDescent="0.2">
      <c r="F919" s="33"/>
    </row>
    <row r="920" spans="6:6" ht="13.9" customHeight="1" x14ac:dyDescent="0.2">
      <c r="F920" s="33"/>
    </row>
    <row r="921" spans="6:6" ht="13.9" customHeight="1" x14ac:dyDescent="0.2">
      <c r="F921" s="33"/>
    </row>
    <row r="922" spans="6:6" ht="13.9" customHeight="1" x14ac:dyDescent="0.2">
      <c r="F922" s="33"/>
    </row>
    <row r="923" spans="6:6" ht="13.9" customHeight="1" x14ac:dyDescent="0.2">
      <c r="F923" s="33"/>
    </row>
    <row r="924" spans="6:6" ht="13.9" customHeight="1" x14ac:dyDescent="0.2">
      <c r="F924" s="33"/>
    </row>
    <row r="925" spans="6:6" ht="13.9" customHeight="1" x14ac:dyDescent="0.2">
      <c r="F925" s="33"/>
    </row>
    <row r="926" spans="6:6" ht="13.9" customHeight="1" x14ac:dyDescent="0.2">
      <c r="F926" s="33"/>
    </row>
    <row r="927" spans="6:6" ht="13.9" customHeight="1" x14ac:dyDescent="0.2">
      <c r="F927" s="33"/>
    </row>
    <row r="928" spans="6:6" ht="13.9" customHeight="1" x14ac:dyDescent="0.2">
      <c r="F928" s="33"/>
    </row>
    <row r="929" spans="6:6" ht="13.9" customHeight="1" x14ac:dyDescent="0.2">
      <c r="F929" s="33"/>
    </row>
    <row r="930" spans="6:6" ht="13.9" customHeight="1" x14ac:dyDescent="0.2">
      <c r="F930" s="33"/>
    </row>
    <row r="931" spans="6:6" ht="13.9" customHeight="1" x14ac:dyDescent="0.2">
      <c r="F931" s="33"/>
    </row>
    <row r="932" spans="6:6" ht="13.9" customHeight="1" x14ac:dyDescent="0.2">
      <c r="F932" s="33"/>
    </row>
    <row r="933" spans="6:6" ht="13.9" customHeight="1" x14ac:dyDescent="0.2">
      <c r="F933" s="33"/>
    </row>
    <row r="934" spans="6:6" ht="13.9" customHeight="1" x14ac:dyDescent="0.2">
      <c r="F934" s="33"/>
    </row>
    <row r="935" spans="6:6" ht="13.9" customHeight="1" x14ac:dyDescent="0.2">
      <c r="F935" s="33"/>
    </row>
    <row r="936" spans="6:6" ht="13.9" customHeight="1" x14ac:dyDescent="0.2">
      <c r="F936" s="33"/>
    </row>
    <row r="937" spans="6:6" ht="13.9" customHeight="1" x14ac:dyDescent="0.2">
      <c r="F937" s="33"/>
    </row>
    <row r="938" spans="6:6" ht="13.9" customHeight="1" x14ac:dyDescent="0.2">
      <c r="F938" s="33"/>
    </row>
    <row r="939" spans="6:6" ht="13.9" customHeight="1" x14ac:dyDescent="0.2">
      <c r="F939" s="33"/>
    </row>
    <row r="940" spans="6:6" ht="13.9" customHeight="1" x14ac:dyDescent="0.2">
      <c r="F940" s="33"/>
    </row>
    <row r="941" spans="6:6" ht="13.9" customHeight="1" x14ac:dyDescent="0.2">
      <c r="F941" s="33"/>
    </row>
    <row r="942" spans="6:6" ht="13.9" customHeight="1" x14ac:dyDescent="0.2">
      <c r="F942" s="33"/>
    </row>
    <row r="943" spans="6:6" ht="13.9" customHeight="1" x14ac:dyDescent="0.2">
      <c r="F943" s="33"/>
    </row>
    <row r="944" spans="6:6" ht="13.9" customHeight="1" x14ac:dyDescent="0.2">
      <c r="F944" s="33"/>
    </row>
    <row r="945" spans="6:6" ht="13.9" customHeight="1" x14ac:dyDescent="0.2">
      <c r="F945" s="33"/>
    </row>
    <row r="946" spans="6:6" ht="13.9" customHeight="1" x14ac:dyDescent="0.2">
      <c r="F946" s="33"/>
    </row>
    <row r="947" spans="6:6" ht="13.9" customHeight="1" x14ac:dyDescent="0.2">
      <c r="F947" s="33"/>
    </row>
    <row r="948" spans="6:6" ht="13.9" customHeight="1" x14ac:dyDescent="0.2">
      <c r="F948" s="33"/>
    </row>
    <row r="949" spans="6:6" ht="13.9" customHeight="1" x14ac:dyDescent="0.2">
      <c r="F949" s="33"/>
    </row>
    <row r="950" spans="6:6" ht="13.9" customHeight="1" x14ac:dyDescent="0.2">
      <c r="F950" s="33"/>
    </row>
    <row r="951" spans="6:6" ht="13.9" customHeight="1" x14ac:dyDescent="0.2">
      <c r="F951" s="33"/>
    </row>
    <row r="952" spans="6:6" ht="13.9" customHeight="1" x14ac:dyDescent="0.2">
      <c r="F952" s="33"/>
    </row>
    <row r="953" spans="6:6" ht="13.9" customHeight="1" x14ac:dyDescent="0.2">
      <c r="F953" s="33"/>
    </row>
    <row r="954" spans="6:6" ht="13.9" customHeight="1" x14ac:dyDescent="0.2">
      <c r="F954" s="33"/>
    </row>
    <row r="955" spans="6:6" ht="13.9" customHeight="1" x14ac:dyDescent="0.2">
      <c r="F955" s="33"/>
    </row>
    <row r="956" spans="6:6" ht="13.9" customHeight="1" x14ac:dyDescent="0.2">
      <c r="F956" s="33"/>
    </row>
    <row r="957" spans="6:6" ht="13.9" customHeight="1" x14ac:dyDescent="0.2">
      <c r="F957" s="33"/>
    </row>
    <row r="958" spans="6:6" ht="13.9" customHeight="1" x14ac:dyDescent="0.2">
      <c r="F958" s="33"/>
    </row>
    <row r="959" spans="6:6" ht="13.9" customHeight="1" x14ac:dyDescent="0.2">
      <c r="F959" s="33"/>
    </row>
    <row r="960" spans="6:6" ht="13.9" customHeight="1" x14ac:dyDescent="0.2">
      <c r="F960" s="33"/>
    </row>
    <row r="961" spans="6:6" ht="13.9" customHeight="1" x14ac:dyDescent="0.2">
      <c r="F961" s="33"/>
    </row>
    <row r="962" spans="6:6" ht="13.9" customHeight="1" x14ac:dyDescent="0.2">
      <c r="F962" s="33"/>
    </row>
    <row r="963" spans="6:6" ht="13.9" customHeight="1" x14ac:dyDescent="0.2">
      <c r="F963" s="33"/>
    </row>
    <row r="964" spans="6:6" ht="13.9" customHeight="1" x14ac:dyDescent="0.2">
      <c r="F964" s="33"/>
    </row>
    <row r="965" spans="6:6" ht="13.9" customHeight="1" x14ac:dyDescent="0.2">
      <c r="F965" s="33"/>
    </row>
    <row r="966" spans="6:6" ht="13.9" customHeight="1" x14ac:dyDescent="0.2">
      <c r="F966" s="33"/>
    </row>
    <row r="967" spans="6:6" ht="13.9" customHeight="1" x14ac:dyDescent="0.2">
      <c r="F967" s="33"/>
    </row>
    <row r="968" spans="6:6" ht="13.9" customHeight="1" x14ac:dyDescent="0.2">
      <c r="F968" s="33"/>
    </row>
    <row r="969" spans="6:6" ht="13.9" customHeight="1" x14ac:dyDescent="0.2">
      <c r="F969" s="33"/>
    </row>
    <row r="970" spans="6:6" ht="13.9" customHeight="1" x14ac:dyDescent="0.2">
      <c r="F970" s="33"/>
    </row>
    <row r="971" spans="6:6" ht="13.9" customHeight="1" x14ac:dyDescent="0.2">
      <c r="F971" s="33"/>
    </row>
    <row r="972" spans="6:6" ht="13.9" customHeight="1" x14ac:dyDescent="0.2">
      <c r="F972" s="33"/>
    </row>
    <row r="973" spans="6:6" ht="13.9" customHeight="1" x14ac:dyDescent="0.2">
      <c r="F973" s="33"/>
    </row>
    <row r="974" spans="6:6" ht="13.9" customHeight="1" x14ac:dyDescent="0.2">
      <c r="F974" s="33"/>
    </row>
    <row r="975" spans="6:6" ht="13.9" customHeight="1" x14ac:dyDescent="0.2">
      <c r="F975" s="33"/>
    </row>
    <row r="976" spans="6:6" ht="13.9" customHeight="1" x14ac:dyDescent="0.2">
      <c r="F976" s="33"/>
    </row>
    <row r="977" spans="6:6" ht="13.9" customHeight="1" x14ac:dyDescent="0.2">
      <c r="F977" s="33"/>
    </row>
    <row r="978" spans="6:6" ht="13.9" customHeight="1" x14ac:dyDescent="0.2">
      <c r="F978" s="33"/>
    </row>
    <row r="979" spans="6:6" ht="13.9" customHeight="1" x14ac:dyDescent="0.2">
      <c r="F979" s="33"/>
    </row>
    <row r="980" spans="6:6" ht="13.9" customHeight="1" x14ac:dyDescent="0.2">
      <c r="F980" s="33"/>
    </row>
    <row r="981" spans="6:6" ht="13.9" customHeight="1" x14ac:dyDescent="0.2">
      <c r="F981" s="33"/>
    </row>
    <row r="982" spans="6:6" ht="13.9" customHeight="1" x14ac:dyDescent="0.2">
      <c r="F982" s="33"/>
    </row>
    <row r="983" spans="6:6" ht="13.9" customHeight="1" x14ac:dyDescent="0.2">
      <c r="F983" s="33"/>
    </row>
    <row r="984" spans="6:6" ht="13.9" customHeight="1" x14ac:dyDescent="0.2">
      <c r="F984" s="33"/>
    </row>
    <row r="985" spans="6:6" ht="13.9" customHeight="1" x14ac:dyDescent="0.2">
      <c r="F985" s="33"/>
    </row>
    <row r="986" spans="6:6" ht="13.9" customHeight="1" x14ac:dyDescent="0.2">
      <c r="F986" s="33"/>
    </row>
    <row r="987" spans="6:6" ht="13.9" customHeight="1" x14ac:dyDescent="0.2">
      <c r="F987" s="33"/>
    </row>
    <row r="988" spans="6:6" ht="13.9" customHeight="1" x14ac:dyDescent="0.2">
      <c r="F988" s="33"/>
    </row>
    <row r="989" spans="6:6" ht="13.9" customHeight="1" x14ac:dyDescent="0.2">
      <c r="F989" s="33"/>
    </row>
    <row r="990" spans="6:6" ht="13.9" customHeight="1" x14ac:dyDescent="0.2">
      <c r="F990" s="33"/>
    </row>
    <row r="991" spans="6:6" ht="13.9" customHeight="1" x14ac:dyDescent="0.2">
      <c r="F991" s="33"/>
    </row>
    <row r="992" spans="6:6" ht="13.9" customHeight="1" x14ac:dyDescent="0.2">
      <c r="F992" s="33"/>
    </row>
    <row r="993" spans="6:6" ht="13.9" customHeight="1" x14ac:dyDescent="0.2">
      <c r="F993" s="33"/>
    </row>
    <row r="994" spans="6:6" ht="13.9" customHeight="1" x14ac:dyDescent="0.2">
      <c r="F994" s="33"/>
    </row>
    <row r="995" spans="6:6" ht="13.9" customHeight="1" x14ac:dyDescent="0.2">
      <c r="F995" s="33"/>
    </row>
    <row r="996" spans="6:6" ht="13.9" customHeight="1" x14ac:dyDescent="0.2">
      <c r="F996" s="33"/>
    </row>
    <row r="997" spans="6:6" ht="13.9" customHeight="1" x14ac:dyDescent="0.2">
      <c r="F997" s="33"/>
    </row>
    <row r="998" spans="6:6" ht="13.9" customHeight="1" x14ac:dyDescent="0.2">
      <c r="F998" s="33"/>
    </row>
    <row r="999" spans="6:6" ht="13.9" customHeight="1" x14ac:dyDescent="0.2">
      <c r="F999" s="33"/>
    </row>
    <row r="1000" spans="6:6" ht="13.9" customHeight="1" x14ac:dyDescent="0.2">
      <c r="F1000" s="33"/>
    </row>
    <row r="1001" spans="6:6" ht="13.9" customHeight="1" x14ac:dyDescent="0.2">
      <c r="F1001" s="33"/>
    </row>
    <row r="1002" spans="6:6" ht="13.9" customHeight="1" x14ac:dyDescent="0.2">
      <c r="F1002" s="33"/>
    </row>
    <row r="1003" spans="6:6" ht="13.9" customHeight="1" x14ac:dyDescent="0.2">
      <c r="F1003" s="33"/>
    </row>
    <row r="1004" spans="6:6" ht="13.9" customHeight="1" x14ac:dyDescent="0.2">
      <c r="F1004" s="33"/>
    </row>
    <row r="1005" spans="6:6" ht="13.9" customHeight="1" x14ac:dyDescent="0.2">
      <c r="F1005" s="33"/>
    </row>
    <row r="1006" spans="6:6" ht="13.9" customHeight="1" x14ac:dyDescent="0.2">
      <c r="F1006" s="33"/>
    </row>
    <row r="1007" spans="6:6" ht="13.9" customHeight="1" x14ac:dyDescent="0.2">
      <c r="F1007" s="33"/>
    </row>
    <row r="1008" spans="6:6" ht="13.9" customHeight="1" x14ac:dyDescent="0.2">
      <c r="F1008" s="33"/>
    </row>
    <row r="1009" spans="6:6" ht="13.9" customHeight="1" x14ac:dyDescent="0.2">
      <c r="F1009" s="33"/>
    </row>
    <row r="1010" spans="6:6" ht="13.9" customHeight="1" x14ac:dyDescent="0.2">
      <c r="F1010" s="33"/>
    </row>
    <row r="1011" spans="6:6" ht="13.9" customHeight="1" x14ac:dyDescent="0.2">
      <c r="F1011" s="33"/>
    </row>
    <row r="1012" spans="6:6" ht="13.9" customHeight="1" x14ac:dyDescent="0.2">
      <c r="F1012" s="33"/>
    </row>
    <row r="1013" spans="6:6" ht="13.9" customHeight="1" x14ac:dyDescent="0.2">
      <c r="F1013" s="33"/>
    </row>
    <row r="1014" spans="6:6" ht="13.9" customHeight="1" x14ac:dyDescent="0.2">
      <c r="F1014" s="33"/>
    </row>
    <row r="1015" spans="6:6" ht="13.9" customHeight="1" x14ac:dyDescent="0.2">
      <c r="F1015" s="33"/>
    </row>
    <row r="1016" spans="6:6" ht="13.9" customHeight="1" x14ac:dyDescent="0.2">
      <c r="F1016" s="33"/>
    </row>
    <row r="1017" spans="6:6" ht="13.9" customHeight="1" x14ac:dyDescent="0.2">
      <c r="F1017" s="33"/>
    </row>
    <row r="1018" spans="6:6" ht="13.9" customHeight="1" x14ac:dyDescent="0.2">
      <c r="F1018" s="33"/>
    </row>
    <row r="1019" spans="6:6" ht="13.9" customHeight="1" x14ac:dyDescent="0.2">
      <c r="F1019" s="33"/>
    </row>
    <row r="1020" spans="6:6" ht="13.9" customHeight="1" x14ac:dyDescent="0.2">
      <c r="F1020" s="33"/>
    </row>
    <row r="1021" spans="6:6" ht="13.9" customHeight="1" x14ac:dyDescent="0.2">
      <c r="F1021" s="33"/>
    </row>
    <row r="1022" spans="6:6" ht="13.9" customHeight="1" x14ac:dyDescent="0.2">
      <c r="F1022" s="33"/>
    </row>
    <row r="1023" spans="6:6" ht="13.9" customHeight="1" x14ac:dyDescent="0.2">
      <c r="F1023" s="33"/>
    </row>
    <row r="1024" spans="6:6" ht="13.9" customHeight="1" x14ac:dyDescent="0.2">
      <c r="F1024" s="33"/>
    </row>
    <row r="1025" spans="6:6" ht="13.9" customHeight="1" x14ac:dyDescent="0.2">
      <c r="F1025" s="33"/>
    </row>
    <row r="1026" spans="6:6" ht="13.9" customHeight="1" x14ac:dyDescent="0.2">
      <c r="F1026" s="33"/>
    </row>
    <row r="1027" spans="6:6" ht="13.9" customHeight="1" x14ac:dyDescent="0.2">
      <c r="F1027" s="33"/>
    </row>
    <row r="1028" spans="6:6" ht="13.9" customHeight="1" x14ac:dyDescent="0.2">
      <c r="F1028" s="33"/>
    </row>
    <row r="1029" spans="6:6" ht="13.9" customHeight="1" x14ac:dyDescent="0.2">
      <c r="F1029" s="33"/>
    </row>
    <row r="1030" spans="6:6" ht="13.9" customHeight="1" x14ac:dyDescent="0.2">
      <c r="F1030" s="33"/>
    </row>
    <row r="1031" spans="6:6" ht="13.9" customHeight="1" x14ac:dyDescent="0.2">
      <c r="F1031" s="33"/>
    </row>
    <row r="1032" spans="6:6" ht="13.9" customHeight="1" x14ac:dyDescent="0.2">
      <c r="F1032" s="33"/>
    </row>
    <row r="1033" spans="6:6" ht="13.9" customHeight="1" x14ac:dyDescent="0.2">
      <c r="F1033" s="33"/>
    </row>
    <row r="1034" spans="6:6" ht="13.9" customHeight="1" x14ac:dyDescent="0.2">
      <c r="F1034" s="33"/>
    </row>
    <row r="1035" spans="6:6" ht="13.9" customHeight="1" x14ac:dyDescent="0.2">
      <c r="F1035" s="33"/>
    </row>
    <row r="1036" spans="6:6" ht="13.9" customHeight="1" x14ac:dyDescent="0.2">
      <c r="F1036" s="33"/>
    </row>
    <row r="1037" spans="6:6" ht="13.9" customHeight="1" x14ac:dyDescent="0.2">
      <c r="F1037" s="33"/>
    </row>
    <row r="1038" spans="6:6" ht="13.9" customHeight="1" x14ac:dyDescent="0.2">
      <c r="F1038" s="33"/>
    </row>
    <row r="1039" spans="6:6" ht="13.9" customHeight="1" x14ac:dyDescent="0.2">
      <c r="F1039" s="33"/>
    </row>
    <row r="1040" spans="6:6" ht="13.9" customHeight="1" x14ac:dyDescent="0.2">
      <c r="F1040" s="33"/>
    </row>
    <row r="1041" spans="6:6" ht="13.9" customHeight="1" x14ac:dyDescent="0.2">
      <c r="F1041" s="33"/>
    </row>
    <row r="1042" spans="6:6" ht="13.9" customHeight="1" x14ac:dyDescent="0.2">
      <c r="F1042" s="33"/>
    </row>
    <row r="1043" spans="6:6" ht="13.9" customHeight="1" x14ac:dyDescent="0.2">
      <c r="F1043" s="33"/>
    </row>
    <row r="1044" spans="6:6" ht="13.9" customHeight="1" x14ac:dyDescent="0.2">
      <c r="F1044" s="33"/>
    </row>
    <row r="1045" spans="6:6" ht="13.9" customHeight="1" x14ac:dyDescent="0.2">
      <c r="F1045" s="33"/>
    </row>
    <row r="1046" spans="6:6" ht="13.9" customHeight="1" x14ac:dyDescent="0.2">
      <c r="F1046" s="33"/>
    </row>
    <row r="1047" spans="6:6" ht="13.9" customHeight="1" x14ac:dyDescent="0.2">
      <c r="F1047" s="33"/>
    </row>
    <row r="1048" spans="6:6" ht="13.9" customHeight="1" x14ac:dyDescent="0.2">
      <c r="F1048" s="33"/>
    </row>
    <row r="1049" spans="6:6" ht="13.9" customHeight="1" x14ac:dyDescent="0.2">
      <c r="F1049" s="33"/>
    </row>
    <row r="1050" spans="6:6" ht="13.9" customHeight="1" x14ac:dyDescent="0.2">
      <c r="F1050" s="33"/>
    </row>
    <row r="1051" spans="6:6" ht="13.9" customHeight="1" x14ac:dyDescent="0.2">
      <c r="F1051" s="33"/>
    </row>
    <row r="1052" spans="6:6" ht="13.9" customHeight="1" x14ac:dyDescent="0.2">
      <c r="F1052" s="33"/>
    </row>
    <row r="1053" spans="6:6" ht="13.9" customHeight="1" x14ac:dyDescent="0.2">
      <c r="F1053" s="33"/>
    </row>
    <row r="1054" spans="6:6" ht="13.9" customHeight="1" x14ac:dyDescent="0.2">
      <c r="F1054" s="33"/>
    </row>
    <row r="1055" spans="6:6" ht="13.9" customHeight="1" x14ac:dyDescent="0.2">
      <c r="F1055" s="33"/>
    </row>
    <row r="1056" spans="6:6" ht="13.9" customHeight="1" x14ac:dyDescent="0.2">
      <c r="F1056" s="33"/>
    </row>
    <row r="1057" spans="6:6" ht="13.9" customHeight="1" x14ac:dyDescent="0.2">
      <c r="F1057" s="33"/>
    </row>
    <row r="1058" spans="6:6" ht="13.9" customHeight="1" x14ac:dyDescent="0.2">
      <c r="F1058" s="33"/>
    </row>
    <row r="1059" spans="6:6" ht="13.9" customHeight="1" x14ac:dyDescent="0.2">
      <c r="F1059" s="33"/>
    </row>
    <row r="1060" spans="6:6" ht="13.9" customHeight="1" x14ac:dyDescent="0.2">
      <c r="F1060" s="33"/>
    </row>
    <row r="1061" spans="6:6" ht="13.9" customHeight="1" x14ac:dyDescent="0.2">
      <c r="F1061" s="33"/>
    </row>
    <row r="1062" spans="6:6" ht="13.9" customHeight="1" x14ac:dyDescent="0.2">
      <c r="F1062" s="33"/>
    </row>
    <row r="1063" spans="6:6" ht="13.9" customHeight="1" x14ac:dyDescent="0.2">
      <c r="F1063" s="33"/>
    </row>
    <row r="1064" spans="6:6" ht="13.9" customHeight="1" x14ac:dyDescent="0.2">
      <c r="F1064" s="33"/>
    </row>
    <row r="1065" spans="6:6" ht="13.9" customHeight="1" x14ac:dyDescent="0.2">
      <c r="F1065" s="33"/>
    </row>
    <row r="1066" spans="6:6" ht="13.9" customHeight="1" x14ac:dyDescent="0.2">
      <c r="F1066" s="33"/>
    </row>
    <row r="1067" spans="6:6" ht="13.9" customHeight="1" x14ac:dyDescent="0.2">
      <c r="F1067" s="33"/>
    </row>
    <row r="1068" spans="6:6" ht="13.9" customHeight="1" x14ac:dyDescent="0.2">
      <c r="F1068" s="33"/>
    </row>
    <row r="1069" spans="6:6" ht="13.9" customHeight="1" x14ac:dyDescent="0.2">
      <c r="F1069" s="33"/>
    </row>
    <row r="1070" spans="6:6" ht="13.9" customHeight="1" x14ac:dyDescent="0.2">
      <c r="F1070" s="33"/>
    </row>
    <row r="1071" spans="6:6" ht="13.9" customHeight="1" x14ac:dyDescent="0.2">
      <c r="F1071" s="33"/>
    </row>
    <row r="1072" spans="6:6" ht="13.9" customHeight="1" x14ac:dyDescent="0.2">
      <c r="F1072" s="33"/>
    </row>
    <row r="1073" spans="6:6" ht="13.9" customHeight="1" x14ac:dyDescent="0.2">
      <c r="F1073" s="33"/>
    </row>
    <row r="1074" spans="6:6" ht="13.9" customHeight="1" x14ac:dyDescent="0.2">
      <c r="F1074" s="33"/>
    </row>
    <row r="1075" spans="6:6" ht="13.9" customHeight="1" x14ac:dyDescent="0.2">
      <c r="F1075" s="33"/>
    </row>
    <row r="1076" spans="6:6" ht="13.9" customHeight="1" x14ac:dyDescent="0.2">
      <c r="F1076" s="33"/>
    </row>
    <row r="1077" spans="6:6" ht="13.9" customHeight="1" x14ac:dyDescent="0.2">
      <c r="F1077" s="33"/>
    </row>
    <row r="1078" spans="6:6" ht="13.9" customHeight="1" x14ac:dyDescent="0.2">
      <c r="F1078" s="33"/>
    </row>
    <row r="1079" spans="6:6" ht="13.9" customHeight="1" x14ac:dyDescent="0.2">
      <c r="F1079" s="33"/>
    </row>
    <row r="1080" spans="6:6" ht="13.9" customHeight="1" x14ac:dyDescent="0.2">
      <c r="F1080" s="33"/>
    </row>
    <row r="1081" spans="6:6" ht="13.9" customHeight="1" x14ac:dyDescent="0.2">
      <c r="F1081" s="33"/>
    </row>
    <row r="1082" spans="6:6" ht="13.9" customHeight="1" x14ac:dyDescent="0.2">
      <c r="F1082" s="33"/>
    </row>
    <row r="1083" spans="6:6" ht="13.9" customHeight="1" x14ac:dyDescent="0.2">
      <c r="F1083" s="33"/>
    </row>
    <row r="1084" spans="6:6" ht="13.9" customHeight="1" x14ac:dyDescent="0.2">
      <c r="F1084" s="33"/>
    </row>
    <row r="1085" spans="6:6" ht="13.9" customHeight="1" x14ac:dyDescent="0.2">
      <c r="F1085" s="33"/>
    </row>
    <row r="1086" spans="6:6" ht="13.9" customHeight="1" x14ac:dyDescent="0.2">
      <c r="F1086" s="33"/>
    </row>
    <row r="1087" spans="6:6" ht="13.9" customHeight="1" x14ac:dyDescent="0.2">
      <c r="F1087" s="33"/>
    </row>
    <row r="1088" spans="6:6" ht="13.9" customHeight="1" x14ac:dyDescent="0.2">
      <c r="F1088" s="33"/>
    </row>
    <row r="1089" spans="6:6" ht="13.9" customHeight="1" x14ac:dyDescent="0.2">
      <c r="F1089" s="33"/>
    </row>
    <row r="1090" spans="6:6" ht="13.9" customHeight="1" x14ac:dyDescent="0.2">
      <c r="F1090" s="33"/>
    </row>
    <row r="1091" spans="6:6" ht="13.9" customHeight="1" x14ac:dyDescent="0.2">
      <c r="F1091" s="33"/>
    </row>
    <row r="1092" spans="6:6" ht="13.9" customHeight="1" x14ac:dyDescent="0.2">
      <c r="F1092" s="33"/>
    </row>
    <row r="1093" spans="6:6" ht="13.9" customHeight="1" x14ac:dyDescent="0.2">
      <c r="F1093" s="33"/>
    </row>
    <row r="1094" spans="6:6" ht="13.9" customHeight="1" x14ac:dyDescent="0.2">
      <c r="F1094" s="33"/>
    </row>
    <row r="1095" spans="6:6" ht="13.9" customHeight="1" x14ac:dyDescent="0.2">
      <c r="F1095" s="33"/>
    </row>
    <row r="1096" spans="6:6" ht="13.9" customHeight="1" x14ac:dyDescent="0.2">
      <c r="F1096" s="33"/>
    </row>
    <row r="1097" spans="6:6" ht="13.9" customHeight="1" x14ac:dyDescent="0.2">
      <c r="F1097" s="33"/>
    </row>
    <row r="1098" spans="6:6" ht="13.9" customHeight="1" x14ac:dyDescent="0.2">
      <c r="F1098" s="33"/>
    </row>
    <row r="1099" spans="6:6" ht="13.9" customHeight="1" x14ac:dyDescent="0.2">
      <c r="F1099" s="33"/>
    </row>
    <row r="1100" spans="6:6" ht="13.9" customHeight="1" x14ac:dyDescent="0.2">
      <c r="F1100" s="33"/>
    </row>
    <row r="1101" spans="6:6" ht="13.9" customHeight="1" x14ac:dyDescent="0.2">
      <c r="F1101" s="33"/>
    </row>
    <row r="1102" spans="6:6" ht="13.9" customHeight="1" x14ac:dyDescent="0.2">
      <c r="F1102" s="33"/>
    </row>
    <row r="1103" spans="6:6" ht="13.9" customHeight="1" x14ac:dyDescent="0.2">
      <c r="F1103" s="33"/>
    </row>
    <row r="1104" spans="6:6" ht="13.9" customHeight="1" x14ac:dyDescent="0.2">
      <c r="F1104" s="33"/>
    </row>
    <row r="1105" spans="6:6" ht="13.9" customHeight="1" x14ac:dyDescent="0.2">
      <c r="F1105" s="33"/>
    </row>
    <row r="1106" spans="6:6" ht="13.9" customHeight="1" x14ac:dyDescent="0.2">
      <c r="F1106" s="33"/>
    </row>
    <row r="1107" spans="6:6" ht="13.9" customHeight="1" x14ac:dyDescent="0.2">
      <c r="F1107" s="33"/>
    </row>
    <row r="1108" spans="6:6" ht="13.9" customHeight="1" x14ac:dyDescent="0.2">
      <c r="F1108" s="33"/>
    </row>
    <row r="1109" spans="6:6" ht="13.9" customHeight="1" x14ac:dyDescent="0.2">
      <c r="F1109" s="33"/>
    </row>
    <row r="1110" spans="6:6" ht="13.9" customHeight="1" x14ac:dyDescent="0.2">
      <c r="F1110" s="33"/>
    </row>
    <row r="1111" spans="6:6" ht="13.9" customHeight="1" x14ac:dyDescent="0.2">
      <c r="F1111" s="33"/>
    </row>
    <row r="1112" spans="6:6" ht="13.9" customHeight="1" x14ac:dyDescent="0.2">
      <c r="F1112" s="33"/>
    </row>
    <row r="1113" spans="6:6" ht="13.9" customHeight="1" x14ac:dyDescent="0.2">
      <c r="F1113" s="33"/>
    </row>
    <row r="1114" spans="6:6" ht="13.9" customHeight="1" x14ac:dyDescent="0.2">
      <c r="F1114" s="33"/>
    </row>
    <row r="1115" spans="6:6" ht="13.9" customHeight="1" x14ac:dyDescent="0.2">
      <c r="F1115" s="33"/>
    </row>
    <row r="1116" spans="6:6" ht="13.9" customHeight="1" x14ac:dyDescent="0.2">
      <c r="F1116" s="33"/>
    </row>
    <row r="1117" spans="6:6" ht="13.9" customHeight="1" x14ac:dyDescent="0.2">
      <c r="F1117" s="33"/>
    </row>
    <row r="1118" spans="6:6" ht="13.9" customHeight="1" x14ac:dyDescent="0.2">
      <c r="F1118" s="33"/>
    </row>
    <row r="1119" spans="6:6" ht="13.9" customHeight="1" x14ac:dyDescent="0.2">
      <c r="F1119" s="33"/>
    </row>
    <row r="1120" spans="6:6" ht="13.9" customHeight="1" x14ac:dyDescent="0.2">
      <c r="F1120" s="33"/>
    </row>
    <row r="1121" spans="6:6" ht="13.9" customHeight="1" x14ac:dyDescent="0.2">
      <c r="F1121" s="33"/>
    </row>
    <row r="1122" spans="6:6" ht="13.9" customHeight="1" x14ac:dyDescent="0.2">
      <c r="F1122" s="33"/>
    </row>
    <row r="1123" spans="6:6" ht="13.9" customHeight="1" x14ac:dyDescent="0.2">
      <c r="F1123" s="33"/>
    </row>
    <row r="1124" spans="6:6" ht="13.9" customHeight="1" x14ac:dyDescent="0.2">
      <c r="F1124" s="33"/>
    </row>
    <row r="1125" spans="6:6" ht="13.9" customHeight="1" x14ac:dyDescent="0.2">
      <c r="F1125" s="33"/>
    </row>
    <row r="1126" spans="6:6" ht="13.9" customHeight="1" x14ac:dyDescent="0.2">
      <c r="F1126" s="33"/>
    </row>
    <row r="1127" spans="6:6" ht="13.9" customHeight="1" x14ac:dyDescent="0.2">
      <c r="F1127" s="33"/>
    </row>
    <row r="1128" spans="6:6" ht="13.9" customHeight="1" x14ac:dyDescent="0.2">
      <c r="F1128" s="33"/>
    </row>
    <row r="1129" spans="6:6" ht="13.9" customHeight="1" x14ac:dyDescent="0.2">
      <c r="F1129" s="33"/>
    </row>
    <row r="1130" spans="6:6" ht="13.9" customHeight="1" x14ac:dyDescent="0.2">
      <c r="F1130" s="33"/>
    </row>
    <row r="1131" spans="6:6" ht="13.9" customHeight="1" x14ac:dyDescent="0.2">
      <c r="F1131" s="33"/>
    </row>
    <row r="1132" spans="6:6" ht="13.9" customHeight="1" x14ac:dyDescent="0.2">
      <c r="F1132" s="33"/>
    </row>
    <row r="1133" spans="6:6" ht="13.9" customHeight="1" x14ac:dyDescent="0.2">
      <c r="F1133" s="33"/>
    </row>
    <row r="1134" spans="6:6" ht="13.9" customHeight="1" x14ac:dyDescent="0.2">
      <c r="F1134" s="33"/>
    </row>
    <row r="1135" spans="6:6" ht="13.9" customHeight="1" x14ac:dyDescent="0.2">
      <c r="F1135" s="33"/>
    </row>
    <row r="1136" spans="6:6" ht="13.9" customHeight="1" x14ac:dyDescent="0.2">
      <c r="F1136" s="33"/>
    </row>
    <row r="1137" spans="6:6" ht="13.9" customHeight="1" x14ac:dyDescent="0.2">
      <c r="F1137" s="33"/>
    </row>
    <row r="1138" spans="6:6" ht="13.9" customHeight="1" x14ac:dyDescent="0.2">
      <c r="F1138" s="33"/>
    </row>
    <row r="1139" spans="6:6" ht="13.9" customHeight="1" x14ac:dyDescent="0.2">
      <c r="F1139" s="33"/>
    </row>
    <row r="1140" spans="6:6" ht="13.9" customHeight="1" x14ac:dyDescent="0.2">
      <c r="F1140" s="33"/>
    </row>
    <row r="1141" spans="6:6" ht="13.9" customHeight="1" x14ac:dyDescent="0.2">
      <c r="F1141" s="33"/>
    </row>
    <row r="1142" spans="6:6" ht="13.9" customHeight="1" x14ac:dyDescent="0.2">
      <c r="F1142" s="33"/>
    </row>
    <row r="1143" spans="6:6" ht="13.9" customHeight="1" x14ac:dyDescent="0.2">
      <c r="F1143" s="33"/>
    </row>
    <row r="1144" spans="6:6" ht="13.9" customHeight="1" x14ac:dyDescent="0.2">
      <c r="F1144" s="33"/>
    </row>
    <row r="1145" spans="6:6" ht="13.9" customHeight="1" x14ac:dyDescent="0.2">
      <c r="F1145" s="33"/>
    </row>
    <row r="1146" spans="6:6" ht="13.9" customHeight="1" x14ac:dyDescent="0.2">
      <c r="F1146" s="33"/>
    </row>
    <row r="1147" spans="6:6" ht="13.9" customHeight="1" x14ac:dyDescent="0.2">
      <c r="F1147" s="33"/>
    </row>
    <row r="1148" spans="6:6" ht="13.9" customHeight="1" x14ac:dyDescent="0.2">
      <c r="F1148" s="33"/>
    </row>
    <row r="1149" spans="6:6" ht="13.9" customHeight="1" x14ac:dyDescent="0.2">
      <c r="F1149" s="33"/>
    </row>
    <row r="1150" spans="6:6" ht="13.9" customHeight="1" x14ac:dyDescent="0.2">
      <c r="F1150" s="33"/>
    </row>
    <row r="1151" spans="6:6" ht="13.9" customHeight="1" x14ac:dyDescent="0.2">
      <c r="F1151" s="33"/>
    </row>
    <row r="1152" spans="6:6" ht="13.9" customHeight="1" x14ac:dyDescent="0.2">
      <c r="F1152" s="33"/>
    </row>
    <row r="1153" spans="6:6" ht="13.9" customHeight="1" x14ac:dyDescent="0.2">
      <c r="F1153" s="33"/>
    </row>
    <row r="1154" spans="6:6" ht="13.9" customHeight="1" x14ac:dyDescent="0.2">
      <c r="F1154" s="33"/>
    </row>
    <row r="1155" spans="6:6" ht="13.9" customHeight="1" x14ac:dyDescent="0.2">
      <c r="F1155" s="33"/>
    </row>
    <row r="1156" spans="6:6" ht="13.9" customHeight="1" x14ac:dyDescent="0.2">
      <c r="F1156" s="33"/>
    </row>
    <row r="1157" spans="6:6" ht="13.9" customHeight="1" x14ac:dyDescent="0.2">
      <c r="F1157" s="33"/>
    </row>
    <row r="1158" spans="6:6" ht="13.9" customHeight="1" x14ac:dyDescent="0.2">
      <c r="F1158" s="33"/>
    </row>
    <row r="1159" spans="6:6" ht="13.9" customHeight="1" x14ac:dyDescent="0.2">
      <c r="F1159" s="33"/>
    </row>
    <row r="1160" spans="6:6" ht="13.9" customHeight="1" x14ac:dyDescent="0.2">
      <c r="F1160" s="33"/>
    </row>
    <row r="1161" spans="6:6" ht="13.9" customHeight="1" x14ac:dyDescent="0.2">
      <c r="F1161" s="33"/>
    </row>
    <row r="1162" spans="6:6" ht="13.9" customHeight="1" x14ac:dyDescent="0.2">
      <c r="F1162" s="33"/>
    </row>
    <row r="1163" spans="6:6" ht="13.9" customHeight="1" x14ac:dyDescent="0.2">
      <c r="F1163" s="33"/>
    </row>
    <row r="1164" spans="6:6" ht="13.9" customHeight="1" x14ac:dyDescent="0.2">
      <c r="F1164" s="33"/>
    </row>
    <row r="1165" spans="6:6" ht="13.9" customHeight="1" x14ac:dyDescent="0.2">
      <c r="F1165" s="33"/>
    </row>
    <row r="1166" spans="6:6" ht="13.9" customHeight="1" x14ac:dyDescent="0.2">
      <c r="F1166" s="33"/>
    </row>
    <row r="1167" spans="6:6" ht="13.9" customHeight="1" x14ac:dyDescent="0.2">
      <c r="F1167" s="33"/>
    </row>
    <row r="1168" spans="6:6" ht="13.9" customHeight="1" x14ac:dyDescent="0.2">
      <c r="F1168" s="33"/>
    </row>
    <row r="1169" spans="6:6" ht="13.9" customHeight="1" x14ac:dyDescent="0.2">
      <c r="F1169" s="33"/>
    </row>
    <row r="1170" spans="6:6" ht="13.9" customHeight="1" x14ac:dyDescent="0.2">
      <c r="F1170" s="33"/>
    </row>
    <row r="1171" spans="6:6" ht="13.9" customHeight="1" x14ac:dyDescent="0.2">
      <c r="F1171" s="33"/>
    </row>
    <row r="1172" spans="6:6" ht="13.9" customHeight="1" x14ac:dyDescent="0.2">
      <c r="F1172" s="33"/>
    </row>
    <row r="1173" spans="6:6" ht="13.9" customHeight="1" x14ac:dyDescent="0.2">
      <c r="F1173" s="33"/>
    </row>
    <row r="1174" spans="6:6" ht="13.9" customHeight="1" x14ac:dyDescent="0.2">
      <c r="F1174" s="33"/>
    </row>
    <row r="1175" spans="6:6" ht="13.9" customHeight="1" x14ac:dyDescent="0.2">
      <c r="F1175" s="33"/>
    </row>
    <row r="1176" spans="6:6" ht="13.9" customHeight="1" x14ac:dyDescent="0.2">
      <c r="F1176" s="33"/>
    </row>
    <row r="1177" spans="6:6" ht="13.9" customHeight="1" x14ac:dyDescent="0.2">
      <c r="F1177" s="33"/>
    </row>
    <row r="1178" spans="6:6" ht="13.9" customHeight="1" x14ac:dyDescent="0.2">
      <c r="F1178" s="33"/>
    </row>
    <row r="1179" spans="6:6" ht="13.9" customHeight="1" x14ac:dyDescent="0.2">
      <c r="F1179" s="33"/>
    </row>
    <row r="1180" spans="6:6" ht="13.9" customHeight="1" x14ac:dyDescent="0.2">
      <c r="F1180" s="33"/>
    </row>
    <row r="1181" spans="6:6" ht="13.9" customHeight="1" x14ac:dyDescent="0.2">
      <c r="F1181" s="33"/>
    </row>
    <row r="1182" spans="6:6" ht="13.9" customHeight="1" x14ac:dyDescent="0.2">
      <c r="F1182" s="33"/>
    </row>
    <row r="1183" spans="6:6" ht="13.9" customHeight="1" x14ac:dyDescent="0.2">
      <c r="F1183" s="33"/>
    </row>
    <row r="1184" spans="6:6" ht="13.9" customHeight="1" x14ac:dyDescent="0.2">
      <c r="F1184" s="33"/>
    </row>
    <row r="1185" spans="6:6" ht="13.9" customHeight="1" x14ac:dyDescent="0.2">
      <c r="F1185" s="33"/>
    </row>
    <row r="1186" spans="6:6" ht="13.9" customHeight="1" x14ac:dyDescent="0.2">
      <c r="F1186" s="33"/>
    </row>
    <row r="1187" spans="6:6" ht="13.9" customHeight="1" x14ac:dyDescent="0.2">
      <c r="F1187" s="33"/>
    </row>
    <row r="1188" spans="6:6" ht="13.9" customHeight="1" x14ac:dyDescent="0.2">
      <c r="F1188" s="33"/>
    </row>
    <row r="1189" spans="6:6" ht="13.9" customHeight="1" x14ac:dyDescent="0.2">
      <c r="F1189" s="33"/>
    </row>
    <row r="1190" spans="6:6" ht="13.9" customHeight="1" x14ac:dyDescent="0.2">
      <c r="F1190" s="33"/>
    </row>
    <row r="1191" spans="6:6" ht="13.9" customHeight="1" x14ac:dyDescent="0.2">
      <c r="F1191" s="33"/>
    </row>
    <row r="1192" spans="6:6" ht="13.9" customHeight="1" x14ac:dyDescent="0.2">
      <c r="F1192" s="33"/>
    </row>
    <row r="1193" spans="6:6" ht="13.9" customHeight="1" x14ac:dyDescent="0.2">
      <c r="F1193" s="33"/>
    </row>
    <row r="1194" spans="6:6" ht="13.9" customHeight="1" x14ac:dyDescent="0.2">
      <c r="F1194" s="33"/>
    </row>
    <row r="1195" spans="6:6" ht="13.9" customHeight="1" x14ac:dyDescent="0.2">
      <c r="F1195" s="33"/>
    </row>
    <row r="1196" spans="6:6" ht="13.9" customHeight="1" x14ac:dyDescent="0.2">
      <c r="F1196" s="33"/>
    </row>
    <row r="1197" spans="6:6" ht="13.9" customHeight="1" x14ac:dyDescent="0.2">
      <c r="F1197" s="33"/>
    </row>
    <row r="1198" spans="6:6" ht="13.9" customHeight="1" x14ac:dyDescent="0.2">
      <c r="F1198" s="33"/>
    </row>
    <row r="1199" spans="6:6" ht="13.9" customHeight="1" x14ac:dyDescent="0.2">
      <c r="F1199" s="33"/>
    </row>
    <row r="1200" spans="6:6" ht="13.9" customHeight="1" x14ac:dyDescent="0.2">
      <c r="F1200" s="33"/>
    </row>
    <row r="1201" spans="2:6" ht="13.9" customHeight="1" x14ac:dyDescent="0.2">
      <c r="F1201" s="33"/>
    </row>
    <row r="1202" spans="2:6" ht="13.9" customHeight="1" x14ac:dyDescent="0.2">
      <c r="F1202" s="33"/>
    </row>
    <row r="1203" spans="2:6" ht="13.9" customHeight="1" x14ac:dyDescent="0.2">
      <c r="F1203" s="33"/>
    </row>
    <row r="1204" spans="2:6" ht="13.9" customHeight="1" x14ac:dyDescent="0.2">
      <c r="B1204" s="1" t="e">
        <f>#REF!</f>
        <v>#REF!</v>
      </c>
      <c r="F1204" s="33"/>
    </row>
    <row r="1205" spans="2:6" ht="13.9" customHeight="1" x14ac:dyDescent="0.2">
      <c r="F1205" s="33"/>
    </row>
    <row r="1206" spans="2:6" ht="13.9" customHeight="1" x14ac:dyDescent="0.2">
      <c r="F1206" s="33"/>
    </row>
    <row r="1207" spans="2:6" ht="13.9" customHeight="1" x14ac:dyDescent="0.2">
      <c r="F1207" s="33"/>
    </row>
    <row r="1208" spans="2:6" ht="13.9" customHeight="1" x14ac:dyDescent="0.2">
      <c r="F1208" s="33"/>
    </row>
    <row r="1209" spans="2:6" ht="13.9" customHeight="1" x14ac:dyDescent="0.2">
      <c r="F1209" s="33"/>
    </row>
    <row r="1210" spans="2:6" ht="13.9" customHeight="1" x14ac:dyDescent="0.2">
      <c r="F1210" s="33"/>
    </row>
    <row r="1211" spans="2:6" ht="13.9" customHeight="1" x14ac:dyDescent="0.2">
      <c r="F1211" s="33"/>
    </row>
    <row r="1212" spans="2:6" ht="13.9" customHeight="1" x14ac:dyDescent="0.2">
      <c r="F1212" s="33"/>
    </row>
    <row r="1213" spans="2:6" ht="13.9" customHeight="1" x14ac:dyDescent="0.2">
      <c r="F1213" s="33"/>
    </row>
    <row r="1214" spans="2:6" ht="13.9" customHeight="1" x14ac:dyDescent="0.2">
      <c r="F1214" s="33"/>
    </row>
    <row r="1215" spans="2:6" ht="13.9" customHeight="1" x14ac:dyDescent="0.2">
      <c r="F1215" s="33"/>
    </row>
    <row r="1216" spans="2:6" ht="13.9" customHeight="1" x14ac:dyDescent="0.2">
      <c r="F1216" s="33"/>
    </row>
    <row r="1217" spans="6:6" ht="13.9" customHeight="1" x14ac:dyDescent="0.2">
      <c r="F1217" s="33"/>
    </row>
    <row r="1218" spans="6:6" ht="13.9" customHeight="1" x14ac:dyDescent="0.2">
      <c r="F1218" s="33"/>
    </row>
    <row r="1219" spans="6:6" ht="13.9" customHeight="1" x14ac:dyDescent="0.2">
      <c r="F1219" s="33"/>
    </row>
    <row r="1220" spans="6:6" ht="13.9" customHeight="1" x14ac:dyDescent="0.2">
      <c r="F1220" s="33"/>
    </row>
    <row r="1221" spans="6:6" ht="13.9" customHeight="1" x14ac:dyDescent="0.2">
      <c r="F1221" s="33"/>
    </row>
    <row r="1222" spans="6:6" ht="13.9" customHeight="1" x14ac:dyDescent="0.2">
      <c r="F1222" s="33"/>
    </row>
    <row r="1223" spans="6:6" ht="13.9" customHeight="1" x14ac:dyDescent="0.2">
      <c r="F1223" s="33"/>
    </row>
    <row r="1224" spans="6:6" ht="13.9" customHeight="1" x14ac:dyDescent="0.2">
      <c r="F1224" s="33"/>
    </row>
    <row r="1225" spans="6:6" ht="13.9" customHeight="1" x14ac:dyDescent="0.2">
      <c r="F1225" s="33"/>
    </row>
    <row r="1226" spans="6:6" ht="13.9" customHeight="1" x14ac:dyDescent="0.2">
      <c r="F1226" s="33"/>
    </row>
    <row r="1227" spans="6:6" ht="13.9" customHeight="1" x14ac:dyDescent="0.2">
      <c r="F1227" s="33"/>
    </row>
    <row r="1228" spans="6:6" ht="13.9" customHeight="1" x14ac:dyDescent="0.2">
      <c r="F1228" s="33"/>
    </row>
    <row r="1229" spans="6:6" ht="13.9" customHeight="1" x14ac:dyDescent="0.2">
      <c r="F1229" s="33"/>
    </row>
    <row r="1230" spans="6:6" ht="13.9" customHeight="1" x14ac:dyDescent="0.2">
      <c r="F1230" s="33"/>
    </row>
    <row r="1231" spans="6:6" ht="13.9" customHeight="1" x14ac:dyDescent="0.2">
      <c r="F1231" s="33"/>
    </row>
    <row r="1232" spans="6:6" ht="13.9" customHeight="1" x14ac:dyDescent="0.2">
      <c r="F1232" s="33"/>
    </row>
    <row r="1233" spans="6:6" ht="13.9" customHeight="1" x14ac:dyDescent="0.2">
      <c r="F1233" s="33"/>
    </row>
    <row r="1234" spans="6:6" ht="13.9" customHeight="1" x14ac:dyDescent="0.2">
      <c r="F1234" s="33"/>
    </row>
    <row r="1235" spans="6:6" ht="13.9" customHeight="1" x14ac:dyDescent="0.2">
      <c r="F1235" s="33"/>
    </row>
    <row r="1236" spans="6:6" ht="13.9" customHeight="1" x14ac:dyDescent="0.2">
      <c r="F1236" s="33"/>
    </row>
    <row r="1237" spans="6:6" ht="13.9" customHeight="1" x14ac:dyDescent="0.2">
      <c r="F1237" s="33"/>
    </row>
    <row r="1238" spans="6:6" ht="13.9" customHeight="1" x14ac:dyDescent="0.2">
      <c r="F1238" s="33"/>
    </row>
    <row r="1239" spans="6:6" ht="13.9" customHeight="1" x14ac:dyDescent="0.2">
      <c r="F1239" s="33"/>
    </row>
    <row r="1240" spans="6:6" ht="13.9" customHeight="1" x14ac:dyDescent="0.2">
      <c r="F1240" s="33"/>
    </row>
    <row r="1241" spans="6:6" ht="13.9" customHeight="1" x14ac:dyDescent="0.2">
      <c r="F1241" s="33"/>
    </row>
    <row r="1242" spans="6:6" ht="13.9" customHeight="1" x14ac:dyDescent="0.2">
      <c r="F1242" s="33"/>
    </row>
    <row r="1243" spans="6:6" ht="13.9" customHeight="1" x14ac:dyDescent="0.2">
      <c r="F1243" s="33"/>
    </row>
    <row r="1244" spans="6:6" ht="13.9" customHeight="1" x14ac:dyDescent="0.2">
      <c r="F1244" s="33"/>
    </row>
    <row r="1245" spans="6:6" ht="13.9" customHeight="1" x14ac:dyDescent="0.2">
      <c r="F1245" s="33"/>
    </row>
    <row r="1246" spans="6:6" ht="13.9" customHeight="1" x14ac:dyDescent="0.2">
      <c r="F1246" s="33"/>
    </row>
    <row r="1247" spans="6:6" ht="13.9" customHeight="1" x14ac:dyDescent="0.2">
      <c r="F1247" s="33"/>
    </row>
    <row r="1248" spans="6:6" ht="13.9" customHeight="1" x14ac:dyDescent="0.2">
      <c r="F1248" s="33"/>
    </row>
    <row r="1249" spans="6:6" ht="13.9" customHeight="1" x14ac:dyDescent="0.2">
      <c r="F1249" s="33"/>
    </row>
    <row r="1250" spans="6:6" ht="13.9" customHeight="1" x14ac:dyDescent="0.2">
      <c r="F1250" s="33"/>
    </row>
    <row r="1251" spans="6:6" ht="13.9" customHeight="1" x14ac:dyDescent="0.2">
      <c r="F1251" s="33"/>
    </row>
    <row r="1252" spans="6:6" ht="13.9" customHeight="1" x14ac:dyDescent="0.2">
      <c r="F1252" s="33"/>
    </row>
    <row r="1253" spans="6:6" ht="13.9" customHeight="1" x14ac:dyDescent="0.2">
      <c r="F1253" s="33"/>
    </row>
    <row r="1254" spans="6:6" ht="13.9" customHeight="1" x14ac:dyDescent="0.2">
      <c r="F1254" s="33"/>
    </row>
    <row r="1255" spans="6:6" ht="13.9" customHeight="1" x14ac:dyDescent="0.2">
      <c r="F1255" s="33"/>
    </row>
    <row r="1256" spans="6:6" ht="13.9" customHeight="1" x14ac:dyDescent="0.2">
      <c r="F1256" s="33"/>
    </row>
    <row r="1257" spans="6:6" ht="13.9" customHeight="1" x14ac:dyDescent="0.2">
      <c r="F1257" s="33"/>
    </row>
    <row r="1258" spans="6:6" ht="13.9" customHeight="1" x14ac:dyDescent="0.2">
      <c r="F1258" s="33"/>
    </row>
    <row r="1259" spans="6:6" ht="13.9" customHeight="1" x14ac:dyDescent="0.2">
      <c r="F1259" s="33"/>
    </row>
    <row r="1260" spans="6:6" ht="13.9" customHeight="1" x14ac:dyDescent="0.2">
      <c r="F1260" s="33"/>
    </row>
    <row r="1261" spans="6:6" ht="13.9" customHeight="1" x14ac:dyDescent="0.2">
      <c r="F1261" s="33"/>
    </row>
    <row r="1262" spans="6:6" ht="13.9" customHeight="1" x14ac:dyDescent="0.2">
      <c r="F1262" s="33"/>
    </row>
    <row r="1263" spans="6:6" ht="13.9" customHeight="1" x14ac:dyDescent="0.2">
      <c r="F1263" s="33"/>
    </row>
    <row r="1264" spans="6:6" ht="13.9" customHeight="1" x14ac:dyDescent="0.2">
      <c r="F1264" s="33"/>
    </row>
    <row r="1265" spans="6:6" ht="13.9" customHeight="1" x14ac:dyDescent="0.2">
      <c r="F1265" s="33"/>
    </row>
    <row r="1266" spans="6:6" ht="13.9" customHeight="1" x14ac:dyDescent="0.2">
      <c r="F1266" s="33"/>
    </row>
    <row r="1267" spans="6:6" ht="13.9" customHeight="1" x14ac:dyDescent="0.2">
      <c r="F1267" s="33"/>
    </row>
    <row r="1268" spans="6:6" ht="13.9" customHeight="1" x14ac:dyDescent="0.2">
      <c r="F1268" s="33"/>
    </row>
    <row r="1269" spans="6:6" ht="13.9" customHeight="1" x14ac:dyDescent="0.2">
      <c r="F1269" s="33"/>
    </row>
    <row r="1270" spans="6:6" ht="13.9" customHeight="1" x14ac:dyDescent="0.2">
      <c r="F1270" s="33"/>
    </row>
    <row r="1271" spans="6:6" ht="13.9" customHeight="1" x14ac:dyDescent="0.2">
      <c r="F1271" s="33"/>
    </row>
    <row r="1272" spans="6:6" ht="13.9" customHeight="1" x14ac:dyDescent="0.2">
      <c r="F1272" s="33"/>
    </row>
    <row r="1273" spans="6:6" ht="13.9" customHeight="1" x14ac:dyDescent="0.2">
      <c r="F1273" s="33"/>
    </row>
    <row r="1274" spans="6:6" ht="13.9" customHeight="1" x14ac:dyDescent="0.2">
      <c r="F1274" s="33"/>
    </row>
    <row r="1275" spans="6:6" ht="13.9" customHeight="1" x14ac:dyDescent="0.2">
      <c r="F1275" s="33"/>
    </row>
    <row r="1276" spans="6:6" ht="13.9" customHeight="1" x14ac:dyDescent="0.2">
      <c r="F1276" s="33"/>
    </row>
    <row r="1277" spans="6:6" ht="13.9" customHeight="1" x14ac:dyDescent="0.2">
      <c r="F1277" s="33"/>
    </row>
    <row r="1278" spans="6:6" ht="13.9" customHeight="1" x14ac:dyDescent="0.2">
      <c r="F1278" s="33"/>
    </row>
    <row r="1279" spans="6:6" ht="13.9" customHeight="1" x14ac:dyDescent="0.2">
      <c r="F1279" s="33"/>
    </row>
    <row r="1280" spans="6:6" ht="13.9" customHeight="1" x14ac:dyDescent="0.2">
      <c r="F1280" s="33"/>
    </row>
    <row r="1281" spans="6:6" ht="13.9" customHeight="1" x14ac:dyDescent="0.2">
      <c r="F1281" s="33"/>
    </row>
    <row r="1282" spans="6:6" ht="13.9" customHeight="1" x14ac:dyDescent="0.2">
      <c r="F1282" s="33"/>
    </row>
    <row r="1283" spans="6:6" ht="13.9" customHeight="1" x14ac:dyDescent="0.2">
      <c r="F1283" s="33"/>
    </row>
    <row r="1284" spans="6:6" ht="13.9" customHeight="1" x14ac:dyDescent="0.2">
      <c r="F1284" s="33"/>
    </row>
    <row r="1285" spans="6:6" ht="13.9" customHeight="1" x14ac:dyDescent="0.2">
      <c r="F1285" s="33"/>
    </row>
    <row r="1286" spans="6:6" ht="13.9" customHeight="1" x14ac:dyDescent="0.2">
      <c r="F1286" s="33"/>
    </row>
    <row r="1287" spans="6:6" ht="13.9" customHeight="1" x14ac:dyDescent="0.2">
      <c r="F1287" s="33"/>
    </row>
    <row r="1288" spans="6:6" ht="13.9" customHeight="1" x14ac:dyDescent="0.2">
      <c r="F1288" s="33"/>
    </row>
    <row r="1289" spans="6:6" ht="13.9" customHeight="1" x14ac:dyDescent="0.2">
      <c r="F1289" s="33"/>
    </row>
    <row r="1290" spans="6:6" ht="13.9" customHeight="1" x14ac:dyDescent="0.2">
      <c r="F1290" s="33"/>
    </row>
    <row r="1291" spans="6:6" ht="13.9" customHeight="1" x14ac:dyDescent="0.2">
      <c r="F1291" s="33"/>
    </row>
    <row r="1292" spans="6:6" ht="13.9" customHeight="1" x14ac:dyDescent="0.2">
      <c r="F1292" s="33"/>
    </row>
    <row r="1293" spans="6:6" ht="13.9" customHeight="1" x14ac:dyDescent="0.2">
      <c r="F1293" s="33"/>
    </row>
    <row r="1294" spans="6:6" ht="13.9" customHeight="1" x14ac:dyDescent="0.2">
      <c r="F1294" s="33"/>
    </row>
    <row r="1295" spans="6:6" ht="13.9" customHeight="1" x14ac:dyDescent="0.2">
      <c r="F1295" s="33"/>
    </row>
    <row r="1296" spans="6:6" ht="13.9" customHeight="1" x14ac:dyDescent="0.2">
      <c r="F1296" s="33"/>
    </row>
    <row r="1297" spans="6:6" ht="13.9" customHeight="1" x14ac:dyDescent="0.2">
      <c r="F1297" s="33"/>
    </row>
    <row r="1298" spans="6:6" ht="13.9" customHeight="1" x14ac:dyDescent="0.2">
      <c r="F1298" s="33"/>
    </row>
    <row r="1299" spans="6:6" ht="13.9" customHeight="1" x14ac:dyDescent="0.2">
      <c r="F1299" s="33"/>
    </row>
    <row r="1300" spans="6:6" ht="13.9" customHeight="1" x14ac:dyDescent="0.2">
      <c r="F1300" s="33"/>
    </row>
    <row r="1301" spans="6:6" ht="13.9" customHeight="1" x14ac:dyDescent="0.2">
      <c r="F1301" s="33"/>
    </row>
    <row r="1302" spans="6:6" ht="13.9" customHeight="1" x14ac:dyDescent="0.2">
      <c r="F1302" s="33"/>
    </row>
    <row r="1303" spans="6:6" ht="13.9" customHeight="1" x14ac:dyDescent="0.2">
      <c r="F1303" s="33"/>
    </row>
    <row r="1304" spans="6:6" ht="13.9" customHeight="1" x14ac:dyDescent="0.2">
      <c r="F1304" s="33"/>
    </row>
    <row r="1305" spans="6:6" ht="13.9" customHeight="1" x14ac:dyDescent="0.2">
      <c r="F1305" s="33"/>
    </row>
    <row r="1306" spans="6:6" ht="13.9" customHeight="1" x14ac:dyDescent="0.2">
      <c r="F1306" s="33"/>
    </row>
    <row r="1307" spans="6:6" ht="13.9" customHeight="1" x14ac:dyDescent="0.2">
      <c r="F1307" s="33"/>
    </row>
    <row r="1308" spans="6:6" ht="13.9" customHeight="1" x14ac:dyDescent="0.2">
      <c r="F1308" s="33"/>
    </row>
    <row r="1309" spans="6:6" ht="13.9" customHeight="1" x14ac:dyDescent="0.2">
      <c r="F1309" s="33"/>
    </row>
    <row r="1310" spans="6:6" ht="13.9" customHeight="1" x14ac:dyDescent="0.2">
      <c r="F1310" s="33"/>
    </row>
    <row r="1311" spans="6:6" ht="13.9" customHeight="1" x14ac:dyDescent="0.2">
      <c r="F1311" s="33"/>
    </row>
    <row r="1312" spans="6:6" ht="13.9" customHeight="1" x14ac:dyDescent="0.2">
      <c r="F1312" s="33"/>
    </row>
    <row r="1313" spans="6:6" ht="13.9" customHeight="1" x14ac:dyDescent="0.2">
      <c r="F1313" s="33"/>
    </row>
    <row r="1314" spans="6:6" ht="13.9" customHeight="1" x14ac:dyDescent="0.2">
      <c r="F1314" s="33"/>
    </row>
    <row r="1315" spans="6:6" ht="13.9" customHeight="1" x14ac:dyDescent="0.2">
      <c r="F1315" s="33"/>
    </row>
    <row r="1316" spans="6:6" ht="13.9" customHeight="1" x14ac:dyDescent="0.2">
      <c r="F1316" s="33"/>
    </row>
    <row r="1317" spans="6:6" ht="13.9" customHeight="1" x14ac:dyDescent="0.2">
      <c r="F1317" s="33"/>
    </row>
    <row r="1318" spans="6:6" ht="13.9" customHeight="1" x14ac:dyDescent="0.2">
      <c r="F1318" s="33"/>
    </row>
    <row r="1319" spans="6:6" ht="13.9" customHeight="1" x14ac:dyDescent="0.2">
      <c r="F1319" s="33"/>
    </row>
    <row r="1320" spans="6:6" ht="13.9" customHeight="1" x14ac:dyDescent="0.2">
      <c r="F1320" s="33"/>
    </row>
    <row r="1321" spans="6:6" ht="13.9" customHeight="1" x14ac:dyDescent="0.2">
      <c r="F1321" s="33"/>
    </row>
    <row r="1322" spans="6:6" ht="13.9" customHeight="1" x14ac:dyDescent="0.2">
      <c r="F1322" s="33"/>
    </row>
    <row r="1323" spans="6:6" ht="13.9" customHeight="1" x14ac:dyDescent="0.2">
      <c r="F1323" s="33"/>
    </row>
    <row r="1324" spans="6:6" ht="13.9" customHeight="1" x14ac:dyDescent="0.2">
      <c r="F1324" s="33"/>
    </row>
    <row r="1325" spans="6:6" ht="13.9" customHeight="1" x14ac:dyDescent="0.2">
      <c r="F1325" s="33"/>
    </row>
    <row r="1326" spans="6:6" ht="13.9" customHeight="1" x14ac:dyDescent="0.2">
      <c r="F1326" s="33"/>
    </row>
    <row r="1327" spans="6:6" ht="13.9" customHeight="1" x14ac:dyDescent="0.2">
      <c r="F1327" s="33"/>
    </row>
    <row r="1328" spans="6:6" ht="13.9" customHeight="1" x14ac:dyDescent="0.2">
      <c r="F1328" s="33"/>
    </row>
    <row r="1329" spans="6:6" ht="13.9" customHeight="1" x14ac:dyDescent="0.2">
      <c r="F1329" s="33"/>
    </row>
    <row r="1330" spans="6:6" ht="13.9" customHeight="1" x14ac:dyDescent="0.2">
      <c r="F1330" s="33"/>
    </row>
    <row r="1331" spans="6:6" ht="13.9" customHeight="1" x14ac:dyDescent="0.2">
      <c r="F1331" s="33"/>
    </row>
    <row r="1332" spans="6:6" ht="13.9" customHeight="1" x14ac:dyDescent="0.2">
      <c r="F1332" s="33"/>
    </row>
    <row r="1333" spans="6:6" ht="13.9" customHeight="1" x14ac:dyDescent="0.2">
      <c r="F1333" s="33"/>
    </row>
    <row r="1334" spans="6:6" ht="13.9" customHeight="1" x14ac:dyDescent="0.2">
      <c r="F1334" s="33"/>
    </row>
    <row r="1335" spans="6:6" ht="13.9" customHeight="1" x14ac:dyDescent="0.2">
      <c r="F1335" s="33"/>
    </row>
    <row r="1336" spans="6:6" ht="13.9" customHeight="1" x14ac:dyDescent="0.2">
      <c r="F1336" s="33"/>
    </row>
    <row r="1337" spans="6:6" ht="13.9" customHeight="1" x14ac:dyDescent="0.2">
      <c r="F1337" s="33"/>
    </row>
    <row r="1338" spans="6:6" ht="13.9" customHeight="1" x14ac:dyDescent="0.2">
      <c r="F1338" s="33"/>
    </row>
    <row r="1339" spans="6:6" ht="13.9" customHeight="1" x14ac:dyDescent="0.2">
      <c r="F1339" s="33"/>
    </row>
    <row r="1340" spans="6:6" ht="13.9" customHeight="1" x14ac:dyDescent="0.2">
      <c r="F1340" s="33"/>
    </row>
    <row r="1341" spans="6:6" ht="13.9" customHeight="1" x14ac:dyDescent="0.2">
      <c r="F1341" s="33"/>
    </row>
    <row r="1342" spans="6:6" ht="13.9" customHeight="1" x14ac:dyDescent="0.2">
      <c r="F1342" s="33"/>
    </row>
    <row r="1343" spans="6:6" ht="13.9" customHeight="1" x14ac:dyDescent="0.2">
      <c r="F1343" s="33"/>
    </row>
    <row r="1344" spans="6:6" ht="13.9" customHeight="1" x14ac:dyDescent="0.2">
      <c r="F1344" s="33"/>
    </row>
    <row r="1345" spans="6:6" ht="13.9" customHeight="1" x14ac:dyDescent="0.2">
      <c r="F1345" s="33"/>
    </row>
    <row r="1346" spans="6:6" ht="13.9" customHeight="1" x14ac:dyDescent="0.2">
      <c r="F1346" s="33"/>
    </row>
    <row r="1347" spans="6:6" ht="13.9" customHeight="1" x14ac:dyDescent="0.2">
      <c r="F1347" s="33"/>
    </row>
    <row r="1348" spans="6:6" ht="13.9" customHeight="1" x14ac:dyDescent="0.2">
      <c r="F1348" s="33"/>
    </row>
    <row r="1349" spans="6:6" ht="13.9" customHeight="1" x14ac:dyDescent="0.2">
      <c r="F1349" s="33"/>
    </row>
    <row r="1350" spans="6:6" ht="13.9" customHeight="1" x14ac:dyDescent="0.2">
      <c r="F1350" s="33"/>
    </row>
    <row r="1351" spans="6:6" ht="13.9" customHeight="1" x14ac:dyDescent="0.2">
      <c r="F1351" s="33"/>
    </row>
    <row r="1352" spans="6:6" ht="13.9" customHeight="1" x14ac:dyDescent="0.2">
      <c r="F1352" s="33"/>
    </row>
    <row r="1353" spans="6:6" ht="13.9" customHeight="1" x14ac:dyDescent="0.2">
      <c r="F1353" s="33"/>
    </row>
    <row r="1354" spans="6:6" ht="13.9" customHeight="1" x14ac:dyDescent="0.2">
      <c r="F1354" s="33"/>
    </row>
    <row r="1355" spans="6:6" ht="13.9" customHeight="1" x14ac:dyDescent="0.2">
      <c r="F1355" s="33"/>
    </row>
    <row r="1356" spans="6:6" ht="13.9" customHeight="1" x14ac:dyDescent="0.2">
      <c r="F1356" s="33"/>
    </row>
    <row r="1357" spans="6:6" ht="13.9" customHeight="1" x14ac:dyDescent="0.2">
      <c r="F1357" s="33"/>
    </row>
    <row r="1358" spans="6:6" ht="13.9" customHeight="1" x14ac:dyDescent="0.2">
      <c r="F1358" s="33"/>
    </row>
    <row r="1359" spans="6:6" ht="13.9" customHeight="1" x14ac:dyDescent="0.2">
      <c r="F1359" s="33"/>
    </row>
    <row r="1360" spans="6:6" ht="13.9" customHeight="1" x14ac:dyDescent="0.2">
      <c r="F1360" s="33"/>
    </row>
    <row r="1361" spans="6:6" ht="13.9" customHeight="1" x14ac:dyDescent="0.2">
      <c r="F1361" s="33"/>
    </row>
    <row r="1362" spans="6:6" ht="13.9" customHeight="1" x14ac:dyDescent="0.2">
      <c r="F1362" s="33"/>
    </row>
    <row r="1363" spans="6:6" ht="13.9" customHeight="1" x14ac:dyDescent="0.2">
      <c r="F1363" s="33"/>
    </row>
    <row r="1364" spans="6:6" ht="13.9" customHeight="1" x14ac:dyDescent="0.2">
      <c r="F1364" s="33"/>
    </row>
    <row r="1365" spans="6:6" ht="13.9" customHeight="1" x14ac:dyDescent="0.2">
      <c r="F1365" s="33"/>
    </row>
    <row r="1366" spans="6:6" ht="13.9" customHeight="1" x14ac:dyDescent="0.2">
      <c r="F1366" s="33"/>
    </row>
    <row r="1367" spans="6:6" ht="13.9" customHeight="1" x14ac:dyDescent="0.2">
      <c r="F1367" s="33"/>
    </row>
    <row r="1368" spans="6:6" ht="13.9" customHeight="1" x14ac:dyDescent="0.2">
      <c r="F1368" s="33"/>
    </row>
    <row r="1369" spans="6:6" ht="13.9" customHeight="1" x14ac:dyDescent="0.2">
      <c r="F1369" s="33"/>
    </row>
    <row r="1370" spans="6:6" ht="13.9" customHeight="1" x14ac:dyDescent="0.2">
      <c r="F1370" s="33"/>
    </row>
    <row r="1371" spans="6:6" ht="13.9" customHeight="1" x14ac:dyDescent="0.2">
      <c r="F1371" s="33"/>
    </row>
    <row r="1372" spans="6:6" ht="13.9" customHeight="1" x14ac:dyDescent="0.2">
      <c r="F1372" s="33"/>
    </row>
    <row r="1373" spans="6:6" ht="13.9" customHeight="1" x14ac:dyDescent="0.2">
      <c r="F1373" s="33"/>
    </row>
    <row r="1374" spans="6:6" ht="13.9" customHeight="1" x14ac:dyDescent="0.2">
      <c r="F1374" s="33"/>
    </row>
    <row r="1375" spans="6:6" ht="13.9" customHeight="1" x14ac:dyDescent="0.2">
      <c r="F1375" s="33"/>
    </row>
    <row r="1376" spans="6:6" ht="13.9" customHeight="1" x14ac:dyDescent="0.2">
      <c r="F1376" s="33"/>
    </row>
    <row r="1377" spans="6:6" ht="13.9" customHeight="1" x14ac:dyDescent="0.2">
      <c r="F1377" s="33"/>
    </row>
    <row r="1378" spans="6:6" ht="13.9" customHeight="1" x14ac:dyDescent="0.2">
      <c r="F1378" s="33"/>
    </row>
    <row r="1379" spans="6:6" ht="13.9" customHeight="1" x14ac:dyDescent="0.2">
      <c r="F1379" s="33"/>
    </row>
    <row r="1380" spans="6:6" ht="13.9" customHeight="1" x14ac:dyDescent="0.2">
      <c r="F1380" s="33"/>
    </row>
    <row r="1381" spans="6:6" ht="13.9" customHeight="1" x14ac:dyDescent="0.2">
      <c r="F1381" s="33"/>
    </row>
    <row r="1382" spans="6:6" ht="13.9" customHeight="1" x14ac:dyDescent="0.2">
      <c r="F1382" s="33"/>
    </row>
    <row r="1383" spans="6:6" ht="13.9" customHeight="1" x14ac:dyDescent="0.2">
      <c r="F1383" s="33"/>
    </row>
    <row r="1384" spans="6:6" ht="13.9" customHeight="1" x14ac:dyDescent="0.2">
      <c r="F1384" s="33"/>
    </row>
    <row r="1385" spans="6:6" ht="13.9" customHeight="1" x14ac:dyDescent="0.2">
      <c r="F1385" s="33"/>
    </row>
    <row r="1386" spans="6:6" ht="13.9" customHeight="1" x14ac:dyDescent="0.2">
      <c r="F1386" s="33"/>
    </row>
    <row r="1387" spans="6:6" ht="13.9" customHeight="1" x14ac:dyDescent="0.2">
      <c r="F1387" s="33"/>
    </row>
    <row r="1388" spans="6:6" ht="13.9" customHeight="1" x14ac:dyDescent="0.2">
      <c r="F1388" s="33"/>
    </row>
    <row r="1389" spans="6:6" ht="13.9" customHeight="1" x14ac:dyDescent="0.2">
      <c r="F1389" s="33"/>
    </row>
    <row r="1390" spans="6:6" ht="13.9" customHeight="1" x14ac:dyDescent="0.2">
      <c r="F1390" s="33"/>
    </row>
    <row r="1391" spans="6:6" ht="13.9" customHeight="1" x14ac:dyDescent="0.2">
      <c r="F1391" s="33"/>
    </row>
    <row r="1392" spans="6:6" ht="13.9" customHeight="1" x14ac:dyDescent="0.2">
      <c r="F1392" s="33"/>
    </row>
    <row r="1393" spans="6:6" ht="13.9" customHeight="1" x14ac:dyDescent="0.2">
      <c r="F1393" s="33"/>
    </row>
    <row r="1394" spans="6:6" ht="13.9" customHeight="1" x14ac:dyDescent="0.2">
      <c r="F1394" s="33"/>
    </row>
    <row r="1395" spans="6:6" ht="13.9" customHeight="1" x14ac:dyDescent="0.2">
      <c r="F1395" s="33"/>
    </row>
    <row r="1396" spans="6:6" ht="13.9" customHeight="1" x14ac:dyDescent="0.2">
      <c r="F1396" s="33"/>
    </row>
    <row r="1397" spans="6:6" ht="13.9" customHeight="1" x14ac:dyDescent="0.2">
      <c r="F1397" s="33"/>
    </row>
    <row r="1398" spans="6:6" ht="13.9" customHeight="1" x14ac:dyDescent="0.2">
      <c r="F1398" s="33"/>
    </row>
    <row r="1399" spans="6:6" ht="13.9" customHeight="1" x14ac:dyDescent="0.2">
      <c r="F1399" s="33"/>
    </row>
    <row r="1400" spans="6:6" ht="13.9" customHeight="1" x14ac:dyDescent="0.2">
      <c r="F1400" s="33"/>
    </row>
    <row r="1401" spans="6:6" ht="13.9" customHeight="1" x14ac:dyDescent="0.2">
      <c r="F1401" s="33"/>
    </row>
    <row r="1402" spans="6:6" ht="13.9" customHeight="1" x14ac:dyDescent="0.2">
      <c r="F1402" s="33"/>
    </row>
    <row r="1403" spans="6:6" ht="13.9" customHeight="1" x14ac:dyDescent="0.2">
      <c r="F1403" s="33"/>
    </row>
    <row r="1404" spans="6:6" ht="13.9" customHeight="1" x14ac:dyDescent="0.2">
      <c r="F1404" s="33"/>
    </row>
    <row r="1405" spans="6:6" ht="13.9" customHeight="1" x14ac:dyDescent="0.2">
      <c r="F1405" s="33"/>
    </row>
    <row r="1406" spans="6:6" ht="13.9" customHeight="1" x14ac:dyDescent="0.2">
      <c r="F1406" s="33"/>
    </row>
    <row r="1407" spans="6:6" ht="13.9" customHeight="1" x14ac:dyDescent="0.2">
      <c r="F1407" s="33"/>
    </row>
    <row r="1408" spans="6:6" ht="13.9" customHeight="1" x14ac:dyDescent="0.2">
      <c r="F1408" s="33"/>
    </row>
    <row r="1409" spans="6:6" ht="13.9" customHeight="1" x14ac:dyDescent="0.2">
      <c r="F1409" s="33"/>
    </row>
    <row r="1410" spans="6:6" ht="13.9" customHeight="1" x14ac:dyDescent="0.2">
      <c r="F1410" s="33"/>
    </row>
    <row r="1411" spans="6:6" ht="13.9" customHeight="1" x14ac:dyDescent="0.2">
      <c r="F1411" s="33"/>
    </row>
    <row r="1412" spans="6:6" ht="13.9" customHeight="1" x14ac:dyDescent="0.2">
      <c r="F1412" s="33"/>
    </row>
    <row r="1413" spans="6:6" ht="13.9" customHeight="1" x14ac:dyDescent="0.2">
      <c r="F1413" s="33"/>
    </row>
    <row r="1414" spans="6:6" ht="13.9" customHeight="1" x14ac:dyDescent="0.2">
      <c r="F1414" s="33"/>
    </row>
    <row r="1415" spans="6:6" ht="13.9" customHeight="1" x14ac:dyDescent="0.2">
      <c r="F1415" s="33"/>
    </row>
    <row r="1416" spans="6:6" ht="13.9" customHeight="1" x14ac:dyDescent="0.2">
      <c r="F1416" s="33"/>
    </row>
    <row r="1417" spans="6:6" ht="13.9" customHeight="1" x14ac:dyDescent="0.2">
      <c r="F1417" s="33"/>
    </row>
    <row r="1418" spans="6:6" ht="13.9" customHeight="1" x14ac:dyDescent="0.2">
      <c r="F1418" s="33"/>
    </row>
    <row r="1419" spans="6:6" ht="13.9" customHeight="1" x14ac:dyDescent="0.2">
      <c r="F1419" s="33"/>
    </row>
    <row r="1420" spans="6:6" ht="13.9" customHeight="1" x14ac:dyDescent="0.2">
      <c r="F1420" s="33"/>
    </row>
    <row r="1421" spans="6:6" ht="13.9" customHeight="1" x14ac:dyDescent="0.2">
      <c r="F1421" s="33"/>
    </row>
    <row r="1422" spans="6:6" ht="13.9" customHeight="1" x14ac:dyDescent="0.2">
      <c r="F1422" s="33"/>
    </row>
    <row r="1423" spans="6:6" ht="13.9" customHeight="1" x14ac:dyDescent="0.2">
      <c r="F1423" s="33"/>
    </row>
    <row r="1424" spans="6:6" ht="13.9" customHeight="1" x14ac:dyDescent="0.2">
      <c r="F1424" s="33"/>
    </row>
    <row r="1425" spans="6:6" ht="13.9" customHeight="1" x14ac:dyDescent="0.2">
      <c r="F1425" s="33"/>
    </row>
    <row r="1426" spans="6:6" ht="13.9" customHeight="1" x14ac:dyDescent="0.2">
      <c r="F1426" s="33"/>
    </row>
    <row r="1427" spans="6:6" ht="13.9" customHeight="1" x14ac:dyDescent="0.2">
      <c r="F1427" s="33"/>
    </row>
    <row r="1428" spans="6:6" ht="13.9" customHeight="1" x14ac:dyDescent="0.2">
      <c r="F1428" s="33"/>
    </row>
    <row r="1429" spans="6:6" ht="13.9" customHeight="1" x14ac:dyDescent="0.2">
      <c r="F1429" s="33"/>
    </row>
    <row r="1430" spans="6:6" ht="13.9" customHeight="1" x14ac:dyDescent="0.2">
      <c r="F1430" s="33"/>
    </row>
    <row r="1431" spans="6:6" ht="13.9" customHeight="1" x14ac:dyDescent="0.2">
      <c r="F1431" s="33"/>
    </row>
    <row r="1432" spans="6:6" ht="13.9" customHeight="1" x14ac:dyDescent="0.2">
      <c r="F1432" s="33"/>
    </row>
    <row r="1433" spans="6:6" ht="13.9" customHeight="1" x14ac:dyDescent="0.2">
      <c r="F1433" s="33"/>
    </row>
    <row r="1434" spans="6:6" ht="13.9" customHeight="1" x14ac:dyDescent="0.2">
      <c r="F1434" s="33"/>
    </row>
    <row r="1435" spans="6:6" ht="13.9" customHeight="1" x14ac:dyDescent="0.2">
      <c r="F1435" s="33"/>
    </row>
    <row r="1436" spans="6:6" ht="13.9" customHeight="1" x14ac:dyDescent="0.2">
      <c r="F1436" s="33"/>
    </row>
    <row r="1437" spans="6:6" ht="13.9" customHeight="1" x14ac:dyDescent="0.2">
      <c r="F1437" s="33"/>
    </row>
    <row r="1438" spans="6:6" ht="13.9" customHeight="1" x14ac:dyDescent="0.2">
      <c r="F1438" s="33"/>
    </row>
    <row r="1439" spans="6:6" ht="13.9" customHeight="1" x14ac:dyDescent="0.2">
      <c r="F1439" s="33"/>
    </row>
    <row r="1440" spans="6:6" ht="13.9" customHeight="1" x14ac:dyDescent="0.2">
      <c r="F1440" s="33"/>
    </row>
    <row r="1441" spans="6:6" ht="13.9" customHeight="1" x14ac:dyDescent="0.2">
      <c r="F1441" s="33"/>
    </row>
    <row r="1442" spans="6:6" ht="13.9" customHeight="1" x14ac:dyDescent="0.2">
      <c r="F1442" s="33"/>
    </row>
    <row r="1443" spans="6:6" ht="13.9" customHeight="1" x14ac:dyDescent="0.2">
      <c r="F1443" s="33"/>
    </row>
    <row r="1444" spans="6:6" ht="13.9" customHeight="1" x14ac:dyDescent="0.2">
      <c r="F1444" s="33"/>
    </row>
    <row r="1445" spans="6:6" ht="13.9" customHeight="1" x14ac:dyDescent="0.2">
      <c r="F1445" s="33"/>
    </row>
    <row r="1446" spans="6:6" ht="13.9" customHeight="1" x14ac:dyDescent="0.2">
      <c r="F1446" s="33"/>
    </row>
    <row r="1447" spans="6:6" ht="13.9" customHeight="1" x14ac:dyDescent="0.2">
      <c r="F1447" s="33"/>
    </row>
    <row r="1448" spans="6:6" ht="13.9" customHeight="1" x14ac:dyDescent="0.2">
      <c r="F1448" s="33"/>
    </row>
    <row r="1449" spans="6:6" ht="13.9" customHeight="1" x14ac:dyDescent="0.2">
      <c r="F1449" s="33"/>
    </row>
    <row r="1450" spans="6:6" ht="13.9" customHeight="1" x14ac:dyDescent="0.2">
      <c r="F1450" s="33"/>
    </row>
    <row r="1451" spans="6:6" ht="13.9" customHeight="1" x14ac:dyDescent="0.2">
      <c r="F1451" s="33"/>
    </row>
    <row r="1452" spans="6:6" ht="13.9" customHeight="1" x14ac:dyDescent="0.2">
      <c r="F1452" s="33"/>
    </row>
    <row r="1453" spans="6:6" ht="13.9" customHeight="1" x14ac:dyDescent="0.2">
      <c r="F1453" s="33"/>
    </row>
    <row r="1454" spans="6:6" ht="13.9" customHeight="1" x14ac:dyDescent="0.2">
      <c r="F1454" s="33"/>
    </row>
    <row r="1455" spans="6:6" ht="13.9" customHeight="1" x14ac:dyDescent="0.2">
      <c r="F1455" s="33"/>
    </row>
    <row r="1456" spans="6:6" ht="13.9" customHeight="1" x14ac:dyDescent="0.2">
      <c r="F1456" s="33"/>
    </row>
    <row r="1457" spans="6:6" ht="13.9" customHeight="1" x14ac:dyDescent="0.2">
      <c r="F1457" s="33"/>
    </row>
    <row r="1458" spans="6:6" ht="13.9" customHeight="1" x14ac:dyDescent="0.2">
      <c r="F1458" s="33"/>
    </row>
    <row r="1459" spans="6:6" ht="13.9" customHeight="1" x14ac:dyDescent="0.2">
      <c r="F1459" s="33"/>
    </row>
    <row r="1460" spans="6:6" ht="13.9" customHeight="1" x14ac:dyDescent="0.2">
      <c r="F1460" s="33"/>
    </row>
    <row r="1461" spans="6:6" ht="13.9" customHeight="1" x14ac:dyDescent="0.2">
      <c r="F1461" s="33"/>
    </row>
    <row r="1462" spans="6:6" ht="13.9" customHeight="1" x14ac:dyDescent="0.2">
      <c r="F1462" s="33"/>
    </row>
    <row r="1463" spans="6:6" ht="13.9" customHeight="1" x14ac:dyDescent="0.2">
      <c r="F1463" s="33"/>
    </row>
    <row r="1464" spans="6:6" ht="13.9" customHeight="1" x14ac:dyDescent="0.2">
      <c r="F1464" s="33"/>
    </row>
    <row r="1465" spans="6:6" ht="13.9" customHeight="1" x14ac:dyDescent="0.2">
      <c r="F1465" s="33"/>
    </row>
    <row r="1466" spans="6:6" ht="13.9" customHeight="1" x14ac:dyDescent="0.2">
      <c r="F1466" s="33"/>
    </row>
    <row r="1467" spans="6:6" ht="13.9" customHeight="1" x14ac:dyDescent="0.2">
      <c r="F1467" s="33"/>
    </row>
    <row r="1468" spans="6:6" ht="13.9" customHeight="1" x14ac:dyDescent="0.2">
      <c r="F1468" s="33"/>
    </row>
    <row r="1469" spans="6:6" ht="13.9" customHeight="1" x14ac:dyDescent="0.2">
      <c r="F1469" s="33"/>
    </row>
    <row r="1470" spans="6:6" ht="13.9" customHeight="1" x14ac:dyDescent="0.2">
      <c r="F1470" s="33"/>
    </row>
    <row r="1471" spans="6:6" ht="13.9" customHeight="1" x14ac:dyDescent="0.2">
      <c r="F1471" s="33"/>
    </row>
    <row r="1472" spans="6:6" ht="13.9" customHeight="1" x14ac:dyDescent="0.2">
      <c r="F1472" s="33"/>
    </row>
    <row r="1473" spans="6:6" ht="13.9" customHeight="1" x14ac:dyDescent="0.2">
      <c r="F1473" s="33"/>
    </row>
    <row r="1474" spans="6:6" ht="13.9" customHeight="1" x14ac:dyDescent="0.2">
      <c r="F1474" s="33"/>
    </row>
    <row r="1475" spans="6:6" ht="13.9" customHeight="1" x14ac:dyDescent="0.2">
      <c r="F1475" s="33"/>
    </row>
    <row r="1476" spans="6:6" ht="13.9" customHeight="1" x14ac:dyDescent="0.2">
      <c r="F1476" s="33"/>
    </row>
    <row r="1477" spans="6:6" ht="13.9" customHeight="1" x14ac:dyDescent="0.2">
      <c r="F1477" s="33"/>
    </row>
    <row r="1478" spans="6:6" ht="13.9" customHeight="1" x14ac:dyDescent="0.2">
      <c r="F1478" s="33"/>
    </row>
    <row r="1479" spans="6:6" ht="13.9" customHeight="1" x14ac:dyDescent="0.2">
      <c r="F1479" s="33"/>
    </row>
    <row r="1480" spans="6:6" ht="13.9" customHeight="1" x14ac:dyDescent="0.2">
      <c r="F1480" s="33"/>
    </row>
    <row r="1481" spans="6:6" ht="13.9" customHeight="1" x14ac:dyDescent="0.2">
      <c r="F1481" s="33"/>
    </row>
    <row r="1482" spans="6:6" ht="13.9" customHeight="1" x14ac:dyDescent="0.2">
      <c r="F1482" s="33"/>
    </row>
    <row r="1483" spans="6:6" ht="13.9" customHeight="1" x14ac:dyDescent="0.2">
      <c r="F1483" s="33"/>
    </row>
    <row r="1484" spans="6:6" ht="13.9" customHeight="1" x14ac:dyDescent="0.2">
      <c r="F1484" s="33"/>
    </row>
    <row r="1485" spans="6:6" ht="13.9" customHeight="1" x14ac:dyDescent="0.2">
      <c r="F1485" s="33"/>
    </row>
    <row r="1486" spans="6:6" ht="13.9" customHeight="1" x14ac:dyDescent="0.2">
      <c r="F1486" s="33"/>
    </row>
    <row r="1487" spans="6:6" ht="13.9" customHeight="1" x14ac:dyDescent="0.2">
      <c r="F1487" s="33"/>
    </row>
    <row r="1488" spans="6:6" ht="13.9" customHeight="1" x14ac:dyDescent="0.2">
      <c r="F1488" s="33"/>
    </row>
    <row r="1489" spans="6:6" ht="13.9" customHeight="1" x14ac:dyDescent="0.2">
      <c r="F1489" s="33"/>
    </row>
    <row r="1490" spans="6:6" ht="13.9" customHeight="1" x14ac:dyDescent="0.2">
      <c r="F1490" s="33"/>
    </row>
    <row r="1491" spans="6:6" ht="13.9" customHeight="1" x14ac:dyDescent="0.2">
      <c r="F1491" s="33"/>
    </row>
    <row r="1492" spans="6:6" ht="13.9" customHeight="1" x14ac:dyDescent="0.2">
      <c r="F1492" s="33"/>
    </row>
    <row r="1493" spans="6:6" ht="13.9" customHeight="1" x14ac:dyDescent="0.2">
      <c r="F1493" s="33"/>
    </row>
    <row r="1494" spans="6:6" ht="13.9" customHeight="1" x14ac:dyDescent="0.2">
      <c r="F1494" s="33"/>
    </row>
    <row r="1495" spans="6:6" ht="13.9" customHeight="1" x14ac:dyDescent="0.2">
      <c r="F1495" s="33"/>
    </row>
    <row r="1496" spans="6:6" ht="13.9" customHeight="1" x14ac:dyDescent="0.2">
      <c r="F1496" s="33"/>
    </row>
    <row r="1497" spans="6:6" ht="13.9" customHeight="1" x14ac:dyDescent="0.2">
      <c r="F1497" s="33"/>
    </row>
    <row r="1498" spans="6:6" ht="13.9" customHeight="1" x14ac:dyDescent="0.2">
      <c r="F1498" s="33"/>
    </row>
    <row r="1499" spans="6:6" ht="13.9" customHeight="1" x14ac:dyDescent="0.2">
      <c r="F1499" s="33"/>
    </row>
    <row r="1500" spans="6:6" ht="13.9" customHeight="1" x14ac:dyDescent="0.2">
      <c r="F1500" s="33"/>
    </row>
    <row r="1501" spans="6:6" ht="13.9" customHeight="1" x14ac:dyDescent="0.2">
      <c r="F1501" s="33"/>
    </row>
    <row r="1502" spans="6:6" ht="13.9" customHeight="1" x14ac:dyDescent="0.2">
      <c r="F1502" s="33"/>
    </row>
    <row r="1503" spans="6:6" ht="13.9" customHeight="1" x14ac:dyDescent="0.2">
      <c r="F1503" s="33"/>
    </row>
    <row r="1504" spans="6:6" ht="13.9" customHeight="1" x14ac:dyDescent="0.2">
      <c r="F1504" s="33"/>
    </row>
    <row r="1505" spans="6:6" ht="13.9" customHeight="1" x14ac:dyDescent="0.2">
      <c r="F1505" s="33"/>
    </row>
    <row r="1506" spans="6:6" ht="13.9" customHeight="1" x14ac:dyDescent="0.2">
      <c r="F1506" s="33"/>
    </row>
    <row r="1507" spans="6:6" ht="13.9" customHeight="1" x14ac:dyDescent="0.2">
      <c r="F1507" s="33"/>
    </row>
    <row r="1508" spans="6:6" ht="13.9" customHeight="1" x14ac:dyDescent="0.2">
      <c r="F1508" s="33"/>
    </row>
    <row r="1509" spans="6:6" ht="13.9" customHeight="1" x14ac:dyDescent="0.2">
      <c r="F1509" s="33"/>
    </row>
    <row r="1510" spans="6:6" ht="13.9" customHeight="1" x14ac:dyDescent="0.2">
      <c r="F1510" s="33"/>
    </row>
    <row r="1511" spans="6:6" ht="13.9" customHeight="1" x14ac:dyDescent="0.2">
      <c r="F1511" s="33"/>
    </row>
    <row r="1512" spans="6:6" ht="13.9" customHeight="1" x14ac:dyDescent="0.2">
      <c r="F1512" s="33"/>
    </row>
    <row r="1513" spans="6:6" ht="13.9" customHeight="1" x14ac:dyDescent="0.2">
      <c r="F1513" s="33"/>
    </row>
    <row r="1514" spans="6:6" ht="13.9" customHeight="1" x14ac:dyDescent="0.2">
      <c r="F1514" s="33"/>
    </row>
    <row r="1515" spans="6:6" ht="13.9" customHeight="1" x14ac:dyDescent="0.2">
      <c r="F1515" s="33"/>
    </row>
    <row r="1516" spans="6:6" ht="13.9" customHeight="1" x14ac:dyDescent="0.2">
      <c r="F1516" s="33"/>
    </row>
    <row r="1517" spans="6:6" ht="13.9" customHeight="1" x14ac:dyDescent="0.2">
      <c r="F1517" s="33"/>
    </row>
    <row r="1518" spans="6:6" ht="13.9" customHeight="1" x14ac:dyDescent="0.2">
      <c r="F1518" s="33"/>
    </row>
    <row r="1519" spans="6:6" ht="13.9" customHeight="1" x14ac:dyDescent="0.2">
      <c r="F1519" s="33"/>
    </row>
    <row r="1520" spans="6:6" ht="13.9" customHeight="1" x14ac:dyDescent="0.2">
      <c r="F1520" s="33"/>
    </row>
    <row r="1521" spans="6:6" ht="13.9" customHeight="1" x14ac:dyDescent="0.2">
      <c r="F1521" s="33"/>
    </row>
    <row r="1522" spans="6:6" ht="13.9" customHeight="1" x14ac:dyDescent="0.2">
      <c r="F1522" s="33"/>
    </row>
    <row r="1523" spans="6:6" ht="13.9" customHeight="1" x14ac:dyDescent="0.2">
      <c r="F1523" s="33"/>
    </row>
    <row r="1524" spans="6:6" ht="13.9" customHeight="1" x14ac:dyDescent="0.2">
      <c r="F1524" s="33"/>
    </row>
    <row r="1525" spans="6:6" ht="13.9" customHeight="1" x14ac:dyDescent="0.2">
      <c r="F1525" s="33"/>
    </row>
    <row r="1526" spans="6:6" ht="13.9" customHeight="1" x14ac:dyDescent="0.2">
      <c r="F1526" s="33"/>
    </row>
    <row r="1527" spans="6:6" ht="13.9" customHeight="1" x14ac:dyDescent="0.2">
      <c r="F1527" s="33"/>
    </row>
    <row r="1528" spans="6:6" ht="13.9" customHeight="1" x14ac:dyDescent="0.2">
      <c r="F1528" s="33"/>
    </row>
    <row r="1529" spans="6:6" ht="13.9" customHeight="1" x14ac:dyDescent="0.2">
      <c r="F1529" s="33"/>
    </row>
    <row r="1530" spans="6:6" ht="13.9" customHeight="1" x14ac:dyDescent="0.2">
      <c r="F1530" s="33"/>
    </row>
    <row r="1531" spans="6:6" ht="13.9" customHeight="1" x14ac:dyDescent="0.2">
      <c r="F1531" s="33"/>
    </row>
    <row r="1532" spans="6:6" ht="13.9" customHeight="1" x14ac:dyDescent="0.2">
      <c r="F1532" s="33"/>
    </row>
    <row r="1533" spans="6:6" ht="13.9" customHeight="1" x14ac:dyDescent="0.2">
      <c r="F1533" s="33"/>
    </row>
    <row r="1534" spans="6:6" ht="13.9" customHeight="1" x14ac:dyDescent="0.2">
      <c r="F1534" s="33"/>
    </row>
    <row r="1535" spans="6:6" ht="13.9" customHeight="1" x14ac:dyDescent="0.2">
      <c r="F1535" s="33"/>
    </row>
    <row r="1536" spans="6:6" ht="13.9" customHeight="1" x14ac:dyDescent="0.2">
      <c r="F1536" s="33"/>
    </row>
    <row r="1537" spans="6:6" ht="13.9" customHeight="1" x14ac:dyDescent="0.2">
      <c r="F1537" s="33"/>
    </row>
    <row r="1538" spans="6:6" ht="13.9" customHeight="1" x14ac:dyDescent="0.2">
      <c r="F1538" s="33"/>
    </row>
    <row r="1539" spans="6:6" ht="13.9" customHeight="1" x14ac:dyDescent="0.2">
      <c r="F1539" s="33"/>
    </row>
    <row r="1540" spans="6:6" ht="13.9" customHeight="1" x14ac:dyDescent="0.2">
      <c r="F1540" s="33"/>
    </row>
    <row r="1541" spans="6:6" ht="13.9" customHeight="1" x14ac:dyDescent="0.2">
      <c r="F1541" s="33"/>
    </row>
    <row r="1542" spans="6:6" ht="13.9" customHeight="1" x14ac:dyDescent="0.2">
      <c r="F1542" s="33"/>
    </row>
    <row r="1543" spans="6:6" ht="13.9" customHeight="1" x14ac:dyDescent="0.2">
      <c r="F1543" s="33"/>
    </row>
    <row r="1544" spans="6:6" ht="13.9" customHeight="1" x14ac:dyDescent="0.2">
      <c r="F1544" s="33"/>
    </row>
    <row r="1545" spans="6:6" ht="13.9" customHeight="1" x14ac:dyDescent="0.2">
      <c r="F1545" s="33"/>
    </row>
    <row r="1546" spans="6:6" ht="13.9" customHeight="1" x14ac:dyDescent="0.2">
      <c r="F1546" s="33"/>
    </row>
    <row r="1547" spans="6:6" ht="13.9" customHeight="1" x14ac:dyDescent="0.2">
      <c r="F1547" s="33"/>
    </row>
    <row r="1548" spans="6:6" ht="13.9" customHeight="1" x14ac:dyDescent="0.2">
      <c r="F1548" s="33"/>
    </row>
    <row r="1549" spans="6:6" ht="13.9" customHeight="1" x14ac:dyDescent="0.2">
      <c r="F1549" s="33"/>
    </row>
    <row r="1550" spans="6:6" ht="13.9" customHeight="1" x14ac:dyDescent="0.2">
      <c r="F1550" s="33"/>
    </row>
    <row r="1551" spans="6:6" ht="13.9" customHeight="1" x14ac:dyDescent="0.2">
      <c r="F1551" s="33"/>
    </row>
    <row r="1552" spans="6:6" ht="13.9" customHeight="1" x14ac:dyDescent="0.2">
      <c r="F1552" s="33"/>
    </row>
    <row r="1553" spans="6:6" ht="13.9" customHeight="1" x14ac:dyDescent="0.2">
      <c r="F1553" s="33"/>
    </row>
    <row r="1554" spans="6:6" ht="13.9" customHeight="1" x14ac:dyDescent="0.2">
      <c r="F1554" s="33"/>
    </row>
    <row r="1555" spans="6:6" ht="13.9" customHeight="1" x14ac:dyDescent="0.2">
      <c r="F1555" s="33"/>
    </row>
    <row r="1556" spans="6:6" ht="13.9" customHeight="1" x14ac:dyDescent="0.2">
      <c r="F1556" s="33"/>
    </row>
    <row r="1557" spans="6:6" ht="13.9" customHeight="1" x14ac:dyDescent="0.2">
      <c r="F1557" s="33"/>
    </row>
    <row r="1558" spans="6:6" ht="13.9" customHeight="1" x14ac:dyDescent="0.2">
      <c r="F1558" s="33"/>
    </row>
    <row r="1559" spans="6:6" ht="13.9" customHeight="1" x14ac:dyDescent="0.2">
      <c r="F1559" s="33"/>
    </row>
    <row r="1560" spans="6:6" ht="13.9" customHeight="1" x14ac:dyDescent="0.2">
      <c r="F1560" s="33"/>
    </row>
    <row r="1561" spans="6:6" ht="13.9" customHeight="1" x14ac:dyDescent="0.2">
      <c r="F1561" s="33"/>
    </row>
    <row r="1562" spans="6:6" ht="13.9" customHeight="1" x14ac:dyDescent="0.2">
      <c r="F1562" s="33"/>
    </row>
    <row r="1563" spans="6:6" ht="13.9" customHeight="1" x14ac:dyDescent="0.2">
      <c r="F1563" s="33"/>
    </row>
    <row r="1564" spans="6:6" ht="13.9" customHeight="1" x14ac:dyDescent="0.2">
      <c r="F1564" s="33"/>
    </row>
    <row r="1565" spans="6:6" ht="13.9" customHeight="1" x14ac:dyDescent="0.2">
      <c r="F1565" s="33"/>
    </row>
    <row r="1566" spans="6:6" ht="13.9" customHeight="1" x14ac:dyDescent="0.2">
      <c r="F1566" s="33"/>
    </row>
    <row r="1567" spans="6:6" ht="13.9" customHeight="1" x14ac:dyDescent="0.2">
      <c r="F1567" s="33"/>
    </row>
    <row r="1568" spans="6:6" ht="13.9" customHeight="1" x14ac:dyDescent="0.2">
      <c r="F1568" s="33"/>
    </row>
    <row r="1569" spans="6:6" ht="13.9" customHeight="1" x14ac:dyDescent="0.2">
      <c r="F1569" s="33"/>
    </row>
    <row r="1570" spans="6:6" ht="13.9" customHeight="1" x14ac:dyDescent="0.2">
      <c r="F1570" s="33"/>
    </row>
    <row r="1571" spans="6:6" ht="13.9" customHeight="1" x14ac:dyDescent="0.2">
      <c r="F1571" s="33"/>
    </row>
    <row r="1572" spans="6:6" ht="13.9" customHeight="1" x14ac:dyDescent="0.2">
      <c r="F1572" s="33"/>
    </row>
    <row r="1573" spans="6:6" ht="13.9" customHeight="1" x14ac:dyDescent="0.2">
      <c r="F1573" s="33"/>
    </row>
    <row r="1574" spans="6:6" ht="13.9" customHeight="1" x14ac:dyDescent="0.2">
      <c r="F1574" s="33"/>
    </row>
    <row r="1575" spans="6:6" ht="13.9" customHeight="1" x14ac:dyDescent="0.2">
      <c r="F1575" s="33"/>
    </row>
    <row r="1576" spans="6:6" ht="13.9" customHeight="1" x14ac:dyDescent="0.2">
      <c r="F1576" s="33"/>
    </row>
    <row r="1577" spans="6:6" ht="13.9" customHeight="1" x14ac:dyDescent="0.2">
      <c r="F1577" s="33"/>
    </row>
    <row r="1578" spans="6:6" ht="13.9" customHeight="1" x14ac:dyDescent="0.2">
      <c r="F1578" s="33"/>
    </row>
    <row r="1579" spans="6:6" ht="13.9" customHeight="1" x14ac:dyDescent="0.2">
      <c r="F1579" s="33"/>
    </row>
    <row r="1580" spans="6:6" ht="13.9" customHeight="1" x14ac:dyDescent="0.2">
      <c r="F1580" s="33"/>
    </row>
    <row r="1581" spans="6:6" ht="13.9" customHeight="1" x14ac:dyDescent="0.2">
      <c r="F1581" s="33"/>
    </row>
    <row r="1582" spans="6:6" ht="13.9" customHeight="1" x14ac:dyDescent="0.2">
      <c r="F1582" s="33"/>
    </row>
    <row r="1583" spans="6:6" ht="13.9" customHeight="1" x14ac:dyDescent="0.2">
      <c r="F1583" s="33"/>
    </row>
    <row r="1584" spans="6:6" ht="13.9" customHeight="1" x14ac:dyDescent="0.2">
      <c r="F1584" s="33"/>
    </row>
    <row r="1585" spans="6:6" ht="13.9" customHeight="1" x14ac:dyDescent="0.2">
      <c r="F1585" s="33"/>
    </row>
    <row r="1586" spans="6:6" ht="13.9" customHeight="1" x14ac:dyDescent="0.2">
      <c r="F1586" s="33"/>
    </row>
    <row r="1587" spans="6:6" ht="13.9" customHeight="1" x14ac:dyDescent="0.2">
      <c r="F1587" s="33"/>
    </row>
    <row r="1588" spans="6:6" ht="13.9" customHeight="1" x14ac:dyDescent="0.2">
      <c r="F1588" s="33"/>
    </row>
    <row r="1589" spans="6:6" ht="13.9" customHeight="1" x14ac:dyDescent="0.2">
      <c r="F1589" s="33"/>
    </row>
    <row r="1590" spans="6:6" ht="13.9" customHeight="1" x14ac:dyDescent="0.2">
      <c r="F1590" s="33"/>
    </row>
    <row r="1591" spans="6:6" ht="13.9" customHeight="1" x14ac:dyDescent="0.2">
      <c r="F1591" s="33"/>
    </row>
    <row r="1592" spans="6:6" ht="13.9" customHeight="1" x14ac:dyDescent="0.2">
      <c r="F1592" s="33"/>
    </row>
    <row r="1593" spans="6:6" ht="13.9" customHeight="1" x14ac:dyDescent="0.2">
      <c r="F1593" s="33"/>
    </row>
    <row r="1594" spans="6:6" ht="13.9" customHeight="1" x14ac:dyDescent="0.2">
      <c r="F1594" s="33"/>
    </row>
    <row r="1595" spans="6:6" ht="13.9" customHeight="1" x14ac:dyDescent="0.2">
      <c r="F1595" s="33"/>
    </row>
    <row r="1596" spans="6:6" ht="13.9" customHeight="1" x14ac:dyDescent="0.2">
      <c r="F1596" s="33"/>
    </row>
    <row r="1597" spans="6:6" ht="13.9" customHeight="1" x14ac:dyDescent="0.2">
      <c r="F1597" s="33"/>
    </row>
    <row r="1598" spans="6:6" ht="13.9" customHeight="1" x14ac:dyDescent="0.2">
      <c r="F1598" s="33"/>
    </row>
    <row r="1599" spans="6:6" ht="13.9" customHeight="1" x14ac:dyDescent="0.2">
      <c r="F1599" s="33"/>
    </row>
    <row r="1600" spans="6:6" ht="13.9" customHeight="1" x14ac:dyDescent="0.2">
      <c r="F1600" s="33"/>
    </row>
    <row r="1601" spans="6:6" ht="13.9" customHeight="1" x14ac:dyDescent="0.2">
      <c r="F1601" s="33"/>
    </row>
    <row r="1602" spans="6:6" ht="13.9" customHeight="1" x14ac:dyDescent="0.2">
      <c r="F1602" s="33"/>
    </row>
    <row r="1603" spans="6:6" ht="13.9" customHeight="1" x14ac:dyDescent="0.2">
      <c r="F1603" s="33"/>
    </row>
    <row r="1604" spans="6:6" ht="13.9" customHeight="1" x14ac:dyDescent="0.2">
      <c r="F1604" s="33"/>
    </row>
    <row r="1605" spans="6:6" ht="13.9" customHeight="1" x14ac:dyDescent="0.2">
      <c r="F1605" s="33"/>
    </row>
    <row r="1606" spans="6:6" ht="13.9" customHeight="1" x14ac:dyDescent="0.2">
      <c r="F1606" s="33"/>
    </row>
    <row r="1607" spans="6:6" ht="13.9" customHeight="1" x14ac:dyDescent="0.2">
      <c r="F1607" s="33"/>
    </row>
    <row r="1608" spans="6:6" ht="13.9" customHeight="1" x14ac:dyDescent="0.2">
      <c r="F1608" s="33"/>
    </row>
    <row r="1609" spans="6:6" ht="13.9" customHeight="1" x14ac:dyDescent="0.2">
      <c r="F1609" s="33"/>
    </row>
    <row r="1610" spans="6:6" ht="13.9" customHeight="1" x14ac:dyDescent="0.2">
      <c r="F1610" s="33"/>
    </row>
    <row r="1611" spans="6:6" ht="13.9" customHeight="1" x14ac:dyDescent="0.2">
      <c r="F1611" s="33"/>
    </row>
    <row r="1612" spans="6:6" ht="13.9" customHeight="1" x14ac:dyDescent="0.2">
      <c r="F1612" s="33"/>
    </row>
    <row r="1613" spans="6:6" ht="13.9" customHeight="1" x14ac:dyDescent="0.2">
      <c r="F1613" s="33"/>
    </row>
    <row r="1614" spans="6:6" ht="13.9" customHeight="1" x14ac:dyDescent="0.2">
      <c r="F1614" s="33"/>
    </row>
    <row r="1615" spans="6:6" ht="13.9" customHeight="1" x14ac:dyDescent="0.2">
      <c r="F1615" s="33"/>
    </row>
    <row r="1616" spans="6:6" ht="13.9" customHeight="1" x14ac:dyDescent="0.2">
      <c r="F1616" s="33"/>
    </row>
    <row r="1617" spans="6:6" ht="13.9" customHeight="1" x14ac:dyDescent="0.2">
      <c r="F1617" s="33"/>
    </row>
    <row r="1618" spans="6:6" ht="13.9" customHeight="1" x14ac:dyDescent="0.2">
      <c r="F1618" s="33"/>
    </row>
    <row r="1619" spans="6:6" ht="13.9" customHeight="1" x14ac:dyDescent="0.2">
      <c r="F1619" s="33"/>
    </row>
    <row r="1620" spans="6:6" ht="13.9" customHeight="1" x14ac:dyDescent="0.2">
      <c r="F1620" s="33"/>
    </row>
    <row r="1621" spans="6:6" ht="13.9" customHeight="1" x14ac:dyDescent="0.2">
      <c r="F1621" s="33"/>
    </row>
    <row r="1622" spans="6:6" ht="13.9" customHeight="1" x14ac:dyDescent="0.2">
      <c r="F1622" s="33"/>
    </row>
    <row r="1623" spans="6:6" ht="13.9" customHeight="1" x14ac:dyDescent="0.2">
      <c r="F1623" s="33"/>
    </row>
    <row r="1624" spans="6:6" ht="13.9" customHeight="1" x14ac:dyDescent="0.2">
      <c r="F1624" s="33"/>
    </row>
    <row r="1625" spans="6:6" ht="13.9" customHeight="1" x14ac:dyDescent="0.2">
      <c r="F1625" s="33"/>
    </row>
    <row r="1626" spans="6:6" ht="13.9" customHeight="1" x14ac:dyDescent="0.2">
      <c r="F1626" s="33"/>
    </row>
    <row r="1627" spans="6:6" ht="13.9" customHeight="1" x14ac:dyDescent="0.2">
      <c r="F1627" s="33"/>
    </row>
    <row r="1628" spans="6:6" ht="13.9" customHeight="1" x14ac:dyDescent="0.2">
      <c r="F1628" s="33"/>
    </row>
    <row r="1629" spans="6:6" ht="13.9" customHeight="1" x14ac:dyDescent="0.2">
      <c r="F1629" s="33"/>
    </row>
    <row r="1630" spans="6:6" ht="13.9" customHeight="1" x14ac:dyDescent="0.2">
      <c r="F1630" s="33"/>
    </row>
    <row r="1631" spans="6:6" ht="13.9" customHeight="1" x14ac:dyDescent="0.2">
      <c r="F1631" s="33"/>
    </row>
    <row r="1632" spans="6:6" ht="13.9" customHeight="1" x14ac:dyDescent="0.2">
      <c r="F1632" s="33"/>
    </row>
    <row r="1633" spans="6:6" ht="13.9" customHeight="1" x14ac:dyDescent="0.2">
      <c r="F1633" s="33"/>
    </row>
    <row r="1634" spans="6:6" ht="13.9" customHeight="1" x14ac:dyDescent="0.2">
      <c r="F1634" s="33"/>
    </row>
    <row r="1635" spans="6:6" ht="13.9" customHeight="1" x14ac:dyDescent="0.2">
      <c r="F1635" s="33"/>
    </row>
    <row r="1636" spans="6:6" ht="13.9" customHeight="1" x14ac:dyDescent="0.2">
      <c r="F1636" s="33"/>
    </row>
    <row r="1637" spans="6:6" ht="13.9" customHeight="1" x14ac:dyDescent="0.2">
      <c r="F1637" s="33"/>
    </row>
    <row r="1638" spans="6:6" ht="13.9" customHeight="1" x14ac:dyDescent="0.2">
      <c r="F1638" s="33"/>
    </row>
    <row r="1639" spans="6:6" ht="13.9" customHeight="1" x14ac:dyDescent="0.2">
      <c r="F1639" s="33"/>
    </row>
    <row r="1640" spans="6:6" ht="13.9" customHeight="1" x14ac:dyDescent="0.2">
      <c r="F1640" s="33"/>
    </row>
    <row r="1641" spans="6:6" ht="13.9" customHeight="1" x14ac:dyDescent="0.2">
      <c r="F1641" s="33"/>
    </row>
    <row r="1642" spans="6:6" ht="13.9" customHeight="1" x14ac:dyDescent="0.2">
      <c r="F1642" s="33"/>
    </row>
    <row r="1643" spans="6:6" ht="13.9" customHeight="1" x14ac:dyDescent="0.2">
      <c r="F1643" s="33"/>
    </row>
    <row r="1644" spans="6:6" ht="13.9" customHeight="1" x14ac:dyDescent="0.2">
      <c r="F1644" s="33"/>
    </row>
    <row r="1645" spans="6:6" ht="13.9" customHeight="1" x14ac:dyDescent="0.2">
      <c r="F1645" s="33"/>
    </row>
    <row r="1646" spans="6:6" ht="13.9" customHeight="1" x14ac:dyDescent="0.2">
      <c r="F1646" s="33"/>
    </row>
    <row r="1647" spans="6:6" ht="13.9" customHeight="1" x14ac:dyDescent="0.2">
      <c r="F1647" s="33"/>
    </row>
    <row r="1648" spans="6:6" ht="13.9" customHeight="1" x14ac:dyDescent="0.2">
      <c r="F1648" s="33"/>
    </row>
    <row r="1649" spans="6:6" ht="13.9" customHeight="1" x14ac:dyDescent="0.2">
      <c r="F1649" s="33"/>
    </row>
    <row r="1650" spans="6:6" ht="13.9" customHeight="1" x14ac:dyDescent="0.2">
      <c r="F1650" s="33"/>
    </row>
    <row r="1651" spans="6:6" ht="13.9" customHeight="1" x14ac:dyDescent="0.2">
      <c r="F1651" s="33"/>
    </row>
    <row r="1652" spans="6:6" ht="13.9" customHeight="1" x14ac:dyDescent="0.2">
      <c r="F1652" s="33"/>
    </row>
    <row r="1653" spans="6:6" ht="13.9" customHeight="1" x14ac:dyDescent="0.2">
      <c r="F1653" s="33"/>
    </row>
    <row r="1654" spans="6:6" ht="13.9" customHeight="1" x14ac:dyDescent="0.2">
      <c r="F1654" s="33"/>
    </row>
    <row r="1655" spans="6:6" ht="13.9" customHeight="1" x14ac:dyDescent="0.2">
      <c r="F1655" s="33"/>
    </row>
    <row r="1656" spans="6:6" ht="13.9" customHeight="1" x14ac:dyDescent="0.2">
      <c r="F1656" s="33"/>
    </row>
    <row r="1657" spans="6:6" ht="13.9" customHeight="1" x14ac:dyDescent="0.2">
      <c r="F1657" s="33"/>
    </row>
    <row r="1658" spans="6:6" ht="13.9" customHeight="1" x14ac:dyDescent="0.2">
      <c r="F1658" s="33"/>
    </row>
    <row r="1659" spans="6:6" ht="13.9" customHeight="1" x14ac:dyDescent="0.2">
      <c r="F1659" s="33"/>
    </row>
    <row r="1660" spans="6:6" ht="13.9" customHeight="1" x14ac:dyDescent="0.2">
      <c r="F1660" s="33"/>
    </row>
    <row r="1661" spans="6:6" ht="13.9" customHeight="1" x14ac:dyDescent="0.2">
      <c r="F1661" s="33"/>
    </row>
    <row r="1662" spans="6:6" ht="13.9" customHeight="1" x14ac:dyDescent="0.2">
      <c r="F1662" s="33"/>
    </row>
    <row r="1663" spans="6:6" ht="13.9" customHeight="1" x14ac:dyDescent="0.2">
      <c r="F1663" s="33"/>
    </row>
    <row r="1664" spans="6:6" ht="13.9" customHeight="1" x14ac:dyDescent="0.2">
      <c r="F1664" s="33"/>
    </row>
    <row r="1665" spans="6:6" ht="13.9" customHeight="1" x14ac:dyDescent="0.2">
      <c r="F1665" s="33"/>
    </row>
    <row r="1666" spans="6:6" ht="13.9" customHeight="1" x14ac:dyDescent="0.2">
      <c r="F1666" s="33"/>
    </row>
    <row r="1667" spans="6:6" ht="13.9" customHeight="1" x14ac:dyDescent="0.2">
      <c r="F1667" s="33"/>
    </row>
    <row r="1668" spans="6:6" ht="13.9" customHeight="1" x14ac:dyDescent="0.2">
      <c r="F1668" s="33"/>
    </row>
    <row r="1669" spans="6:6" ht="13.9" customHeight="1" x14ac:dyDescent="0.2">
      <c r="F1669" s="33"/>
    </row>
    <row r="1670" spans="6:6" ht="13.9" customHeight="1" x14ac:dyDescent="0.2">
      <c r="F1670" s="33"/>
    </row>
    <row r="1671" spans="6:6" ht="13.9" customHeight="1" x14ac:dyDescent="0.2">
      <c r="F1671" s="33"/>
    </row>
    <row r="1672" spans="6:6" ht="13.9" customHeight="1" x14ac:dyDescent="0.2">
      <c r="F1672" s="33"/>
    </row>
    <row r="1673" spans="6:6" ht="13.9" customHeight="1" x14ac:dyDescent="0.2">
      <c r="F1673" s="33"/>
    </row>
    <row r="1674" spans="6:6" ht="13.9" customHeight="1" x14ac:dyDescent="0.2">
      <c r="F1674" s="33"/>
    </row>
    <row r="1675" spans="6:6" ht="13.9" customHeight="1" x14ac:dyDescent="0.2">
      <c r="F1675" s="33"/>
    </row>
    <row r="1676" spans="6:6" ht="13.9" customHeight="1" x14ac:dyDescent="0.2">
      <c r="F1676" s="33"/>
    </row>
    <row r="1677" spans="6:6" ht="13.9" customHeight="1" x14ac:dyDescent="0.2">
      <c r="F1677" s="33"/>
    </row>
    <row r="1678" spans="6:6" ht="13.9" customHeight="1" x14ac:dyDescent="0.2">
      <c r="F1678" s="33"/>
    </row>
    <row r="1679" spans="6:6" ht="13.9" customHeight="1" x14ac:dyDescent="0.2">
      <c r="F1679" s="33"/>
    </row>
    <row r="1680" spans="6:6" ht="13.9" customHeight="1" x14ac:dyDescent="0.2">
      <c r="F1680" s="33"/>
    </row>
    <row r="1681" spans="6:6" ht="13.9" customHeight="1" x14ac:dyDescent="0.2">
      <c r="F1681" s="33"/>
    </row>
    <row r="1682" spans="6:6" ht="13.9" customHeight="1" x14ac:dyDescent="0.2">
      <c r="F1682" s="33"/>
    </row>
    <row r="1683" spans="6:6" ht="13.9" customHeight="1" x14ac:dyDescent="0.2">
      <c r="F1683" s="33"/>
    </row>
    <row r="1684" spans="6:6" ht="13.9" customHeight="1" x14ac:dyDescent="0.2">
      <c r="F1684" s="33"/>
    </row>
    <row r="1685" spans="6:6" ht="13.9" customHeight="1" x14ac:dyDescent="0.2">
      <c r="F1685" s="33"/>
    </row>
    <row r="1686" spans="6:6" ht="13.9" customHeight="1" x14ac:dyDescent="0.2">
      <c r="F1686" s="33"/>
    </row>
    <row r="1687" spans="6:6" ht="13.9" customHeight="1" x14ac:dyDescent="0.2">
      <c r="F1687" s="33"/>
    </row>
    <row r="1688" spans="6:6" ht="13.9" customHeight="1" x14ac:dyDescent="0.2">
      <c r="F1688" s="33"/>
    </row>
    <row r="1689" spans="6:6" ht="13.9" customHeight="1" x14ac:dyDescent="0.2">
      <c r="F1689" s="33"/>
    </row>
    <row r="1690" spans="6:6" ht="13.9" customHeight="1" x14ac:dyDescent="0.2">
      <c r="F1690" s="33"/>
    </row>
    <row r="1691" spans="6:6" ht="13.9" customHeight="1" x14ac:dyDescent="0.2">
      <c r="F1691" s="33"/>
    </row>
    <row r="1692" spans="6:6" ht="13.9" customHeight="1" x14ac:dyDescent="0.2">
      <c r="F1692" s="33"/>
    </row>
    <row r="1693" spans="6:6" ht="13.9" customHeight="1" x14ac:dyDescent="0.2">
      <c r="F1693" s="33"/>
    </row>
    <row r="1694" spans="6:6" ht="13.9" customHeight="1" x14ac:dyDescent="0.2">
      <c r="F1694" s="33"/>
    </row>
    <row r="1695" spans="6:6" ht="13.9" customHeight="1" x14ac:dyDescent="0.2">
      <c r="F1695" s="33"/>
    </row>
    <row r="1696" spans="6:6" ht="13.9" customHeight="1" x14ac:dyDescent="0.2">
      <c r="F1696" s="33"/>
    </row>
    <row r="1697" spans="6:6" ht="13.9" customHeight="1" x14ac:dyDescent="0.2">
      <c r="F1697" s="33"/>
    </row>
    <row r="1698" spans="6:6" ht="13.9" customHeight="1" x14ac:dyDescent="0.2">
      <c r="F1698" s="33"/>
    </row>
    <row r="1699" spans="6:6" ht="13.9" customHeight="1" x14ac:dyDescent="0.2">
      <c r="F1699" s="33"/>
    </row>
    <row r="1700" spans="6:6" ht="13.9" customHeight="1" x14ac:dyDescent="0.2">
      <c r="F1700" s="33"/>
    </row>
    <row r="1701" spans="6:6" ht="13.9" customHeight="1" x14ac:dyDescent="0.2">
      <c r="F1701" s="33"/>
    </row>
    <row r="1702" spans="6:6" ht="13.9" customHeight="1" x14ac:dyDescent="0.2">
      <c r="F1702" s="33"/>
    </row>
    <row r="1703" spans="6:6" ht="13.9" customHeight="1" x14ac:dyDescent="0.2">
      <c r="F1703" s="33"/>
    </row>
    <row r="1704" spans="6:6" ht="13.9" customHeight="1" x14ac:dyDescent="0.2">
      <c r="F1704" s="33"/>
    </row>
    <row r="1705" spans="6:6" ht="13.9" customHeight="1" x14ac:dyDescent="0.2">
      <c r="F1705" s="33"/>
    </row>
    <row r="1706" spans="6:6" ht="13.9" customHeight="1" x14ac:dyDescent="0.2">
      <c r="F1706" s="33"/>
    </row>
    <row r="1707" spans="6:6" ht="13.9" customHeight="1" x14ac:dyDescent="0.2">
      <c r="F1707" s="33"/>
    </row>
    <row r="1708" spans="6:6" ht="13.9" customHeight="1" x14ac:dyDescent="0.2">
      <c r="F1708" s="33"/>
    </row>
    <row r="1709" spans="6:6" ht="13.9" customHeight="1" x14ac:dyDescent="0.2">
      <c r="F1709" s="33"/>
    </row>
    <row r="1710" spans="6:6" ht="13.9" customHeight="1" x14ac:dyDescent="0.2">
      <c r="F1710" s="33"/>
    </row>
    <row r="1711" spans="6:6" ht="13.9" customHeight="1" x14ac:dyDescent="0.2">
      <c r="F1711" s="33"/>
    </row>
    <row r="1712" spans="6:6" ht="13.9" customHeight="1" x14ac:dyDescent="0.2">
      <c r="F1712" s="33"/>
    </row>
    <row r="1713" spans="6:6" ht="13.9" customHeight="1" x14ac:dyDescent="0.2">
      <c r="F1713" s="33"/>
    </row>
    <row r="1714" spans="6:6" ht="13.9" customHeight="1" x14ac:dyDescent="0.2">
      <c r="F1714" s="33"/>
    </row>
    <row r="1715" spans="6:6" ht="13.9" customHeight="1" x14ac:dyDescent="0.2">
      <c r="F1715" s="33"/>
    </row>
    <row r="1716" spans="6:6" ht="13.9" customHeight="1" x14ac:dyDescent="0.2">
      <c r="F1716" s="33"/>
    </row>
    <row r="1717" spans="6:6" ht="13.9" customHeight="1" x14ac:dyDescent="0.2">
      <c r="F1717" s="33"/>
    </row>
    <row r="1718" spans="6:6" ht="13.9" customHeight="1" x14ac:dyDescent="0.2">
      <c r="F1718" s="33"/>
    </row>
    <row r="1719" spans="6:6" ht="13.9" customHeight="1" x14ac:dyDescent="0.2">
      <c r="F1719" s="33"/>
    </row>
    <row r="1720" spans="6:6" ht="13.9" customHeight="1" x14ac:dyDescent="0.2">
      <c r="F1720" s="33"/>
    </row>
    <row r="1721" spans="6:6" ht="13.9" customHeight="1" x14ac:dyDescent="0.2">
      <c r="F1721" s="33"/>
    </row>
    <row r="1722" spans="6:6" ht="13.9" customHeight="1" x14ac:dyDescent="0.2">
      <c r="F1722" s="33"/>
    </row>
    <row r="1723" spans="6:6" ht="13.9" customHeight="1" x14ac:dyDescent="0.2">
      <c r="F1723" s="33"/>
    </row>
    <row r="1724" spans="6:6" ht="13.9" customHeight="1" x14ac:dyDescent="0.2">
      <c r="F1724" s="33"/>
    </row>
    <row r="1725" spans="6:6" ht="13.9" customHeight="1" x14ac:dyDescent="0.2">
      <c r="F1725" s="33"/>
    </row>
    <row r="1726" spans="6:6" ht="13.9" customHeight="1" x14ac:dyDescent="0.2">
      <c r="F1726" s="33"/>
    </row>
    <row r="1727" spans="6:6" ht="13.9" customHeight="1" x14ac:dyDescent="0.2">
      <c r="F1727" s="33"/>
    </row>
    <row r="1728" spans="6:6" ht="13.9" customHeight="1" x14ac:dyDescent="0.2">
      <c r="F1728" s="33"/>
    </row>
    <row r="1729" spans="6:6" ht="13.9" customHeight="1" x14ac:dyDescent="0.2">
      <c r="F1729" s="33"/>
    </row>
    <row r="1730" spans="6:6" ht="13.9" customHeight="1" x14ac:dyDescent="0.2">
      <c r="F1730" s="33"/>
    </row>
    <row r="1731" spans="6:6" ht="13.9" customHeight="1" x14ac:dyDescent="0.2">
      <c r="F1731" s="33"/>
    </row>
    <row r="1732" spans="6:6" ht="13.9" customHeight="1" x14ac:dyDescent="0.2">
      <c r="F1732" s="33"/>
    </row>
    <row r="1733" spans="6:6" ht="13.9" customHeight="1" x14ac:dyDescent="0.2">
      <c r="F1733" s="33"/>
    </row>
    <row r="1734" spans="6:6" ht="13.9" customHeight="1" x14ac:dyDescent="0.2">
      <c r="F1734" s="33"/>
    </row>
    <row r="1735" spans="6:6" ht="13.9" customHeight="1" x14ac:dyDescent="0.2">
      <c r="F1735" s="33"/>
    </row>
    <row r="1736" spans="6:6" ht="13.9" customHeight="1" x14ac:dyDescent="0.2">
      <c r="F1736" s="33"/>
    </row>
    <row r="1737" spans="6:6" ht="13.9" customHeight="1" x14ac:dyDescent="0.2">
      <c r="F1737" s="33"/>
    </row>
    <row r="1738" spans="6:6" ht="13.9" customHeight="1" x14ac:dyDescent="0.2">
      <c r="F1738" s="33"/>
    </row>
    <row r="1739" spans="6:6" ht="13.9" customHeight="1" x14ac:dyDescent="0.2">
      <c r="F1739" s="33"/>
    </row>
    <row r="1740" spans="6:6" ht="13.9" customHeight="1" x14ac:dyDescent="0.2">
      <c r="F1740" s="33"/>
    </row>
    <row r="1741" spans="6:6" ht="13.9" customHeight="1" x14ac:dyDescent="0.2">
      <c r="F1741" s="33"/>
    </row>
    <row r="1742" spans="6:6" ht="13.9" customHeight="1" x14ac:dyDescent="0.2">
      <c r="F1742" s="33"/>
    </row>
    <row r="1743" spans="6:6" ht="13.9" customHeight="1" x14ac:dyDescent="0.2">
      <c r="F1743" s="33"/>
    </row>
    <row r="1744" spans="6:6" ht="13.9" customHeight="1" x14ac:dyDescent="0.2">
      <c r="F1744" s="33"/>
    </row>
    <row r="1745" spans="6:6" ht="13.9" customHeight="1" x14ac:dyDescent="0.2">
      <c r="F1745" s="33"/>
    </row>
    <row r="1746" spans="6:6" ht="13.9" customHeight="1" x14ac:dyDescent="0.2">
      <c r="F1746" s="33"/>
    </row>
    <row r="1747" spans="6:6" ht="13.9" customHeight="1" x14ac:dyDescent="0.2">
      <c r="F1747" s="33"/>
    </row>
    <row r="1748" spans="6:6" ht="13.9" customHeight="1" x14ac:dyDescent="0.2">
      <c r="F1748" s="33"/>
    </row>
    <row r="1749" spans="6:6" ht="13.9" customHeight="1" x14ac:dyDescent="0.2">
      <c r="F1749" s="33"/>
    </row>
    <row r="1750" spans="6:6" ht="13.9" customHeight="1" x14ac:dyDescent="0.2">
      <c r="F1750" s="33"/>
    </row>
    <row r="1751" spans="6:6" ht="13.9" customHeight="1" x14ac:dyDescent="0.2">
      <c r="F1751" s="33"/>
    </row>
    <row r="1752" spans="6:6" ht="13.9" customHeight="1" x14ac:dyDescent="0.2">
      <c r="F1752" s="33"/>
    </row>
    <row r="1753" spans="6:6" ht="13.9" customHeight="1" x14ac:dyDescent="0.2">
      <c r="F1753" s="33"/>
    </row>
    <row r="1754" spans="6:6" ht="13.9" customHeight="1" x14ac:dyDescent="0.2">
      <c r="F1754" s="33"/>
    </row>
    <row r="1755" spans="6:6" ht="13.9" customHeight="1" x14ac:dyDescent="0.2">
      <c r="F1755" s="33"/>
    </row>
    <row r="1756" spans="6:6" ht="13.9" customHeight="1" x14ac:dyDescent="0.2">
      <c r="F1756" s="33"/>
    </row>
    <row r="1757" spans="6:6" ht="13.9" customHeight="1" x14ac:dyDescent="0.2">
      <c r="F1757" s="33"/>
    </row>
    <row r="1758" spans="6:6" ht="13.9" customHeight="1" x14ac:dyDescent="0.2">
      <c r="F1758" s="33"/>
    </row>
    <row r="1759" spans="6:6" ht="13.9" customHeight="1" x14ac:dyDescent="0.2">
      <c r="F1759" s="33"/>
    </row>
    <row r="1760" spans="6:6" ht="13.9" customHeight="1" x14ac:dyDescent="0.2">
      <c r="F1760" s="33"/>
    </row>
    <row r="1761" spans="6:6" ht="13.9" customHeight="1" x14ac:dyDescent="0.2">
      <c r="F1761" s="33"/>
    </row>
    <row r="1762" spans="6:6" ht="13.9" customHeight="1" x14ac:dyDescent="0.2">
      <c r="F1762" s="33"/>
    </row>
    <row r="1763" spans="6:6" ht="13.9" customHeight="1" x14ac:dyDescent="0.2">
      <c r="F1763" s="33"/>
    </row>
    <row r="1764" spans="6:6" ht="13.9" customHeight="1" x14ac:dyDescent="0.2">
      <c r="F1764" s="33"/>
    </row>
    <row r="1765" spans="6:6" ht="13.9" customHeight="1" x14ac:dyDescent="0.2">
      <c r="F1765" s="33"/>
    </row>
    <row r="1766" spans="6:6" ht="13.9" customHeight="1" x14ac:dyDescent="0.2">
      <c r="F1766" s="33"/>
    </row>
    <row r="1767" spans="6:6" ht="13.9" customHeight="1" x14ac:dyDescent="0.2">
      <c r="F1767" s="33"/>
    </row>
    <row r="1768" spans="6:6" ht="13.9" customHeight="1" x14ac:dyDescent="0.2">
      <c r="F1768" s="33"/>
    </row>
    <row r="1769" spans="6:6" ht="13.9" customHeight="1" x14ac:dyDescent="0.2">
      <c r="F1769" s="33"/>
    </row>
    <row r="1770" spans="6:6" ht="13.9" customHeight="1" x14ac:dyDescent="0.2">
      <c r="F1770" s="33"/>
    </row>
    <row r="1771" spans="6:6" ht="13.9" customHeight="1" x14ac:dyDescent="0.2">
      <c r="F1771" s="33"/>
    </row>
    <row r="1772" spans="6:6" ht="13.9" customHeight="1" x14ac:dyDescent="0.2">
      <c r="F1772" s="33"/>
    </row>
    <row r="1773" spans="6:6" ht="13.9" customHeight="1" x14ac:dyDescent="0.2">
      <c r="F1773" s="33"/>
    </row>
    <row r="1774" spans="6:6" ht="13.9" customHeight="1" x14ac:dyDescent="0.2">
      <c r="F1774" s="33"/>
    </row>
    <row r="1775" spans="6:6" ht="13.9" customHeight="1" x14ac:dyDescent="0.2">
      <c r="F1775" s="33"/>
    </row>
    <row r="1776" spans="6:6" ht="13.9" customHeight="1" x14ac:dyDescent="0.2">
      <c r="F1776" s="33"/>
    </row>
    <row r="1777" spans="6:6" ht="13.9" customHeight="1" x14ac:dyDescent="0.2">
      <c r="F1777" s="33"/>
    </row>
    <row r="1778" spans="6:6" ht="13.9" customHeight="1" x14ac:dyDescent="0.2">
      <c r="F1778" s="33"/>
    </row>
    <row r="1779" spans="6:6" ht="13.9" customHeight="1" x14ac:dyDescent="0.2">
      <c r="F1779" s="33"/>
    </row>
    <row r="1780" spans="6:6" ht="13.9" customHeight="1" x14ac:dyDescent="0.2">
      <c r="F1780" s="33"/>
    </row>
    <row r="1781" spans="6:6" ht="13.9" customHeight="1" x14ac:dyDescent="0.2">
      <c r="F1781" s="33"/>
    </row>
    <row r="1782" spans="6:6" ht="13.9" customHeight="1" x14ac:dyDescent="0.2">
      <c r="F1782" s="33"/>
    </row>
    <row r="1783" spans="6:6" ht="13.9" customHeight="1" x14ac:dyDescent="0.2">
      <c r="F1783" s="33"/>
    </row>
    <row r="1784" spans="6:6" ht="13.9" customHeight="1" x14ac:dyDescent="0.2">
      <c r="F1784" s="33"/>
    </row>
    <row r="1785" spans="6:6" ht="13.9" customHeight="1" x14ac:dyDescent="0.2">
      <c r="F1785" s="33"/>
    </row>
    <row r="1786" spans="6:6" ht="13.9" customHeight="1" x14ac:dyDescent="0.2">
      <c r="F1786" s="33"/>
    </row>
    <row r="1787" spans="6:6" ht="13.9" customHeight="1" x14ac:dyDescent="0.2">
      <c r="F1787" s="33"/>
    </row>
    <row r="1788" spans="6:6" ht="13.9" customHeight="1" x14ac:dyDescent="0.2">
      <c r="F1788" s="33"/>
    </row>
    <row r="1789" spans="6:6" ht="13.9" customHeight="1" x14ac:dyDescent="0.2">
      <c r="F1789" s="33"/>
    </row>
    <row r="1790" spans="6:6" ht="13.9" customHeight="1" x14ac:dyDescent="0.2">
      <c r="F1790" s="33"/>
    </row>
    <row r="1791" spans="6:6" ht="13.9" customHeight="1" x14ac:dyDescent="0.2">
      <c r="F1791" s="33"/>
    </row>
    <row r="1792" spans="6:6" ht="13.9" customHeight="1" x14ac:dyDescent="0.2">
      <c r="F1792" s="33"/>
    </row>
    <row r="1793" spans="6:6" ht="13.9" customHeight="1" x14ac:dyDescent="0.2">
      <c r="F1793" s="33"/>
    </row>
    <row r="1794" spans="6:6" ht="13.9" customHeight="1" x14ac:dyDescent="0.2">
      <c r="F1794" s="33"/>
    </row>
    <row r="1795" spans="6:6" ht="13.9" customHeight="1" x14ac:dyDescent="0.2">
      <c r="F1795" s="33"/>
    </row>
    <row r="1796" spans="6:6" ht="13.9" customHeight="1" x14ac:dyDescent="0.2">
      <c r="F1796" s="33"/>
    </row>
    <row r="1797" spans="6:6" ht="13.9" customHeight="1" x14ac:dyDescent="0.2">
      <c r="F1797" s="33"/>
    </row>
    <row r="1798" spans="6:6" ht="13.9" customHeight="1" x14ac:dyDescent="0.2">
      <c r="F1798" s="33"/>
    </row>
    <row r="1799" spans="6:6" ht="13.9" customHeight="1" x14ac:dyDescent="0.2">
      <c r="F1799" s="33"/>
    </row>
    <row r="1800" spans="6:6" ht="13.9" customHeight="1" x14ac:dyDescent="0.2">
      <c r="F1800" s="33"/>
    </row>
    <row r="1801" spans="6:6" ht="13.9" customHeight="1" x14ac:dyDescent="0.2">
      <c r="F1801" s="33"/>
    </row>
    <row r="1802" spans="6:6" ht="13.9" customHeight="1" x14ac:dyDescent="0.2">
      <c r="F1802" s="33"/>
    </row>
    <row r="1803" spans="6:6" ht="13.9" customHeight="1" x14ac:dyDescent="0.2">
      <c r="F1803" s="33"/>
    </row>
    <row r="1804" spans="6:6" ht="13.9" customHeight="1" x14ac:dyDescent="0.2">
      <c r="F1804" s="33"/>
    </row>
    <row r="1805" spans="6:6" ht="13.9" customHeight="1" x14ac:dyDescent="0.2">
      <c r="F1805" s="33"/>
    </row>
    <row r="1806" spans="6:6" ht="13.9" customHeight="1" x14ac:dyDescent="0.2">
      <c r="F1806" s="33"/>
    </row>
    <row r="1807" spans="6:6" ht="13.9" customHeight="1" x14ac:dyDescent="0.2">
      <c r="F1807" s="33"/>
    </row>
    <row r="1808" spans="6:6" ht="13.9" customHeight="1" x14ac:dyDescent="0.2">
      <c r="F1808" s="33"/>
    </row>
    <row r="1809" spans="6:6" ht="13.9" customHeight="1" x14ac:dyDescent="0.2">
      <c r="F1809" s="33"/>
    </row>
    <row r="1810" spans="6:6" ht="13.9" customHeight="1" x14ac:dyDescent="0.2">
      <c r="F1810" s="33"/>
    </row>
    <row r="1811" spans="6:6" ht="13.9" customHeight="1" x14ac:dyDescent="0.2">
      <c r="F1811" s="33"/>
    </row>
    <row r="1812" spans="6:6" ht="13.9" customHeight="1" x14ac:dyDescent="0.2">
      <c r="F1812" s="33"/>
    </row>
    <row r="1813" spans="6:6" ht="13.9" customHeight="1" x14ac:dyDescent="0.2">
      <c r="F1813" s="33"/>
    </row>
    <row r="1814" spans="6:6" ht="13.9" customHeight="1" x14ac:dyDescent="0.2">
      <c r="F1814" s="33"/>
    </row>
    <row r="1815" spans="6:6" ht="13.9" customHeight="1" x14ac:dyDescent="0.2">
      <c r="F1815" s="33"/>
    </row>
    <row r="1816" spans="6:6" ht="13.9" customHeight="1" x14ac:dyDescent="0.2">
      <c r="F1816" s="33"/>
    </row>
    <row r="1817" spans="6:6" ht="13.9" customHeight="1" x14ac:dyDescent="0.2">
      <c r="F1817" s="33"/>
    </row>
    <row r="1818" spans="6:6" ht="13.9" customHeight="1" x14ac:dyDescent="0.2">
      <c r="F1818" s="33"/>
    </row>
    <row r="1819" spans="6:6" ht="13.9" customHeight="1" x14ac:dyDescent="0.2">
      <c r="F1819" s="33"/>
    </row>
    <row r="1820" spans="6:6" ht="13.9" customHeight="1" x14ac:dyDescent="0.2">
      <c r="F1820" s="33"/>
    </row>
    <row r="1821" spans="6:6" ht="13.9" customHeight="1" x14ac:dyDescent="0.2">
      <c r="F1821" s="33"/>
    </row>
    <row r="1822" spans="6:6" ht="13.9" customHeight="1" x14ac:dyDescent="0.2">
      <c r="F1822" s="33"/>
    </row>
    <row r="1823" spans="6:6" ht="13.9" customHeight="1" x14ac:dyDescent="0.2">
      <c r="F1823" s="33"/>
    </row>
    <row r="1824" spans="6:6" ht="13.9" customHeight="1" x14ac:dyDescent="0.2">
      <c r="F1824" s="33"/>
    </row>
    <row r="1825" spans="6:6" ht="13.9" customHeight="1" x14ac:dyDescent="0.2">
      <c r="F1825" s="33"/>
    </row>
    <row r="1826" spans="6:6" ht="13.9" customHeight="1" x14ac:dyDescent="0.2">
      <c r="F1826" s="33"/>
    </row>
    <row r="1827" spans="6:6" ht="13.9" customHeight="1" x14ac:dyDescent="0.2">
      <c r="F1827" s="33"/>
    </row>
    <row r="1828" spans="6:6" ht="13.9" customHeight="1" x14ac:dyDescent="0.2">
      <c r="F1828" s="33"/>
    </row>
    <row r="1829" spans="6:6" ht="13.9" customHeight="1" x14ac:dyDescent="0.2">
      <c r="F1829" s="33"/>
    </row>
    <row r="1830" spans="6:6" ht="13.9" customHeight="1" x14ac:dyDescent="0.2">
      <c r="F1830" s="33"/>
    </row>
    <row r="1831" spans="6:6" ht="13.9" customHeight="1" x14ac:dyDescent="0.2">
      <c r="F1831" s="33"/>
    </row>
    <row r="1832" spans="6:6" ht="13.9" customHeight="1" x14ac:dyDescent="0.2">
      <c r="F1832" s="33"/>
    </row>
    <row r="1833" spans="6:6" ht="13.9" customHeight="1" x14ac:dyDescent="0.2">
      <c r="F1833" s="33"/>
    </row>
    <row r="1834" spans="6:6" ht="13.9" customHeight="1" x14ac:dyDescent="0.2">
      <c r="F1834" s="33"/>
    </row>
    <row r="1835" spans="6:6" ht="13.9" customHeight="1" x14ac:dyDescent="0.2">
      <c r="F1835" s="33"/>
    </row>
    <row r="1836" spans="6:6" ht="13.9" customHeight="1" x14ac:dyDescent="0.2">
      <c r="F1836" s="33"/>
    </row>
    <row r="1837" spans="6:6" ht="13.9" customHeight="1" x14ac:dyDescent="0.2">
      <c r="F1837" s="33"/>
    </row>
    <row r="1838" spans="6:6" ht="13.9" customHeight="1" x14ac:dyDescent="0.2">
      <c r="F1838" s="33"/>
    </row>
    <row r="1839" spans="6:6" ht="13.9" customHeight="1" x14ac:dyDescent="0.2">
      <c r="F1839" s="33"/>
    </row>
    <row r="1840" spans="6:6" ht="13.9" customHeight="1" x14ac:dyDescent="0.2">
      <c r="F1840" s="33"/>
    </row>
    <row r="1841" spans="6:6" ht="13.9" customHeight="1" x14ac:dyDescent="0.2">
      <c r="F1841" s="33"/>
    </row>
    <row r="1842" spans="6:6" ht="13.9" customHeight="1" x14ac:dyDescent="0.2">
      <c r="F1842" s="33"/>
    </row>
    <row r="1843" spans="6:6" ht="13.9" customHeight="1" x14ac:dyDescent="0.2">
      <c r="F1843" s="33"/>
    </row>
    <row r="1844" spans="6:6" ht="13.9" customHeight="1" x14ac:dyDescent="0.2">
      <c r="F1844" s="33"/>
    </row>
    <row r="1845" spans="6:6" ht="13.9" customHeight="1" x14ac:dyDescent="0.2">
      <c r="F1845" s="33"/>
    </row>
    <row r="1846" spans="6:6" ht="13.9" customHeight="1" x14ac:dyDescent="0.2">
      <c r="F1846" s="33"/>
    </row>
    <row r="1847" spans="6:6" ht="13.9" customHeight="1" x14ac:dyDescent="0.2">
      <c r="F1847" s="33"/>
    </row>
    <row r="1848" spans="6:6" ht="13.9" customHeight="1" x14ac:dyDescent="0.2">
      <c r="F1848" s="33"/>
    </row>
    <row r="1849" spans="6:6" ht="13.9" customHeight="1" x14ac:dyDescent="0.2">
      <c r="F1849" s="33"/>
    </row>
    <row r="1850" spans="6:6" ht="13.9" customHeight="1" x14ac:dyDescent="0.2">
      <c r="F1850" s="33"/>
    </row>
    <row r="1851" spans="6:6" ht="13.9" customHeight="1" x14ac:dyDescent="0.2">
      <c r="F1851" s="33"/>
    </row>
    <row r="1852" spans="6:6" ht="13.9" customHeight="1" x14ac:dyDescent="0.2">
      <c r="F1852" s="33"/>
    </row>
    <row r="1853" spans="6:6" ht="13.9" customHeight="1" x14ac:dyDescent="0.2">
      <c r="F1853" s="33"/>
    </row>
    <row r="1854" spans="6:6" ht="13.9" customHeight="1" x14ac:dyDescent="0.2">
      <c r="F1854" s="33"/>
    </row>
    <row r="1855" spans="6:6" ht="13.9" customHeight="1" x14ac:dyDescent="0.2">
      <c r="F1855" s="33"/>
    </row>
    <row r="1856" spans="6:6" ht="13.9" customHeight="1" x14ac:dyDescent="0.2">
      <c r="F1856" s="33"/>
    </row>
    <row r="1857" spans="6:6" ht="13.9" customHeight="1" x14ac:dyDescent="0.2">
      <c r="F1857" s="33"/>
    </row>
    <row r="1858" spans="6:6" ht="13.9" customHeight="1" x14ac:dyDescent="0.2">
      <c r="F1858" s="33"/>
    </row>
    <row r="1859" spans="6:6" ht="13.9" customHeight="1" x14ac:dyDescent="0.2">
      <c r="F1859" s="33"/>
    </row>
    <row r="1860" spans="6:6" ht="13.9" customHeight="1" x14ac:dyDescent="0.2">
      <c r="F1860" s="33"/>
    </row>
    <row r="1861" spans="6:6" ht="13.9" customHeight="1" x14ac:dyDescent="0.2">
      <c r="F1861" s="33"/>
    </row>
    <row r="1862" spans="6:6" ht="13.9" customHeight="1" x14ac:dyDescent="0.2">
      <c r="F1862" s="33"/>
    </row>
    <row r="1863" spans="6:6" ht="13.9" customHeight="1" x14ac:dyDescent="0.2">
      <c r="F1863" s="33"/>
    </row>
    <row r="1864" spans="6:6" ht="13.9" customHeight="1" x14ac:dyDescent="0.2">
      <c r="F1864" s="33"/>
    </row>
    <row r="1865" spans="6:6" ht="13.9" customHeight="1" x14ac:dyDescent="0.2">
      <c r="F1865" s="33"/>
    </row>
    <row r="1866" spans="6:6" ht="13.9" customHeight="1" x14ac:dyDescent="0.2">
      <c r="F1866" s="33"/>
    </row>
    <row r="1867" spans="6:6" ht="13.9" customHeight="1" x14ac:dyDescent="0.2">
      <c r="F1867" s="33"/>
    </row>
    <row r="1868" spans="6:6" ht="13.9" customHeight="1" x14ac:dyDescent="0.2">
      <c r="F1868" s="33"/>
    </row>
    <row r="1869" spans="6:6" ht="13.9" customHeight="1" x14ac:dyDescent="0.2">
      <c r="F1869" s="33"/>
    </row>
    <row r="1870" spans="6:6" ht="13.9" customHeight="1" x14ac:dyDescent="0.2">
      <c r="F1870" s="33"/>
    </row>
    <row r="1871" spans="6:6" ht="13.9" customHeight="1" x14ac:dyDescent="0.2">
      <c r="F1871" s="33"/>
    </row>
    <row r="1872" spans="6:6" ht="13.9" customHeight="1" x14ac:dyDescent="0.2">
      <c r="F1872" s="33"/>
    </row>
    <row r="1873" spans="6:6" ht="13.9" customHeight="1" x14ac:dyDescent="0.2">
      <c r="F1873" s="33"/>
    </row>
    <row r="1874" spans="6:6" ht="13.9" customHeight="1" x14ac:dyDescent="0.2">
      <c r="F1874" s="33"/>
    </row>
    <row r="1875" spans="6:6" ht="13.9" customHeight="1" x14ac:dyDescent="0.2">
      <c r="F1875" s="33"/>
    </row>
    <row r="1876" spans="6:6" ht="13.9" customHeight="1" x14ac:dyDescent="0.2">
      <c r="F1876" s="33"/>
    </row>
    <row r="1877" spans="6:6" ht="13.9" customHeight="1" x14ac:dyDescent="0.2">
      <c r="F1877" s="33"/>
    </row>
    <row r="1878" spans="6:6" ht="13.9" customHeight="1" x14ac:dyDescent="0.2">
      <c r="F1878" s="33"/>
    </row>
    <row r="1879" spans="6:6" ht="13.9" customHeight="1" x14ac:dyDescent="0.2">
      <c r="F1879" s="33"/>
    </row>
    <row r="1880" spans="6:6" ht="13.9" customHeight="1" x14ac:dyDescent="0.2">
      <c r="F1880" s="33"/>
    </row>
    <row r="1881" spans="6:6" ht="13.9" customHeight="1" x14ac:dyDescent="0.2">
      <c r="F1881" s="33"/>
    </row>
    <row r="1882" spans="6:6" ht="13.9" customHeight="1" x14ac:dyDescent="0.2">
      <c r="F1882" s="33"/>
    </row>
    <row r="1883" spans="6:6" ht="13.9" customHeight="1" x14ac:dyDescent="0.2">
      <c r="F1883" s="33"/>
    </row>
    <row r="1884" spans="6:6" ht="13.9" customHeight="1" x14ac:dyDescent="0.2">
      <c r="F1884" s="33"/>
    </row>
    <row r="1885" spans="6:6" ht="13.9" customHeight="1" x14ac:dyDescent="0.2">
      <c r="F1885" s="33"/>
    </row>
    <row r="1886" spans="6:6" ht="13.9" customHeight="1" x14ac:dyDescent="0.2">
      <c r="F1886" s="33"/>
    </row>
    <row r="1887" spans="6:6" ht="13.9" customHeight="1" x14ac:dyDescent="0.2">
      <c r="F1887" s="33"/>
    </row>
    <row r="1888" spans="6:6" ht="13.9" customHeight="1" x14ac:dyDescent="0.2">
      <c r="F1888" s="33"/>
    </row>
    <row r="1889" spans="6:6" ht="13.9" customHeight="1" x14ac:dyDescent="0.2">
      <c r="F1889" s="33"/>
    </row>
    <row r="1890" spans="6:6" ht="13.9" customHeight="1" x14ac:dyDescent="0.2">
      <c r="F1890" s="33"/>
    </row>
    <row r="1891" spans="6:6" ht="13.9" customHeight="1" x14ac:dyDescent="0.2">
      <c r="F1891" s="33"/>
    </row>
    <row r="1892" spans="6:6" ht="13.9" customHeight="1" x14ac:dyDescent="0.2">
      <c r="F1892" s="33"/>
    </row>
    <row r="1893" spans="6:6" ht="13.9" customHeight="1" x14ac:dyDescent="0.2">
      <c r="F1893" s="33"/>
    </row>
    <row r="1894" spans="6:6" ht="13.9" customHeight="1" x14ac:dyDescent="0.2">
      <c r="F1894" s="33"/>
    </row>
    <row r="1895" spans="6:6" ht="13.9" customHeight="1" x14ac:dyDescent="0.2">
      <c r="F1895" s="33"/>
    </row>
    <row r="1896" spans="6:6" ht="13.9" customHeight="1" x14ac:dyDescent="0.2">
      <c r="F1896" s="33"/>
    </row>
    <row r="1897" spans="6:6" ht="13.9" customHeight="1" x14ac:dyDescent="0.2">
      <c r="F1897" s="33"/>
    </row>
    <row r="1898" spans="6:6" ht="13.9" customHeight="1" x14ac:dyDescent="0.2">
      <c r="F1898" s="33"/>
    </row>
    <row r="1899" spans="6:6" ht="13.9" customHeight="1" x14ac:dyDescent="0.2">
      <c r="F1899" s="33"/>
    </row>
    <row r="1900" spans="6:6" ht="13.9" customHeight="1" x14ac:dyDescent="0.2">
      <c r="F1900" s="33"/>
    </row>
    <row r="1901" spans="6:6" ht="13.9" customHeight="1" x14ac:dyDescent="0.2">
      <c r="F1901" s="33"/>
    </row>
    <row r="1902" spans="6:6" ht="13.9" customHeight="1" x14ac:dyDescent="0.2">
      <c r="F1902" s="33"/>
    </row>
    <row r="1903" spans="6:6" ht="13.9" customHeight="1" x14ac:dyDescent="0.2">
      <c r="F1903" s="33"/>
    </row>
    <row r="1904" spans="6:6" ht="13.9" customHeight="1" x14ac:dyDescent="0.2">
      <c r="F1904" s="33"/>
    </row>
    <row r="1905" spans="6:6" ht="13.9" customHeight="1" x14ac:dyDescent="0.2">
      <c r="F1905" s="33"/>
    </row>
    <row r="1906" spans="6:6" ht="13.9" customHeight="1" x14ac:dyDescent="0.2">
      <c r="F1906" s="33"/>
    </row>
    <row r="1907" spans="6:6" ht="13.9" customHeight="1" x14ac:dyDescent="0.2">
      <c r="F1907" s="33"/>
    </row>
    <row r="1908" spans="6:6" ht="13.9" customHeight="1" x14ac:dyDescent="0.2">
      <c r="F1908" s="33"/>
    </row>
    <row r="1909" spans="6:6" ht="13.9" customHeight="1" x14ac:dyDescent="0.2">
      <c r="F1909" s="33"/>
    </row>
    <row r="1910" spans="6:6" ht="13.9" customHeight="1" x14ac:dyDescent="0.2">
      <c r="F1910" s="33"/>
    </row>
    <row r="1911" spans="6:6" ht="13.9" customHeight="1" x14ac:dyDescent="0.2">
      <c r="F1911" s="33"/>
    </row>
    <row r="1912" spans="6:6" ht="13.9" customHeight="1" x14ac:dyDescent="0.2">
      <c r="F1912" s="33"/>
    </row>
    <row r="1913" spans="6:6" ht="13.9" customHeight="1" x14ac:dyDescent="0.2">
      <c r="F1913" s="33"/>
    </row>
    <row r="1914" spans="6:6" ht="13.9" customHeight="1" x14ac:dyDescent="0.2">
      <c r="F1914" s="33"/>
    </row>
    <row r="1915" spans="6:6" ht="13.9" customHeight="1" x14ac:dyDescent="0.2">
      <c r="F1915" s="33"/>
    </row>
    <row r="1916" spans="6:6" ht="13.9" customHeight="1" x14ac:dyDescent="0.2">
      <c r="F1916" s="33"/>
    </row>
    <row r="1917" spans="6:6" ht="13.9" customHeight="1" x14ac:dyDescent="0.2">
      <c r="F1917" s="33"/>
    </row>
    <row r="1918" spans="6:6" ht="13.9" customHeight="1" x14ac:dyDescent="0.2">
      <c r="F1918" s="33"/>
    </row>
    <row r="1919" spans="6:6" ht="13.9" customHeight="1" x14ac:dyDescent="0.2">
      <c r="F1919" s="33"/>
    </row>
    <row r="1920" spans="6:6" ht="13.9" customHeight="1" x14ac:dyDescent="0.2">
      <c r="F1920" s="33"/>
    </row>
    <row r="1921" spans="6:6" ht="13.9" customHeight="1" x14ac:dyDescent="0.2">
      <c r="F1921" s="33"/>
    </row>
    <row r="1922" spans="6:6" ht="13.9" customHeight="1" x14ac:dyDescent="0.2">
      <c r="F1922" s="33"/>
    </row>
    <row r="1923" spans="6:6" ht="13.9" customHeight="1" x14ac:dyDescent="0.2">
      <c r="F1923" s="33"/>
    </row>
    <row r="1924" spans="6:6" ht="13.9" customHeight="1" x14ac:dyDescent="0.2">
      <c r="F1924" s="33"/>
    </row>
    <row r="1925" spans="6:6" ht="13.9" customHeight="1" x14ac:dyDescent="0.2">
      <c r="F1925" s="33"/>
    </row>
    <row r="1926" spans="6:6" ht="13.9" customHeight="1" x14ac:dyDescent="0.2">
      <c r="F1926" s="33"/>
    </row>
    <row r="1927" spans="6:6" ht="13.9" customHeight="1" x14ac:dyDescent="0.2">
      <c r="F1927" s="33"/>
    </row>
    <row r="1928" spans="6:6" ht="13.9" customHeight="1" x14ac:dyDescent="0.2">
      <c r="F1928" s="33"/>
    </row>
    <row r="1929" spans="6:6" ht="13.9" customHeight="1" x14ac:dyDescent="0.2">
      <c r="F1929" s="33"/>
    </row>
    <row r="1930" spans="6:6" ht="13.9" customHeight="1" x14ac:dyDescent="0.2">
      <c r="F1930" s="33"/>
    </row>
    <row r="1931" spans="6:6" ht="13.9" customHeight="1" x14ac:dyDescent="0.2">
      <c r="F1931" s="33"/>
    </row>
    <row r="1932" spans="6:6" ht="13.9" customHeight="1" x14ac:dyDescent="0.2">
      <c r="F1932" s="33"/>
    </row>
    <row r="1933" spans="6:6" ht="13.9" customHeight="1" x14ac:dyDescent="0.2">
      <c r="F1933" s="33"/>
    </row>
    <row r="1934" spans="6:6" ht="13.9" customHeight="1" x14ac:dyDescent="0.2">
      <c r="F1934" s="33"/>
    </row>
    <row r="1935" spans="6:6" ht="13.9" customHeight="1" x14ac:dyDescent="0.2">
      <c r="F1935" s="33"/>
    </row>
    <row r="1936" spans="6:6" ht="13.9" customHeight="1" x14ac:dyDescent="0.2">
      <c r="F1936" s="33"/>
    </row>
    <row r="1937" spans="6:6" ht="13.9" customHeight="1" x14ac:dyDescent="0.2">
      <c r="F1937" s="33"/>
    </row>
    <row r="1938" spans="6:6" ht="13.9" customHeight="1" x14ac:dyDescent="0.2">
      <c r="F1938" s="33"/>
    </row>
    <row r="1939" spans="6:6" ht="13.9" customHeight="1" x14ac:dyDescent="0.2">
      <c r="F1939" s="33"/>
    </row>
    <row r="1940" spans="6:6" ht="13.9" customHeight="1" x14ac:dyDescent="0.2">
      <c r="F1940" s="33"/>
    </row>
    <row r="1941" spans="6:6" ht="13.9" customHeight="1" x14ac:dyDescent="0.2">
      <c r="F1941" s="33"/>
    </row>
    <row r="1942" spans="6:6" ht="13.9" customHeight="1" x14ac:dyDescent="0.2">
      <c r="F1942" s="33"/>
    </row>
    <row r="1943" spans="6:6" ht="13.9" customHeight="1" x14ac:dyDescent="0.2">
      <c r="F1943" s="33"/>
    </row>
    <row r="1944" spans="6:6" ht="13.9" customHeight="1" x14ac:dyDescent="0.2">
      <c r="F1944" s="33"/>
    </row>
    <row r="1945" spans="6:6" ht="13.9" customHeight="1" x14ac:dyDescent="0.2">
      <c r="F1945" s="33"/>
    </row>
    <row r="1946" spans="6:6" ht="13.9" customHeight="1" x14ac:dyDescent="0.2">
      <c r="F1946" s="33"/>
    </row>
    <row r="1947" spans="6:6" ht="13.9" customHeight="1" x14ac:dyDescent="0.2">
      <c r="F1947" s="33"/>
    </row>
    <row r="1948" spans="6:6" ht="13.9" customHeight="1" x14ac:dyDescent="0.2">
      <c r="F1948" s="33"/>
    </row>
    <row r="1949" spans="6:6" ht="13.9" customHeight="1" x14ac:dyDescent="0.2">
      <c r="F1949" s="33"/>
    </row>
    <row r="1950" spans="6:6" ht="13.9" customHeight="1" x14ac:dyDescent="0.2">
      <c r="F1950" s="33"/>
    </row>
    <row r="1951" spans="6:6" ht="13.9" customHeight="1" x14ac:dyDescent="0.2">
      <c r="F1951" s="33"/>
    </row>
    <row r="1952" spans="6:6" ht="13.9" customHeight="1" x14ac:dyDescent="0.2">
      <c r="F1952" s="33"/>
    </row>
    <row r="1953" spans="6:6" ht="13.9" customHeight="1" x14ac:dyDescent="0.2">
      <c r="F1953" s="33"/>
    </row>
    <row r="1954" spans="6:6" ht="13.9" customHeight="1" x14ac:dyDescent="0.2">
      <c r="F1954" s="33"/>
    </row>
    <row r="1955" spans="6:6" ht="13.9" customHeight="1" x14ac:dyDescent="0.2">
      <c r="F1955" s="33"/>
    </row>
    <row r="1956" spans="6:6" ht="13.9" customHeight="1" x14ac:dyDescent="0.2">
      <c r="F1956" s="33"/>
    </row>
    <row r="1957" spans="6:6" ht="13.9" customHeight="1" x14ac:dyDescent="0.2">
      <c r="F1957" s="33"/>
    </row>
    <row r="1958" spans="6:6" ht="13.9" customHeight="1" x14ac:dyDescent="0.2">
      <c r="F1958" s="33"/>
    </row>
    <row r="1959" spans="6:6" ht="13.9" customHeight="1" x14ac:dyDescent="0.2">
      <c r="F1959" s="33"/>
    </row>
    <row r="1960" spans="6:6" ht="13.9" customHeight="1" x14ac:dyDescent="0.2">
      <c r="F1960" s="33"/>
    </row>
    <row r="1961" spans="6:6" ht="13.9" customHeight="1" x14ac:dyDescent="0.2">
      <c r="F1961" s="33"/>
    </row>
    <row r="1962" spans="6:6" ht="13.9" customHeight="1" x14ac:dyDescent="0.2">
      <c r="F1962" s="33"/>
    </row>
    <row r="1963" spans="6:6" ht="13.9" customHeight="1" x14ac:dyDescent="0.2">
      <c r="F1963" s="33"/>
    </row>
    <row r="1964" spans="6:6" ht="13.9" customHeight="1" x14ac:dyDescent="0.2">
      <c r="F1964" s="33"/>
    </row>
    <row r="1965" spans="6:6" ht="13.9" customHeight="1" x14ac:dyDescent="0.2">
      <c r="F1965" s="33"/>
    </row>
    <row r="1966" spans="6:6" ht="13.9" customHeight="1" x14ac:dyDescent="0.2">
      <c r="F1966" s="33"/>
    </row>
    <row r="1967" spans="6:6" ht="13.9" customHeight="1" x14ac:dyDescent="0.2">
      <c r="F1967" s="33"/>
    </row>
    <row r="1968" spans="6:6" ht="13.9" customHeight="1" x14ac:dyDescent="0.2">
      <c r="F1968" s="33"/>
    </row>
    <row r="1969" spans="6:6" ht="13.9" customHeight="1" x14ac:dyDescent="0.2">
      <c r="F1969" s="33"/>
    </row>
    <row r="1970" spans="6:6" ht="13.9" customHeight="1" x14ac:dyDescent="0.2">
      <c r="F1970" s="33"/>
    </row>
    <row r="1971" spans="6:6" ht="13.9" customHeight="1" x14ac:dyDescent="0.2">
      <c r="F1971" s="33"/>
    </row>
    <row r="1972" spans="6:6" ht="13.9" customHeight="1" x14ac:dyDescent="0.2">
      <c r="F1972" s="33"/>
    </row>
    <row r="1973" spans="6:6" ht="13.9" customHeight="1" x14ac:dyDescent="0.2">
      <c r="F1973" s="33"/>
    </row>
    <row r="1974" spans="6:6" ht="13.9" customHeight="1" x14ac:dyDescent="0.2">
      <c r="F1974" s="33"/>
    </row>
    <row r="1975" spans="6:6" ht="13.9" customHeight="1" x14ac:dyDescent="0.2">
      <c r="F1975" s="33"/>
    </row>
    <row r="1976" spans="6:6" ht="13.9" customHeight="1" x14ac:dyDescent="0.2">
      <c r="F1976" s="33"/>
    </row>
    <row r="1977" spans="6:6" ht="13.9" customHeight="1" x14ac:dyDescent="0.2">
      <c r="F1977" s="33"/>
    </row>
    <row r="1978" spans="6:6" ht="13.9" customHeight="1" x14ac:dyDescent="0.2">
      <c r="F1978" s="33"/>
    </row>
    <row r="1979" spans="6:6" ht="13.9" customHeight="1" x14ac:dyDescent="0.2">
      <c r="F1979" s="33"/>
    </row>
    <row r="1980" spans="6:6" ht="13.9" customHeight="1" x14ac:dyDescent="0.2">
      <c r="F1980" s="33"/>
    </row>
    <row r="1981" spans="6:6" ht="13.9" customHeight="1" x14ac:dyDescent="0.2">
      <c r="F1981" s="33"/>
    </row>
    <row r="1982" spans="6:6" ht="13.9" customHeight="1" x14ac:dyDescent="0.2">
      <c r="F1982" s="33"/>
    </row>
    <row r="1983" spans="6:6" ht="13.9" customHeight="1" x14ac:dyDescent="0.2">
      <c r="F1983" s="33"/>
    </row>
    <row r="1984" spans="6:6" ht="13.9" customHeight="1" x14ac:dyDescent="0.2">
      <c r="F1984" s="33"/>
    </row>
    <row r="1985" spans="6:6" ht="13.9" customHeight="1" x14ac:dyDescent="0.2">
      <c r="F1985" s="33"/>
    </row>
    <row r="1986" spans="6:6" ht="13.9" customHeight="1" x14ac:dyDescent="0.2">
      <c r="F1986" s="33"/>
    </row>
    <row r="1987" spans="6:6" ht="13.9" customHeight="1" x14ac:dyDescent="0.2">
      <c r="F1987" s="33"/>
    </row>
    <row r="1988" spans="6:6" ht="13.9" customHeight="1" x14ac:dyDescent="0.2">
      <c r="F1988" s="33"/>
    </row>
    <row r="1989" spans="6:6" ht="13.9" customHeight="1" x14ac:dyDescent="0.2">
      <c r="F1989" s="33"/>
    </row>
    <row r="1990" spans="6:6" ht="13.9" customHeight="1" x14ac:dyDescent="0.2">
      <c r="F1990" s="33"/>
    </row>
    <row r="1991" spans="6:6" ht="13.9" customHeight="1" x14ac:dyDescent="0.2">
      <c r="F1991" s="33"/>
    </row>
    <row r="1992" spans="6:6" ht="13.9" customHeight="1" x14ac:dyDescent="0.2">
      <c r="F1992" s="33"/>
    </row>
    <row r="1993" spans="6:6" ht="13.9" customHeight="1" x14ac:dyDescent="0.2">
      <c r="F1993" s="33"/>
    </row>
    <row r="1994" spans="6:6" ht="13.9" customHeight="1" x14ac:dyDescent="0.2">
      <c r="F1994" s="33"/>
    </row>
    <row r="1995" spans="6:6" ht="13.9" customHeight="1" x14ac:dyDescent="0.2">
      <c r="F1995" s="33"/>
    </row>
    <row r="1996" spans="6:6" ht="13.9" customHeight="1" x14ac:dyDescent="0.2">
      <c r="F1996" s="33"/>
    </row>
    <row r="1997" spans="6:6" ht="13.9" customHeight="1" x14ac:dyDescent="0.2">
      <c r="F1997" s="33"/>
    </row>
    <row r="1998" spans="6:6" ht="13.9" customHeight="1" x14ac:dyDescent="0.2">
      <c r="F1998" s="33"/>
    </row>
    <row r="1999" spans="6:6" ht="13.9" customHeight="1" x14ac:dyDescent="0.2">
      <c r="F1999" s="33"/>
    </row>
    <row r="2000" spans="6:6" ht="13.9" customHeight="1" x14ac:dyDescent="0.2">
      <c r="F2000" s="33"/>
    </row>
    <row r="2001" spans="6:6" ht="13.9" customHeight="1" x14ac:dyDescent="0.2">
      <c r="F2001" s="33"/>
    </row>
    <row r="2002" spans="6:6" ht="13.9" customHeight="1" x14ac:dyDescent="0.2">
      <c r="F2002" s="33"/>
    </row>
    <row r="2003" spans="6:6" ht="13.9" customHeight="1" x14ac:dyDescent="0.2">
      <c r="F2003" s="33"/>
    </row>
    <row r="2004" spans="6:6" ht="13.9" customHeight="1" x14ac:dyDescent="0.2">
      <c r="F2004" s="33"/>
    </row>
    <row r="2005" spans="6:6" ht="13.9" customHeight="1" x14ac:dyDescent="0.2">
      <c r="F2005" s="33"/>
    </row>
    <row r="2006" spans="6:6" ht="13.9" customHeight="1" x14ac:dyDescent="0.2">
      <c r="F2006" s="33"/>
    </row>
    <row r="2007" spans="6:6" ht="13.9" customHeight="1" x14ac:dyDescent="0.2">
      <c r="F2007" s="33"/>
    </row>
    <row r="2008" spans="6:6" ht="13.9" customHeight="1" x14ac:dyDescent="0.2">
      <c r="F2008" s="33"/>
    </row>
    <row r="2009" spans="6:6" ht="13.9" customHeight="1" x14ac:dyDescent="0.2">
      <c r="F2009" s="33"/>
    </row>
    <row r="2010" spans="6:6" ht="13.9" customHeight="1" x14ac:dyDescent="0.2">
      <c r="F2010" s="33"/>
    </row>
    <row r="2011" spans="6:6" ht="13.9" customHeight="1" x14ac:dyDescent="0.2">
      <c r="F2011" s="33"/>
    </row>
    <row r="2012" spans="6:6" ht="13.9" customHeight="1" x14ac:dyDescent="0.2">
      <c r="F2012" s="33"/>
    </row>
    <row r="2013" spans="6:6" ht="13.9" customHeight="1" x14ac:dyDescent="0.2">
      <c r="F2013" s="33"/>
    </row>
    <row r="2014" spans="6:6" ht="13.9" customHeight="1" x14ac:dyDescent="0.2">
      <c r="F2014" s="33"/>
    </row>
    <row r="2015" spans="6:6" ht="13.9" customHeight="1" x14ac:dyDescent="0.2">
      <c r="F2015" s="33"/>
    </row>
    <row r="2016" spans="6:6" ht="13.9" customHeight="1" x14ac:dyDescent="0.2">
      <c r="F2016" s="33"/>
    </row>
    <row r="2017" spans="6:6" ht="13.9" customHeight="1" x14ac:dyDescent="0.2">
      <c r="F2017" s="33"/>
    </row>
    <row r="2018" spans="6:6" ht="13.9" customHeight="1" x14ac:dyDescent="0.2">
      <c r="F2018" s="33"/>
    </row>
    <row r="2019" spans="6:6" ht="13.9" customHeight="1" x14ac:dyDescent="0.2">
      <c r="F2019" s="33"/>
    </row>
    <row r="2020" spans="6:6" ht="13.9" customHeight="1" x14ac:dyDescent="0.2">
      <c r="F2020" s="33"/>
    </row>
    <row r="2021" spans="6:6" ht="13.9" customHeight="1" x14ac:dyDescent="0.2">
      <c r="F2021" s="33"/>
    </row>
    <row r="2022" spans="6:6" ht="13.9" customHeight="1" x14ac:dyDescent="0.2">
      <c r="F2022" s="33"/>
    </row>
    <row r="2023" spans="6:6" ht="13.9" customHeight="1" x14ac:dyDescent="0.2">
      <c r="F2023" s="33"/>
    </row>
    <row r="2024" spans="6:6" ht="13.9" customHeight="1" x14ac:dyDescent="0.2">
      <c r="F2024" s="33"/>
    </row>
    <row r="2025" spans="6:6" ht="13.9" customHeight="1" x14ac:dyDescent="0.2">
      <c r="F2025" s="33"/>
    </row>
    <row r="2026" spans="6:6" ht="13.9" customHeight="1" x14ac:dyDescent="0.2">
      <c r="F2026" s="33"/>
    </row>
    <row r="2027" spans="6:6" ht="13.9" customHeight="1" x14ac:dyDescent="0.2">
      <c r="F2027" s="33"/>
    </row>
    <row r="2028" spans="6:6" ht="13.9" customHeight="1" x14ac:dyDescent="0.2">
      <c r="F2028" s="33"/>
    </row>
    <row r="2029" spans="6:6" ht="13.9" customHeight="1" x14ac:dyDescent="0.2">
      <c r="F2029" s="33"/>
    </row>
    <row r="2030" spans="6:6" ht="13.9" customHeight="1" x14ac:dyDescent="0.2">
      <c r="F2030" s="33"/>
    </row>
    <row r="2031" spans="6:6" ht="13.9" customHeight="1" x14ac:dyDescent="0.2">
      <c r="F2031" s="33"/>
    </row>
    <row r="2032" spans="6:6" ht="13.9" customHeight="1" x14ac:dyDescent="0.2">
      <c r="F2032" s="33"/>
    </row>
    <row r="2033" spans="6:6" ht="13.9" customHeight="1" x14ac:dyDescent="0.2">
      <c r="F2033" s="33"/>
    </row>
    <row r="2034" spans="6:6" ht="13.9" customHeight="1" x14ac:dyDescent="0.2">
      <c r="F2034" s="33"/>
    </row>
    <row r="2035" spans="6:6" ht="13.9" customHeight="1" x14ac:dyDescent="0.2">
      <c r="F2035" s="33"/>
    </row>
    <row r="2036" spans="6:6" ht="13.9" customHeight="1" x14ac:dyDescent="0.2">
      <c r="F2036" s="33"/>
    </row>
    <row r="2037" spans="6:6" ht="13.9" customHeight="1" x14ac:dyDescent="0.2">
      <c r="F2037" s="33"/>
    </row>
    <row r="2038" spans="6:6" ht="13.9" customHeight="1" x14ac:dyDescent="0.2">
      <c r="F2038" s="33"/>
    </row>
    <row r="2039" spans="6:6" ht="13.9" customHeight="1" x14ac:dyDescent="0.2">
      <c r="F2039" s="33"/>
    </row>
    <row r="2040" spans="6:6" ht="13.9" customHeight="1" x14ac:dyDescent="0.2">
      <c r="F2040" s="33"/>
    </row>
    <row r="2041" spans="6:6" ht="13.9" customHeight="1" x14ac:dyDescent="0.2">
      <c r="F2041" s="33"/>
    </row>
    <row r="2042" spans="6:6" ht="13.9" customHeight="1" x14ac:dyDescent="0.2">
      <c r="F2042" s="33"/>
    </row>
    <row r="2043" spans="6:6" ht="13.9" customHeight="1" x14ac:dyDescent="0.2">
      <c r="F2043" s="33"/>
    </row>
    <row r="2044" spans="6:6" ht="13.9" customHeight="1" x14ac:dyDescent="0.2">
      <c r="F2044" s="33"/>
    </row>
    <row r="2045" spans="6:6" ht="13.9" customHeight="1" x14ac:dyDescent="0.2">
      <c r="F2045" s="33"/>
    </row>
    <row r="2046" spans="6:6" ht="13.9" customHeight="1" x14ac:dyDescent="0.2">
      <c r="F2046" s="33"/>
    </row>
    <row r="2047" spans="6:6" ht="13.9" customHeight="1" x14ac:dyDescent="0.2">
      <c r="F2047" s="33"/>
    </row>
    <row r="2048" spans="6:6" ht="13.9" customHeight="1" x14ac:dyDescent="0.2">
      <c r="F2048" s="33"/>
    </row>
    <row r="2049" spans="6:6" ht="13.9" customHeight="1" x14ac:dyDescent="0.2">
      <c r="F2049" s="33"/>
    </row>
    <row r="2050" spans="6:6" ht="13.9" customHeight="1" x14ac:dyDescent="0.2">
      <c r="F2050" s="33"/>
    </row>
    <row r="2051" spans="6:6" ht="13.9" customHeight="1" x14ac:dyDescent="0.2">
      <c r="F2051" s="33"/>
    </row>
    <row r="2052" spans="6:6" ht="13.9" customHeight="1" x14ac:dyDescent="0.2">
      <c r="F2052" s="33"/>
    </row>
    <row r="2053" spans="6:6" ht="13.9" customHeight="1" x14ac:dyDescent="0.2">
      <c r="F2053" s="33"/>
    </row>
    <row r="2054" spans="6:6" ht="13.9" customHeight="1" x14ac:dyDescent="0.2">
      <c r="F2054" s="33"/>
    </row>
    <row r="2055" spans="6:6" ht="13.9" customHeight="1" x14ac:dyDescent="0.2">
      <c r="F2055" s="33"/>
    </row>
    <row r="2056" spans="6:6" ht="13.9" customHeight="1" x14ac:dyDescent="0.2">
      <c r="F2056" s="33"/>
    </row>
    <row r="2057" spans="6:6" ht="13.9" customHeight="1" x14ac:dyDescent="0.2">
      <c r="F2057" s="33"/>
    </row>
    <row r="2058" spans="6:6" ht="13.9" customHeight="1" x14ac:dyDescent="0.2">
      <c r="F2058" s="33"/>
    </row>
    <row r="2059" spans="6:6" ht="13.9" customHeight="1" x14ac:dyDescent="0.2">
      <c r="F2059" s="33"/>
    </row>
    <row r="2060" spans="6:6" ht="13.9" customHeight="1" x14ac:dyDescent="0.2">
      <c r="F2060" s="33"/>
    </row>
    <row r="2061" spans="6:6" ht="13.9" customHeight="1" x14ac:dyDescent="0.2">
      <c r="F2061" s="33"/>
    </row>
    <row r="2062" spans="6:6" ht="13.9" customHeight="1" x14ac:dyDescent="0.2">
      <c r="F2062" s="33"/>
    </row>
    <row r="2063" spans="6:6" ht="13.9" customHeight="1" x14ac:dyDescent="0.2">
      <c r="F2063" s="33"/>
    </row>
    <row r="2064" spans="6:6" ht="13.9" customHeight="1" x14ac:dyDescent="0.2">
      <c r="F2064" s="33"/>
    </row>
    <row r="2065" spans="6:6" ht="13.9" customHeight="1" x14ac:dyDescent="0.2">
      <c r="F2065" s="33"/>
    </row>
    <row r="2066" spans="6:6" ht="13.9" customHeight="1" x14ac:dyDescent="0.2">
      <c r="F2066" s="33"/>
    </row>
    <row r="2067" spans="6:6" ht="13.9" customHeight="1" x14ac:dyDescent="0.2">
      <c r="F2067" s="33"/>
    </row>
    <row r="2068" spans="6:6" ht="13.9" customHeight="1" x14ac:dyDescent="0.2">
      <c r="F2068" s="33"/>
    </row>
    <row r="2069" spans="6:6" ht="13.9" customHeight="1" x14ac:dyDescent="0.2">
      <c r="F2069" s="33"/>
    </row>
    <row r="2070" spans="6:6" ht="13.9" customHeight="1" x14ac:dyDescent="0.2">
      <c r="F2070" s="33"/>
    </row>
    <row r="2071" spans="6:6" ht="13.9" customHeight="1" x14ac:dyDescent="0.2">
      <c r="F2071" s="33"/>
    </row>
    <row r="2072" spans="6:6" ht="13.9" customHeight="1" x14ac:dyDescent="0.2">
      <c r="F2072" s="33"/>
    </row>
    <row r="2073" spans="6:6" ht="13.9" customHeight="1" x14ac:dyDescent="0.2">
      <c r="F2073" s="33"/>
    </row>
    <row r="2074" spans="6:6" ht="13.9" customHeight="1" x14ac:dyDescent="0.2">
      <c r="F2074" s="33"/>
    </row>
    <row r="2075" spans="6:6" ht="13.9" customHeight="1" x14ac:dyDescent="0.2">
      <c r="F2075" s="33"/>
    </row>
    <row r="2076" spans="6:6" ht="13.9" customHeight="1" x14ac:dyDescent="0.2">
      <c r="F2076" s="33"/>
    </row>
    <row r="2077" spans="6:6" ht="13.9" customHeight="1" x14ac:dyDescent="0.2">
      <c r="F2077" s="33"/>
    </row>
    <row r="2078" spans="6:6" ht="13.9" customHeight="1" x14ac:dyDescent="0.2">
      <c r="F2078" s="33"/>
    </row>
    <row r="2079" spans="6:6" ht="13.9" customHeight="1" x14ac:dyDescent="0.2">
      <c r="F2079" s="33"/>
    </row>
    <row r="2080" spans="6:6" ht="13.9" customHeight="1" x14ac:dyDescent="0.2">
      <c r="F2080" s="33"/>
    </row>
    <row r="2081" spans="6:6" ht="13.9" customHeight="1" x14ac:dyDescent="0.2">
      <c r="F2081" s="33"/>
    </row>
    <row r="2082" spans="6:6" ht="13.9" customHeight="1" x14ac:dyDescent="0.2">
      <c r="F2082" s="33"/>
    </row>
    <row r="2083" spans="6:6" ht="13.9" customHeight="1" x14ac:dyDescent="0.2">
      <c r="F2083" s="33"/>
    </row>
    <row r="2084" spans="6:6" ht="13.9" customHeight="1" x14ac:dyDescent="0.2">
      <c r="F2084" s="33"/>
    </row>
    <row r="2085" spans="6:6" ht="13.9" customHeight="1" x14ac:dyDescent="0.2">
      <c r="F2085" s="33"/>
    </row>
    <row r="2086" spans="6:6" ht="13.9" customHeight="1" x14ac:dyDescent="0.2">
      <c r="F2086" s="33"/>
    </row>
    <row r="2087" spans="6:6" ht="13.9" customHeight="1" x14ac:dyDescent="0.2">
      <c r="F2087" s="33"/>
    </row>
    <row r="2088" spans="6:6" ht="13.9" customHeight="1" x14ac:dyDescent="0.2">
      <c r="F2088" s="33"/>
    </row>
    <row r="2089" spans="6:6" ht="13.9" customHeight="1" x14ac:dyDescent="0.2">
      <c r="F2089" s="33"/>
    </row>
    <row r="2090" spans="6:6" ht="13.9" customHeight="1" x14ac:dyDescent="0.2">
      <c r="F2090" s="33"/>
    </row>
    <row r="2091" spans="6:6" ht="13.9" customHeight="1" x14ac:dyDescent="0.2">
      <c r="F2091" s="33"/>
    </row>
    <row r="2092" spans="6:6" ht="13.9" customHeight="1" x14ac:dyDescent="0.2">
      <c r="F2092" s="33"/>
    </row>
    <row r="2093" spans="6:6" ht="13.9" customHeight="1" x14ac:dyDescent="0.2">
      <c r="F2093" s="33"/>
    </row>
    <row r="2094" spans="6:6" ht="13.9" customHeight="1" x14ac:dyDescent="0.2">
      <c r="F2094" s="33"/>
    </row>
    <row r="2095" spans="6:6" ht="13.9" customHeight="1" x14ac:dyDescent="0.2">
      <c r="F2095" s="33"/>
    </row>
    <row r="2096" spans="6:6" ht="13.9" customHeight="1" x14ac:dyDescent="0.2">
      <c r="F2096" s="33"/>
    </row>
    <row r="2097" spans="6:6" ht="13.9" customHeight="1" x14ac:dyDescent="0.2">
      <c r="F2097" s="33"/>
    </row>
    <row r="2098" spans="6:6" ht="13.9" customHeight="1" x14ac:dyDescent="0.2">
      <c r="F2098" s="33"/>
    </row>
    <row r="2099" spans="6:6" ht="13.9" customHeight="1" x14ac:dyDescent="0.2">
      <c r="F2099" s="33"/>
    </row>
    <row r="2100" spans="6:6" ht="13.9" customHeight="1" x14ac:dyDescent="0.2">
      <c r="F2100" s="33"/>
    </row>
    <row r="2101" spans="6:6" ht="13.9" customHeight="1" x14ac:dyDescent="0.2">
      <c r="F2101" s="33"/>
    </row>
    <row r="2102" spans="6:6" ht="13.9" customHeight="1" x14ac:dyDescent="0.2">
      <c r="F2102" s="33"/>
    </row>
    <row r="2103" spans="6:6" ht="13.9" customHeight="1" x14ac:dyDescent="0.2">
      <c r="F2103" s="33"/>
    </row>
    <row r="2104" spans="6:6" ht="13.9" customHeight="1" x14ac:dyDescent="0.2">
      <c r="F2104" s="33"/>
    </row>
    <row r="2105" spans="6:6" ht="13.9" customHeight="1" x14ac:dyDescent="0.2">
      <c r="F2105" s="33"/>
    </row>
    <row r="2106" spans="6:6" ht="13.9" customHeight="1" x14ac:dyDescent="0.2">
      <c r="F2106" s="33"/>
    </row>
    <row r="2107" spans="6:6" ht="13.9" customHeight="1" x14ac:dyDescent="0.2">
      <c r="F2107" s="33"/>
    </row>
    <row r="2108" spans="6:6" ht="13.9" customHeight="1" x14ac:dyDescent="0.2">
      <c r="F2108" s="33"/>
    </row>
    <row r="2109" spans="6:6" ht="13.9" customHeight="1" x14ac:dyDescent="0.2">
      <c r="F2109" s="33"/>
    </row>
    <row r="2110" spans="6:6" ht="13.9" customHeight="1" x14ac:dyDescent="0.2">
      <c r="F2110" s="33"/>
    </row>
    <row r="2111" spans="6:6" ht="13.9" customHeight="1" x14ac:dyDescent="0.2">
      <c r="F2111" s="33"/>
    </row>
    <row r="2112" spans="6:6" ht="13.9" customHeight="1" x14ac:dyDescent="0.2">
      <c r="F2112" s="33"/>
    </row>
    <row r="2113" spans="6:6" ht="13.9" customHeight="1" x14ac:dyDescent="0.2">
      <c r="F2113" s="33"/>
    </row>
    <row r="2114" spans="6:6" ht="13.9" customHeight="1" x14ac:dyDescent="0.2">
      <c r="F2114" s="33"/>
    </row>
    <row r="2115" spans="6:6" ht="13.9" customHeight="1" x14ac:dyDescent="0.2">
      <c r="F2115" s="33"/>
    </row>
    <row r="2116" spans="6:6" ht="13.9" customHeight="1" x14ac:dyDescent="0.2">
      <c r="F2116" s="33"/>
    </row>
    <row r="2117" spans="6:6" ht="13.9" customHeight="1" x14ac:dyDescent="0.2">
      <c r="F2117" s="33"/>
    </row>
    <row r="2118" spans="6:6" ht="13.9" customHeight="1" x14ac:dyDescent="0.2">
      <c r="F2118" s="33"/>
    </row>
    <row r="2119" spans="6:6" ht="13.9" customHeight="1" x14ac:dyDescent="0.2">
      <c r="F2119" s="33"/>
    </row>
    <row r="2120" spans="6:6" ht="13.9" customHeight="1" x14ac:dyDescent="0.2">
      <c r="F2120" s="33"/>
    </row>
    <row r="2121" spans="6:6" ht="13.9" customHeight="1" x14ac:dyDescent="0.2">
      <c r="F2121" s="33"/>
    </row>
    <row r="2122" spans="6:6" ht="13.9" customHeight="1" x14ac:dyDescent="0.2">
      <c r="F2122" s="33"/>
    </row>
    <row r="2123" spans="6:6" ht="13.9" customHeight="1" x14ac:dyDescent="0.2">
      <c r="F2123" s="33"/>
    </row>
    <row r="2124" spans="6:6" ht="13.9" customHeight="1" x14ac:dyDescent="0.2">
      <c r="F2124" s="33"/>
    </row>
    <row r="2125" spans="6:6" ht="13.9" customHeight="1" x14ac:dyDescent="0.2">
      <c r="F2125" s="33"/>
    </row>
    <row r="2126" spans="6:6" ht="13.9" customHeight="1" x14ac:dyDescent="0.2">
      <c r="F2126" s="33"/>
    </row>
    <row r="2127" spans="6:6" ht="13.9" customHeight="1" x14ac:dyDescent="0.2">
      <c r="F2127" s="33"/>
    </row>
    <row r="2128" spans="6:6" ht="13.9" customHeight="1" x14ac:dyDescent="0.2">
      <c r="F2128" s="33"/>
    </row>
    <row r="2129" spans="6:6" ht="13.9" customHeight="1" x14ac:dyDescent="0.2">
      <c r="F2129" s="33"/>
    </row>
    <row r="2130" spans="6:6" ht="13.9" customHeight="1" x14ac:dyDescent="0.2">
      <c r="F2130" s="33"/>
    </row>
    <row r="2131" spans="6:6" ht="13.9" customHeight="1" x14ac:dyDescent="0.2">
      <c r="F2131" s="33"/>
    </row>
    <row r="2132" spans="6:6" ht="13.9" customHeight="1" x14ac:dyDescent="0.2">
      <c r="F2132" s="33"/>
    </row>
    <row r="2133" spans="6:6" ht="13.9" customHeight="1" x14ac:dyDescent="0.2">
      <c r="F2133" s="33"/>
    </row>
    <row r="2134" spans="6:6" ht="13.9" customHeight="1" x14ac:dyDescent="0.2">
      <c r="F2134" s="33"/>
    </row>
    <row r="2135" spans="6:6" ht="13.9" customHeight="1" x14ac:dyDescent="0.2">
      <c r="F2135" s="33"/>
    </row>
    <row r="2136" spans="6:6" ht="13.9" customHeight="1" x14ac:dyDescent="0.2">
      <c r="F2136" s="33"/>
    </row>
    <row r="2137" spans="6:6" ht="13.9" customHeight="1" x14ac:dyDescent="0.2">
      <c r="F2137" s="33"/>
    </row>
    <row r="2138" spans="6:6" ht="13.9" customHeight="1" x14ac:dyDescent="0.2">
      <c r="F2138" s="33"/>
    </row>
    <row r="2139" spans="6:6" ht="13.9" customHeight="1" x14ac:dyDescent="0.2">
      <c r="F2139" s="33"/>
    </row>
    <row r="2140" spans="6:6" ht="13.9" customHeight="1" x14ac:dyDescent="0.2">
      <c r="F2140" s="33"/>
    </row>
    <row r="2141" spans="6:6" ht="13.9" customHeight="1" x14ac:dyDescent="0.2">
      <c r="F2141" s="33"/>
    </row>
    <row r="2142" spans="6:6" ht="13.9" customHeight="1" x14ac:dyDescent="0.2">
      <c r="F2142" s="33"/>
    </row>
    <row r="2143" spans="6:6" ht="13.9" customHeight="1" x14ac:dyDescent="0.2">
      <c r="F2143" s="33"/>
    </row>
    <row r="2144" spans="6:6" ht="13.9" customHeight="1" x14ac:dyDescent="0.2">
      <c r="F2144" s="33"/>
    </row>
    <row r="2145" spans="6:6" ht="13.9" customHeight="1" x14ac:dyDescent="0.2">
      <c r="F2145" s="33"/>
    </row>
    <row r="2146" spans="6:6" ht="13.9" customHeight="1" x14ac:dyDescent="0.2">
      <c r="F2146" s="33"/>
    </row>
    <row r="2147" spans="6:6" ht="13.9" customHeight="1" x14ac:dyDescent="0.2">
      <c r="F2147" s="33"/>
    </row>
    <row r="2148" spans="6:6" ht="13.9" customHeight="1" x14ac:dyDescent="0.2">
      <c r="F2148" s="33"/>
    </row>
    <row r="2149" spans="6:6" ht="13.9" customHeight="1" x14ac:dyDescent="0.2">
      <c r="F2149" s="33"/>
    </row>
    <row r="2150" spans="6:6" ht="13.9" customHeight="1" x14ac:dyDescent="0.2">
      <c r="F2150" s="33"/>
    </row>
    <row r="2151" spans="6:6" ht="13.9" customHeight="1" x14ac:dyDescent="0.2">
      <c r="F2151" s="33"/>
    </row>
    <row r="2152" spans="6:6" ht="13.9" customHeight="1" x14ac:dyDescent="0.2">
      <c r="F2152" s="33"/>
    </row>
    <row r="2153" spans="6:6" ht="13.9" customHeight="1" x14ac:dyDescent="0.2">
      <c r="F2153" s="33"/>
    </row>
    <row r="2154" spans="6:6" ht="13.9" customHeight="1" x14ac:dyDescent="0.2">
      <c r="F2154" s="33"/>
    </row>
    <row r="2155" spans="6:6" ht="13.9" customHeight="1" x14ac:dyDescent="0.2">
      <c r="F2155" s="33"/>
    </row>
    <row r="2156" spans="6:6" ht="13.9" customHeight="1" x14ac:dyDescent="0.2">
      <c r="F2156" s="33"/>
    </row>
    <row r="2157" spans="6:6" ht="13.9" customHeight="1" x14ac:dyDescent="0.2">
      <c r="F2157" s="33"/>
    </row>
    <row r="2158" spans="6:6" ht="13.9" customHeight="1" x14ac:dyDescent="0.2">
      <c r="F2158" s="33"/>
    </row>
    <row r="2159" spans="6:6" ht="13.9" customHeight="1" x14ac:dyDescent="0.2">
      <c r="F2159" s="33"/>
    </row>
    <row r="2160" spans="6:6" ht="13.9" customHeight="1" x14ac:dyDescent="0.2">
      <c r="F2160" s="33"/>
    </row>
    <row r="2161" spans="6:6" ht="13.9" customHeight="1" x14ac:dyDescent="0.2">
      <c r="F2161" s="33"/>
    </row>
    <row r="2162" spans="6:6" ht="13.9" customHeight="1" x14ac:dyDescent="0.2">
      <c r="F2162" s="33"/>
    </row>
    <row r="2163" spans="6:6" ht="13.9" customHeight="1" x14ac:dyDescent="0.2">
      <c r="F2163" s="33"/>
    </row>
    <row r="2164" spans="6:6" ht="13.9" customHeight="1" x14ac:dyDescent="0.2">
      <c r="F2164" s="33"/>
    </row>
    <row r="2165" spans="6:6" ht="13.9" customHeight="1" x14ac:dyDescent="0.2">
      <c r="F2165" s="33"/>
    </row>
    <row r="2166" spans="6:6" ht="13.9" customHeight="1" x14ac:dyDescent="0.2">
      <c r="F2166" s="33"/>
    </row>
    <row r="2167" spans="6:6" ht="13.9" customHeight="1" x14ac:dyDescent="0.2">
      <c r="F2167" s="33"/>
    </row>
    <row r="2168" spans="6:6" ht="13.9" customHeight="1" x14ac:dyDescent="0.2">
      <c r="F2168" s="33"/>
    </row>
    <row r="2169" spans="6:6" ht="13.9" customHeight="1" x14ac:dyDescent="0.2">
      <c r="F2169" s="33"/>
    </row>
    <row r="2170" spans="6:6" ht="13.9" customHeight="1" x14ac:dyDescent="0.2">
      <c r="F2170" s="33"/>
    </row>
    <row r="2171" spans="6:6" ht="13.9" customHeight="1" x14ac:dyDescent="0.2">
      <c r="F2171" s="33"/>
    </row>
    <row r="2172" spans="6:6" ht="13.9" customHeight="1" x14ac:dyDescent="0.2">
      <c r="F2172" s="33"/>
    </row>
    <row r="2173" spans="6:6" ht="13.9" customHeight="1" x14ac:dyDescent="0.2">
      <c r="F2173" s="33"/>
    </row>
    <row r="2174" spans="6:6" ht="13.9" customHeight="1" x14ac:dyDescent="0.2">
      <c r="F2174" s="33"/>
    </row>
    <row r="2175" spans="6:6" ht="13.9" customHeight="1" x14ac:dyDescent="0.2">
      <c r="F2175" s="33"/>
    </row>
    <row r="2176" spans="6:6" ht="13.9" customHeight="1" x14ac:dyDescent="0.2">
      <c r="F2176" s="33"/>
    </row>
    <row r="2177" spans="6:6" ht="13.9" customHeight="1" x14ac:dyDescent="0.2">
      <c r="F2177" s="33"/>
    </row>
    <row r="2178" spans="6:6" ht="13.9" customHeight="1" x14ac:dyDescent="0.2">
      <c r="F2178" s="33"/>
    </row>
    <row r="2179" spans="6:6" ht="13.9" customHeight="1" x14ac:dyDescent="0.2">
      <c r="F2179" s="33"/>
    </row>
    <row r="2180" spans="6:6" ht="13.9" customHeight="1" x14ac:dyDescent="0.2">
      <c r="F2180" s="33"/>
    </row>
    <row r="2181" spans="6:6" ht="13.9" customHeight="1" x14ac:dyDescent="0.2">
      <c r="F2181" s="33"/>
    </row>
    <row r="2182" spans="6:6" ht="13.9" customHeight="1" x14ac:dyDescent="0.2">
      <c r="F2182" s="33"/>
    </row>
    <row r="2183" spans="6:6" ht="13.9" customHeight="1" x14ac:dyDescent="0.2">
      <c r="F2183" s="33"/>
    </row>
    <row r="2184" spans="6:6" ht="13.9" customHeight="1" x14ac:dyDescent="0.2">
      <c r="F2184" s="33"/>
    </row>
    <row r="2185" spans="6:6" ht="13.9" customHeight="1" x14ac:dyDescent="0.2">
      <c r="F2185" s="33"/>
    </row>
    <row r="2186" spans="6:6" ht="13.9" customHeight="1" x14ac:dyDescent="0.2">
      <c r="F2186" s="33"/>
    </row>
    <row r="2187" spans="6:6" ht="13.9" customHeight="1" x14ac:dyDescent="0.2">
      <c r="F2187" s="33"/>
    </row>
    <row r="2188" spans="6:6" ht="13.9" customHeight="1" x14ac:dyDescent="0.2">
      <c r="F2188" s="33"/>
    </row>
    <row r="2189" spans="6:6" ht="13.9" customHeight="1" x14ac:dyDescent="0.2">
      <c r="F2189" s="33"/>
    </row>
    <row r="2190" spans="6:6" ht="13.9" customHeight="1" x14ac:dyDescent="0.2">
      <c r="F2190" s="33"/>
    </row>
    <row r="2191" spans="6:6" ht="13.9" customHeight="1" x14ac:dyDescent="0.2">
      <c r="F2191" s="33"/>
    </row>
    <row r="2192" spans="6:6" ht="13.9" customHeight="1" x14ac:dyDescent="0.2">
      <c r="F2192" s="33"/>
    </row>
    <row r="2193" spans="6:6" ht="13.9" customHeight="1" x14ac:dyDescent="0.2">
      <c r="F2193" s="33"/>
    </row>
    <row r="2194" spans="6:6" ht="13.9" customHeight="1" x14ac:dyDescent="0.2">
      <c r="F2194" s="33"/>
    </row>
    <row r="2195" spans="6:6" ht="13.9" customHeight="1" x14ac:dyDescent="0.2">
      <c r="F2195" s="33"/>
    </row>
    <row r="2196" spans="6:6" ht="13.9" customHeight="1" x14ac:dyDescent="0.2">
      <c r="F2196" s="33"/>
    </row>
    <row r="2197" spans="6:6" ht="13.9" customHeight="1" x14ac:dyDescent="0.2">
      <c r="F2197" s="33"/>
    </row>
    <row r="2198" spans="6:6" ht="13.9" customHeight="1" x14ac:dyDescent="0.2">
      <c r="F2198" s="33"/>
    </row>
    <row r="2199" spans="6:6" ht="13.9" customHeight="1" x14ac:dyDescent="0.2">
      <c r="F2199" s="33"/>
    </row>
    <row r="2200" spans="6:6" ht="13.9" customHeight="1" x14ac:dyDescent="0.2">
      <c r="F2200" s="33"/>
    </row>
    <row r="2201" spans="6:6" ht="13.9" customHeight="1" x14ac:dyDescent="0.2">
      <c r="F2201" s="33"/>
    </row>
    <row r="2202" spans="6:6" ht="13.9" customHeight="1" x14ac:dyDescent="0.2">
      <c r="F2202" s="33"/>
    </row>
    <row r="2203" spans="6:6" ht="13.9" customHeight="1" x14ac:dyDescent="0.2">
      <c r="F2203" s="33"/>
    </row>
    <row r="2204" spans="6:6" ht="13.9" customHeight="1" x14ac:dyDescent="0.2">
      <c r="F2204" s="33"/>
    </row>
    <row r="2205" spans="6:6" ht="13.9" customHeight="1" x14ac:dyDescent="0.2">
      <c r="F2205" s="33"/>
    </row>
    <row r="2206" spans="6:6" ht="13.9" customHeight="1" x14ac:dyDescent="0.2">
      <c r="F2206" s="33"/>
    </row>
    <row r="2207" spans="6:6" ht="13.9" customHeight="1" x14ac:dyDescent="0.2">
      <c r="F2207" s="33"/>
    </row>
    <row r="2208" spans="6:6" ht="13.9" customHeight="1" x14ac:dyDescent="0.2">
      <c r="F2208" s="33"/>
    </row>
    <row r="2209" spans="6:6" ht="13.9" customHeight="1" x14ac:dyDescent="0.2">
      <c r="F2209" s="33"/>
    </row>
    <row r="2210" spans="6:6" ht="13.9" customHeight="1" x14ac:dyDescent="0.2">
      <c r="F2210" s="33"/>
    </row>
    <row r="2211" spans="6:6" ht="13.9" customHeight="1" x14ac:dyDescent="0.2">
      <c r="F2211" s="33"/>
    </row>
    <row r="2212" spans="6:6" ht="13.9" customHeight="1" x14ac:dyDescent="0.2">
      <c r="F2212" s="33"/>
    </row>
    <row r="2213" spans="6:6" ht="13.9" customHeight="1" x14ac:dyDescent="0.2">
      <c r="F2213" s="33"/>
    </row>
    <row r="2214" spans="6:6" ht="13.9" customHeight="1" x14ac:dyDescent="0.2">
      <c r="F2214" s="33"/>
    </row>
    <row r="2215" spans="6:6" ht="13.9" customHeight="1" x14ac:dyDescent="0.2">
      <c r="F2215" s="33"/>
    </row>
    <row r="2216" spans="6:6" ht="13.9" customHeight="1" x14ac:dyDescent="0.2">
      <c r="F2216" s="33"/>
    </row>
    <row r="2217" spans="6:6" ht="13.9" customHeight="1" x14ac:dyDescent="0.2">
      <c r="F2217" s="33"/>
    </row>
    <row r="2218" spans="6:6" ht="13.9" customHeight="1" x14ac:dyDescent="0.2">
      <c r="F2218" s="33"/>
    </row>
    <row r="2219" spans="6:6" ht="13.9" customHeight="1" x14ac:dyDescent="0.2">
      <c r="F2219" s="33"/>
    </row>
    <row r="2220" spans="6:6" ht="13.9" customHeight="1" x14ac:dyDescent="0.2">
      <c r="F2220" s="33"/>
    </row>
    <row r="2221" spans="6:6" ht="13.9" customHeight="1" x14ac:dyDescent="0.2">
      <c r="F2221" s="33"/>
    </row>
    <row r="2222" spans="6:6" ht="13.9" customHeight="1" x14ac:dyDescent="0.2">
      <c r="F2222" s="33"/>
    </row>
    <row r="2223" spans="6:6" ht="13.9" customHeight="1" x14ac:dyDescent="0.2">
      <c r="F2223" s="33"/>
    </row>
    <row r="2224" spans="6:6" ht="13.9" customHeight="1" x14ac:dyDescent="0.2">
      <c r="F2224" s="33"/>
    </row>
    <row r="2225" spans="6:6" ht="13.9" customHeight="1" x14ac:dyDescent="0.2">
      <c r="F2225" s="33"/>
    </row>
    <row r="2226" spans="6:6" ht="13.9" customHeight="1" x14ac:dyDescent="0.2">
      <c r="F2226" s="33"/>
    </row>
    <row r="2227" spans="6:6" ht="13.9" customHeight="1" x14ac:dyDescent="0.2">
      <c r="F2227" s="33"/>
    </row>
    <row r="2228" spans="6:6" ht="13.9" customHeight="1" x14ac:dyDescent="0.2">
      <c r="F2228" s="33"/>
    </row>
    <row r="2229" spans="6:6" ht="13.9" customHeight="1" x14ac:dyDescent="0.2">
      <c r="F2229" s="33"/>
    </row>
    <row r="2230" spans="6:6" ht="13.9" customHeight="1" x14ac:dyDescent="0.2">
      <c r="F2230" s="33"/>
    </row>
    <row r="2231" spans="6:6" ht="13.9" customHeight="1" x14ac:dyDescent="0.2">
      <c r="F2231" s="33"/>
    </row>
    <row r="2232" spans="6:6" ht="13.9" customHeight="1" x14ac:dyDescent="0.2">
      <c r="F2232" s="33"/>
    </row>
    <row r="2233" spans="6:6" ht="13.9" customHeight="1" x14ac:dyDescent="0.2">
      <c r="F2233" s="33"/>
    </row>
    <row r="2234" spans="6:6" ht="13.9" customHeight="1" x14ac:dyDescent="0.2">
      <c r="F2234" s="33"/>
    </row>
    <row r="2235" spans="6:6" ht="13.9" customHeight="1" x14ac:dyDescent="0.2">
      <c r="F2235" s="33"/>
    </row>
    <row r="2236" spans="6:6" ht="13.9" customHeight="1" x14ac:dyDescent="0.2">
      <c r="F2236" s="33"/>
    </row>
    <row r="2237" spans="6:6" ht="13.9" customHeight="1" x14ac:dyDescent="0.2">
      <c r="F2237" s="33"/>
    </row>
    <row r="2238" spans="6:6" ht="13.9" customHeight="1" x14ac:dyDescent="0.2">
      <c r="F2238" s="33"/>
    </row>
    <row r="2239" spans="6:6" ht="13.9" customHeight="1" x14ac:dyDescent="0.2">
      <c r="F2239" s="33"/>
    </row>
    <row r="2240" spans="6:6" ht="13.9" customHeight="1" x14ac:dyDescent="0.2">
      <c r="F2240" s="33"/>
    </row>
    <row r="2241" spans="6:6" ht="13.9" customHeight="1" x14ac:dyDescent="0.2">
      <c r="F2241" s="33"/>
    </row>
    <row r="2242" spans="6:6" ht="13.9" customHeight="1" x14ac:dyDescent="0.2">
      <c r="F2242" s="33"/>
    </row>
    <row r="2243" spans="6:6" ht="13.9" customHeight="1" x14ac:dyDescent="0.2">
      <c r="F2243" s="33"/>
    </row>
    <row r="2244" spans="6:6" ht="13.9" customHeight="1" x14ac:dyDescent="0.2">
      <c r="F2244" s="33"/>
    </row>
    <row r="2245" spans="6:6" ht="13.9" customHeight="1" x14ac:dyDescent="0.2">
      <c r="F2245" s="33"/>
    </row>
    <row r="2246" spans="6:6" ht="13.9" customHeight="1" x14ac:dyDescent="0.2">
      <c r="F2246" s="33"/>
    </row>
    <row r="2247" spans="6:6" ht="13.9" customHeight="1" x14ac:dyDescent="0.2">
      <c r="F2247" s="33"/>
    </row>
    <row r="2248" spans="6:6" ht="13.9" customHeight="1" x14ac:dyDescent="0.2">
      <c r="F2248" s="33"/>
    </row>
    <row r="2249" spans="6:6" ht="13.9" customHeight="1" x14ac:dyDescent="0.2">
      <c r="F2249" s="33"/>
    </row>
    <row r="2250" spans="6:6" ht="13.9" customHeight="1" x14ac:dyDescent="0.2">
      <c r="F2250" s="33"/>
    </row>
    <row r="2251" spans="6:6" ht="13.9" customHeight="1" x14ac:dyDescent="0.2">
      <c r="F2251" s="33"/>
    </row>
    <row r="2252" spans="6:6" ht="13.9" customHeight="1" x14ac:dyDescent="0.2">
      <c r="F2252" s="33"/>
    </row>
    <row r="2253" spans="6:6" ht="13.9" customHeight="1" x14ac:dyDescent="0.2">
      <c r="F2253" s="33"/>
    </row>
    <row r="2254" spans="6:6" ht="13.9" customHeight="1" x14ac:dyDescent="0.2">
      <c r="F2254" s="33"/>
    </row>
    <row r="2255" spans="6:6" ht="13.9" customHeight="1" x14ac:dyDescent="0.2">
      <c r="F2255" s="33"/>
    </row>
    <row r="2256" spans="6:6" ht="13.9" customHeight="1" x14ac:dyDescent="0.2">
      <c r="F2256" s="33"/>
    </row>
    <row r="2257" spans="6:6" ht="13.9" customHeight="1" x14ac:dyDescent="0.2">
      <c r="F2257" s="33"/>
    </row>
    <row r="2258" spans="6:6" ht="13.9" customHeight="1" x14ac:dyDescent="0.2">
      <c r="F2258" s="33"/>
    </row>
    <row r="2259" spans="6:6" ht="13.9" customHeight="1" x14ac:dyDescent="0.2">
      <c r="F2259" s="33"/>
    </row>
    <row r="2260" spans="6:6" ht="13.9" customHeight="1" x14ac:dyDescent="0.2">
      <c r="F2260" s="33"/>
    </row>
    <row r="2261" spans="6:6" ht="13.9" customHeight="1" x14ac:dyDescent="0.2">
      <c r="F2261" s="33"/>
    </row>
    <row r="2262" spans="6:6" ht="13.9" customHeight="1" x14ac:dyDescent="0.2">
      <c r="F2262" s="33"/>
    </row>
    <row r="2263" spans="6:6" ht="13.9" customHeight="1" x14ac:dyDescent="0.2">
      <c r="F2263" s="33"/>
    </row>
    <row r="2264" spans="6:6" ht="13.9" customHeight="1" x14ac:dyDescent="0.2">
      <c r="F2264" s="33"/>
    </row>
    <row r="2265" spans="6:6" ht="13.9" customHeight="1" x14ac:dyDescent="0.2">
      <c r="F2265" s="33"/>
    </row>
    <row r="2266" spans="6:6" ht="13.9" customHeight="1" x14ac:dyDescent="0.2">
      <c r="F2266" s="33"/>
    </row>
    <row r="2267" spans="6:6" ht="13.9" customHeight="1" x14ac:dyDescent="0.2">
      <c r="F2267" s="33"/>
    </row>
    <row r="2268" spans="6:6" ht="13.9" customHeight="1" x14ac:dyDescent="0.2">
      <c r="F2268" s="33"/>
    </row>
    <row r="2269" spans="6:6" ht="13.9" customHeight="1" x14ac:dyDescent="0.2">
      <c r="F2269" s="33"/>
    </row>
    <row r="2270" spans="6:6" ht="13.9" customHeight="1" x14ac:dyDescent="0.2">
      <c r="F2270" s="33"/>
    </row>
    <row r="2271" spans="6:6" ht="13.9" customHeight="1" x14ac:dyDescent="0.2">
      <c r="F2271" s="33"/>
    </row>
    <row r="2272" spans="6:6" ht="13.9" customHeight="1" x14ac:dyDescent="0.2">
      <c r="F2272" s="33"/>
    </row>
    <row r="2273" spans="6:6" ht="13.9" customHeight="1" x14ac:dyDescent="0.2">
      <c r="F2273" s="33"/>
    </row>
    <row r="2274" spans="6:6" ht="13.9" customHeight="1" x14ac:dyDescent="0.2">
      <c r="F2274" s="33"/>
    </row>
    <row r="2275" spans="6:6" ht="13.9" customHeight="1" x14ac:dyDescent="0.2">
      <c r="F2275" s="33"/>
    </row>
    <row r="2276" spans="6:6" ht="13.9" customHeight="1" x14ac:dyDescent="0.2">
      <c r="F2276" s="33"/>
    </row>
    <row r="2277" spans="6:6" ht="13.9" customHeight="1" x14ac:dyDescent="0.2">
      <c r="F2277" s="33"/>
    </row>
    <row r="2278" spans="6:6" ht="13.9" customHeight="1" x14ac:dyDescent="0.2">
      <c r="F2278" s="33"/>
    </row>
    <row r="2279" spans="6:6" ht="13.9" customHeight="1" x14ac:dyDescent="0.2">
      <c r="F2279" s="33"/>
    </row>
    <row r="2280" spans="6:6" ht="13.9" customHeight="1" x14ac:dyDescent="0.2">
      <c r="F2280" s="33"/>
    </row>
    <row r="2281" spans="6:6" ht="13.9" customHeight="1" x14ac:dyDescent="0.2">
      <c r="F2281" s="33"/>
    </row>
    <row r="2282" spans="6:6" ht="13.9" customHeight="1" x14ac:dyDescent="0.2">
      <c r="F2282" s="33"/>
    </row>
    <row r="2283" spans="6:6" ht="13.9" customHeight="1" x14ac:dyDescent="0.2">
      <c r="F2283" s="33"/>
    </row>
    <row r="2284" spans="6:6" ht="13.9" customHeight="1" x14ac:dyDescent="0.2">
      <c r="F2284" s="33"/>
    </row>
    <row r="2285" spans="6:6" ht="13.9" customHeight="1" x14ac:dyDescent="0.2">
      <c r="F2285" s="33"/>
    </row>
    <row r="2286" spans="6:6" ht="13.9" customHeight="1" x14ac:dyDescent="0.2">
      <c r="F2286" s="33"/>
    </row>
    <row r="2287" spans="6:6" ht="13.9" customHeight="1" x14ac:dyDescent="0.2">
      <c r="F2287" s="33"/>
    </row>
    <row r="2288" spans="6:6" ht="13.9" customHeight="1" x14ac:dyDescent="0.2">
      <c r="F2288" s="33"/>
    </row>
    <row r="2289" spans="6:6" ht="13.9" customHeight="1" x14ac:dyDescent="0.2">
      <c r="F2289" s="33"/>
    </row>
    <row r="2290" spans="6:6" ht="13.9" customHeight="1" x14ac:dyDescent="0.2">
      <c r="F2290" s="33"/>
    </row>
    <row r="2291" spans="6:6" ht="13.9" customHeight="1" x14ac:dyDescent="0.2">
      <c r="F2291" s="33"/>
    </row>
    <row r="2292" spans="6:6" ht="13.9" customHeight="1" x14ac:dyDescent="0.2">
      <c r="F2292" s="33"/>
    </row>
    <row r="2293" spans="6:6" ht="13.9" customHeight="1" x14ac:dyDescent="0.2">
      <c r="F2293" s="33"/>
    </row>
    <row r="2294" spans="6:6" ht="13.9" customHeight="1" x14ac:dyDescent="0.2">
      <c r="F2294" s="33"/>
    </row>
    <row r="2295" spans="6:6" ht="13.9" customHeight="1" x14ac:dyDescent="0.2">
      <c r="F2295" s="33"/>
    </row>
    <row r="2296" spans="6:6" ht="13.9" customHeight="1" x14ac:dyDescent="0.2">
      <c r="F2296" s="33"/>
    </row>
    <row r="2297" spans="6:6" ht="13.9" customHeight="1" x14ac:dyDescent="0.2">
      <c r="F2297" s="33"/>
    </row>
    <row r="2298" spans="6:6" ht="13.9" customHeight="1" x14ac:dyDescent="0.2">
      <c r="F2298" s="33"/>
    </row>
    <row r="2299" spans="6:6" ht="13.9" customHeight="1" x14ac:dyDescent="0.2">
      <c r="F2299" s="33"/>
    </row>
    <row r="2300" spans="6:6" ht="13.9" customHeight="1" x14ac:dyDescent="0.2">
      <c r="F2300" s="33"/>
    </row>
    <row r="2301" spans="6:6" ht="13.9" customHeight="1" x14ac:dyDescent="0.2">
      <c r="F2301" s="33"/>
    </row>
    <row r="2302" spans="6:6" ht="13.9" customHeight="1" x14ac:dyDescent="0.2">
      <c r="F2302" s="33"/>
    </row>
    <row r="2303" spans="6:6" ht="13.9" customHeight="1" x14ac:dyDescent="0.2">
      <c r="F2303" s="33"/>
    </row>
    <row r="2304" spans="6:6" ht="13.9" customHeight="1" x14ac:dyDescent="0.2">
      <c r="F2304" s="33"/>
    </row>
    <row r="2305" spans="6:6" ht="13.9" customHeight="1" x14ac:dyDescent="0.2">
      <c r="F2305" s="33"/>
    </row>
    <row r="2306" spans="6:6" ht="13.9" customHeight="1" x14ac:dyDescent="0.2">
      <c r="F2306" s="33"/>
    </row>
    <row r="2307" spans="6:6" ht="13.9" customHeight="1" x14ac:dyDescent="0.2">
      <c r="F2307" s="33"/>
    </row>
    <row r="2308" spans="6:6" ht="13.9" customHeight="1" x14ac:dyDescent="0.2">
      <c r="F2308" s="33"/>
    </row>
    <row r="2309" spans="6:6" ht="13.9" customHeight="1" x14ac:dyDescent="0.2">
      <c r="F2309" s="33"/>
    </row>
    <row r="2310" spans="6:6" ht="13.9" customHeight="1" x14ac:dyDescent="0.2">
      <c r="F2310" s="33"/>
    </row>
    <row r="2311" spans="6:6" ht="13.9" customHeight="1" x14ac:dyDescent="0.2">
      <c r="F2311" s="33"/>
    </row>
    <row r="2312" spans="6:6" ht="13.9" customHeight="1" x14ac:dyDescent="0.2">
      <c r="F2312" s="33"/>
    </row>
    <row r="2313" spans="6:6" ht="13.9" customHeight="1" x14ac:dyDescent="0.2">
      <c r="F2313" s="33"/>
    </row>
    <row r="2314" spans="6:6" ht="13.9" customHeight="1" x14ac:dyDescent="0.2">
      <c r="F2314" s="33"/>
    </row>
    <row r="2315" spans="6:6" ht="13.9" customHeight="1" x14ac:dyDescent="0.2">
      <c r="F2315" s="33"/>
    </row>
    <row r="2316" spans="6:6" ht="13.9" customHeight="1" x14ac:dyDescent="0.2">
      <c r="F2316" s="33"/>
    </row>
    <row r="2317" spans="6:6" ht="13.9" customHeight="1" x14ac:dyDescent="0.2">
      <c r="F2317" s="33"/>
    </row>
    <row r="2318" spans="6:6" ht="13.9" customHeight="1" x14ac:dyDescent="0.2">
      <c r="F2318" s="33"/>
    </row>
    <row r="2319" spans="6:6" ht="13.9" customHeight="1" x14ac:dyDescent="0.2">
      <c r="F2319" s="33"/>
    </row>
    <row r="2320" spans="6:6" ht="13.9" customHeight="1" x14ac:dyDescent="0.2">
      <c r="F2320" s="33"/>
    </row>
    <row r="2321" spans="6:6" ht="13.9" customHeight="1" x14ac:dyDescent="0.2">
      <c r="F2321" s="33"/>
    </row>
    <row r="2322" spans="6:6" ht="13.9" customHeight="1" x14ac:dyDescent="0.2">
      <c r="F2322" s="33"/>
    </row>
    <row r="2323" spans="6:6" ht="13.9" customHeight="1" x14ac:dyDescent="0.2">
      <c r="F2323" s="33"/>
    </row>
    <row r="2324" spans="6:6" ht="13.9" customHeight="1" x14ac:dyDescent="0.2">
      <c r="F2324" s="33"/>
    </row>
    <row r="2325" spans="6:6" ht="13.9" customHeight="1" x14ac:dyDescent="0.2">
      <c r="F2325" s="33"/>
    </row>
    <row r="2326" spans="6:6" ht="13.9" customHeight="1" x14ac:dyDescent="0.2">
      <c r="F2326" s="33"/>
    </row>
    <row r="2327" spans="6:6" ht="13.9" customHeight="1" x14ac:dyDescent="0.2">
      <c r="F2327" s="33"/>
    </row>
    <row r="2328" spans="6:6" ht="13.9" customHeight="1" x14ac:dyDescent="0.2">
      <c r="F2328" s="33"/>
    </row>
    <row r="2329" spans="6:6" ht="13.9" customHeight="1" x14ac:dyDescent="0.2">
      <c r="F2329" s="33"/>
    </row>
    <row r="2330" spans="6:6" ht="13.9" customHeight="1" x14ac:dyDescent="0.2">
      <c r="F2330" s="33"/>
    </row>
    <row r="2331" spans="6:6" ht="13.9" customHeight="1" x14ac:dyDescent="0.2">
      <c r="F2331" s="33"/>
    </row>
    <row r="2332" spans="6:6" ht="13.9" customHeight="1" x14ac:dyDescent="0.2">
      <c r="F2332" s="33"/>
    </row>
    <row r="2333" spans="6:6" ht="13.9" customHeight="1" x14ac:dyDescent="0.2">
      <c r="F2333" s="33"/>
    </row>
    <row r="2334" spans="6:6" ht="13.9" customHeight="1" x14ac:dyDescent="0.2">
      <c r="F2334" s="33"/>
    </row>
    <row r="2335" spans="6:6" ht="13.9" customHeight="1" x14ac:dyDescent="0.2">
      <c r="F2335" s="33"/>
    </row>
    <row r="2336" spans="6:6" ht="13.9" customHeight="1" x14ac:dyDescent="0.2">
      <c r="F2336" s="33"/>
    </row>
    <row r="2337" spans="6:6" ht="13.9" customHeight="1" x14ac:dyDescent="0.2">
      <c r="F2337" s="33"/>
    </row>
    <row r="2338" spans="6:6" ht="13.9" customHeight="1" x14ac:dyDescent="0.2">
      <c r="F2338" s="33"/>
    </row>
    <row r="2339" spans="6:6" ht="13.9" customHeight="1" x14ac:dyDescent="0.2">
      <c r="F2339" s="33"/>
    </row>
    <row r="2340" spans="6:6" ht="13.9" customHeight="1" x14ac:dyDescent="0.2">
      <c r="F2340" s="33"/>
    </row>
    <row r="2341" spans="6:6" ht="13.9" customHeight="1" x14ac:dyDescent="0.2">
      <c r="F2341" s="33"/>
    </row>
    <row r="2342" spans="6:6" ht="13.9" customHeight="1" x14ac:dyDescent="0.2">
      <c r="F2342" s="33"/>
    </row>
    <row r="2343" spans="6:6" ht="13.9" customHeight="1" x14ac:dyDescent="0.2">
      <c r="F2343" s="33"/>
    </row>
    <row r="2344" spans="6:6" ht="13.9" customHeight="1" x14ac:dyDescent="0.2">
      <c r="F2344" s="33"/>
    </row>
    <row r="2345" spans="6:6" ht="13.9" customHeight="1" x14ac:dyDescent="0.2">
      <c r="F2345" s="33"/>
    </row>
    <row r="2346" spans="6:6" ht="13.9" customHeight="1" x14ac:dyDescent="0.2">
      <c r="F2346" s="33"/>
    </row>
    <row r="2347" spans="6:6" ht="13.9" customHeight="1" x14ac:dyDescent="0.2">
      <c r="F2347" s="33"/>
    </row>
    <row r="2348" spans="6:6" ht="13.9" customHeight="1" x14ac:dyDescent="0.2">
      <c r="F2348" s="33"/>
    </row>
    <row r="2349" spans="6:6" ht="13.9" customHeight="1" x14ac:dyDescent="0.2">
      <c r="F2349" s="33"/>
    </row>
    <row r="2350" spans="6:6" ht="13.9" customHeight="1" x14ac:dyDescent="0.2">
      <c r="F2350" s="33"/>
    </row>
    <row r="2351" spans="6:6" ht="13.9" customHeight="1" x14ac:dyDescent="0.2">
      <c r="F2351" s="33"/>
    </row>
    <row r="2352" spans="6:6" ht="13.9" customHeight="1" x14ac:dyDescent="0.2">
      <c r="F2352" s="33"/>
    </row>
    <row r="2353" spans="6:6" ht="13.9" customHeight="1" x14ac:dyDescent="0.2">
      <c r="F2353" s="33"/>
    </row>
    <row r="2354" spans="6:6" ht="13.9" customHeight="1" x14ac:dyDescent="0.2">
      <c r="F2354" s="33"/>
    </row>
    <row r="2355" spans="6:6" ht="13.9" customHeight="1" x14ac:dyDescent="0.2">
      <c r="F2355" s="33"/>
    </row>
    <row r="2356" spans="6:6" ht="13.9" customHeight="1" x14ac:dyDescent="0.2">
      <c r="F2356" s="33"/>
    </row>
    <row r="2357" spans="6:6" ht="13.9" customHeight="1" x14ac:dyDescent="0.2">
      <c r="F2357" s="33"/>
    </row>
    <row r="2358" spans="6:6" ht="13.9" customHeight="1" x14ac:dyDescent="0.2">
      <c r="F2358" s="33"/>
    </row>
    <row r="2359" spans="6:6" ht="13.9" customHeight="1" x14ac:dyDescent="0.2">
      <c r="F2359" s="33"/>
    </row>
    <row r="2360" spans="6:6" ht="13.9" customHeight="1" x14ac:dyDescent="0.2">
      <c r="F2360" s="33"/>
    </row>
    <row r="2361" spans="6:6" ht="13.9" customHeight="1" x14ac:dyDescent="0.2">
      <c r="F2361" s="33"/>
    </row>
    <row r="2362" spans="6:6" ht="13.9" customHeight="1" x14ac:dyDescent="0.2">
      <c r="F2362" s="33"/>
    </row>
    <row r="2363" spans="6:6" ht="13.9" customHeight="1" x14ac:dyDescent="0.2">
      <c r="F2363" s="33"/>
    </row>
    <row r="2364" spans="6:6" ht="13.9" customHeight="1" x14ac:dyDescent="0.2">
      <c r="F2364" s="33"/>
    </row>
    <row r="2365" spans="6:6" ht="13.9" customHeight="1" x14ac:dyDescent="0.2">
      <c r="F2365" s="33"/>
    </row>
    <row r="2366" spans="6:6" ht="13.9" customHeight="1" x14ac:dyDescent="0.2">
      <c r="F2366" s="33"/>
    </row>
    <row r="2367" spans="6:6" ht="13.9" customHeight="1" x14ac:dyDescent="0.2">
      <c r="F2367" s="33"/>
    </row>
    <row r="2368" spans="6:6" ht="13.9" customHeight="1" x14ac:dyDescent="0.2">
      <c r="F2368" s="33"/>
    </row>
    <row r="2369" spans="6:6" ht="13.9" customHeight="1" x14ac:dyDescent="0.2">
      <c r="F2369" s="33"/>
    </row>
    <row r="2370" spans="6:6" ht="13.9" customHeight="1" x14ac:dyDescent="0.2">
      <c r="F2370" s="33"/>
    </row>
    <row r="2371" spans="6:6" ht="13.9" customHeight="1" x14ac:dyDescent="0.2">
      <c r="F2371" s="33"/>
    </row>
    <row r="2372" spans="6:6" ht="13.9" customHeight="1" x14ac:dyDescent="0.2">
      <c r="F2372" s="33"/>
    </row>
    <row r="2373" spans="6:6" ht="13.9" customHeight="1" x14ac:dyDescent="0.2">
      <c r="F2373" s="33"/>
    </row>
    <row r="2374" spans="6:6" ht="13.9" customHeight="1" x14ac:dyDescent="0.2">
      <c r="F2374" s="33"/>
    </row>
    <row r="2375" spans="6:6" ht="13.9" customHeight="1" x14ac:dyDescent="0.2">
      <c r="F2375" s="33"/>
    </row>
    <row r="2376" spans="6:6" ht="13.9" customHeight="1" x14ac:dyDescent="0.2">
      <c r="F2376" s="33"/>
    </row>
    <row r="2377" spans="6:6" ht="13.9" customHeight="1" x14ac:dyDescent="0.2">
      <c r="F2377" s="33"/>
    </row>
    <row r="2378" spans="6:6" ht="13.9" customHeight="1" x14ac:dyDescent="0.2">
      <c r="F2378" s="33"/>
    </row>
    <row r="2379" spans="6:6" ht="13.9" customHeight="1" x14ac:dyDescent="0.2">
      <c r="F2379" s="33"/>
    </row>
    <row r="2380" spans="6:6" ht="13.9" customHeight="1" x14ac:dyDescent="0.2">
      <c r="F2380" s="33"/>
    </row>
    <row r="2381" spans="6:6" ht="13.9" customHeight="1" x14ac:dyDescent="0.2">
      <c r="F2381" s="33"/>
    </row>
    <row r="2382" spans="6:6" ht="13.9" customHeight="1" x14ac:dyDescent="0.2">
      <c r="F2382" s="33"/>
    </row>
    <row r="2383" spans="6:6" ht="13.9" customHeight="1" x14ac:dyDescent="0.2">
      <c r="F2383" s="33"/>
    </row>
    <row r="2384" spans="6:6" ht="13.9" customHeight="1" x14ac:dyDescent="0.2">
      <c r="F2384" s="33"/>
    </row>
    <row r="2385" spans="6:6" ht="13.9" customHeight="1" x14ac:dyDescent="0.2">
      <c r="F2385" s="33"/>
    </row>
    <row r="2386" spans="6:6" ht="13.9" customHeight="1" x14ac:dyDescent="0.2">
      <c r="F2386" s="33"/>
    </row>
    <row r="2387" spans="6:6" ht="13.9" customHeight="1" x14ac:dyDescent="0.2">
      <c r="F2387" s="33"/>
    </row>
    <row r="2388" spans="6:6" ht="13.9" customHeight="1" x14ac:dyDescent="0.2">
      <c r="F2388" s="33"/>
    </row>
    <row r="2389" spans="6:6" ht="13.9" customHeight="1" x14ac:dyDescent="0.2">
      <c r="F2389" s="33"/>
    </row>
    <row r="2390" spans="6:6" ht="13.9" customHeight="1" x14ac:dyDescent="0.2">
      <c r="F2390" s="33"/>
    </row>
    <row r="2391" spans="6:6" ht="13.9" customHeight="1" x14ac:dyDescent="0.2">
      <c r="F2391" s="33"/>
    </row>
    <row r="2392" spans="6:6" ht="13.9" customHeight="1" x14ac:dyDescent="0.2">
      <c r="F2392" s="33"/>
    </row>
    <row r="2393" spans="6:6" ht="13.9" customHeight="1" x14ac:dyDescent="0.2">
      <c r="F2393" s="33"/>
    </row>
    <row r="2394" spans="6:6" ht="13.9" customHeight="1" x14ac:dyDescent="0.2">
      <c r="F2394" s="33"/>
    </row>
    <row r="2395" spans="6:6" ht="13.9" customHeight="1" x14ac:dyDescent="0.2">
      <c r="F2395" s="33"/>
    </row>
    <row r="2396" spans="6:6" ht="13.9" customHeight="1" x14ac:dyDescent="0.2">
      <c r="F2396" s="33"/>
    </row>
    <row r="2397" spans="6:6" ht="13.9" customHeight="1" x14ac:dyDescent="0.2">
      <c r="F2397" s="33"/>
    </row>
    <row r="2398" spans="6:6" ht="13.9" customHeight="1" x14ac:dyDescent="0.2">
      <c r="F2398" s="33"/>
    </row>
    <row r="2399" spans="6:6" ht="13.9" customHeight="1" x14ac:dyDescent="0.2">
      <c r="F2399" s="33"/>
    </row>
    <row r="2400" spans="6:6" ht="13.9" customHeight="1" x14ac:dyDescent="0.2">
      <c r="F2400" s="33"/>
    </row>
    <row r="2401" spans="6:6" ht="13.9" customHeight="1" x14ac:dyDescent="0.2">
      <c r="F2401" s="33"/>
    </row>
    <row r="2402" spans="6:6" ht="13.9" customHeight="1" x14ac:dyDescent="0.2">
      <c r="F2402" s="33"/>
    </row>
    <row r="2403" spans="6:6" ht="13.9" customHeight="1" x14ac:dyDescent="0.2">
      <c r="F2403" s="33"/>
    </row>
    <row r="2404" spans="6:6" ht="13.9" customHeight="1" x14ac:dyDescent="0.2">
      <c r="F2404" s="33"/>
    </row>
    <row r="2405" spans="6:6" ht="13.9" customHeight="1" x14ac:dyDescent="0.2">
      <c r="F2405" s="33"/>
    </row>
    <row r="2406" spans="6:6" ht="13.9" customHeight="1" x14ac:dyDescent="0.2">
      <c r="F2406" s="33"/>
    </row>
    <row r="2407" spans="6:6" ht="13.9" customHeight="1" x14ac:dyDescent="0.2">
      <c r="F2407" s="33"/>
    </row>
    <row r="2408" spans="6:6" ht="13.9" customHeight="1" x14ac:dyDescent="0.2">
      <c r="F2408" s="33"/>
    </row>
    <row r="2409" spans="6:6" ht="13.9" customHeight="1" x14ac:dyDescent="0.2">
      <c r="F2409" s="33"/>
    </row>
    <row r="2410" spans="6:6" ht="13.9" customHeight="1" x14ac:dyDescent="0.2">
      <c r="F2410" s="33"/>
    </row>
    <row r="2411" spans="6:6" ht="13.9" customHeight="1" x14ac:dyDescent="0.2">
      <c r="F2411" s="33"/>
    </row>
    <row r="2412" spans="6:6" ht="13.9" customHeight="1" x14ac:dyDescent="0.2">
      <c r="F2412" s="33"/>
    </row>
    <row r="2413" spans="6:6" ht="13.9" customHeight="1" x14ac:dyDescent="0.2">
      <c r="F2413" s="33"/>
    </row>
    <row r="2414" spans="6:6" ht="13.9" customHeight="1" x14ac:dyDescent="0.2">
      <c r="F2414" s="33"/>
    </row>
    <row r="2415" spans="6:6" ht="13.9" customHeight="1" x14ac:dyDescent="0.2">
      <c r="F2415" s="33"/>
    </row>
    <row r="2416" spans="6:6" ht="13.9" customHeight="1" x14ac:dyDescent="0.2">
      <c r="F2416" s="33"/>
    </row>
    <row r="2417" spans="6:6" ht="13.9" customHeight="1" x14ac:dyDescent="0.2">
      <c r="F2417" s="33"/>
    </row>
    <row r="2418" spans="6:6" ht="13.9" customHeight="1" x14ac:dyDescent="0.2">
      <c r="F2418" s="33"/>
    </row>
    <row r="2419" spans="6:6" ht="13.9" customHeight="1" x14ac:dyDescent="0.2">
      <c r="F2419" s="33"/>
    </row>
    <row r="2420" spans="6:6" ht="13.9" customHeight="1" x14ac:dyDescent="0.2">
      <c r="F2420" s="33"/>
    </row>
    <row r="2421" spans="6:6" ht="13.9" customHeight="1" x14ac:dyDescent="0.2">
      <c r="F2421" s="33"/>
    </row>
    <row r="2422" spans="6:6" ht="13.9" customHeight="1" x14ac:dyDescent="0.2">
      <c r="F2422" s="33"/>
    </row>
    <row r="2423" spans="6:6" ht="13.9" customHeight="1" x14ac:dyDescent="0.2">
      <c r="F2423" s="33"/>
    </row>
    <row r="2424" spans="6:6" ht="13.9" customHeight="1" x14ac:dyDescent="0.2">
      <c r="F2424" s="33"/>
    </row>
    <row r="2425" spans="6:6" ht="13.9" customHeight="1" x14ac:dyDescent="0.2">
      <c r="F2425" s="33"/>
    </row>
    <row r="2426" spans="6:6" ht="13.9" customHeight="1" x14ac:dyDescent="0.2">
      <c r="F2426" s="33"/>
    </row>
    <row r="2427" spans="6:6" ht="13.9" customHeight="1" x14ac:dyDescent="0.2">
      <c r="F2427" s="33"/>
    </row>
    <row r="2428" spans="6:6" ht="13.9" customHeight="1" x14ac:dyDescent="0.2">
      <c r="F2428" s="33"/>
    </row>
    <row r="2429" spans="6:6" ht="13.9" customHeight="1" x14ac:dyDescent="0.2">
      <c r="F2429" s="33"/>
    </row>
    <row r="2430" spans="6:6" ht="13.9" customHeight="1" x14ac:dyDescent="0.2">
      <c r="F2430" s="33"/>
    </row>
    <row r="2431" spans="6:6" ht="13.9" customHeight="1" x14ac:dyDescent="0.2">
      <c r="F2431" s="33"/>
    </row>
    <row r="2432" spans="6:6" ht="13.9" customHeight="1" x14ac:dyDescent="0.2">
      <c r="F2432" s="33"/>
    </row>
    <row r="2433" spans="6:6" ht="13.9" customHeight="1" x14ac:dyDescent="0.2">
      <c r="F2433" s="33"/>
    </row>
    <row r="2434" spans="6:6" ht="13.9" customHeight="1" x14ac:dyDescent="0.2">
      <c r="F2434" s="33"/>
    </row>
    <row r="2435" spans="6:6" ht="13.9" customHeight="1" x14ac:dyDescent="0.2">
      <c r="F2435" s="33"/>
    </row>
    <row r="2436" spans="6:6" ht="13.9" customHeight="1" x14ac:dyDescent="0.2">
      <c r="F2436" s="33"/>
    </row>
    <row r="2437" spans="6:6" ht="13.9" customHeight="1" x14ac:dyDescent="0.2">
      <c r="F2437" s="33"/>
    </row>
    <row r="2438" spans="6:6" ht="13.9" customHeight="1" x14ac:dyDescent="0.2">
      <c r="F2438" s="33"/>
    </row>
    <row r="2439" spans="6:6" ht="13.9" customHeight="1" x14ac:dyDescent="0.2">
      <c r="F2439" s="33"/>
    </row>
    <row r="2440" spans="6:6" ht="13.9" customHeight="1" x14ac:dyDescent="0.2">
      <c r="F2440" s="33"/>
    </row>
    <row r="2441" spans="6:6" ht="13.9" customHeight="1" x14ac:dyDescent="0.2">
      <c r="F2441" s="33"/>
    </row>
    <row r="2442" spans="6:6" ht="13.9" customHeight="1" x14ac:dyDescent="0.2">
      <c r="F2442" s="33"/>
    </row>
    <row r="2443" spans="6:6" ht="13.9" customHeight="1" x14ac:dyDescent="0.2">
      <c r="F2443" s="33"/>
    </row>
    <row r="2444" spans="6:6" ht="13.9" customHeight="1" x14ac:dyDescent="0.2">
      <c r="F2444" s="33"/>
    </row>
    <row r="2445" spans="6:6" ht="13.9" customHeight="1" x14ac:dyDescent="0.2">
      <c r="F2445" s="33"/>
    </row>
    <row r="2446" spans="6:6" ht="13.9" customHeight="1" x14ac:dyDescent="0.2">
      <c r="F2446" s="33"/>
    </row>
    <row r="2447" spans="6:6" ht="13.9" customHeight="1" x14ac:dyDescent="0.2">
      <c r="F2447" s="33"/>
    </row>
    <row r="2448" spans="6:6" ht="13.9" customHeight="1" x14ac:dyDescent="0.2">
      <c r="F2448" s="33"/>
    </row>
    <row r="2449" spans="6:6" ht="13.9" customHeight="1" x14ac:dyDescent="0.2">
      <c r="F2449" s="33"/>
    </row>
    <row r="2450" spans="6:6" ht="13.9" customHeight="1" x14ac:dyDescent="0.2">
      <c r="F2450" s="33"/>
    </row>
    <row r="2451" spans="6:6" ht="13.9" customHeight="1" x14ac:dyDescent="0.2">
      <c r="F2451" s="33"/>
    </row>
    <row r="2452" spans="6:6" ht="13.9" customHeight="1" x14ac:dyDescent="0.2">
      <c r="F2452" s="33"/>
    </row>
    <row r="2453" spans="6:6" ht="13.9" customHeight="1" x14ac:dyDescent="0.2">
      <c r="F2453" s="33"/>
    </row>
    <row r="2454" spans="6:6" ht="13.9" customHeight="1" x14ac:dyDescent="0.2">
      <c r="F2454" s="33"/>
    </row>
    <row r="2455" spans="6:6" ht="13.9" customHeight="1" x14ac:dyDescent="0.2">
      <c r="F2455" s="33"/>
    </row>
    <row r="2456" spans="6:6" ht="13.9" customHeight="1" x14ac:dyDescent="0.2">
      <c r="F2456" s="33"/>
    </row>
    <row r="2457" spans="6:6" ht="13.9" customHeight="1" x14ac:dyDescent="0.2">
      <c r="F2457" s="33"/>
    </row>
    <row r="2458" spans="6:6" ht="13.9" customHeight="1" x14ac:dyDescent="0.2">
      <c r="F2458" s="33"/>
    </row>
    <row r="2459" spans="6:6" ht="13.9" customHeight="1" x14ac:dyDescent="0.2">
      <c r="F2459" s="33"/>
    </row>
    <row r="2460" spans="6:6" ht="13.9" customHeight="1" x14ac:dyDescent="0.2">
      <c r="F2460" s="33"/>
    </row>
    <row r="2461" spans="6:6" ht="13.9" customHeight="1" x14ac:dyDescent="0.2">
      <c r="F2461" s="33"/>
    </row>
    <row r="2462" spans="6:6" ht="13.9" customHeight="1" x14ac:dyDescent="0.2">
      <c r="F2462" s="33"/>
    </row>
    <row r="2463" spans="6:6" ht="13.9" customHeight="1" x14ac:dyDescent="0.2">
      <c r="F2463" s="33"/>
    </row>
    <row r="2464" spans="6:6" ht="13.9" customHeight="1" x14ac:dyDescent="0.2">
      <c r="F2464" s="33"/>
    </row>
    <row r="2465" spans="6:6" ht="13.9" customHeight="1" x14ac:dyDescent="0.2">
      <c r="F2465" s="33"/>
    </row>
    <row r="2466" spans="6:6" ht="13.9" customHeight="1" x14ac:dyDescent="0.2">
      <c r="F2466" s="33"/>
    </row>
    <row r="2467" spans="6:6" ht="13.9" customHeight="1" x14ac:dyDescent="0.2">
      <c r="F2467" s="33"/>
    </row>
    <row r="2468" spans="6:6" ht="13.9" customHeight="1" x14ac:dyDescent="0.2">
      <c r="F2468" s="33"/>
    </row>
    <row r="2469" spans="6:6" ht="13.9" customHeight="1" x14ac:dyDescent="0.2">
      <c r="F2469" s="33"/>
    </row>
    <row r="2470" spans="6:6" ht="13.9" customHeight="1" x14ac:dyDescent="0.2">
      <c r="F2470" s="33"/>
    </row>
    <row r="2471" spans="6:6" ht="13.9" customHeight="1" x14ac:dyDescent="0.2">
      <c r="F2471" s="33"/>
    </row>
    <row r="2472" spans="6:6" ht="13.9" customHeight="1" x14ac:dyDescent="0.2">
      <c r="F2472" s="33"/>
    </row>
    <row r="2473" spans="6:6" ht="13.9" customHeight="1" x14ac:dyDescent="0.2">
      <c r="F2473" s="33"/>
    </row>
    <row r="2474" spans="6:6" ht="13.9" customHeight="1" x14ac:dyDescent="0.2">
      <c r="F2474" s="33"/>
    </row>
    <row r="2475" spans="6:6" ht="13.9" customHeight="1" x14ac:dyDescent="0.2">
      <c r="F2475" s="33"/>
    </row>
    <row r="2476" spans="6:6" ht="13.9" customHeight="1" x14ac:dyDescent="0.2">
      <c r="F2476" s="33"/>
    </row>
    <row r="2477" spans="6:6" ht="13.9" customHeight="1" x14ac:dyDescent="0.2">
      <c r="F2477" s="33"/>
    </row>
    <row r="2478" spans="6:6" ht="13.9" customHeight="1" x14ac:dyDescent="0.2">
      <c r="F2478" s="33"/>
    </row>
    <row r="2479" spans="6:6" ht="13.9" customHeight="1" x14ac:dyDescent="0.2">
      <c r="F2479" s="33"/>
    </row>
    <row r="2480" spans="6:6" ht="13.9" customHeight="1" x14ac:dyDescent="0.2">
      <c r="F2480" s="33"/>
    </row>
    <row r="2481" spans="6:6" ht="13.9" customHeight="1" x14ac:dyDescent="0.2">
      <c r="F2481" s="33"/>
    </row>
    <row r="2482" spans="6:6" ht="13.9" customHeight="1" x14ac:dyDescent="0.2">
      <c r="F2482" s="33"/>
    </row>
    <row r="2483" spans="6:6" ht="13.9" customHeight="1" x14ac:dyDescent="0.2">
      <c r="F2483" s="33"/>
    </row>
    <row r="2484" spans="6:6" ht="13.9" customHeight="1" x14ac:dyDescent="0.2">
      <c r="F2484" s="33"/>
    </row>
    <row r="2485" spans="6:6" ht="13.9" customHeight="1" x14ac:dyDescent="0.2">
      <c r="F2485" s="33"/>
    </row>
    <row r="2486" spans="6:6" ht="13.9" customHeight="1" x14ac:dyDescent="0.2">
      <c r="F2486" s="33"/>
    </row>
    <row r="2487" spans="6:6" ht="13.9" customHeight="1" x14ac:dyDescent="0.2">
      <c r="F2487" s="33"/>
    </row>
    <row r="2488" spans="6:6" ht="13.9" customHeight="1" x14ac:dyDescent="0.2">
      <c r="F2488" s="33"/>
    </row>
    <row r="2489" spans="6:6" ht="13.9" customHeight="1" x14ac:dyDescent="0.2">
      <c r="F2489" s="33"/>
    </row>
    <row r="2490" spans="6:6" ht="13.9" customHeight="1" x14ac:dyDescent="0.2">
      <c r="F2490" s="33"/>
    </row>
    <row r="2491" spans="6:6" ht="13.9" customHeight="1" x14ac:dyDescent="0.2">
      <c r="F2491" s="33"/>
    </row>
    <row r="2492" spans="6:6" ht="13.9" customHeight="1" x14ac:dyDescent="0.2">
      <c r="F2492" s="33"/>
    </row>
    <row r="2493" spans="6:6" ht="13.9" customHeight="1" x14ac:dyDescent="0.2">
      <c r="F2493" s="33"/>
    </row>
    <row r="2494" spans="6:6" ht="13.9" customHeight="1" x14ac:dyDescent="0.2">
      <c r="F2494" s="33"/>
    </row>
    <row r="2495" spans="6:6" ht="13.9" customHeight="1" x14ac:dyDescent="0.2">
      <c r="F2495" s="33"/>
    </row>
    <row r="2496" spans="6:6" ht="13.9" customHeight="1" x14ac:dyDescent="0.2">
      <c r="F2496" s="33"/>
    </row>
    <row r="2497" spans="6:6" ht="13.9" customHeight="1" x14ac:dyDescent="0.2">
      <c r="F2497" s="33"/>
    </row>
    <row r="2498" spans="6:6" ht="13.9" customHeight="1" x14ac:dyDescent="0.2">
      <c r="F2498" s="33"/>
    </row>
    <row r="2499" spans="6:6" ht="13.9" customHeight="1" x14ac:dyDescent="0.2">
      <c r="F2499" s="33"/>
    </row>
    <row r="2500" spans="6:6" ht="13.9" customHeight="1" x14ac:dyDescent="0.2">
      <c r="F2500" s="33"/>
    </row>
    <row r="2501" spans="6:6" ht="13.9" customHeight="1" x14ac:dyDescent="0.2">
      <c r="F2501" s="33"/>
    </row>
    <row r="2502" spans="6:6" ht="13.9" customHeight="1" x14ac:dyDescent="0.2">
      <c r="F2502" s="33"/>
    </row>
    <row r="2503" spans="6:6" ht="13.9" customHeight="1" x14ac:dyDescent="0.2">
      <c r="F2503" s="33"/>
    </row>
    <row r="2504" spans="6:6" ht="13.9" customHeight="1" x14ac:dyDescent="0.2">
      <c r="F2504" s="33"/>
    </row>
    <row r="2505" spans="6:6" ht="13.9" customHeight="1" x14ac:dyDescent="0.2">
      <c r="F2505" s="33"/>
    </row>
    <row r="2506" spans="6:6" ht="13.9" customHeight="1" x14ac:dyDescent="0.2">
      <c r="F2506" s="33"/>
    </row>
    <row r="2507" spans="6:6" ht="13.9" customHeight="1" x14ac:dyDescent="0.2">
      <c r="F2507" s="33"/>
    </row>
    <row r="2508" spans="6:6" ht="13.9" customHeight="1" x14ac:dyDescent="0.2">
      <c r="F2508" s="33"/>
    </row>
    <row r="2509" spans="6:6" ht="13.9" customHeight="1" x14ac:dyDescent="0.2">
      <c r="F2509" s="33"/>
    </row>
    <row r="2510" spans="6:6" ht="13.9" customHeight="1" x14ac:dyDescent="0.2">
      <c r="F2510" s="33"/>
    </row>
    <row r="2511" spans="6:6" ht="13.9" customHeight="1" x14ac:dyDescent="0.2">
      <c r="F2511" s="33"/>
    </row>
    <row r="2512" spans="6:6" ht="13.9" customHeight="1" x14ac:dyDescent="0.2">
      <c r="F2512" s="33"/>
    </row>
    <row r="2513" spans="6:6" ht="13.9" customHeight="1" x14ac:dyDescent="0.2">
      <c r="F2513" s="33"/>
    </row>
    <row r="2514" spans="6:6" ht="13.9" customHeight="1" x14ac:dyDescent="0.2">
      <c r="F2514" s="33"/>
    </row>
    <row r="2515" spans="6:6" ht="13.9" customHeight="1" x14ac:dyDescent="0.2">
      <c r="F2515" s="33"/>
    </row>
    <row r="2516" spans="6:6" ht="13.9" customHeight="1" x14ac:dyDescent="0.2">
      <c r="F2516" s="33"/>
    </row>
    <row r="2517" spans="6:6" ht="13.9" customHeight="1" x14ac:dyDescent="0.2">
      <c r="F2517" s="33"/>
    </row>
    <row r="2518" spans="6:6" ht="13.9" customHeight="1" x14ac:dyDescent="0.2">
      <c r="F2518" s="33"/>
    </row>
    <row r="2519" spans="6:6" ht="13.9" customHeight="1" x14ac:dyDescent="0.2">
      <c r="F2519" s="33"/>
    </row>
    <row r="2520" spans="6:6" ht="13.9" customHeight="1" x14ac:dyDescent="0.2">
      <c r="F2520" s="33"/>
    </row>
    <row r="2521" spans="6:6" ht="13.9" customHeight="1" x14ac:dyDescent="0.2">
      <c r="F2521" s="33"/>
    </row>
    <row r="2522" spans="6:6" ht="13.9" customHeight="1" x14ac:dyDescent="0.2">
      <c r="F2522" s="33"/>
    </row>
    <row r="2523" spans="6:6" ht="13.9" customHeight="1" x14ac:dyDescent="0.2">
      <c r="F2523" s="33"/>
    </row>
    <row r="2524" spans="6:6" ht="13.9" customHeight="1" x14ac:dyDescent="0.2">
      <c r="F2524" s="33"/>
    </row>
    <row r="2525" spans="6:6" ht="13.9" customHeight="1" x14ac:dyDescent="0.2">
      <c r="F2525" s="33"/>
    </row>
    <row r="2526" spans="6:6" ht="13.9" customHeight="1" x14ac:dyDescent="0.2">
      <c r="F2526" s="33"/>
    </row>
    <row r="2527" spans="6:6" ht="13.9" customHeight="1" x14ac:dyDescent="0.2">
      <c r="F2527" s="33"/>
    </row>
    <row r="2528" spans="6:6" ht="13.9" customHeight="1" x14ac:dyDescent="0.2">
      <c r="F2528" s="33"/>
    </row>
    <row r="2529" spans="6:6" ht="13.9" customHeight="1" x14ac:dyDescent="0.2">
      <c r="F2529" s="33"/>
    </row>
    <row r="2530" spans="6:6" ht="13.9" customHeight="1" x14ac:dyDescent="0.2">
      <c r="F2530" s="33"/>
    </row>
    <row r="2531" spans="6:6" ht="13.9" customHeight="1" x14ac:dyDescent="0.2">
      <c r="F2531" s="33"/>
    </row>
    <row r="2532" spans="6:6" ht="13.9" customHeight="1" x14ac:dyDescent="0.2">
      <c r="F2532" s="33"/>
    </row>
    <row r="2533" spans="6:6" ht="13.9" customHeight="1" x14ac:dyDescent="0.2">
      <c r="F2533" s="33"/>
    </row>
    <row r="2534" spans="6:6" ht="13.9" customHeight="1" x14ac:dyDescent="0.2">
      <c r="F2534" s="33"/>
    </row>
    <row r="2535" spans="6:6" ht="13.9" customHeight="1" x14ac:dyDescent="0.2">
      <c r="F2535" s="33"/>
    </row>
    <row r="2536" spans="6:6" ht="13.9" customHeight="1" x14ac:dyDescent="0.2">
      <c r="F2536" s="33"/>
    </row>
    <row r="2537" spans="6:6" ht="13.9" customHeight="1" x14ac:dyDescent="0.2">
      <c r="F2537" s="33"/>
    </row>
    <row r="2538" spans="6:6" ht="13.9" customHeight="1" x14ac:dyDescent="0.2">
      <c r="F2538" s="33"/>
    </row>
    <row r="2539" spans="6:6" ht="13.9" customHeight="1" x14ac:dyDescent="0.2">
      <c r="F2539" s="33"/>
    </row>
    <row r="2540" spans="6:6" ht="13.9" customHeight="1" x14ac:dyDescent="0.2">
      <c r="F2540" s="33"/>
    </row>
    <row r="2541" spans="6:6" ht="13.9" customHeight="1" x14ac:dyDescent="0.2">
      <c r="F2541" s="33"/>
    </row>
    <row r="2542" spans="6:6" ht="13.9" customHeight="1" x14ac:dyDescent="0.2">
      <c r="F2542" s="33"/>
    </row>
    <row r="2543" spans="6:6" ht="13.9" customHeight="1" x14ac:dyDescent="0.2">
      <c r="F2543" s="33"/>
    </row>
    <row r="2544" spans="6:6" ht="13.9" customHeight="1" x14ac:dyDescent="0.2">
      <c r="F2544" s="33"/>
    </row>
    <row r="2545" spans="6:6" ht="13.9" customHeight="1" x14ac:dyDescent="0.2">
      <c r="F2545" s="33"/>
    </row>
    <row r="2546" spans="6:6" ht="13.9" customHeight="1" x14ac:dyDescent="0.2">
      <c r="F2546" s="33"/>
    </row>
    <row r="2547" spans="6:6" ht="13.9" customHeight="1" x14ac:dyDescent="0.2">
      <c r="F2547" s="33"/>
    </row>
    <row r="2548" spans="6:6" ht="13.9" customHeight="1" x14ac:dyDescent="0.2">
      <c r="F2548" s="33"/>
    </row>
    <row r="2549" spans="6:6" ht="13.9" customHeight="1" x14ac:dyDescent="0.2">
      <c r="F2549" s="33"/>
    </row>
    <row r="2550" spans="6:6" ht="13.9" customHeight="1" x14ac:dyDescent="0.2">
      <c r="F2550" s="33"/>
    </row>
    <row r="2551" spans="6:6" ht="13.9" customHeight="1" x14ac:dyDescent="0.2">
      <c r="F2551" s="33"/>
    </row>
    <row r="2552" spans="6:6" ht="13.9" customHeight="1" x14ac:dyDescent="0.2">
      <c r="F2552" s="33"/>
    </row>
    <row r="2553" spans="6:6" ht="13.9" customHeight="1" x14ac:dyDescent="0.2">
      <c r="F2553" s="33"/>
    </row>
    <row r="2554" spans="6:6" ht="13.9" customHeight="1" x14ac:dyDescent="0.2">
      <c r="F2554" s="33"/>
    </row>
    <row r="2555" spans="6:6" ht="13.9" customHeight="1" x14ac:dyDescent="0.2">
      <c r="F2555" s="33"/>
    </row>
    <row r="2556" spans="6:6" ht="13.9" customHeight="1" x14ac:dyDescent="0.2">
      <c r="F2556" s="33"/>
    </row>
    <row r="2557" spans="6:6" ht="13.9" customHeight="1" x14ac:dyDescent="0.2">
      <c r="F2557" s="33"/>
    </row>
    <row r="2558" spans="6:6" ht="13.9" customHeight="1" x14ac:dyDescent="0.2">
      <c r="F2558" s="33"/>
    </row>
    <row r="2559" spans="6:6" ht="13.9" customHeight="1" x14ac:dyDescent="0.2">
      <c r="F2559" s="33"/>
    </row>
    <row r="2560" spans="6:6" ht="13.9" customHeight="1" x14ac:dyDescent="0.2">
      <c r="F2560" s="33"/>
    </row>
    <row r="2561" spans="6:6" ht="13.9" customHeight="1" x14ac:dyDescent="0.2">
      <c r="F2561" s="33"/>
    </row>
    <row r="2562" spans="6:6" ht="13.9" customHeight="1" x14ac:dyDescent="0.2">
      <c r="F2562" s="33"/>
    </row>
    <row r="2563" spans="6:6" ht="13.9" customHeight="1" x14ac:dyDescent="0.2">
      <c r="F2563" s="33"/>
    </row>
    <row r="2564" spans="6:6" ht="13.9" customHeight="1" x14ac:dyDescent="0.2">
      <c r="F2564" s="33"/>
    </row>
    <row r="2565" spans="6:6" ht="13.9" customHeight="1" x14ac:dyDescent="0.2">
      <c r="F2565" s="33"/>
    </row>
    <row r="2566" spans="6:6" ht="13.9" customHeight="1" x14ac:dyDescent="0.2">
      <c r="F2566" s="33"/>
    </row>
    <row r="2567" spans="6:6" ht="13.9" customHeight="1" x14ac:dyDescent="0.2">
      <c r="F2567" s="33"/>
    </row>
    <row r="2568" spans="6:6" ht="13.9" customHeight="1" x14ac:dyDescent="0.2">
      <c r="F2568" s="33"/>
    </row>
    <row r="2569" spans="6:6" ht="13.9" customHeight="1" x14ac:dyDescent="0.2">
      <c r="F2569" s="33"/>
    </row>
    <row r="2570" spans="6:6" ht="13.9" customHeight="1" x14ac:dyDescent="0.2">
      <c r="F2570" s="33"/>
    </row>
    <row r="2571" spans="6:6" ht="13.9" customHeight="1" x14ac:dyDescent="0.2">
      <c r="F2571" s="33"/>
    </row>
    <row r="2572" spans="6:6" ht="13.9" customHeight="1" x14ac:dyDescent="0.2">
      <c r="F2572" s="33"/>
    </row>
    <row r="2573" spans="6:6" ht="13.9" customHeight="1" x14ac:dyDescent="0.2">
      <c r="F2573" s="33"/>
    </row>
    <row r="2574" spans="6:6" ht="13.9" customHeight="1" x14ac:dyDescent="0.2">
      <c r="F2574" s="33"/>
    </row>
    <row r="2575" spans="6:6" ht="13.9" customHeight="1" x14ac:dyDescent="0.2">
      <c r="F2575" s="33"/>
    </row>
    <row r="2576" spans="6:6" ht="13.9" customHeight="1" x14ac:dyDescent="0.2">
      <c r="F2576" s="33"/>
    </row>
    <row r="2577" spans="6:6" ht="13.9" customHeight="1" x14ac:dyDescent="0.2">
      <c r="F2577" s="33"/>
    </row>
    <row r="2578" spans="6:6" ht="13.9" customHeight="1" x14ac:dyDescent="0.2">
      <c r="F2578" s="33"/>
    </row>
    <row r="2579" spans="6:6" ht="13.9" customHeight="1" x14ac:dyDescent="0.2">
      <c r="F2579" s="33"/>
    </row>
    <row r="2580" spans="6:6" ht="13.9" customHeight="1" x14ac:dyDescent="0.2">
      <c r="F2580" s="33"/>
    </row>
    <row r="2581" spans="6:6" ht="13.9" customHeight="1" x14ac:dyDescent="0.2">
      <c r="F2581" s="33"/>
    </row>
    <row r="2582" spans="6:6" ht="13.9" customHeight="1" x14ac:dyDescent="0.2">
      <c r="F2582" s="33"/>
    </row>
    <row r="2583" spans="6:6" ht="13.9" customHeight="1" x14ac:dyDescent="0.2">
      <c r="F2583" s="33"/>
    </row>
    <row r="2584" spans="6:6" ht="13.9" customHeight="1" x14ac:dyDescent="0.2">
      <c r="F2584" s="33"/>
    </row>
    <row r="2585" spans="6:6" ht="13.9" customHeight="1" x14ac:dyDescent="0.2">
      <c r="F2585" s="33"/>
    </row>
    <row r="2586" spans="6:6" ht="13.9" customHeight="1" x14ac:dyDescent="0.2">
      <c r="F2586" s="33"/>
    </row>
    <row r="2587" spans="6:6" ht="13.9" customHeight="1" x14ac:dyDescent="0.2">
      <c r="F2587" s="33"/>
    </row>
    <row r="2588" spans="6:6" ht="13.9" customHeight="1" x14ac:dyDescent="0.2">
      <c r="F2588" s="33"/>
    </row>
    <row r="2589" spans="6:6" ht="13.9" customHeight="1" x14ac:dyDescent="0.2">
      <c r="F2589" s="33"/>
    </row>
    <row r="2590" spans="6:6" ht="13.9" customHeight="1" x14ac:dyDescent="0.2">
      <c r="F2590" s="33"/>
    </row>
    <row r="2591" spans="6:6" ht="13.9" customHeight="1" x14ac:dyDescent="0.2">
      <c r="F2591" s="33"/>
    </row>
    <row r="2592" spans="6:6" ht="13.9" customHeight="1" x14ac:dyDescent="0.2">
      <c r="F2592" s="33"/>
    </row>
    <row r="2593" spans="6:6" ht="13.9" customHeight="1" x14ac:dyDescent="0.2">
      <c r="F2593" s="33"/>
    </row>
    <row r="2594" spans="6:6" ht="13.9" customHeight="1" x14ac:dyDescent="0.2">
      <c r="F2594" s="33"/>
    </row>
    <row r="2595" spans="6:6" ht="13.9" customHeight="1" x14ac:dyDescent="0.2">
      <c r="F2595" s="33"/>
    </row>
    <row r="2596" spans="6:6" ht="13.9" customHeight="1" x14ac:dyDescent="0.2">
      <c r="F2596" s="33"/>
    </row>
    <row r="2597" spans="6:6" ht="13.9" customHeight="1" x14ac:dyDescent="0.2">
      <c r="F2597" s="33"/>
    </row>
    <row r="2598" spans="6:6" ht="13.9" customHeight="1" x14ac:dyDescent="0.2">
      <c r="F2598" s="33"/>
    </row>
    <row r="2599" spans="6:6" ht="13.9" customHeight="1" x14ac:dyDescent="0.2">
      <c r="F2599" s="33"/>
    </row>
    <row r="2600" spans="6:6" ht="13.9" customHeight="1" x14ac:dyDescent="0.2">
      <c r="F2600" s="33"/>
    </row>
    <row r="2601" spans="6:6" ht="13.9" customHeight="1" x14ac:dyDescent="0.2">
      <c r="F2601" s="33"/>
    </row>
    <row r="2602" spans="6:6" ht="13.9" customHeight="1" x14ac:dyDescent="0.2">
      <c r="F2602" s="33"/>
    </row>
    <row r="2603" spans="6:6" ht="13.9" customHeight="1" x14ac:dyDescent="0.2">
      <c r="F2603" s="33"/>
    </row>
    <row r="2604" spans="6:6" ht="13.9" customHeight="1" x14ac:dyDescent="0.2">
      <c r="F2604" s="33"/>
    </row>
    <row r="2605" spans="6:6" ht="13.9" customHeight="1" x14ac:dyDescent="0.2">
      <c r="F2605" s="33"/>
    </row>
    <row r="2606" spans="6:6" ht="13.9" customHeight="1" x14ac:dyDescent="0.2">
      <c r="F2606" s="33"/>
    </row>
    <row r="2607" spans="6:6" ht="13.9" customHeight="1" x14ac:dyDescent="0.2">
      <c r="F2607" s="33"/>
    </row>
    <row r="2608" spans="6:6" ht="13.9" customHeight="1" x14ac:dyDescent="0.2">
      <c r="F2608" s="33"/>
    </row>
    <row r="2609" spans="6:6" ht="13.9" customHeight="1" x14ac:dyDescent="0.2">
      <c r="F2609" s="33"/>
    </row>
    <row r="2610" spans="6:6" ht="13.9" customHeight="1" x14ac:dyDescent="0.2">
      <c r="F2610" s="33"/>
    </row>
    <row r="2611" spans="6:6" ht="13.9" customHeight="1" x14ac:dyDescent="0.2">
      <c r="F2611" s="33"/>
    </row>
    <row r="2612" spans="6:6" ht="13.9" customHeight="1" x14ac:dyDescent="0.2">
      <c r="F2612" s="33"/>
    </row>
    <row r="2613" spans="6:6" ht="13.9" customHeight="1" x14ac:dyDescent="0.2">
      <c r="F2613" s="33"/>
    </row>
    <row r="2614" spans="6:6" ht="13.9" customHeight="1" x14ac:dyDescent="0.2">
      <c r="F2614" s="33"/>
    </row>
    <row r="2615" spans="6:6" ht="13.9" customHeight="1" x14ac:dyDescent="0.2">
      <c r="F2615" s="33"/>
    </row>
    <row r="2616" spans="6:6" ht="13.9" customHeight="1" x14ac:dyDescent="0.2">
      <c r="F2616" s="33"/>
    </row>
    <row r="2617" spans="6:6" ht="13.9" customHeight="1" x14ac:dyDescent="0.2">
      <c r="F2617" s="33"/>
    </row>
    <row r="2618" spans="6:6" ht="13.9" customHeight="1" x14ac:dyDescent="0.2">
      <c r="F2618" s="33"/>
    </row>
    <row r="2619" spans="6:6" ht="13.9" customHeight="1" x14ac:dyDescent="0.2">
      <c r="F2619" s="33"/>
    </row>
    <row r="2620" spans="6:6" ht="13.9" customHeight="1" x14ac:dyDescent="0.2">
      <c r="F2620" s="33"/>
    </row>
    <row r="2621" spans="6:6" ht="13.9" customHeight="1" x14ac:dyDescent="0.2">
      <c r="F2621" s="33"/>
    </row>
    <row r="2622" spans="6:6" ht="13.9" customHeight="1" x14ac:dyDescent="0.2">
      <c r="F2622" s="33"/>
    </row>
    <row r="2623" spans="6:6" ht="13.9" customHeight="1" x14ac:dyDescent="0.2">
      <c r="F2623" s="33"/>
    </row>
    <row r="2624" spans="6:6" ht="13.9" customHeight="1" x14ac:dyDescent="0.2">
      <c r="F2624" s="33"/>
    </row>
    <row r="2625" spans="6:6" ht="13.9" customHeight="1" x14ac:dyDescent="0.2">
      <c r="F2625" s="33"/>
    </row>
    <row r="2626" spans="6:6" ht="13.9" customHeight="1" x14ac:dyDescent="0.2">
      <c r="F2626" s="33"/>
    </row>
    <row r="2627" spans="6:6" ht="13.9" customHeight="1" x14ac:dyDescent="0.2">
      <c r="F2627" s="33"/>
    </row>
    <row r="2628" spans="6:6" ht="13.9" customHeight="1" x14ac:dyDescent="0.2">
      <c r="F2628" s="33"/>
    </row>
    <row r="2629" spans="6:6" ht="13.9" customHeight="1" x14ac:dyDescent="0.2">
      <c r="F2629" s="33"/>
    </row>
    <row r="2630" spans="6:6" ht="13.9" customHeight="1" x14ac:dyDescent="0.2">
      <c r="F2630" s="33"/>
    </row>
    <row r="2631" spans="6:6" ht="13.9" customHeight="1" x14ac:dyDescent="0.2">
      <c r="F2631" s="33"/>
    </row>
    <row r="2632" spans="6:6" ht="13.9" customHeight="1" x14ac:dyDescent="0.2">
      <c r="F2632" s="33"/>
    </row>
    <row r="2633" spans="6:6" ht="13.9" customHeight="1" x14ac:dyDescent="0.2">
      <c r="F2633" s="33"/>
    </row>
    <row r="2634" spans="6:6" ht="13.9" customHeight="1" x14ac:dyDescent="0.2">
      <c r="F2634" s="33"/>
    </row>
    <row r="2635" spans="6:6" ht="13.9" customHeight="1" x14ac:dyDescent="0.2">
      <c r="F2635" s="33"/>
    </row>
    <row r="2636" spans="6:6" ht="13.9" customHeight="1" x14ac:dyDescent="0.2">
      <c r="F2636" s="33"/>
    </row>
    <row r="2637" spans="6:6" ht="13.9" customHeight="1" x14ac:dyDescent="0.2">
      <c r="F2637" s="33"/>
    </row>
    <row r="2638" spans="6:6" ht="13.9" customHeight="1" x14ac:dyDescent="0.2">
      <c r="F2638" s="33"/>
    </row>
    <row r="2639" spans="6:6" ht="13.9" customHeight="1" x14ac:dyDescent="0.2">
      <c r="F2639" s="33"/>
    </row>
  </sheetData>
  <mergeCells count="2">
    <mergeCell ref="E311:I311"/>
    <mergeCell ref="E293:J293"/>
  </mergeCells>
  <phoneticPr fontId="12" type="noConversion"/>
  <conditionalFormatting sqref="K2: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M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M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42" r:id="rId1" location="gid=0" xr:uid="{552B77C8-A137-4A88-A367-E23C4F71BD80}"/>
    <hyperlink ref="C43" r:id="rId2" location="gid=0" xr:uid="{7129BBDF-8CE9-4EBE-867C-5E3372F7655B}"/>
    <hyperlink ref="C44" r:id="rId3" location="gid=0" xr:uid="{8C8087AE-E2F8-4FE4-A0EF-5E061B162C87}"/>
    <hyperlink ref="C45" r:id="rId4" location="gid=0" xr:uid="{B19D7C40-BD0B-4968-ADA7-8A95E9244841}"/>
    <hyperlink ref="C72:C76" r:id="rId5" location="gid=0" display="https://docs.google.com/spreadsheets/d/1BPOpwwXQG07OUTT2koNbWFsfGfFoLPjAG5EIJlX42xo/edit#gid=0" xr:uid="{F08D8683-9F89-43BB-AC55-03E313451985}"/>
    <hyperlink ref="C78:C82" r:id="rId6" location="gid=0" display="https://docs.google.com/spreadsheets/d/12jL_PsFsSG5IXHfVVWPiHmAe1XCWEnkSNDgRanJwZyw/edit#gid=0" xr:uid="{B6AA3BE5-4FF1-4FEC-A1BB-C9E20CABF5D5}"/>
    <hyperlink ref="E59" r:id="rId7" location="gid=0" xr:uid="{CCDA1C5A-BE5A-4672-9747-8BD01894A914}"/>
    <hyperlink ref="E60:E64" r:id="rId8" location="gid=0" display="https://docs.google.com/spreadsheets/d/1agHPPb9bpYW3aRWnxL49BKDmpf8p7YO8M4RpTikbU0c/edit#gid=0" xr:uid="{D7D33277-FDA7-4FD8-B6F6-9B0BF6C5B1B2}"/>
    <hyperlink ref="C59" r:id="rId9" location="gid=0" xr:uid="{F80742DD-E5B3-46F4-BC9A-401E5AEF2719}"/>
    <hyperlink ref="C60:C64" r:id="rId10" location="gid=0" display="https://docs.google.com/spreadsheets/d/1agHPPb9bpYW3aRWnxL49BKDmpf8p7YO8M4RpTikbU0c/edit#gid=0" xr:uid="{DC2B8325-58EF-46AA-A2BF-2EFFB5700D73}"/>
    <hyperlink ref="C57" r:id="rId11" location="gid=0" xr:uid="{31CB56BE-0E71-4BFF-BB63-F196AD0DE8D9}"/>
    <hyperlink ref="C54:C56" r:id="rId12" location="gid=0" display="https://docs.google.com/spreadsheets/d/1WW5H2sZEpSOVA4Y3U26Tj3jANUiPtbuJqRAC37Kg9rg/edit#gid=0" xr:uid="{D610EBDE-3F72-4EB1-A5AF-8D09B5F1C43D}"/>
    <hyperlink ref="C47" r:id="rId13" location="gid=0" xr:uid="{5A7E092A-1C08-4A9C-9667-9A7CB041FB66}"/>
    <hyperlink ref="C48:C52" r:id="rId14" location="gid=0" display="https://docs.google.com/spreadsheets/d/1siOqT2vV4-LzwxtLNopgrt2rxmOByjgvefkkqIwW6uM/edit#gid=0" xr:uid="{EF16311A-9B9D-4A19-9D73-9C1E00BD36AD}"/>
    <hyperlink ref="C17" r:id="rId15" location="gid=0" xr:uid="{001FF1C1-E8C2-4A74-814A-E690F54D5335}"/>
    <hyperlink ref="C16" r:id="rId16" location="gid=0" xr:uid="{3B2674BA-9F1F-4079-8D52-950B24E20C90}"/>
    <hyperlink ref="C11" r:id="rId17" location="gid=0" xr:uid="{4BCDDACF-029A-4D24-9F89-A239F835B77A}"/>
    <hyperlink ref="C12" r:id="rId18" location="gid=0" xr:uid="{4EAE2474-00E7-45A8-834D-8FF282CD3F7F}"/>
    <hyperlink ref="C13" r:id="rId19" location="gid=0" xr:uid="{E1778494-C169-4EB3-A4DC-20A8487FE049}"/>
    <hyperlink ref="C14" r:id="rId20" location="gid=0" xr:uid="{FA0C4E3C-9A45-4AA0-802A-CD917CC1F900}"/>
    <hyperlink ref="C15" r:id="rId21" location="gid=0" xr:uid="{7D6CEFAB-67E6-407F-BAF6-22A5CD0D47E6}"/>
    <hyperlink ref="C19" r:id="rId22" location="gid=0" xr:uid="{ACFD8007-58D8-4530-9787-921E8550D1F0}"/>
    <hyperlink ref="C20" r:id="rId23" location="gid=0" xr:uid="{3447A467-604A-448D-81CF-9D183AF1CB88}"/>
    <hyperlink ref="C21" r:id="rId24" location="gid=0" xr:uid="{FB9DA4BC-6A84-406B-B378-3CBCEA99C3C6}"/>
    <hyperlink ref="C22" r:id="rId25" location="gid=0" xr:uid="{13112DFE-F571-4EA0-A834-866034B9403D}"/>
    <hyperlink ref="C23" r:id="rId26" location="gid=0" xr:uid="{ECFF0430-601C-4F4F-8589-390B67B91391}"/>
    <hyperlink ref="C24" r:id="rId27" location="gid=0" xr:uid="{09EB8C53-992B-4019-A724-1C206F03F641}"/>
    <hyperlink ref="C26" r:id="rId28" location="gid=0" xr:uid="{801F9C59-C70A-4CAF-89A1-D8EFDB525D00}"/>
    <hyperlink ref="C27" r:id="rId29" location="gid=342276599" xr:uid="{E18FCACF-7B78-423E-B544-21879ADFB198}"/>
    <hyperlink ref="C28" r:id="rId30" location="gid=0" xr:uid="{05625F1B-23DB-4E76-A601-40DAD4A0AFAB}"/>
    <hyperlink ref="C29" r:id="rId31" location="gid=0" xr:uid="{D414A770-091F-4B2E-A9CE-94B690B6F544}"/>
    <hyperlink ref="C30" r:id="rId32" location="gid=0" xr:uid="{BA7086DC-F5B9-43B8-9009-8157555FD827}"/>
    <hyperlink ref="C31" r:id="rId33" location="gid=0" xr:uid="{B091860B-CB93-4D97-A9BA-391765DBC466}"/>
    <hyperlink ref="C32" r:id="rId34" location="gid=0" xr:uid="{517EC2B5-687E-46E4-BD0F-6CB8CA25670C}"/>
    <hyperlink ref="C33" r:id="rId35" location="gid=0" xr:uid="{8365D4B8-3BEC-4614-96D1-572C24458D18}"/>
  </hyperlinks>
  <pageMargins left="0.7" right="0.7" top="0.75" bottom="0.75" header="0.3" footer="0.3"/>
  <pageSetup paperSize="9" orientation="portrait" r:id="rId36"/>
  <ignoredErrors>
    <ignoredError sqref="H188:H190" numberStoredAsText="1"/>
  </ignoredErrors>
  <tableParts count="4">
    <tablePart r:id="rId37"/>
    <tablePart r:id="rId38"/>
    <tablePart r:id="rId39"/>
    <tablePart r:id="rId4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0CD6-EE16-4D94-AFD3-8F9353045A1E}">
  <dimension ref="A1:B11"/>
  <sheetViews>
    <sheetView zoomScale="82" workbookViewId="0">
      <selection activeCell="B2" sqref="B2:B12"/>
    </sheetView>
  </sheetViews>
  <sheetFormatPr baseColWidth="10" defaultRowHeight="14.25" x14ac:dyDescent="0.2"/>
  <cols>
    <col min="1" max="1" width="17.85546875" style="162" bestFit="1" customWidth="1"/>
    <col min="2" max="2" width="15.7109375" style="162" bestFit="1" customWidth="1"/>
    <col min="3" max="6" width="10" style="162" bestFit="1" customWidth="1"/>
    <col min="7" max="7" width="9" style="162" bestFit="1" customWidth="1"/>
    <col min="8" max="9" width="10" style="162" bestFit="1" customWidth="1"/>
    <col min="10" max="10" width="11.42578125" style="162" bestFit="1" customWidth="1"/>
    <col min="11" max="11" width="11" style="162" bestFit="1" customWidth="1"/>
    <col min="12" max="12" width="12.5703125" style="162" bestFit="1" customWidth="1"/>
    <col min="13" max="20" width="22.42578125" style="162" bestFit="1" customWidth="1"/>
    <col min="21" max="21" width="20.7109375" style="162" bestFit="1" customWidth="1"/>
    <col min="22" max="22" width="19.85546875" style="162" bestFit="1" customWidth="1"/>
    <col min="23" max="24" width="8" style="162" bestFit="1" customWidth="1"/>
    <col min="25" max="26" width="9" style="162" bestFit="1" customWidth="1"/>
    <col min="27" max="27" width="6" style="162" bestFit="1" customWidth="1"/>
    <col min="28" max="29" width="9" style="162" bestFit="1" customWidth="1"/>
    <col min="30" max="31" width="6" style="162" bestFit="1" customWidth="1"/>
    <col min="32" max="33" width="9" style="162" bestFit="1" customWidth="1"/>
    <col min="34" max="34" width="6" style="162" bestFit="1" customWidth="1"/>
    <col min="35" max="36" width="9" style="162" bestFit="1" customWidth="1"/>
    <col min="37" max="37" width="6" style="162" bestFit="1" customWidth="1"/>
    <col min="38" max="43" width="9" style="162" bestFit="1" customWidth="1"/>
    <col min="44" max="44" width="6" style="162" bestFit="1" customWidth="1"/>
    <col min="45" max="48" width="9" style="162" bestFit="1" customWidth="1"/>
    <col min="49" max="54" width="10" style="162" bestFit="1" customWidth="1"/>
    <col min="55" max="56" width="11" style="162" bestFit="1" customWidth="1"/>
    <col min="57" max="57" width="15.85546875" style="162" bestFit="1" customWidth="1"/>
    <col min="58" max="58" width="12.5703125" style="162" bestFit="1" customWidth="1"/>
    <col min="59" max="16384" width="11.42578125" style="162"/>
  </cols>
  <sheetData>
    <row r="1" spans="1:2" x14ac:dyDescent="0.2">
      <c r="A1" s="162" t="s">
        <v>1146</v>
      </c>
      <c r="B1" s="162" t="s">
        <v>1147</v>
      </c>
    </row>
    <row r="2" spans="1:2" x14ac:dyDescent="0.2">
      <c r="A2" s="163" t="s">
        <v>1148</v>
      </c>
      <c r="B2" s="164">
        <v>146651.50862068965</v>
      </c>
    </row>
    <row r="3" spans="1:2" x14ac:dyDescent="0.2">
      <c r="A3" s="163" t="s">
        <v>1149</v>
      </c>
      <c r="B3" s="164">
        <v>310699.5</v>
      </c>
    </row>
    <row r="4" spans="1:2" x14ac:dyDescent="0.2">
      <c r="A4" s="163" t="s">
        <v>1150</v>
      </c>
      <c r="B4" s="164">
        <v>300619.52586206899</v>
      </c>
    </row>
    <row r="5" spans="1:2" x14ac:dyDescent="0.2">
      <c r="A5" s="163" t="s">
        <v>1151</v>
      </c>
      <c r="B5" s="164">
        <v>139021.80172413794</v>
      </c>
    </row>
    <row r="6" spans="1:2" x14ac:dyDescent="0.2">
      <c r="A6" s="163" t="s">
        <v>1152</v>
      </c>
      <c r="B6" s="164">
        <v>112609.61206896554</v>
      </c>
    </row>
    <row r="7" spans="1:2" x14ac:dyDescent="0.2">
      <c r="A7" s="163" t="s">
        <v>1153</v>
      </c>
      <c r="B7" s="164">
        <v>219905.00000000003</v>
      </c>
    </row>
    <row r="8" spans="1:2" x14ac:dyDescent="0.2">
      <c r="A8" s="163" t="s">
        <v>1154</v>
      </c>
      <c r="B8" s="164">
        <v>361657.87068965519</v>
      </c>
    </row>
    <row r="9" spans="1:2" x14ac:dyDescent="0.2">
      <c r="A9" s="163" t="s">
        <v>1155</v>
      </c>
      <c r="B9" s="164">
        <v>176517.27586206899</v>
      </c>
    </row>
    <row r="10" spans="1:2" x14ac:dyDescent="0.2">
      <c r="A10" s="163" t="s">
        <v>1156</v>
      </c>
      <c r="B10" s="164">
        <v>287847.86206896557</v>
      </c>
    </row>
    <row r="11" spans="1:2" x14ac:dyDescent="0.2">
      <c r="A11" s="163" t="s">
        <v>1157</v>
      </c>
      <c r="B11" s="164">
        <v>2055529.9568965519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0985-F5C1-4F60-A317-6C073C92C879}">
  <sheetPr>
    <tabColor rgb="FFFFFF00"/>
  </sheetPr>
  <dimension ref="A2:C13"/>
  <sheetViews>
    <sheetView workbookViewId="0">
      <selection activeCell="I5" sqref="I5"/>
    </sheetView>
  </sheetViews>
  <sheetFormatPr baseColWidth="10" defaultRowHeight="12.75" x14ac:dyDescent="0.2"/>
  <cols>
    <col min="1" max="1" width="11.42578125" style="134"/>
    <col min="2" max="2" width="61.140625" bestFit="1" customWidth="1"/>
    <col min="3" max="3" width="15.140625" customWidth="1"/>
  </cols>
  <sheetData>
    <row r="2" spans="1:3" x14ac:dyDescent="0.2">
      <c r="B2" s="134" t="s">
        <v>1053</v>
      </c>
      <c r="C2" s="136">
        <v>44889</v>
      </c>
    </row>
    <row r="3" spans="1:3" x14ac:dyDescent="0.2">
      <c r="C3" s="135"/>
    </row>
    <row r="4" spans="1:3" x14ac:dyDescent="0.2">
      <c r="A4" s="213" t="s">
        <v>1052</v>
      </c>
      <c r="B4" s="213"/>
      <c r="C4" s="213"/>
    </row>
    <row r="5" spans="1:3" x14ac:dyDescent="0.2">
      <c r="A5" s="134" t="s">
        <v>1048</v>
      </c>
      <c r="B5" t="s">
        <v>1049</v>
      </c>
      <c r="C5" s="134" t="s">
        <v>1050</v>
      </c>
    </row>
    <row r="6" spans="1:3" x14ac:dyDescent="0.2">
      <c r="A6" s="134">
        <v>1</v>
      </c>
      <c r="B6" t="s">
        <v>1054</v>
      </c>
      <c r="C6" s="132">
        <f>+Tabla7[[#Totals],[SUM de  IMP ANTES DE IVA]]</f>
        <v>187216.07</v>
      </c>
    </row>
    <row r="7" spans="1:3" x14ac:dyDescent="0.2">
      <c r="A7" s="134">
        <v>2</v>
      </c>
      <c r="B7" t="s">
        <v>1055</v>
      </c>
      <c r="C7" s="132">
        <f>+Tabla29[[#Totals],[SUM de  IMPORTE]]</f>
        <v>226328.93922876875</v>
      </c>
    </row>
    <row r="8" spans="1:3" x14ac:dyDescent="0.2">
      <c r="A8" s="134">
        <v>3</v>
      </c>
      <c r="B8" t="s">
        <v>1057</v>
      </c>
      <c r="C8" s="132">
        <f>+'3 OC LIBERADAS'!D19</f>
        <v>1052200.78</v>
      </c>
    </row>
    <row r="9" spans="1:3" x14ac:dyDescent="0.2">
      <c r="A9" s="134">
        <v>4</v>
      </c>
      <c r="B9" t="s">
        <v>1056</v>
      </c>
      <c r="C9" s="132">
        <f>+Tabla27[[#Totals],[SUM de  IMPORTE]]</f>
        <v>769755.61366542173</v>
      </c>
    </row>
    <row r="10" spans="1:3" x14ac:dyDescent="0.2">
      <c r="A10" s="134">
        <v>5</v>
      </c>
      <c r="B10" t="s">
        <v>1047</v>
      </c>
      <c r="C10" s="132">
        <f>+Tabla2629[[#Totals],[SUM de  IMPORTE]]</f>
        <v>248085.8</v>
      </c>
    </row>
    <row r="11" spans="1:3" x14ac:dyDescent="0.2">
      <c r="C11" s="132"/>
    </row>
    <row r="12" spans="1:3" x14ac:dyDescent="0.2">
      <c r="B12" t="s">
        <v>1051</v>
      </c>
      <c r="C12" s="132">
        <f>SUM(C6:C11)</f>
        <v>2483587.2028941903</v>
      </c>
    </row>
    <row r="13" spans="1:3" x14ac:dyDescent="0.2">
      <c r="C13" s="132"/>
    </row>
  </sheetData>
  <mergeCells count="1">
    <mergeCell ref="A4:C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67B9-320A-4F40-9799-3787C02DEA6E}">
  <sheetPr>
    <outlinePr summaryBelow="0" summaryRight="0"/>
  </sheetPr>
  <dimension ref="A1:Y922"/>
  <sheetViews>
    <sheetView tabSelected="1" zoomScale="102" zoomScaleNormal="100" workbookViewId="0">
      <selection activeCell="D19" sqref="D19"/>
    </sheetView>
  </sheetViews>
  <sheetFormatPr baseColWidth="10" defaultColWidth="12.7109375" defaultRowHeight="15.75" customHeight="1" x14ac:dyDescent="0.2"/>
  <cols>
    <col min="1" max="1" width="8.28515625" style="12" customWidth="1"/>
    <col min="2" max="2" width="13.7109375" style="12" bestFit="1" customWidth="1"/>
    <col min="3" max="3" width="15.85546875" style="12" customWidth="1"/>
    <col min="4" max="4" width="20.28515625" style="12" customWidth="1"/>
    <col min="5" max="5" width="16.28515625" style="12" customWidth="1"/>
    <col min="6" max="6" width="14" style="12" bestFit="1" customWidth="1"/>
    <col min="7" max="7" width="15.5703125" style="12" customWidth="1"/>
    <col min="8" max="10" width="12.7109375" style="12"/>
    <col min="11" max="13" width="0" style="12" hidden="1" customWidth="1"/>
    <col min="14" max="16384" width="12.7109375" style="12"/>
  </cols>
  <sheetData>
    <row r="1" spans="1:25" ht="12.75" x14ac:dyDescent="0.2">
      <c r="A1" s="214" t="s">
        <v>231</v>
      </c>
      <c r="B1" s="214"/>
      <c r="C1" s="214"/>
      <c r="D1" s="214"/>
      <c r="E1" s="214"/>
      <c r="F1" s="214"/>
      <c r="G1" s="21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s="130" customFormat="1" ht="25.5" x14ac:dyDescent="0.2">
      <c r="A2" s="11" t="s">
        <v>233</v>
      </c>
      <c r="B2" s="11" t="s">
        <v>235</v>
      </c>
      <c r="C2" s="11" t="s">
        <v>236</v>
      </c>
      <c r="D2" s="11" t="s">
        <v>237</v>
      </c>
      <c r="E2" s="11" t="s">
        <v>238</v>
      </c>
      <c r="F2" s="11" t="s">
        <v>240</v>
      </c>
      <c r="G2" s="11" t="s">
        <v>241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76.5" hidden="1" x14ac:dyDescent="0.2">
      <c r="A3" s="6">
        <v>1</v>
      </c>
      <c r="B3" s="9" t="s">
        <v>228</v>
      </c>
      <c r="C3" s="8" t="s">
        <v>242</v>
      </c>
      <c r="D3" s="7" t="s">
        <v>243</v>
      </c>
      <c r="E3" s="10">
        <v>6372.35</v>
      </c>
      <c r="F3" s="26" t="s">
        <v>29</v>
      </c>
      <c r="G3" s="9" t="s">
        <v>245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25.5" hidden="1" x14ac:dyDescent="0.2">
      <c r="A4" s="6">
        <f t="shared" ref="A4:A10" si="0">A3+1</f>
        <v>2</v>
      </c>
      <c r="B4" s="9" t="s">
        <v>228</v>
      </c>
      <c r="C4" s="8" t="s">
        <v>228</v>
      </c>
      <c r="D4" s="7" t="s">
        <v>246</v>
      </c>
      <c r="E4" s="10">
        <v>607221.26</v>
      </c>
      <c r="F4" s="27" t="s">
        <v>247</v>
      </c>
      <c r="G4" s="9" t="s">
        <v>248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customFormat="1" ht="25.5" x14ac:dyDescent="0.2">
      <c r="A5" s="6">
        <f t="shared" si="0"/>
        <v>3</v>
      </c>
      <c r="B5" s="9" t="s">
        <v>230</v>
      </c>
      <c r="C5" s="8" t="s">
        <v>249</v>
      </c>
      <c r="D5" s="7" t="s">
        <v>250</v>
      </c>
      <c r="E5" s="10">
        <v>177386.07</v>
      </c>
      <c r="F5" s="26" t="s">
        <v>251</v>
      </c>
      <c r="G5" s="129" t="s">
        <v>252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76.5" hidden="1" x14ac:dyDescent="0.2">
      <c r="A6" s="6">
        <f t="shared" si="0"/>
        <v>4</v>
      </c>
      <c r="B6" s="9" t="s">
        <v>228</v>
      </c>
      <c r="C6" s="8" t="s">
        <v>253</v>
      </c>
      <c r="D6" s="7" t="s">
        <v>254</v>
      </c>
      <c r="E6" s="10">
        <v>8289.2999999999993</v>
      </c>
      <c r="F6" s="26" t="s">
        <v>29</v>
      </c>
      <c r="G6" s="12" t="s">
        <v>255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76.5" hidden="1" x14ac:dyDescent="0.2">
      <c r="A7" s="6">
        <f t="shared" si="0"/>
        <v>5</v>
      </c>
      <c r="B7" s="9" t="s">
        <v>228</v>
      </c>
      <c r="C7" s="8" t="s">
        <v>256</v>
      </c>
      <c r="D7" s="7" t="s">
        <v>257</v>
      </c>
      <c r="E7" s="10">
        <v>40697.65</v>
      </c>
      <c r="F7" s="26" t="s">
        <v>29</v>
      </c>
      <c r="G7" s="13" t="s">
        <v>258</v>
      </c>
      <c r="H7" s="13"/>
      <c r="I7" s="13"/>
      <c r="J7" s="13"/>
      <c r="K7" s="13"/>
      <c r="L7" s="13"/>
      <c r="M7" s="13"/>
      <c r="N7" s="13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89.25" hidden="1" x14ac:dyDescent="0.2">
      <c r="A8" s="6">
        <f t="shared" si="0"/>
        <v>6</v>
      </c>
      <c r="B8" s="9" t="s">
        <v>228</v>
      </c>
      <c r="C8" s="8" t="s">
        <v>259</v>
      </c>
      <c r="D8" s="7" t="s">
        <v>260</v>
      </c>
      <c r="E8" s="10">
        <v>1853.87</v>
      </c>
      <c r="F8" s="26" t="s">
        <v>29</v>
      </c>
      <c r="G8" s="12" t="s">
        <v>261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38.25" hidden="1" x14ac:dyDescent="0.2">
      <c r="A9" s="6">
        <f t="shared" si="0"/>
        <v>7</v>
      </c>
      <c r="B9" s="9" t="s">
        <v>228</v>
      </c>
      <c r="C9" s="8" t="s">
        <v>262</v>
      </c>
      <c r="D9" s="7" t="s">
        <v>263</v>
      </c>
      <c r="E9" s="10">
        <v>5882.25</v>
      </c>
      <c r="F9" s="26" t="s">
        <v>29</v>
      </c>
      <c r="G9" s="12" t="s">
        <v>264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customFormat="1" ht="51" x14ac:dyDescent="0.2">
      <c r="A10" s="6">
        <f t="shared" si="0"/>
        <v>8</v>
      </c>
      <c r="B10" s="9" t="s">
        <v>229</v>
      </c>
      <c r="C10" s="8" t="s">
        <v>265</v>
      </c>
      <c r="D10" s="7" t="s">
        <v>266</v>
      </c>
      <c r="E10" s="10">
        <v>9830</v>
      </c>
      <c r="F10" s="26" t="s">
        <v>251</v>
      </c>
      <c r="G10" s="28" t="s">
        <v>267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2.75" x14ac:dyDescent="0.2">
      <c r="B11" s="9"/>
      <c r="C11" s="8"/>
      <c r="D11" s="6" t="s">
        <v>272</v>
      </c>
      <c r="E11" s="10">
        <f>SUBTOTAL(109,Tabla7[SUM de  IMP ANTES DE IVA])</f>
        <v>187216.07</v>
      </c>
      <c r="F11" s="26"/>
      <c r="G11" s="12">
        <f>SUBTOTAL(103,Tabla7[OC anterior])</f>
        <v>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2.75" x14ac:dyDescent="0.2">
      <c r="A12" s="6"/>
      <c r="B12" s="9"/>
      <c r="C12" s="8"/>
      <c r="D12" s="7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2.75" x14ac:dyDescent="0.2">
      <c r="A13" s="6"/>
      <c r="B13" s="9"/>
      <c r="C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2.75" x14ac:dyDescent="0.2">
      <c r="A14" s="6"/>
      <c r="B14" s="9"/>
      <c r="C14" s="8"/>
      <c r="D14" s="7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2.75" x14ac:dyDescent="0.2"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4.25" x14ac:dyDescent="0.2">
      <c r="A16" s="4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4.25" x14ac:dyDescent="0.2">
      <c r="A17" s="4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4.25" x14ac:dyDescent="0.2">
      <c r="A18" s="4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4.25" x14ac:dyDescent="0.2">
      <c r="A19" s="4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4.25" x14ac:dyDescent="0.2">
      <c r="A20" s="4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4.25" x14ac:dyDescent="0.2">
      <c r="A21" s="4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4.25" x14ac:dyDescent="0.2">
      <c r="A22" s="4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4.25" x14ac:dyDescent="0.2">
      <c r="A23" s="4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4.25" x14ac:dyDescent="0.2">
      <c r="A24" s="4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4.25" x14ac:dyDescent="0.2">
      <c r="A25" s="4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4.25" x14ac:dyDescent="0.2">
      <c r="A26" s="4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4.25" x14ac:dyDescent="0.2">
      <c r="A27" s="4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14.25" x14ac:dyDescent="0.2">
      <c r="A28" s="4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4.25" x14ac:dyDescent="0.2">
      <c r="A29" s="4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4.25" x14ac:dyDescent="0.2">
      <c r="A30" s="4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4.25" x14ac:dyDescent="0.2">
      <c r="A31" s="4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4.25" x14ac:dyDescent="0.2">
      <c r="A32" s="4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4.25" x14ac:dyDescent="0.2">
      <c r="A33" s="4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4.25" x14ac:dyDescent="0.2">
      <c r="A34" s="4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4.25" x14ac:dyDescent="0.2">
      <c r="A35" s="4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4.25" x14ac:dyDescent="0.2">
      <c r="A36" s="4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4.25" x14ac:dyDescent="0.2">
      <c r="A37" s="4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4.25" x14ac:dyDescent="0.2">
      <c r="A38" s="4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4.25" x14ac:dyDescent="0.2">
      <c r="A39" s="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4.25" x14ac:dyDescent="0.2">
      <c r="A40" s="4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4.25" x14ac:dyDescent="0.2">
      <c r="A41" s="4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4.25" x14ac:dyDescent="0.2">
      <c r="A42" s="4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4.25" x14ac:dyDescent="0.2">
      <c r="A43" s="4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4.25" x14ac:dyDescent="0.2">
      <c r="A44" s="4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4.25" x14ac:dyDescent="0.2">
      <c r="A45" s="4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4.25" x14ac:dyDescent="0.2">
      <c r="A46" s="4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4.25" x14ac:dyDescent="0.2">
      <c r="A47" s="4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4.25" x14ac:dyDescent="0.2">
      <c r="A48" s="4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4.25" x14ac:dyDescent="0.2">
      <c r="A49" s="4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4.25" x14ac:dyDescent="0.2">
      <c r="A50" s="4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4.25" x14ac:dyDescent="0.2">
      <c r="A51" s="4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4.25" x14ac:dyDescent="0.2">
      <c r="A52" s="4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4.25" x14ac:dyDescent="0.2">
      <c r="A53" s="4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4.25" x14ac:dyDescent="0.2">
      <c r="A54" s="4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4.25" x14ac:dyDescent="0.2">
      <c r="A55" s="4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4.25" x14ac:dyDescent="0.2">
      <c r="A56" s="4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4.25" x14ac:dyDescent="0.2">
      <c r="A57" s="4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4.25" x14ac:dyDescent="0.2">
      <c r="A58" s="4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4.25" x14ac:dyDescent="0.2">
      <c r="A59" s="4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4.25" x14ac:dyDescent="0.2">
      <c r="A60" s="4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4.25" x14ac:dyDescent="0.2">
      <c r="A61" s="4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4.25" x14ac:dyDescent="0.2">
      <c r="A62" s="4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4.25" x14ac:dyDescent="0.2">
      <c r="A63" s="4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4.25" x14ac:dyDescent="0.2">
      <c r="A64" s="4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4.25" x14ac:dyDescent="0.2">
      <c r="A65" s="4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4.25" x14ac:dyDescent="0.2">
      <c r="A66" s="4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4.25" x14ac:dyDescent="0.2">
      <c r="A67" s="4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4.25" x14ac:dyDescent="0.2">
      <c r="A68" s="4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4.25" x14ac:dyDescent="0.2">
      <c r="A69" s="4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4.25" x14ac:dyDescent="0.2">
      <c r="A70" s="4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4.25" x14ac:dyDescent="0.2">
      <c r="A71" s="4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4.25" x14ac:dyDescent="0.2">
      <c r="A72" s="4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4.25" x14ac:dyDescent="0.2">
      <c r="A73" s="4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4.25" x14ac:dyDescent="0.2">
      <c r="A74" s="4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4.25" x14ac:dyDescent="0.2">
      <c r="A75" s="4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4.25" x14ac:dyDescent="0.2">
      <c r="A76" s="4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4.25" x14ac:dyDescent="0.2">
      <c r="A77" s="4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4.25" x14ac:dyDescent="0.2">
      <c r="A78" s="4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4.25" x14ac:dyDescent="0.2">
      <c r="A79" s="4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4.25" x14ac:dyDescent="0.2">
      <c r="A80" s="4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4.25" x14ac:dyDescent="0.2">
      <c r="A81" s="4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4.25" x14ac:dyDescent="0.2">
      <c r="A82" s="4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4.25" x14ac:dyDescent="0.2">
      <c r="A83" s="4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4.25" x14ac:dyDescent="0.2">
      <c r="A84" s="4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4.25" x14ac:dyDescent="0.2">
      <c r="A85" s="4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4.25" x14ac:dyDescent="0.2">
      <c r="A86" s="4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4.25" x14ac:dyDescent="0.2">
      <c r="A87" s="4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4.25" x14ac:dyDescent="0.2">
      <c r="A88" s="4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4.25" x14ac:dyDescent="0.2">
      <c r="A89" s="4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4.25" x14ac:dyDescent="0.2">
      <c r="A90" s="4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4.25" x14ac:dyDescent="0.2">
      <c r="A91" s="4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4.25" x14ac:dyDescent="0.2">
      <c r="A92" s="4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4.25" x14ac:dyDescent="0.2">
      <c r="A93" s="4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4.25" x14ac:dyDescent="0.2">
      <c r="A94" s="4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4.25" x14ac:dyDescent="0.2">
      <c r="A95" s="4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4.25" x14ac:dyDescent="0.2">
      <c r="A96" s="4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4.25" x14ac:dyDescent="0.2">
      <c r="A97" s="4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4.25" x14ac:dyDescent="0.2">
      <c r="A98" s="4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4.25" x14ac:dyDescent="0.2">
      <c r="A99" s="4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2.75" x14ac:dyDescent="0.2">
      <c r="A100" s="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2.75" x14ac:dyDescent="0.2">
      <c r="A101" s="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2.75" x14ac:dyDescent="0.2">
      <c r="A102" s="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2.75" x14ac:dyDescent="0.2">
      <c r="A103" s="6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2.75" x14ac:dyDescent="0.2">
      <c r="A104" s="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2.75" x14ac:dyDescent="0.2">
      <c r="A105" s="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2.75" x14ac:dyDescent="0.2">
      <c r="A106" s="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2.75" x14ac:dyDescent="0.2">
      <c r="A107" s="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2.75" x14ac:dyDescent="0.2">
      <c r="A108" s="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2.75" x14ac:dyDescent="0.2">
      <c r="A109" s="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2.75" x14ac:dyDescent="0.2">
      <c r="A110" s="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2.75" x14ac:dyDescent="0.2">
      <c r="A111" s="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2.75" x14ac:dyDescent="0.2">
      <c r="A112" s="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2.75" x14ac:dyDescent="0.2">
      <c r="A113" s="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2.75" x14ac:dyDescent="0.2">
      <c r="A114" s="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2.75" x14ac:dyDescent="0.2">
      <c r="A115" s="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2.75" x14ac:dyDescent="0.2">
      <c r="A116" s="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2.75" x14ac:dyDescent="0.2">
      <c r="A117" s="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2.75" x14ac:dyDescent="0.2">
      <c r="A118" s="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2.75" x14ac:dyDescent="0.2">
      <c r="A119" s="6"/>
      <c r="B119" s="9"/>
      <c r="C119" s="6"/>
      <c r="D119" s="8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2.75" x14ac:dyDescent="0.2">
      <c r="A120" s="6"/>
      <c r="B120" s="9"/>
      <c r="C120" s="8"/>
      <c r="D120" s="7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2.75" x14ac:dyDescent="0.2">
      <c r="A121" s="6"/>
      <c r="B121" s="9"/>
      <c r="C121" s="8"/>
      <c r="D121" s="7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2.75" x14ac:dyDescent="0.2">
      <c r="A122" s="6"/>
      <c r="B122" s="9"/>
      <c r="C122" s="8"/>
      <c r="D122" s="7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2.75" x14ac:dyDescent="0.2">
      <c r="A123" s="6"/>
      <c r="B123" s="9"/>
      <c r="C123" s="8"/>
      <c r="D123" s="7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2.75" x14ac:dyDescent="0.2">
      <c r="A124" s="6"/>
      <c r="B124" s="9"/>
      <c r="C124" s="8"/>
      <c r="D124" s="7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2.75" x14ac:dyDescent="0.2">
      <c r="A125" s="6"/>
      <c r="B125" s="9"/>
      <c r="C125" s="8"/>
      <c r="D125" s="7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2.75" x14ac:dyDescent="0.2">
      <c r="A126" s="6"/>
      <c r="B126" s="9"/>
      <c r="C126" s="8"/>
      <c r="D126" s="7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2.75" x14ac:dyDescent="0.2">
      <c r="A127" s="6"/>
      <c r="B127" s="9"/>
      <c r="C127" s="8"/>
      <c r="D127" s="7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2.75" x14ac:dyDescent="0.2">
      <c r="A128" s="6"/>
      <c r="B128" s="9"/>
      <c r="C128" s="8"/>
      <c r="D128" s="7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2.75" x14ac:dyDescent="0.2">
      <c r="A129" s="6"/>
      <c r="B129" s="9"/>
      <c r="C129" s="8"/>
      <c r="D129" s="7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2.75" x14ac:dyDescent="0.2">
      <c r="A130" s="6"/>
      <c r="B130" s="9"/>
      <c r="C130" s="8"/>
      <c r="D130" s="7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2.75" x14ac:dyDescent="0.2">
      <c r="A131" s="6"/>
      <c r="B131" s="9"/>
      <c r="C131" s="8"/>
      <c r="D131" s="7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2.75" x14ac:dyDescent="0.2">
      <c r="A132" s="6"/>
      <c r="B132" s="9"/>
      <c r="C132" s="8"/>
      <c r="D132" s="7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2.75" x14ac:dyDescent="0.2">
      <c r="A133" s="6"/>
      <c r="B133" s="9"/>
      <c r="C133" s="8"/>
      <c r="D133" s="7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2.75" x14ac:dyDescent="0.2">
      <c r="A134" s="6"/>
      <c r="B134" s="9"/>
      <c r="C134" s="8"/>
      <c r="D134" s="7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2.75" x14ac:dyDescent="0.2">
      <c r="A135" s="6"/>
      <c r="B135" s="9"/>
      <c r="C135" s="8"/>
      <c r="D135" s="7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2.75" x14ac:dyDescent="0.2">
      <c r="A136" s="6"/>
      <c r="B136" s="9"/>
      <c r="C136" s="8"/>
      <c r="D136" s="7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2.75" x14ac:dyDescent="0.2">
      <c r="A137" s="6"/>
      <c r="B137" s="9"/>
      <c r="C137" s="8"/>
      <c r="D137" s="7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2.75" x14ac:dyDescent="0.2">
      <c r="A138" s="6"/>
      <c r="B138" s="9"/>
      <c r="C138" s="8"/>
      <c r="D138" s="7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2.75" x14ac:dyDescent="0.2">
      <c r="A139" s="6"/>
      <c r="B139" s="9"/>
      <c r="C139" s="8"/>
      <c r="D139" s="7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2.75" x14ac:dyDescent="0.2">
      <c r="A140" s="6"/>
      <c r="B140" s="9"/>
      <c r="C140" s="8"/>
      <c r="D140" s="7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2.75" x14ac:dyDescent="0.2">
      <c r="A141" s="6"/>
      <c r="B141" s="9"/>
      <c r="C141" s="8"/>
      <c r="D141" s="7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2.75" x14ac:dyDescent="0.2">
      <c r="A142" s="6"/>
      <c r="B142" s="9"/>
      <c r="C142" s="8"/>
      <c r="D142" s="7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2.75" x14ac:dyDescent="0.2">
      <c r="A143" s="6"/>
      <c r="B143" s="9"/>
      <c r="C143" s="8"/>
      <c r="D143" s="7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2.75" x14ac:dyDescent="0.2">
      <c r="A144" s="6"/>
      <c r="B144" s="9"/>
      <c r="C144" s="8"/>
      <c r="D144" s="7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2.75" x14ac:dyDescent="0.2">
      <c r="A145" s="6"/>
      <c r="B145" s="9"/>
      <c r="C145" s="8"/>
      <c r="D145" s="7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2.75" x14ac:dyDescent="0.2">
      <c r="A146" s="6"/>
      <c r="B146" s="9"/>
      <c r="C146" s="8"/>
      <c r="D146" s="7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2.75" x14ac:dyDescent="0.2">
      <c r="A147" s="6"/>
      <c r="B147" s="9"/>
      <c r="C147" s="8"/>
      <c r="D147" s="7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2.75" x14ac:dyDescent="0.2">
      <c r="A148" s="6"/>
      <c r="B148" s="9"/>
      <c r="C148" s="8"/>
      <c r="D148" s="7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2.75" x14ac:dyDescent="0.2">
      <c r="A149" s="6"/>
      <c r="B149" s="9"/>
      <c r="C149" s="8"/>
      <c r="D149" s="7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2.75" x14ac:dyDescent="0.2">
      <c r="A150" s="6"/>
      <c r="B150" s="9"/>
      <c r="C150" s="8"/>
      <c r="D150" s="7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2.75" x14ac:dyDescent="0.2">
      <c r="A151" s="6"/>
      <c r="B151" s="9"/>
      <c r="C151" s="8"/>
      <c r="D151" s="7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2.75" x14ac:dyDescent="0.2">
      <c r="A152" s="6"/>
      <c r="B152" s="9"/>
      <c r="C152" s="8"/>
      <c r="D152" s="7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2.75" x14ac:dyDescent="0.2">
      <c r="A153" s="6"/>
      <c r="B153" s="9"/>
      <c r="C153" s="8"/>
      <c r="D153" s="7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2.75" x14ac:dyDescent="0.2">
      <c r="A154" s="6"/>
      <c r="B154" s="9"/>
      <c r="C154" s="8"/>
      <c r="D154" s="7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2.75" x14ac:dyDescent="0.2">
      <c r="A155" s="6"/>
      <c r="B155" s="9"/>
      <c r="C155" s="8"/>
      <c r="D155" s="7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2.75" x14ac:dyDescent="0.2">
      <c r="A156" s="6"/>
      <c r="B156" s="9"/>
      <c r="C156" s="8"/>
      <c r="D156" s="7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2.75" x14ac:dyDescent="0.2">
      <c r="A157" s="6"/>
      <c r="B157" s="9"/>
      <c r="C157" s="8"/>
      <c r="D157" s="7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2.75" x14ac:dyDescent="0.2">
      <c r="A158" s="6"/>
      <c r="B158" s="9"/>
      <c r="C158" s="8"/>
      <c r="D158" s="7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2.75" x14ac:dyDescent="0.2">
      <c r="A159" s="6"/>
      <c r="B159" s="9"/>
      <c r="C159" s="8"/>
      <c r="D159" s="7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2.75" x14ac:dyDescent="0.2">
      <c r="A160" s="6"/>
      <c r="B160" s="9"/>
      <c r="C160" s="8"/>
      <c r="D160" s="7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2.75" x14ac:dyDescent="0.2">
      <c r="A161" s="6"/>
      <c r="B161" s="9"/>
      <c r="C161" s="8"/>
      <c r="D161" s="7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2.75" x14ac:dyDescent="0.2">
      <c r="A162" s="6"/>
      <c r="B162" s="9"/>
      <c r="C162" s="8"/>
      <c r="D162" s="7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2.75" x14ac:dyDescent="0.2">
      <c r="A163" s="6"/>
      <c r="B163" s="9"/>
      <c r="C163" s="8"/>
      <c r="D163" s="7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2.75" x14ac:dyDescent="0.2">
      <c r="A164" s="6"/>
      <c r="B164" s="9"/>
      <c r="C164" s="8"/>
      <c r="D164" s="7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2.75" x14ac:dyDescent="0.2">
      <c r="A165" s="6"/>
      <c r="B165" s="9"/>
      <c r="C165" s="8"/>
      <c r="D165" s="7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2.75" x14ac:dyDescent="0.2">
      <c r="A166" s="6"/>
      <c r="B166" s="9"/>
      <c r="C166" s="8"/>
      <c r="D166" s="7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2.75" x14ac:dyDescent="0.2">
      <c r="A167" s="6"/>
      <c r="B167" s="9"/>
      <c r="C167" s="8"/>
      <c r="D167" s="7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2.75" x14ac:dyDescent="0.2">
      <c r="A168" s="6"/>
      <c r="B168" s="9"/>
      <c r="C168" s="8"/>
      <c r="D168" s="7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2.75" x14ac:dyDescent="0.2">
      <c r="A169" s="6"/>
      <c r="B169" s="9"/>
      <c r="C169" s="8"/>
      <c r="D169" s="7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2.75" x14ac:dyDescent="0.2">
      <c r="A170" s="6"/>
      <c r="B170" s="9"/>
      <c r="C170" s="8"/>
      <c r="D170" s="7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2.75" x14ac:dyDescent="0.2">
      <c r="A171" s="6"/>
      <c r="B171" s="9"/>
      <c r="C171" s="8"/>
      <c r="D171" s="7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2.75" x14ac:dyDescent="0.2">
      <c r="A172" s="6"/>
      <c r="B172" s="9"/>
      <c r="C172" s="8"/>
      <c r="D172" s="7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2.75" x14ac:dyDescent="0.2">
      <c r="A173" s="6"/>
      <c r="B173" s="9"/>
      <c r="C173" s="8"/>
      <c r="D173" s="7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2.75" x14ac:dyDescent="0.2">
      <c r="A174" s="6"/>
      <c r="B174" s="9"/>
      <c r="C174" s="8"/>
      <c r="D174" s="7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2.75" x14ac:dyDescent="0.2">
      <c r="A175" s="6"/>
      <c r="B175" s="9"/>
      <c r="C175" s="8"/>
      <c r="D175" s="7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2.75" x14ac:dyDescent="0.2">
      <c r="A176" s="6"/>
      <c r="B176" s="9"/>
      <c r="C176" s="8"/>
      <c r="D176" s="7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2.75" x14ac:dyDescent="0.2">
      <c r="A177" s="6"/>
      <c r="B177" s="9"/>
      <c r="C177" s="8"/>
      <c r="D177" s="7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2.75" x14ac:dyDescent="0.2">
      <c r="A178" s="6"/>
      <c r="B178" s="9"/>
      <c r="C178" s="8"/>
      <c r="D178" s="7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2.75" x14ac:dyDescent="0.2">
      <c r="A179" s="6"/>
      <c r="B179" s="9"/>
      <c r="C179" s="8"/>
      <c r="D179" s="7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2.75" x14ac:dyDescent="0.2">
      <c r="A180" s="6"/>
      <c r="B180" s="9"/>
      <c r="C180" s="8"/>
      <c r="D180" s="7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2.75" x14ac:dyDescent="0.2">
      <c r="A181" s="6"/>
      <c r="B181" s="9"/>
      <c r="C181" s="8"/>
      <c r="D181" s="7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2.75" x14ac:dyDescent="0.2">
      <c r="A182" s="6"/>
      <c r="B182" s="9"/>
      <c r="C182" s="8"/>
      <c r="D182" s="7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2.75" x14ac:dyDescent="0.2">
      <c r="A183" s="6"/>
      <c r="B183" s="9"/>
      <c r="C183" s="8"/>
      <c r="D183" s="7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2.75" x14ac:dyDescent="0.2">
      <c r="A184" s="6"/>
      <c r="B184" s="9"/>
      <c r="C184" s="8"/>
      <c r="D184" s="7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2.75" x14ac:dyDescent="0.2">
      <c r="A185" s="6"/>
      <c r="B185" s="9"/>
      <c r="C185" s="8"/>
      <c r="D185" s="7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2.75" x14ac:dyDescent="0.2">
      <c r="A186" s="6"/>
      <c r="B186" s="9"/>
      <c r="C186" s="8"/>
      <c r="D186" s="7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2.75" x14ac:dyDescent="0.2">
      <c r="A187" s="6"/>
      <c r="B187" s="9"/>
      <c r="C187" s="8"/>
      <c r="D187" s="7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2.75" x14ac:dyDescent="0.2">
      <c r="A188" s="6"/>
      <c r="B188" s="9"/>
      <c r="C188" s="8"/>
      <c r="D188" s="7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2.75" x14ac:dyDescent="0.2">
      <c r="A189" s="6"/>
      <c r="B189" s="9"/>
      <c r="C189" s="8"/>
      <c r="D189" s="7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2.75" x14ac:dyDescent="0.2">
      <c r="A190" s="6"/>
      <c r="B190" s="9"/>
      <c r="C190" s="8"/>
      <c r="D190" s="7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2.75" x14ac:dyDescent="0.2">
      <c r="A191" s="6"/>
      <c r="B191" s="9"/>
      <c r="C191" s="8"/>
      <c r="D191" s="7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2.75" x14ac:dyDescent="0.2">
      <c r="A192" s="6"/>
      <c r="B192" s="9"/>
      <c r="C192" s="8"/>
      <c r="D192" s="7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2.75" x14ac:dyDescent="0.2">
      <c r="A193" s="6"/>
      <c r="B193" s="9"/>
      <c r="C193" s="8"/>
      <c r="D193" s="7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2.75" x14ac:dyDescent="0.2">
      <c r="A194" s="6"/>
      <c r="B194" s="9"/>
      <c r="C194" s="8"/>
      <c r="D194" s="7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2.75" x14ac:dyDescent="0.2">
      <c r="A195" s="6"/>
      <c r="B195" s="9"/>
      <c r="C195" s="8"/>
      <c r="D195" s="7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2.75" x14ac:dyDescent="0.2">
      <c r="A196" s="6"/>
      <c r="B196" s="9"/>
      <c r="C196" s="8"/>
      <c r="D196" s="7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2.75" x14ac:dyDescent="0.2">
      <c r="A197" s="6"/>
      <c r="B197" s="9"/>
      <c r="C197" s="8"/>
      <c r="D197" s="7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2.75" x14ac:dyDescent="0.2">
      <c r="A198" s="6"/>
      <c r="B198" s="9"/>
      <c r="C198" s="8"/>
      <c r="D198" s="7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2.75" x14ac:dyDescent="0.2">
      <c r="A199" s="6"/>
      <c r="B199" s="9"/>
      <c r="C199" s="8"/>
      <c r="D199" s="7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2.75" x14ac:dyDescent="0.2">
      <c r="A200" s="6"/>
      <c r="B200" s="9"/>
      <c r="C200" s="8"/>
      <c r="D200" s="7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2.75" x14ac:dyDescent="0.2">
      <c r="A201" s="6"/>
      <c r="B201" s="9"/>
      <c r="C201" s="8"/>
      <c r="D201" s="7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2.75" x14ac:dyDescent="0.2">
      <c r="A202" s="6"/>
      <c r="B202" s="9"/>
      <c r="C202" s="8"/>
      <c r="D202" s="7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2.75" x14ac:dyDescent="0.2">
      <c r="A203" s="6"/>
      <c r="B203" s="9"/>
      <c r="C203" s="8"/>
      <c r="D203" s="7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2.75" x14ac:dyDescent="0.2">
      <c r="A204" s="6"/>
      <c r="B204" s="9"/>
      <c r="C204" s="8"/>
      <c r="D204" s="7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2.75" x14ac:dyDescent="0.2">
      <c r="A205" s="6"/>
      <c r="B205" s="9"/>
      <c r="C205" s="8"/>
      <c r="D205" s="7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2.75" x14ac:dyDescent="0.2">
      <c r="A206" s="6"/>
      <c r="B206" s="9"/>
      <c r="C206" s="8"/>
      <c r="D206" s="7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2.75" x14ac:dyDescent="0.2">
      <c r="A207" s="6"/>
      <c r="B207" s="9"/>
      <c r="C207" s="8"/>
      <c r="D207" s="7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2.75" x14ac:dyDescent="0.2">
      <c r="A208" s="6"/>
      <c r="B208" s="9"/>
      <c r="C208" s="8"/>
      <c r="D208" s="7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2.75" x14ac:dyDescent="0.2">
      <c r="A209" s="6"/>
      <c r="B209" s="9"/>
      <c r="C209" s="8"/>
      <c r="D209" s="7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2.75" x14ac:dyDescent="0.2">
      <c r="A210" s="6"/>
      <c r="B210" s="9"/>
      <c r="C210" s="8"/>
      <c r="D210" s="7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2.75" x14ac:dyDescent="0.2">
      <c r="A211" s="6"/>
      <c r="B211" s="9"/>
      <c r="C211" s="8"/>
      <c r="D211" s="7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2.75" x14ac:dyDescent="0.2">
      <c r="A212" s="6"/>
      <c r="B212" s="9"/>
      <c r="C212" s="8"/>
      <c r="D212" s="7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2.75" x14ac:dyDescent="0.2">
      <c r="A213" s="6"/>
      <c r="B213" s="9"/>
      <c r="C213" s="8"/>
      <c r="D213" s="7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2.75" x14ac:dyDescent="0.2">
      <c r="A214" s="6"/>
      <c r="B214" s="9"/>
      <c r="C214" s="8"/>
      <c r="D214" s="7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2.75" x14ac:dyDescent="0.2">
      <c r="A215" s="6"/>
      <c r="B215" s="9"/>
      <c r="C215" s="8"/>
      <c r="D215" s="7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2.75" x14ac:dyDescent="0.2">
      <c r="A216" s="6"/>
      <c r="B216" s="9"/>
      <c r="C216" s="8"/>
      <c r="D216" s="7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2.75" x14ac:dyDescent="0.2">
      <c r="A217" s="6"/>
      <c r="B217" s="9"/>
      <c r="C217" s="8"/>
      <c r="D217" s="7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2.75" x14ac:dyDescent="0.2">
      <c r="A218" s="6"/>
      <c r="B218" s="9"/>
      <c r="C218" s="8"/>
      <c r="D218" s="7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2.75" x14ac:dyDescent="0.2">
      <c r="A219" s="6"/>
      <c r="B219" s="9"/>
      <c r="C219" s="8"/>
      <c r="D219" s="7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2.75" x14ac:dyDescent="0.2">
      <c r="A220" s="6"/>
      <c r="B220" s="9"/>
      <c r="C220" s="8"/>
      <c r="D220" s="7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2.75" x14ac:dyDescent="0.2">
      <c r="A221" s="6"/>
      <c r="B221" s="9"/>
      <c r="C221" s="8"/>
      <c r="D221" s="7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2.75" x14ac:dyDescent="0.2">
      <c r="A222" s="6"/>
      <c r="B222" s="9"/>
      <c r="C222" s="8"/>
      <c r="D222" s="7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2.75" x14ac:dyDescent="0.2">
      <c r="A223" s="6"/>
      <c r="B223" s="9"/>
      <c r="C223" s="8"/>
      <c r="D223" s="7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2.75" x14ac:dyDescent="0.2">
      <c r="A224" s="6"/>
      <c r="B224" s="9"/>
      <c r="C224" s="8"/>
      <c r="D224" s="7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2.75" x14ac:dyDescent="0.2">
      <c r="A225" s="6"/>
      <c r="B225" s="9"/>
      <c r="C225" s="8"/>
      <c r="D225" s="7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2.75" x14ac:dyDescent="0.2">
      <c r="A226" s="6"/>
      <c r="B226" s="9"/>
      <c r="C226" s="8"/>
      <c r="D226" s="7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2.75" x14ac:dyDescent="0.2">
      <c r="A227" s="6"/>
      <c r="B227" s="9"/>
      <c r="C227" s="8"/>
      <c r="D227" s="7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2.75" x14ac:dyDescent="0.2">
      <c r="A228" s="6"/>
      <c r="B228" s="9"/>
      <c r="C228" s="8"/>
      <c r="D228" s="7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2.75" x14ac:dyDescent="0.2">
      <c r="A229" s="6"/>
      <c r="B229" s="9"/>
      <c r="C229" s="8"/>
      <c r="D229" s="7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2.75" x14ac:dyDescent="0.2">
      <c r="A230" s="6"/>
      <c r="B230" s="9"/>
      <c r="C230" s="8"/>
      <c r="D230" s="7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2.75" x14ac:dyDescent="0.2">
      <c r="A231" s="6"/>
      <c r="B231" s="9"/>
      <c r="C231" s="8"/>
      <c r="D231" s="7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2.75" x14ac:dyDescent="0.2">
      <c r="A232" s="6"/>
      <c r="B232" s="9"/>
      <c r="C232" s="8"/>
      <c r="D232" s="7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2.75" x14ac:dyDescent="0.2">
      <c r="A233" s="6"/>
      <c r="B233" s="9"/>
      <c r="C233" s="8"/>
      <c r="D233" s="7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2.75" x14ac:dyDescent="0.2">
      <c r="A234" s="6"/>
      <c r="B234" s="9"/>
      <c r="C234" s="8"/>
      <c r="D234" s="7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2.75" x14ac:dyDescent="0.2">
      <c r="A235" s="6"/>
      <c r="B235" s="9"/>
      <c r="C235" s="8"/>
      <c r="D235" s="7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2.75" x14ac:dyDescent="0.2">
      <c r="A236" s="6"/>
      <c r="B236" s="9"/>
      <c r="C236" s="8"/>
      <c r="D236" s="7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2.75" x14ac:dyDescent="0.2">
      <c r="A237" s="6"/>
      <c r="B237" s="9"/>
      <c r="C237" s="8"/>
      <c r="D237" s="7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2.75" x14ac:dyDescent="0.2">
      <c r="A238" s="6"/>
      <c r="B238" s="9"/>
      <c r="C238" s="8"/>
      <c r="D238" s="7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2.75" x14ac:dyDescent="0.2">
      <c r="A239" s="6"/>
      <c r="B239" s="9"/>
      <c r="C239" s="8"/>
      <c r="D239" s="7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2.75" x14ac:dyDescent="0.2">
      <c r="A240" s="6"/>
      <c r="B240" s="9"/>
      <c r="C240" s="8"/>
      <c r="D240" s="7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2.75" x14ac:dyDescent="0.2">
      <c r="A241" s="6"/>
      <c r="B241" s="9"/>
      <c r="C241" s="8"/>
      <c r="D241" s="7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2.75" x14ac:dyDescent="0.2">
      <c r="A242" s="6"/>
      <c r="B242" s="9"/>
      <c r="C242" s="8"/>
      <c r="D242" s="7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2.75" x14ac:dyDescent="0.2">
      <c r="A243" s="6"/>
      <c r="B243" s="9"/>
      <c r="C243" s="8"/>
      <c r="D243" s="7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2.75" x14ac:dyDescent="0.2">
      <c r="A244" s="6"/>
      <c r="B244" s="9"/>
      <c r="C244" s="8"/>
      <c r="D244" s="7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2.75" x14ac:dyDescent="0.2">
      <c r="A245" s="6"/>
      <c r="B245" s="9"/>
      <c r="C245" s="8"/>
      <c r="D245" s="7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2.75" x14ac:dyDescent="0.2">
      <c r="A246" s="6"/>
      <c r="B246" s="9"/>
      <c r="C246" s="8"/>
      <c r="D246" s="7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2.75" x14ac:dyDescent="0.2">
      <c r="A247" s="6"/>
      <c r="B247" s="9"/>
      <c r="C247" s="8"/>
      <c r="D247" s="7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2.75" x14ac:dyDescent="0.2">
      <c r="A248" s="6"/>
      <c r="B248" s="9"/>
      <c r="C248" s="8"/>
      <c r="D248" s="7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2.75" x14ac:dyDescent="0.2">
      <c r="A249" s="6"/>
      <c r="B249" s="9"/>
      <c r="C249" s="8"/>
      <c r="D249" s="7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2.75" x14ac:dyDescent="0.2">
      <c r="A250" s="6"/>
      <c r="B250" s="9"/>
      <c r="C250" s="8"/>
      <c r="D250" s="7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2.75" x14ac:dyDescent="0.2">
      <c r="A251" s="6"/>
      <c r="B251" s="9"/>
      <c r="C251" s="8"/>
      <c r="D251" s="7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2.75" x14ac:dyDescent="0.2">
      <c r="A252" s="6"/>
      <c r="B252" s="9"/>
      <c r="C252" s="8"/>
      <c r="D252" s="7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2.75" x14ac:dyDescent="0.2">
      <c r="A253" s="6"/>
      <c r="B253" s="9"/>
      <c r="C253" s="8"/>
      <c r="D253" s="7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2.75" x14ac:dyDescent="0.2">
      <c r="A254" s="6"/>
      <c r="B254" s="9"/>
      <c r="C254" s="8"/>
      <c r="D254" s="7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2.75" x14ac:dyDescent="0.2">
      <c r="A255" s="6"/>
      <c r="B255" s="9"/>
      <c r="C255" s="8"/>
      <c r="D255" s="7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2.75" x14ac:dyDescent="0.2">
      <c r="A256" s="6"/>
      <c r="B256" s="9"/>
      <c r="C256" s="8"/>
      <c r="D256" s="7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2.75" x14ac:dyDescent="0.2">
      <c r="A257" s="6"/>
      <c r="B257" s="9"/>
      <c r="C257" s="8"/>
      <c r="D257" s="7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2.75" x14ac:dyDescent="0.2">
      <c r="A258" s="6"/>
      <c r="B258" s="9"/>
      <c r="C258" s="8"/>
      <c r="D258" s="7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2.75" x14ac:dyDescent="0.2">
      <c r="A259" s="6"/>
      <c r="B259" s="9"/>
      <c r="C259" s="8"/>
      <c r="D259" s="7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2.75" x14ac:dyDescent="0.2">
      <c r="A260" s="6"/>
      <c r="B260" s="9"/>
      <c r="C260" s="8"/>
      <c r="D260" s="7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2.75" x14ac:dyDescent="0.2">
      <c r="A261" s="6"/>
      <c r="B261" s="9"/>
      <c r="C261" s="8"/>
      <c r="D261" s="7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2.75" x14ac:dyDescent="0.2">
      <c r="A262" s="6"/>
      <c r="B262" s="9"/>
      <c r="C262" s="8"/>
      <c r="D262" s="7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2.75" x14ac:dyDescent="0.2">
      <c r="A263" s="6"/>
      <c r="B263" s="9"/>
      <c r="C263" s="8"/>
      <c r="D263" s="7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2.75" x14ac:dyDescent="0.2">
      <c r="A264" s="6"/>
      <c r="B264" s="9"/>
      <c r="C264" s="8"/>
      <c r="D264" s="7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2.75" x14ac:dyDescent="0.2">
      <c r="A265" s="6"/>
      <c r="B265" s="9"/>
      <c r="C265" s="8"/>
      <c r="D265" s="7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2.75" x14ac:dyDescent="0.2">
      <c r="A266" s="6"/>
      <c r="B266" s="9"/>
      <c r="C266" s="8"/>
      <c r="D266" s="7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2.75" x14ac:dyDescent="0.2">
      <c r="A267" s="6"/>
      <c r="B267" s="9"/>
      <c r="C267" s="8"/>
      <c r="D267" s="7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2.75" x14ac:dyDescent="0.2">
      <c r="A268" s="6"/>
      <c r="B268" s="9"/>
      <c r="C268" s="8"/>
      <c r="D268" s="7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2.75" x14ac:dyDescent="0.2">
      <c r="A269" s="6"/>
      <c r="B269" s="9"/>
      <c r="C269" s="8"/>
      <c r="D269" s="7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2.75" x14ac:dyDescent="0.2">
      <c r="A270" s="6"/>
      <c r="B270" s="9"/>
      <c r="C270" s="8"/>
      <c r="D270" s="7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2.75" x14ac:dyDescent="0.2">
      <c r="A271" s="6"/>
      <c r="B271" s="9"/>
      <c r="C271" s="8"/>
      <c r="D271" s="7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2.75" x14ac:dyDescent="0.2">
      <c r="A272" s="6"/>
      <c r="B272" s="9"/>
      <c r="C272" s="8"/>
      <c r="D272" s="7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2.75" x14ac:dyDescent="0.2">
      <c r="A273" s="6"/>
      <c r="B273" s="9"/>
      <c r="C273" s="8"/>
      <c r="D273" s="7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2.75" x14ac:dyDescent="0.2">
      <c r="A274" s="6"/>
      <c r="B274" s="9"/>
      <c r="C274" s="8"/>
      <c r="D274" s="7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2.75" x14ac:dyDescent="0.2">
      <c r="A275" s="6"/>
      <c r="B275" s="9"/>
      <c r="C275" s="8"/>
      <c r="D275" s="7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2.75" x14ac:dyDescent="0.2">
      <c r="A276" s="6"/>
      <c r="B276" s="9"/>
      <c r="C276" s="8"/>
      <c r="D276" s="7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2.75" x14ac:dyDescent="0.2">
      <c r="A277" s="6"/>
      <c r="B277" s="9"/>
      <c r="C277" s="8"/>
      <c r="D277" s="7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2.75" x14ac:dyDescent="0.2">
      <c r="A278" s="6"/>
      <c r="B278" s="9"/>
      <c r="C278" s="8"/>
      <c r="D278" s="7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2.75" x14ac:dyDescent="0.2">
      <c r="A279" s="6"/>
      <c r="B279" s="9"/>
      <c r="C279" s="8"/>
      <c r="D279" s="7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2.75" x14ac:dyDescent="0.2">
      <c r="A280" s="6"/>
      <c r="B280" s="9"/>
      <c r="C280" s="8"/>
      <c r="D280" s="7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2.75" x14ac:dyDescent="0.2">
      <c r="A281" s="6"/>
      <c r="B281" s="9"/>
      <c r="C281" s="8"/>
      <c r="D281" s="7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2.75" x14ac:dyDescent="0.2">
      <c r="A282" s="6"/>
      <c r="B282" s="9"/>
      <c r="C282" s="8"/>
      <c r="D282" s="7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2.75" x14ac:dyDescent="0.2">
      <c r="A283" s="6"/>
      <c r="B283" s="9"/>
      <c r="C283" s="8"/>
      <c r="D283" s="7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2.75" x14ac:dyDescent="0.2">
      <c r="A284" s="6"/>
      <c r="B284" s="9"/>
      <c r="C284" s="8"/>
      <c r="D284" s="7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2.75" x14ac:dyDescent="0.2">
      <c r="A285" s="6"/>
      <c r="B285" s="9"/>
      <c r="C285" s="8"/>
      <c r="D285" s="7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2.75" x14ac:dyDescent="0.2">
      <c r="A286" s="6"/>
      <c r="B286" s="9"/>
      <c r="C286" s="8"/>
      <c r="D286" s="7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2.75" x14ac:dyDescent="0.2">
      <c r="A287" s="6"/>
      <c r="B287" s="9"/>
      <c r="C287" s="8"/>
      <c r="D287" s="7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2.75" x14ac:dyDescent="0.2">
      <c r="A288" s="6"/>
      <c r="B288" s="9"/>
      <c r="C288" s="8"/>
      <c r="D288" s="7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2.75" x14ac:dyDescent="0.2">
      <c r="A289" s="6"/>
      <c r="B289" s="9"/>
      <c r="C289" s="8"/>
      <c r="D289" s="7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2.75" x14ac:dyDescent="0.2">
      <c r="A290" s="6"/>
      <c r="B290" s="9"/>
      <c r="C290" s="8"/>
      <c r="D290" s="7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2.75" x14ac:dyDescent="0.2">
      <c r="A291" s="6"/>
      <c r="B291" s="9"/>
      <c r="C291" s="8"/>
      <c r="D291" s="7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2.75" x14ac:dyDescent="0.2">
      <c r="A292" s="6"/>
      <c r="B292" s="9"/>
      <c r="C292" s="8"/>
      <c r="D292" s="7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2.75" x14ac:dyDescent="0.2">
      <c r="A293" s="6"/>
      <c r="B293" s="9"/>
      <c r="C293" s="8"/>
      <c r="D293" s="7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2.75" x14ac:dyDescent="0.2">
      <c r="A294" s="6"/>
      <c r="B294" s="9"/>
      <c r="C294" s="8"/>
      <c r="D294" s="7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2.75" x14ac:dyDescent="0.2">
      <c r="A295" s="6"/>
      <c r="B295" s="9"/>
      <c r="C295" s="8"/>
      <c r="D295" s="7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2.75" x14ac:dyDescent="0.2">
      <c r="A296" s="6"/>
      <c r="B296" s="9"/>
      <c r="C296" s="8"/>
      <c r="D296" s="7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2.75" x14ac:dyDescent="0.2">
      <c r="A297" s="6"/>
      <c r="B297" s="9"/>
      <c r="C297" s="8"/>
      <c r="D297" s="7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2.75" x14ac:dyDescent="0.2">
      <c r="A298" s="6"/>
      <c r="B298" s="9"/>
      <c r="C298" s="8"/>
      <c r="D298" s="7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2.75" x14ac:dyDescent="0.2">
      <c r="A299" s="6"/>
      <c r="B299" s="9"/>
      <c r="C299" s="8"/>
      <c r="D299" s="7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2.75" x14ac:dyDescent="0.2">
      <c r="A300" s="6"/>
      <c r="B300" s="9"/>
      <c r="C300" s="8"/>
      <c r="D300" s="7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2.75" x14ac:dyDescent="0.2">
      <c r="A301" s="6"/>
      <c r="B301" s="9"/>
      <c r="C301" s="8"/>
      <c r="D301" s="7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2.75" x14ac:dyDescent="0.2">
      <c r="A302" s="6"/>
      <c r="B302" s="9"/>
      <c r="C302" s="8"/>
      <c r="D302" s="7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2.75" x14ac:dyDescent="0.2">
      <c r="A303" s="6"/>
      <c r="B303" s="9"/>
      <c r="C303" s="8"/>
      <c r="D303" s="7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2.75" x14ac:dyDescent="0.2">
      <c r="A304" s="6"/>
      <c r="B304" s="9"/>
      <c r="C304" s="8"/>
      <c r="D304" s="7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2.75" x14ac:dyDescent="0.2">
      <c r="A305" s="6"/>
      <c r="B305" s="9"/>
      <c r="C305" s="8"/>
      <c r="D305" s="7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2.75" x14ac:dyDescent="0.2">
      <c r="A306" s="6"/>
      <c r="B306" s="9"/>
      <c r="C306" s="8"/>
      <c r="D306" s="7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2.75" x14ac:dyDescent="0.2">
      <c r="A307" s="6"/>
      <c r="B307" s="9"/>
      <c r="C307" s="8"/>
      <c r="D307" s="7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2.75" x14ac:dyDescent="0.2">
      <c r="A308" s="6"/>
      <c r="B308" s="9"/>
      <c r="C308" s="8"/>
      <c r="D308" s="7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2.75" x14ac:dyDescent="0.2">
      <c r="A309" s="6"/>
      <c r="B309" s="9"/>
      <c r="C309" s="8"/>
      <c r="D309" s="7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2.75" x14ac:dyDescent="0.2">
      <c r="A310" s="6"/>
      <c r="B310" s="9"/>
      <c r="C310" s="8"/>
      <c r="D310" s="7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2.75" x14ac:dyDescent="0.2">
      <c r="A311" s="6"/>
      <c r="B311" s="9"/>
      <c r="C311" s="8"/>
      <c r="D311" s="7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2.75" x14ac:dyDescent="0.2">
      <c r="A312" s="6"/>
      <c r="B312" s="9"/>
      <c r="C312" s="8"/>
      <c r="D312" s="7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2.75" x14ac:dyDescent="0.2">
      <c r="A313" s="6"/>
      <c r="B313" s="9"/>
      <c r="C313" s="8"/>
      <c r="D313" s="7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2.75" x14ac:dyDescent="0.2">
      <c r="A314" s="6"/>
      <c r="B314" s="9"/>
      <c r="C314" s="8"/>
      <c r="D314" s="7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2.75" x14ac:dyDescent="0.2">
      <c r="A315" s="6"/>
      <c r="B315" s="9"/>
      <c r="C315" s="8"/>
      <c r="D315" s="7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2.75" x14ac:dyDescent="0.2">
      <c r="A316" s="6"/>
      <c r="B316" s="9"/>
      <c r="C316" s="8"/>
      <c r="D316" s="7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2.75" x14ac:dyDescent="0.2">
      <c r="A317" s="6"/>
      <c r="B317" s="9"/>
      <c r="C317" s="8"/>
      <c r="D317" s="7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2.75" x14ac:dyDescent="0.2">
      <c r="A318" s="6"/>
      <c r="B318" s="9"/>
      <c r="C318" s="8"/>
      <c r="D318" s="7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2.75" x14ac:dyDescent="0.2">
      <c r="A319" s="6"/>
      <c r="B319" s="9"/>
      <c r="C319" s="8"/>
      <c r="D319" s="7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2.75" x14ac:dyDescent="0.2">
      <c r="A320" s="6"/>
      <c r="B320" s="9"/>
      <c r="C320" s="8"/>
      <c r="D320" s="7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2.75" x14ac:dyDescent="0.2">
      <c r="A321" s="6"/>
      <c r="B321" s="9"/>
      <c r="C321" s="8"/>
      <c r="D321" s="7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2.75" x14ac:dyDescent="0.2">
      <c r="A322" s="6"/>
      <c r="B322" s="9"/>
      <c r="C322" s="8"/>
      <c r="D322" s="7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2.75" x14ac:dyDescent="0.2">
      <c r="A323" s="6"/>
      <c r="B323" s="9"/>
      <c r="C323" s="8"/>
      <c r="D323" s="7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2.75" x14ac:dyDescent="0.2">
      <c r="A324" s="6"/>
      <c r="B324" s="9"/>
      <c r="C324" s="8"/>
      <c r="D324" s="7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2.75" x14ac:dyDescent="0.2">
      <c r="A325" s="6"/>
      <c r="B325" s="9"/>
      <c r="C325" s="8"/>
      <c r="D325" s="7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2.75" x14ac:dyDescent="0.2">
      <c r="A326" s="6"/>
      <c r="B326" s="9"/>
      <c r="C326" s="8"/>
      <c r="D326" s="7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2.75" x14ac:dyDescent="0.2">
      <c r="A327" s="6"/>
      <c r="B327" s="9"/>
      <c r="C327" s="8"/>
      <c r="D327" s="7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2.75" x14ac:dyDescent="0.2">
      <c r="A328" s="6"/>
      <c r="B328" s="9"/>
      <c r="C328" s="8"/>
      <c r="D328" s="7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2.75" x14ac:dyDescent="0.2">
      <c r="A329" s="6"/>
      <c r="B329" s="9"/>
      <c r="C329" s="8"/>
      <c r="D329" s="7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2.75" x14ac:dyDescent="0.2">
      <c r="A330" s="6"/>
      <c r="B330" s="9"/>
      <c r="C330" s="8"/>
      <c r="D330" s="7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2.75" x14ac:dyDescent="0.2">
      <c r="A331" s="6"/>
      <c r="B331" s="9"/>
      <c r="C331" s="8"/>
      <c r="D331" s="7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2.75" x14ac:dyDescent="0.2">
      <c r="A332" s="6"/>
      <c r="B332" s="9"/>
      <c r="C332" s="8"/>
      <c r="D332" s="7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2.75" x14ac:dyDescent="0.2">
      <c r="A333" s="6"/>
      <c r="B333" s="9"/>
      <c r="C333" s="8"/>
      <c r="D333" s="7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2.75" x14ac:dyDescent="0.2">
      <c r="A334" s="6"/>
      <c r="B334" s="9"/>
      <c r="C334" s="8"/>
      <c r="D334" s="7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2.75" x14ac:dyDescent="0.2">
      <c r="A335" s="6"/>
      <c r="B335" s="9"/>
      <c r="C335" s="8"/>
      <c r="D335" s="7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2.75" x14ac:dyDescent="0.2">
      <c r="A336" s="6"/>
      <c r="B336" s="9"/>
      <c r="C336" s="8"/>
      <c r="D336" s="7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2.75" x14ac:dyDescent="0.2">
      <c r="A337" s="6"/>
      <c r="B337" s="9"/>
      <c r="C337" s="8"/>
      <c r="D337" s="7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2.75" x14ac:dyDescent="0.2">
      <c r="A338" s="6"/>
      <c r="B338" s="9"/>
      <c r="C338" s="8"/>
      <c r="D338" s="7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2.75" x14ac:dyDescent="0.2">
      <c r="A339" s="6"/>
      <c r="B339" s="9"/>
      <c r="C339" s="8"/>
      <c r="D339" s="7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2.75" x14ac:dyDescent="0.2">
      <c r="A340" s="6"/>
      <c r="B340" s="9"/>
      <c r="C340" s="8"/>
      <c r="D340" s="7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2.75" x14ac:dyDescent="0.2">
      <c r="A341" s="6"/>
      <c r="B341" s="9"/>
      <c r="C341" s="8"/>
      <c r="D341" s="7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2.75" x14ac:dyDescent="0.2">
      <c r="A342" s="6"/>
      <c r="B342" s="9"/>
      <c r="C342" s="8"/>
      <c r="D342" s="7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2.75" x14ac:dyDescent="0.2">
      <c r="A343" s="6"/>
      <c r="B343" s="9"/>
      <c r="C343" s="8"/>
      <c r="D343" s="7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2.75" x14ac:dyDescent="0.2">
      <c r="A344" s="6"/>
      <c r="B344" s="9"/>
      <c r="C344" s="8"/>
      <c r="D344" s="7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2.75" x14ac:dyDescent="0.2">
      <c r="A345" s="6"/>
      <c r="B345" s="9"/>
      <c r="C345" s="8"/>
      <c r="D345" s="7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2.75" x14ac:dyDescent="0.2">
      <c r="A346" s="6"/>
      <c r="B346" s="9"/>
      <c r="C346" s="8"/>
      <c r="D346" s="7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2.75" x14ac:dyDescent="0.2">
      <c r="A347" s="6"/>
      <c r="B347" s="9"/>
      <c r="C347" s="8"/>
      <c r="D347" s="7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2.75" x14ac:dyDescent="0.2">
      <c r="A348" s="6"/>
      <c r="B348" s="9"/>
      <c r="C348" s="8"/>
      <c r="D348" s="7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2.75" x14ac:dyDescent="0.2">
      <c r="A349" s="6"/>
      <c r="B349" s="9"/>
      <c r="C349" s="8"/>
      <c r="D349" s="7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2.75" x14ac:dyDescent="0.2">
      <c r="A350" s="6"/>
      <c r="B350" s="9"/>
      <c r="C350" s="8"/>
      <c r="D350" s="7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2.75" x14ac:dyDescent="0.2">
      <c r="A351" s="6"/>
      <c r="B351" s="9"/>
      <c r="C351" s="8"/>
      <c r="D351" s="7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2.75" x14ac:dyDescent="0.2">
      <c r="A352" s="6"/>
      <c r="B352" s="9"/>
      <c r="C352" s="8"/>
      <c r="D352" s="7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2.75" x14ac:dyDescent="0.2">
      <c r="A353" s="6"/>
      <c r="B353" s="9"/>
      <c r="C353" s="8"/>
      <c r="D353" s="7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2.75" x14ac:dyDescent="0.2">
      <c r="A354" s="6"/>
      <c r="B354" s="9"/>
      <c r="C354" s="8"/>
      <c r="D354" s="7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2.75" x14ac:dyDescent="0.2">
      <c r="A355" s="6"/>
      <c r="B355" s="9"/>
      <c r="C355" s="8"/>
      <c r="D355" s="7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2.75" x14ac:dyDescent="0.2">
      <c r="A356" s="6"/>
      <c r="B356" s="9"/>
      <c r="C356" s="8"/>
      <c r="D356" s="7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2.75" x14ac:dyDescent="0.2">
      <c r="A357" s="6"/>
      <c r="B357" s="9"/>
      <c r="C357" s="8"/>
      <c r="D357" s="7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2.75" x14ac:dyDescent="0.2">
      <c r="A358" s="6"/>
      <c r="B358" s="9"/>
      <c r="C358" s="8"/>
      <c r="D358" s="7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2.75" x14ac:dyDescent="0.2">
      <c r="A359" s="6"/>
      <c r="B359" s="9"/>
      <c r="C359" s="8"/>
      <c r="D359" s="7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2.75" x14ac:dyDescent="0.2">
      <c r="A360" s="6"/>
      <c r="B360" s="9"/>
      <c r="C360" s="8"/>
      <c r="D360" s="7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2.75" x14ac:dyDescent="0.2">
      <c r="A361" s="6"/>
      <c r="B361" s="9"/>
      <c r="C361" s="8"/>
      <c r="D361" s="7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2.75" x14ac:dyDescent="0.2">
      <c r="A362" s="6"/>
      <c r="B362" s="9"/>
      <c r="C362" s="8"/>
      <c r="D362" s="7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2.75" x14ac:dyDescent="0.2">
      <c r="A363" s="6"/>
      <c r="B363" s="9"/>
      <c r="C363" s="8"/>
      <c r="D363" s="7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2.75" x14ac:dyDescent="0.2">
      <c r="A364" s="6"/>
      <c r="B364" s="9"/>
      <c r="C364" s="8"/>
      <c r="D364" s="7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2.75" x14ac:dyDescent="0.2">
      <c r="A365" s="6"/>
      <c r="B365" s="9"/>
      <c r="C365" s="8"/>
      <c r="D365" s="7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2.75" x14ac:dyDescent="0.2">
      <c r="A366" s="6"/>
      <c r="B366" s="9"/>
      <c r="C366" s="8"/>
      <c r="D366" s="7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2.75" x14ac:dyDescent="0.2">
      <c r="A367" s="6"/>
      <c r="B367" s="9"/>
      <c r="C367" s="8"/>
      <c r="D367" s="7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2.75" x14ac:dyDescent="0.2">
      <c r="A368" s="6"/>
      <c r="B368" s="9"/>
      <c r="C368" s="8"/>
      <c r="D368" s="7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2.75" x14ac:dyDescent="0.2">
      <c r="A369" s="6"/>
      <c r="B369" s="9"/>
      <c r="C369" s="8"/>
      <c r="D369" s="7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2.75" x14ac:dyDescent="0.2">
      <c r="A370" s="6"/>
      <c r="B370" s="9"/>
      <c r="C370" s="8"/>
      <c r="D370" s="7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2.75" x14ac:dyDescent="0.2">
      <c r="A371" s="6"/>
      <c r="B371" s="9"/>
      <c r="C371" s="8"/>
      <c r="D371" s="7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2.75" x14ac:dyDescent="0.2">
      <c r="A372" s="6"/>
      <c r="B372" s="9"/>
      <c r="C372" s="8"/>
      <c r="D372" s="7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2.75" x14ac:dyDescent="0.2">
      <c r="A373" s="6"/>
      <c r="B373" s="9"/>
      <c r="C373" s="8"/>
      <c r="D373" s="7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2.75" x14ac:dyDescent="0.2">
      <c r="A374" s="6"/>
      <c r="B374" s="9"/>
      <c r="C374" s="8"/>
      <c r="D374" s="7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2.75" x14ac:dyDescent="0.2">
      <c r="A375" s="6"/>
      <c r="B375" s="9"/>
      <c r="C375" s="8"/>
      <c r="D375" s="7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2.75" x14ac:dyDescent="0.2">
      <c r="A376" s="6"/>
      <c r="B376" s="9"/>
      <c r="C376" s="8"/>
      <c r="D376" s="7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2.75" x14ac:dyDescent="0.2">
      <c r="A377" s="6"/>
      <c r="B377" s="9"/>
      <c r="C377" s="8"/>
      <c r="D377" s="7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2.75" x14ac:dyDescent="0.2">
      <c r="A378" s="6"/>
      <c r="B378" s="9"/>
      <c r="C378" s="8"/>
      <c r="D378" s="7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2.75" x14ac:dyDescent="0.2">
      <c r="A379" s="6"/>
      <c r="B379" s="9"/>
      <c r="C379" s="8"/>
      <c r="D379" s="7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2.75" x14ac:dyDescent="0.2">
      <c r="A380" s="6"/>
      <c r="B380" s="9"/>
      <c r="C380" s="8"/>
      <c r="D380" s="7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2.75" x14ac:dyDescent="0.2">
      <c r="A381" s="6"/>
      <c r="B381" s="9"/>
      <c r="C381" s="8"/>
      <c r="D381" s="7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2.75" x14ac:dyDescent="0.2">
      <c r="A382" s="6"/>
      <c r="B382" s="9"/>
      <c r="C382" s="8"/>
      <c r="D382" s="7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2.75" x14ac:dyDescent="0.2">
      <c r="A383" s="6"/>
      <c r="B383" s="9"/>
      <c r="C383" s="8"/>
      <c r="D383" s="7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2.75" x14ac:dyDescent="0.2">
      <c r="A384" s="6"/>
      <c r="B384" s="9"/>
      <c r="C384" s="8"/>
      <c r="D384" s="7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2.75" x14ac:dyDescent="0.2">
      <c r="A385" s="6"/>
      <c r="B385" s="9"/>
      <c r="C385" s="8"/>
      <c r="D385" s="7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2.75" x14ac:dyDescent="0.2">
      <c r="A386" s="6"/>
      <c r="B386" s="9"/>
      <c r="C386" s="8"/>
      <c r="D386" s="7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2.75" x14ac:dyDescent="0.2">
      <c r="A387" s="6"/>
      <c r="B387" s="9"/>
      <c r="C387" s="8"/>
      <c r="D387" s="7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2.75" x14ac:dyDescent="0.2">
      <c r="A388" s="6"/>
      <c r="B388" s="9"/>
      <c r="C388" s="8"/>
      <c r="D388" s="7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2.75" x14ac:dyDescent="0.2">
      <c r="A389" s="6"/>
      <c r="B389" s="9"/>
      <c r="C389" s="8"/>
      <c r="D389" s="7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2.75" x14ac:dyDescent="0.2">
      <c r="A390" s="6"/>
      <c r="B390" s="9"/>
      <c r="C390" s="8"/>
      <c r="D390" s="7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2.75" x14ac:dyDescent="0.2">
      <c r="A391" s="6"/>
      <c r="B391" s="9"/>
      <c r="C391" s="8"/>
      <c r="D391" s="7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2.75" x14ac:dyDescent="0.2">
      <c r="A392" s="6"/>
      <c r="B392" s="9"/>
      <c r="C392" s="8"/>
      <c r="D392" s="7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2.75" x14ac:dyDescent="0.2">
      <c r="A393" s="6"/>
      <c r="B393" s="9"/>
      <c r="C393" s="8"/>
      <c r="D393" s="7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2.75" x14ac:dyDescent="0.2">
      <c r="A394" s="6"/>
      <c r="B394" s="9"/>
      <c r="C394" s="8"/>
      <c r="D394" s="7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2.75" x14ac:dyDescent="0.2">
      <c r="A395" s="6"/>
      <c r="B395" s="9"/>
      <c r="C395" s="8"/>
      <c r="D395" s="7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2.75" x14ac:dyDescent="0.2">
      <c r="A396" s="6"/>
      <c r="B396" s="9"/>
      <c r="C396" s="8"/>
      <c r="D396" s="7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2.75" x14ac:dyDescent="0.2">
      <c r="A397" s="6"/>
      <c r="B397" s="9"/>
      <c r="C397" s="8"/>
      <c r="D397" s="7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2.75" x14ac:dyDescent="0.2">
      <c r="A398" s="6"/>
      <c r="B398" s="9"/>
      <c r="C398" s="8"/>
      <c r="D398" s="7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2.75" x14ac:dyDescent="0.2">
      <c r="A399" s="6"/>
      <c r="B399" s="9"/>
      <c r="C399" s="8"/>
      <c r="D399" s="7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2.75" x14ac:dyDescent="0.2">
      <c r="A400" s="6"/>
      <c r="B400" s="9"/>
      <c r="C400" s="8"/>
      <c r="D400" s="7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2.75" x14ac:dyDescent="0.2">
      <c r="A401" s="6"/>
      <c r="B401" s="9"/>
      <c r="C401" s="8"/>
      <c r="D401" s="7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2.75" x14ac:dyDescent="0.2">
      <c r="A402" s="6"/>
      <c r="B402" s="9"/>
      <c r="C402" s="8"/>
      <c r="D402" s="7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2.75" x14ac:dyDescent="0.2">
      <c r="A403" s="6"/>
      <c r="B403" s="9"/>
      <c r="C403" s="8"/>
      <c r="D403" s="7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2.75" x14ac:dyDescent="0.2">
      <c r="A404" s="6"/>
      <c r="B404" s="9"/>
      <c r="C404" s="8"/>
      <c r="D404" s="7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2.75" x14ac:dyDescent="0.2">
      <c r="A405" s="6"/>
      <c r="B405" s="9"/>
      <c r="C405" s="8"/>
      <c r="D405" s="7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2.75" x14ac:dyDescent="0.2">
      <c r="A406" s="6"/>
      <c r="B406" s="9"/>
      <c r="C406" s="8"/>
      <c r="D406" s="7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2.75" x14ac:dyDescent="0.2">
      <c r="A407" s="6"/>
      <c r="B407" s="9"/>
      <c r="C407" s="8"/>
      <c r="D407" s="7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2.75" x14ac:dyDescent="0.2">
      <c r="A408" s="6"/>
      <c r="B408" s="9"/>
      <c r="C408" s="8"/>
      <c r="D408" s="7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2.75" x14ac:dyDescent="0.2">
      <c r="A409" s="6"/>
      <c r="B409" s="9"/>
      <c r="C409" s="8"/>
      <c r="D409" s="7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2.75" x14ac:dyDescent="0.2">
      <c r="A410" s="6"/>
      <c r="B410" s="9"/>
      <c r="C410" s="8"/>
      <c r="D410" s="7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2.75" x14ac:dyDescent="0.2">
      <c r="A411" s="6"/>
      <c r="B411" s="9"/>
      <c r="C411" s="8"/>
      <c r="D411" s="7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2.75" x14ac:dyDescent="0.2">
      <c r="A412" s="6"/>
      <c r="B412" s="9"/>
      <c r="C412" s="8"/>
      <c r="D412" s="7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2.75" x14ac:dyDescent="0.2">
      <c r="A413" s="6"/>
      <c r="B413" s="9"/>
      <c r="C413" s="8"/>
      <c r="D413" s="7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2.75" x14ac:dyDescent="0.2">
      <c r="A414" s="6"/>
      <c r="B414" s="9"/>
      <c r="C414" s="8"/>
      <c r="D414" s="7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2.75" x14ac:dyDescent="0.2">
      <c r="A415" s="6"/>
      <c r="B415" s="9"/>
      <c r="C415" s="8"/>
      <c r="D415" s="7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2.75" x14ac:dyDescent="0.2">
      <c r="A416" s="6"/>
      <c r="B416" s="9"/>
      <c r="C416" s="8"/>
      <c r="D416" s="7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2.75" x14ac:dyDescent="0.2">
      <c r="A417" s="6"/>
      <c r="B417" s="9"/>
      <c r="C417" s="8"/>
      <c r="D417" s="7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2.75" x14ac:dyDescent="0.2">
      <c r="A418" s="6"/>
      <c r="B418" s="9"/>
      <c r="C418" s="8"/>
      <c r="D418" s="7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2.75" x14ac:dyDescent="0.2">
      <c r="A419" s="6"/>
      <c r="B419" s="9"/>
      <c r="C419" s="8"/>
      <c r="D419" s="7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2.75" x14ac:dyDescent="0.2">
      <c r="A420" s="6"/>
      <c r="B420" s="9"/>
      <c r="C420" s="8"/>
      <c r="D420" s="7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2.75" x14ac:dyDescent="0.2">
      <c r="A421" s="6"/>
      <c r="B421" s="9"/>
      <c r="C421" s="8"/>
      <c r="D421" s="7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2.75" x14ac:dyDescent="0.2">
      <c r="A422" s="6"/>
      <c r="B422" s="9"/>
      <c r="C422" s="8"/>
      <c r="D422" s="7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2.75" x14ac:dyDescent="0.2">
      <c r="A423" s="6"/>
      <c r="B423" s="9"/>
      <c r="C423" s="8"/>
      <c r="D423" s="7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2.75" x14ac:dyDescent="0.2">
      <c r="A424" s="6"/>
      <c r="B424" s="9"/>
      <c r="C424" s="8"/>
      <c r="D424" s="7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2.75" x14ac:dyDescent="0.2">
      <c r="A425" s="6"/>
      <c r="B425" s="9"/>
      <c r="C425" s="8"/>
      <c r="D425" s="7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2.75" x14ac:dyDescent="0.2">
      <c r="A426" s="6"/>
      <c r="B426" s="9"/>
      <c r="C426" s="8"/>
      <c r="D426" s="7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2.75" x14ac:dyDescent="0.2">
      <c r="A427" s="6"/>
      <c r="B427" s="9"/>
      <c r="C427" s="8"/>
      <c r="D427" s="7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2.75" x14ac:dyDescent="0.2">
      <c r="A428" s="6"/>
      <c r="B428" s="9"/>
      <c r="C428" s="8"/>
      <c r="D428" s="7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2.75" x14ac:dyDescent="0.2">
      <c r="A429" s="6"/>
      <c r="B429" s="9"/>
      <c r="C429" s="8"/>
      <c r="D429" s="7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2.75" x14ac:dyDescent="0.2">
      <c r="A430" s="6"/>
      <c r="B430" s="9"/>
      <c r="C430" s="8"/>
      <c r="D430" s="7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2.75" x14ac:dyDescent="0.2">
      <c r="A431" s="6"/>
      <c r="B431" s="9"/>
      <c r="C431" s="8"/>
      <c r="D431" s="7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2.75" x14ac:dyDescent="0.2">
      <c r="A432" s="6"/>
      <c r="B432" s="9"/>
      <c r="C432" s="8"/>
      <c r="D432" s="7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2.75" x14ac:dyDescent="0.2">
      <c r="A433" s="6"/>
      <c r="B433" s="9"/>
      <c r="C433" s="8"/>
      <c r="D433" s="7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2.75" x14ac:dyDescent="0.2">
      <c r="A434" s="6"/>
      <c r="B434" s="9"/>
      <c r="C434" s="8"/>
      <c r="D434" s="7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2.75" x14ac:dyDescent="0.2">
      <c r="A435" s="6"/>
      <c r="B435" s="9"/>
      <c r="C435" s="8"/>
      <c r="D435" s="7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2.75" x14ac:dyDescent="0.2">
      <c r="A436" s="6"/>
      <c r="B436" s="9"/>
      <c r="C436" s="8"/>
      <c r="D436" s="7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2.75" x14ac:dyDescent="0.2">
      <c r="A437" s="6"/>
      <c r="B437" s="9"/>
      <c r="C437" s="8"/>
      <c r="D437" s="7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2.75" x14ac:dyDescent="0.2">
      <c r="A438" s="6"/>
      <c r="B438" s="9"/>
      <c r="C438" s="8"/>
      <c r="D438" s="7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2.75" x14ac:dyDescent="0.2">
      <c r="A439" s="6"/>
      <c r="B439" s="9"/>
      <c r="C439" s="8"/>
      <c r="D439" s="7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2.75" x14ac:dyDescent="0.2">
      <c r="A440" s="6"/>
      <c r="B440" s="9"/>
      <c r="C440" s="8"/>
      <c r="D440" s="7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2.75" x14ac:dyDescent="0.2">
      <c r="A441" s="6"/>
      <c r="B441" s="9"/>
      <c r="C441" s="8"/>
      <c r="D441" s="7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2.75" x14ac:dyDescent="0.2">
      <c r="A442" s="6"/>
      <c r="B442" s="9"/>
      <c r="C442" s="8"/>
      <c r="D442" s="7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2.75" x14ac:dyDescent="0.2">
      <c r="A443" s="6"/>
      <c r="B443" s="9"/>
      <c r="C443" s="8"/>
      <c r="D443" s="7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2.75" x14ac:dyDescent="0.2">
      <c r="A444" s="6"/>
      <c r="B444" s="9"/>
      <c r="C444" s="8"/>
      <c r="D444" s="7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2.75" x14ac:dyDescent="0.2">
      <c r="A445" s="6"/>
      <c r="B445" s="9"/>
      <c r="C445" s="8"/>
      <c r="D445" s="7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2.75" x14ac:dyDescent="0.2">
      <c r="A446" s="6"/>
      <c r="B446" s="9"/>
      <c r="C446" s="8"/>
      <c r="D446" s="7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2.75" x14ac:dyDescent="0.2">
      <c r="A447" s="6"/>
      <c r="B447" s="9"/>
      <c r="C447" s="8"/>
      <c r="D447" s="7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2.75" x14ac:dyDescent="0.2">
      <c r="A448" s="6"/>
      <c r="B448" s="9"/>
      <c r="C448" s="8"/>
      <c r="D448" s="7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2.75" x14ac:dyDescent="0.2">
      <c r="A449" s="6"/>
      <c r="B449" s="9"/>
      <c r="C449" s="8"/>
      <c r="D449" s="7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2.75" x14ac:dyDescent="0.2">
      <c r="A450" s="6"/>
      <c r="B450" s="9"/>
      <c r="C450" s="8"/>
      <c r="D450" s="7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2.75" x14ac:dyDescent="0.2">
      <c r="A451" s="6"/>
      <c r="B451" s="9"/>
      <c r="C451" s="8"/>
      <c r="D451" s="7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2.75" x14ac:dyDescent="0.2">
      <c r="A452" s="6"/>
      <c r="B452" s="9"/>
      <c r="C452" s="8"/>
      <c r="D452" s="7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2.75" x14ac:dyDescent="0.2">
      <c r="A453" s="6"/>
      <c r="B453" s="9"/>
      <c r="C453" s="8"/>
      <c r="D453" s="7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2.75" x14ac:dyDescent="0.2">
      <c r="A454" s="6"/>
      <c r="B454" s="9"/>
      <c r="C454" s="8"/>
      <c r="D454" s="7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2.75" x14ac:dyDescent="0.2">
      <c r="A455" s="6"/>
      <c r="B455" s="9"/>
      <c r="C455" s="8"/>
      <c r="D455" s="7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2.75" x14ac:dyDescent="0.2">
      <c r="A456" s="6"/>
      <c r="B456" s="9"/>
      <c r="C456" s="8"/>
      <c r="D456" s="7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2.75" x14ac:dyDescent="0.2">
      <c r="A457" s="6"/>
      <c r="B457" s="9"/>
      <c r="C457" s="8"/>
      <c r="D457" s="7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2.75" x14ac:dyDescent="0.2">
      <c r="A458" s="6"/>
      <c r="B458" s="9"/>
      <c r="C458" s="8"/>
      <c r="D458" s="7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2.75" x14ac:dyDescent="0.2">
      <c r="A459" s="6"/>
      <c r="B459" s="9"/>
      <c r="C459" s="8"/>
      <c r="D459" s="7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2.75" x14ac:dyDescent="0.2">
      <c r="A460" s="6"/>
      <c r="B460" s="9"/>
      <c r="C460" s="8"/>
      <c r="D460" s="7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2.75" x14ac:dyDescent="0.2">
      <c r="A461" s="6"/>
      <c r="B461" s="9"/>
      <c r="C461" s="8"/>
      <c r="D461" s="7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2.75" x14ac:dyDescent="0.2">
      <c r="A462" s="6"/>
      <c r="B462" s="9"/>
      <c r="C462" s="8"/>
      <c r="D462" s="7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2.75" x14ac:dyDescent="0.2">
      <c r="A463" s="6"/>
      <c r="B463" s="9"/>
      <c r="C463" s="8"/>
      <c r="D463" s="7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2.75" x14ac:dyDescent="0.2">
      <c r="A464" s="6"/>
      <c r="B464" s="9"/>
      <c r="C464" s="8"/>
      <c r="D464" s="7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2.75" x14ac:dyDescent="0.2">
      <c r="A465" s="6"/>
      <c r="B465" s="9"/>
      <c r="C465" s="8"/>
      <c r="D465" s="7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2.75" x14ac:dyDescent="0.2">
      <c r="A466" s="6"/>
      <c r="B466" s="9"/>
      <c r="C466" s="8"/>
      <c r="D466" s="7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2.75" x14ac:dyDescent="0.2">
      <c r="A467" s="6"/>
      <c r="B467" s="9"/>
      <c r="C467" s="8"/>
      <c r="D467" s="7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2.75" x14ac:dyDescent="0.2">
      <c r="A468" s="6"/>
      <c r="B468" s="9"/>
      <c r="C468" s="8"/>
      <c r="D468" s="7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2.75" x14ac:dyDescent="0.2">
      <c r="A469" s="6"/>
      <c r="B469" s="9"/>
      <c r="C469" s="8"/>
      <c r="D469" s="7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2.75" x14ac:dyDescent="0.2">
      <c r="A470" s="6"/>
      <c r="B470" s="9"/>
      <c r="C470" s="8"/>
      <c r="D470" s="7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2.75" x14ac:dyDescent="0.2">
      <c r="A471" s="6"/>
      <c r="B471" s="9"/>
      <c r="C471" s="8"/>
      <c r="D471" s="7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2.75" x14ac:dyDescent="0.2">
      <c r="A472" s="6"/>
      <c r="B472" s="9"/>
      <c r="C472" s="8"/>
      <c r="D472" s="7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2.75" x14ac:dyDescent="0.2">
      <c r="A473" s="6"/>
      <c r="B473" s="9"/>
      <c r="C473" s="8"/>
      <c r="D473" s="7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2.75" x14ac:dyDescent="0.2">
      <c r="A474" s="6"/>
      <c r="B474" s="9"/>
      <c r="C474" s="8"/>
      <c r="D474" s="7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2.75" x14ac:dyDescent="0.2">
      <c r="A475" s="6"/>
      <c r="B475" s="9"/>
      <c r="C475" s="8"/>
      <c r="D475" s="7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2.75" x14ac:dyDescent="0.2">
      <c r="A476" s="6"/>
      <c r="B476" s="9"/>
      <c r="C476" s="8"/>
      <c r="D476" s="7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2.75" x14ac:dyDescent="0.2">
      <c r="A477" s="6"/>
      <c r="B477" s="9"/>
      <c r="C477" s="8"/>
      <c r="D477" s="7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2.75" x14ac:dyDescent="0.2">
      <c r="A478" s="6"/>
      <c r="B478" s="9"/>
      <c r="C478" s="8"/>
      <c r="D478" s="7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2.75" x14ac:dyDescent="0.2">
      <c r="A479" s="6"/>
      <c r="B479" s="9"/>
      <c r="C479" s="8"/>
      <c r="D479" s="7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2.75" x14ac:dyDescent="0.2">
      <c r="A480" s="6"/>
      <c r="B480" s="9"/>
      <c r="C480" s="8"/>
      <c r="D480" s="7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2.75" x14ac:dyDescent="0.2">
      <c r="A481" s="6"/>
      <c r="B481" s="9"/>
      <c r="C481" s="8"/>
      <c r="D481" s="7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2.75" x14ac:dyDescent="0.2">
      <c r="A482" s="6"/>
      <c r="B482" s="9"/>
      <c r="C482" s="8"/>
      <c r="D482" s="7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2.75" x14ac:dyDescent="0.2">
      <c r="A483" s="6"/>
      <c r="B483" s="9"/>
      <c r="C483" s="8"/>
      <c r="D483" s="7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2.75" x14ac:dyDescent="0.2">
      <c r="A484" s="6"/>
      <c r="B484" s="9"/>
      <c r="C484" s="8"/>
      <c r="D484" s="7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2.75" x14ac:dyDescent="0.2">
      <c r="A485" s="6"/>
      <c r="B485" s="9"/>
      <c r="C485" s="8"/>
      <c r="D485" s="7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2.75" x14ac:dyDescent="0.2">
      <c r="A486" s="6"/>
      <c r="B486" s="9"/>
      <c r="C486" s="8"/>
      <c r="D486" s="7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2.75" x14ac:dyDescent="0.2">
      <c r="A487" s="6"/>
      <c r="B487" s="9"/>
      <c r="C487" s="8"/>
      <c r="D487" s="7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2.75" x14ac:dyDescent="0.2">
      <c r="A488" s="6"/>
      <c r="B488" s="9"/>
      <c r="C488" s="8"/>
      <c r="D488" s="7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2.75" x14ac:dyDescent="0.2">
      <c r="A489" s="6"/>
      <c r="B489" s="9"/>
      <c r="C489" s="8"/>
      <c r="D489" s="7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2.75" x14ac:dyDescent="0.2">
      <c r="A490" s="6"/>
      <c r="B490" s="9"/>
      <c r="C490" s="8"/>
      <c r="D490" s="7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2.75" x14ac:dyDescent="0.2">
      <c r="A491" s="6"/>
      <c r="B491" s="9"/>
      <c r="C491" s="8"/>
      <c r="D491" s="7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2.75" x14ac:dyDescent="0.2">
      <c r="A492" s="6"/>
      <c r="B492" s="9"/>
      <c r="C492" s="8"/>
      <c r="D492" s="7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2.75" x14ac:dyDescent="0.2">
      <c r="A493" s="6"/>
      <c r="B493" s="9"/>
      <c r="C493" s="8"/>
      <c r="D493" s="7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2.75" x14ac:dyDescent="0.2">
      <c r="A494" s="6"/>
      <c r="B494" s="9"/>
      <c r="C494" s="8"/>
      <c r="D494" s="7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2.75" x14ac:dyDescent="0.2">
      <c r="A495" s="6"/>
      <c r="B495" s="9"/>
      <c r="C495" s="8"/>
      <c r="D495" s="7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2.75" x14ac:dyDescent="0.2">
      <c r="A496" s="6"/>
      <c r="B496" s="9"/>
      <c r="C496" s="8"/>
      <c r="D496" s="7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2.75" x14ac:dyDescent="0.2">
      <c r="A497" s="6"/>
      <c r="B497" s="9"/>
      <c r="C497" s="8"/>
      <c r="D497" s="7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2.75" x14ac:dyDescent="0.2">
      <c r="A498" s="6"/>
      <c r="B498" s="9"/>
      <c r="C498" s="8"/>
      <c r="D498" s="7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2.75" x14ac:dyDescent="0.2">
      <c r="A499" s="6"/>
      <c r="B499" s="9"/>
      <c r="C499" s="8"/>
      <c r="D499" s="7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2.75" x14ac:dyDescent="0.2">
      <c r="A500" s="6"/>
      <c r="B500" s="9"/>
      <c r="C500" s="8"/>
      <c r="D500" s="7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2.75" x14ac:dyDescent="0.2">
      <c r="A501" s="6"/>
      <c r="B501" s="9"/>
      <c r="C501" s="8"/>
      <c r="D501" s="7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2.75" x14ac:dyDescent="0.2">
      <c r="A502" s="6"/>
      <c r="B502" s="9"/>
      <c r="C502" s="8"/>
      <c r="D502" s="7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2.75" x14ac:dyDescent="0.2">
      <c r="A503" s="6"/>
      <c r="B503" s="9"/>
      <c r="C503" s="8"/>
      <c r="D503" s="7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2.75" x14ac:dyDescent="0.2">
      <c r="A504" s="6"/>
      <c r="B504" s="9"/>
      <c r="C504" s="8"/>
      <c r="D504" s="7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2.75" x14ac:dyDescent="0.2">
      <c r="A505" s="6"/>
      <c r="B505" s="9"/>
      <c r="C505" s="8"/>
      <c r="D505" s="7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2.75" x14ac:dyDescent="0.2">
      <c r="A506" s="6"/>
      <c r="B506" s="9"/>
      <c r="C506" s="8"/>
      <c r="D506" s="7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2.75" x14ac:dyDescent="0.2">
      <c r="A507" s="6"/>
      <c r="B507" s="9"/>
      <c r="C507" s="8"/>
      <c r="D507" s="7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2.75" x14ac:dyDescent="0.2">
      <c r="A508" s="6"/>
      <c r="B508" s="9"/>
      <c r="C508" s="8"/>
      <c r="D508" s="7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2.75" x14ac:dyDescent="0.2">
      <c r="A509" s="6"/>
      <c r="B509" s="9"/>
      <c r="C509" s="8"/>
      <c r="D509" s="7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2.75" x14ac:dyDescent="0.2">
      <c r="A510" s="6"/>
      <c r="B510" s="9"/>
      <c r="C510" s="8"/>
      <c r="D510" s="7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2.75" x14ac:dyDescent="0.2">
      <c r="A511" s="6"/>
      <c r="B511" s="9"/>
      <c r="C511" s="8"/>
      <c r="D511" s="7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2.75" x14ac:dyDescent="0.2">
      <c r="A512" s="6"/>
      <c r="B512" s="9"/>
      <c r="C512" s="8"/>
      <c r="D512" s="7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2.75" x14ac:dyDescent="0.2">
      <c r="A513" s="6"/>
      <c r="B513" s="9"/>
      <c r="C513" s="8"/>
      <c r="D513" s="7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2.75" x14ac:dyDescent="0.2">
      <c r="A514" s="6"/>
      <c r="B514" s="9"/>
      <c r="C514" s="8"/>
      <c r="D514" s="7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2.75" x14ac:dyDescent="0.2">
      <c r="A515" s="6"/>
      <c r="B515" s="9"/>
      <c r="C515" s="8"/>
      <c r="D515" s="7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2.75" x14ac:dyDescent="0.2">
      <c r="A516" s="6"/>
      <c r="B516" s="9"/>
      <c r="C516" s="8"/>
      <c r="D516" s="7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2.75" x14ac:dyDescent="0.2">
      <c r="A517" s="6"/>
      <c r="B517" s="9"/>
      <c r="C517" s="8"/>
      <c r="D517" s="7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2.75" x14ac:dyDescent="0.2">
      <c r="A518" s="6"/>
      <c r="B518" s="9"/>
      <c r="C518" s="8"/>
      <c r="D518" s="7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2.75" x14ac:dyDescent="0.2">
      <c r="A519" s="6"/>
      <c r="B519" s="9"/>
      <c r="C519" s="8"/>
      <c r="D519" s="7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2.75" x14ac:dyDescent="0.2">
      <c r="A520" s="6"/>
      <c r="B520" s="9"/>
      <c r="C520" s="8"/>
      <c r="D520" s="7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2.75" x14ac:dyDescent="0.2">
      <c r="A521" s="6"/>
      <c r="B521" s="9"/>
      <c r="C521" s="8"/>
      <c r="D521" s="7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2.75" x14ac:dyDescent="0.2">
      <c r="A522" s="6"/>
      <c r="B522" s="9"/>
      <c r="C522" s="8"/>
      <c r="D522" s="7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2.75" x14ac:dyDescent="0.2">
      <c r="A523" s="6"/>
      <c r="B523" s="9"/>
      <c r="C523" s="8"/>
      <c r="D523" s="7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2.75" x14ac:dyDescent="0.2">
      <c r="A524" s="6"/>
      <c r="B524" s="9"/>
      <c r="C524" s="8"/>
      <c r="D524" s="7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2.75" x14ac:dyDescent="0.2">
      <c r="A525" s="6"/>
      <c r="B525" s="9"/>
      <c r="C525" s="8"/>
      <c r="D525" s="7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2.75" x14ac:dyDescent="0.2">
      <c r="A526" s="6"/>
      <c r="B526" s="9"/>
      <c r="C526" s="8"/>
      <c r="D526" s="7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2.75" x14ac:dyDescent="0.2">
      <c r="A527" s="6"/>
      <c r="B527" s="9"/>
      <c r="C527" s="8"/>
      <c r="D527" s="7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2.75" x14ac:dyDescent="0.2">
      <c r="A528" s="6"/>
      <c r="B528" s="9"/>
      <c r="C528" s="8"/>
      <c r="D528" s="7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2.75" x14ac:dyDescent="0.2">
      <c r="A529" s="6"/>
      <c r="B529" s="9"/>
      <c r="C529" s="8"/>
      <c r="D529" s="7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2.75" x14ac:dyDescent="0.2">
      <c r="A530" s="6"/>
      <c r="B530" s="9"/>
      <c r="C530" s="8"/>
      <c r="D530" s="7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2.75" x14ac:dyDescent="0.2">
      <c r="A531" s="6"/>
      <c r="B531" s="9"/>
      <c r="C531" s="8"/>
      <c r="D531" s="7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2.75" x14ac:dyDescent="0.2">
      <c r="A532" s="6"/>
      <c r="B532" s="9"/>
      <c r="C532" s="8"/>
      <c r="D532" s="7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2.75" x14ac:dyDescent="0.2">
      <c r="A533" s="6"/>
      <c r="B533" s="9"/>
      <c r="C533" s="8"/>
      <c r="D533" s="7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2.75" x14ac:dyDescent="0.2">
      <c r="A534" s="6"/>
      <c r="B534" s="9"/>
      <c r="C534" s="8"/>
      <c r="D534" s="7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2.75" x14ac:dyDescent="0.2">
      <c r="A535" s="6"/>
      <c r="B535" s="9"/>
      <c r="C535" s="8"/>
      <c r="D535" s="7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2.75" x14ac:dyDescent="0.2">
      <c r="A536" s="6"/>
      <c r="B536" s="9"/>
      <c r="C536" s="8"/>
      <c r="D536" s="7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2.75" x14ac:dyDescent="0.2">
      <c r="A537" s="6"/>
      <c r="B537" s="9"/>
      <c r="C537" s="8"/>
      <c r="D537" s="7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2.75" x14ac:dyDescent="0.2">
      <c r="A538" s="6"/>
      <c r="B538" s="9"/>
      <c r="C538" s="8"/>
      <c r="D538" s="7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2.75" x14ac:dyDescent="0.2">
      <c r="A539" s="6"/>
      <c r="B539" s="9"/>
      <c r="C539" s="8"/>
      <c r="D539" s="7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2.75" x14ac:dyDescent="0.2">
      <c r="A540" s="6"/>
      <c r="B540" s="9"/>
      <c r="C540" s="8"/>
      <c r="D540" s="7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2.75" x14ac:dyDescent="0.2">
      <c r="A541" s="6"/>
      <c r="B541" s="9"/>
      <c r="C541" s="8"/>
      <c r="D541" s="7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2.75" x14ac:dyDescent="0.2">
      <c r="A542" s="6"/>
      <c r="B542" s="9"/>
      <c r="C542" s="8"/>
      <c r="D542" s="7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2.75" x14ac:dyDescent="0.2">
      <c r="A543" s="6"/>
      <c r="B543" s="9"/>
      <c r="C543" s="8"/>
      <c r="D543" s="7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2.75" x14ac:dyDescent="0.2">
      <c r="A544" s="6"/>
      <c r="B544" s="9"/>
      <c r="C544" s="8"/>
      <c r="D544" s="7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2.75" x14ac:dyDescent="0.2">
      <c r="A545" s="6"/>
      <c r="B545" s="9"/>
      <c r="C545" s="8"/>
      <c r="D545" s="7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2.75" x14ac:dyDescent="0.2">
      <c r="A546" s="6"/>
      <c r="B546" s="9"/>
      <c r="C546" s="8"/>
      <c r="D546" s="7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2.75" x14ac:dyDescent="0.2">
      <c r="A547" s="6"/>
      <c r="B547" s="9"/>
      <c r="C547" s="8"/>
      <c r="D547" s="7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2.75" x14ac:dyDescent="0.2">
      <c r="A548" s="6"/>
      <c r="B548" s="9"/>
      <c r="C548" s="8"/>
      <c r="D548" s="7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2.75" x14ac:dyDescent="0.2">
      <c r="A549" s="6"/>
      <c r="B549" s="9"/>
      <c r="C549" s="8"/>
      <c r="D549" s="7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2.75" x14ac:dyDescent="0.2">
      <c r="A550" s="6"/>
      <c r="B550" s="9"/>
      <c r="C550" s="8"/>
      <c r="D550" s="7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2.75" x14ac:dyDescent="0.2">
      <c r="A551" s="6"/>
      <c r="B551" s="9"/>
      <c r="C551" s="8"/>
      <c r="D551" s="7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2.75" x14ac:dyDescent="0.2">
      <c r="A552" s="6"/>
      <c r="B552" s="9"/>
      <c r="C552" s="8"/>
      <c r="D552" s="7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2.75" x14ac:dyDescent="0.2">
      <c r="A553" s="6"/>
      <c r="B553" s="9"/>
      <c r="C553" s="8"/>
      <c r="D553" s="7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2.75" x14ac:dyDescent="0.2">
      <c r="A554" s="6"/>
      <c r="B554" s="9"/>
      <c r="C554" s="8"/>
      <c r="D554" s="7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2.75" x14ac:dyDescent="0.2">
      <c r="A555" s="6"/>
      <c r="B555" s="9"/>
      <c r="C555" s="8"/>
      <c r="D555" s="7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2.75" x14ac:dyDescent="0.2">
      <c r="A556" s="6"/>
      <c r="B556" s="9"/>
      <c r="C556" s="8"/>
      <c r="D556" s="7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2.75" x14ac:dyDescent="0.2">
      <c r="A557" s="6"/>
      <c r="B557" s="9"/>
      <c r="C557" s="8"/>
      <c r="D557" s="7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2.75" x14ac:dyDescent="0.2">
      <c r="A558" s="6"/>
      <c r="B558" s="9"/>
      <c r="C558" s="8"/>
      <c r="D558" s="7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2.75" x14ac:dyDescent="0.2">
      <c r="A559" s="6"/>
      <c r="B559" s="9"/>
      <c r="C559" s="8"/>
      <c r="D559" s="7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2.75" x14ac:dyDescent="0.2">
      <c r="A560" s="6"/>
      <c r="B560" s="9"/>
      <c r="C560" s="8"/>
      <c r="D560" s="7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2.75" x14ac:dyDescent="0.2">
      <c r="A561" s="6"/>
      <c r="B561" s="9"/>
      <c r="C561" s="8"/>
      <c r="D561" s="7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2.75" x14ac:dyDescent="0.2">
      <c r="A562" s="6"/>
      <c r="B562" s="9"/>
      <c r="C562" s="8"/>
      <c r="D562" s="7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2.75" x14ac:dyDescent="0.2">
      <c r="A563" s="6"/>
      <c r="B563" s="9"/>
      <c r="C563" s="8"/>
      <c r="D563" s="7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2.75" x14ac:dyDescent="0.2">
      <c r="A564" s="6"/>
      <c r="B564" s="9"/>
      <c r="C564" s="8"/>
      <c r="D564" s="7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2.75" x14ac:dyDescent="0.2">
      <c r="A565" s="6"/>
      <c r="B565" s="9"/>
      <c r="C565" s="8"/>
      <c r="D565" s="7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2.75" x14ac:dyDescent="0.2">
      <c r="A566" s="6"/>
      <c r="B566" s="9"/>
      <c r="C566" s="8"/>
      <c r="D566" s="7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2.75" x14ac:dyDescent="0.2">
      <c r="A567" s="6"/>
      <c r="B567" s="9"/>
      <c r="C567" s="8"/>
      <c r="D567" s="7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2.75" x14ac:dyDescent="0.2">
      <c r="A568" s="6"/>
      <c r="B568" s="9"/>
      <c r="C568" s="8"/>
      <c r="D568" s="7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2.75" x14ac:dyDescent="0.2">
      <c r="A569" s="6"/>
      <c r="B569" s="9"/>
      <c r="C569" s="8"/>
      <c r="D569" s="7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2.75" x14ac:dyDescent="0.2">
      <c r="A570" s="6"/>
      <c r="B570" s="9"/>
      <c r="C570" s="8"/>
      <c r="D570" s="7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2.75" x14ac:dyDescent="0.2">
      <c r="A571" s="6"/>
      <c r="B571" s="9"/>
      <c r="C571" s="8"/>
      <c r="D571" s="7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2.75" x14ac:dyDescent="0.2">
      <c r="A572" s="6"/>
      <c r="B572" s="9"/>
      <c r="C572" s="8"/>
      <c r="D572" s="7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2.75" x14ac:dyDescent="0.2">
      <c r="A573" s="6"/>
      <c r="B573" s="9"/>
      <c r="C573" s="8"/>
      <c r="D573" s="7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2.75" x14ac:dyDescent="0.2">
      <c r="A574" s="6"/>
      <c r="B574" s="9"/>
      <c r="C574" s="8"/>
      <c r="D574" s="7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2.75" x14ac:dyDescent="0.2">
      <c r="A575" s="6"/>
      <c r="B575" s="9"/>
      <c r="C575" s="8"/>
      <c r="D575" s="7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2.75" x14ac:dyDescent="0.2">
      <c r="A576" s="6"/>
      <c r="B576" s="9"/>
      <c r="C576" s="8"/>
      <c r="D576" s="7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2.75" x14ac:dyDescent="0.2">
      <c r="A577" s="6"/>
      <c r="B577" s="9"/>
      <c r="C577" s="8"/>
      <c r="D577" s="7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2.75" x14ac:dyDescent="0.2">
      <c r="A578" s="6"/>
      <c r="B578" s="9"/>
      <c r="C578" s="8"/>
      <c r="D578" s="7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2.75" x14ac:dyDescent="0.2">
      <c r="A579" s="6"/>
      <c r="B579" s="9"/>
      <c r="C579" s="8"/>
      <c r="D579" s="7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2.75" x14ac:dyDescent="0.2">
      <c r="A580" s="6"/>
      <c r="B580" s="9"/>
      <c r="C580" s="8"/>
      <c r="D580" s="7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2.75" x14ac:dyDescent="0.2">
      <c r="A581" s="6"/>
      <c r="B581" s="9"/>
      <c r="C581" s="8"/>
      <c r="D581" s="7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2.75" x14ac:dyDescent="0.2">
      <c r="A582" s="6"/>
      <c r="B582" s="9"/>
      <c r="C582" s="8"/>
      <c r="D582" s="7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2.75" x14ac:dyDescent="0.2">
      <c r="A583" s="6"/>
      <c r="B583" s="9"/>
      <c r="C583" s="8"/>
      <c r="D583" s="7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2.75" x14ac:dyDescent="0.2">
      <c r="A584" s="6"/>
      <c r="B584" s="9"/>
      <c r="C584" s="8"/>
      <c r="D584" s="7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2.75" x14ac:dyDescent="0.2">
      <c r="A585" s="6"/>
      <c r="B585" s="9"/>
      <c r="C585" s="8"/>
      <c r="D585" s="7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2.75" x14ac:dyDescent="0.2">
      <c r="A586" s="6"/>
      <c r="B586" s="9"/>
      <c r="C586" s="8"/>
      <c r="D586" s="7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2.75" x14ac:dyDescent="0.2">
      <c r="A587" s="6"/>
      <c r="B587" s="9"/>
      <c r="C587" s="8"/>
      <c r="D587" s="7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2.75" x14ac:dyDescent="0.2">
      <c r="A588" s="6"/>
      <c r="B588" s="9"/>
      <c r="C588" s="8"/>
      <c r="D588" s="7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2.75" x14ac:dyDescent="0.2">
      <c r="A589" s="6"/>
      <c r="B589" s="9"/>
      <c r="C589" s="8"/>
      <c r="D589" s="7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2.75" x14ac:dyDescent="0.2">
      <c r="A590" s="6"/>
      <c r="B590" s="9"/>
      <c r="C590" s="8"/>
      <c r="D590" s="7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2.75" x14ac:dyDescent="0.2">
      <c r="A591" s="6"/>
      <c r="B591" s="9"/>
      <c r="C591" s="8"/>
      <c r="D591" s="7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2.75" x14ac:dyDescent="0.2">
      <c r="A592" s="6"/>
      <c r="B592" s="9"/>
      <c r="C592" s="8"/>
      <c r="D592" s="7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2.75" x14ac:dyDescent="0.2">
      <c r="A593" s="6"/>
      <c r="B593" s="9"/>
      <c r="C593" s="8"/>
      <c r="D593" s="7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2.75" x14ac:dyDescent="0.2">
      <c r="A594" s="6"/>
      <c r="B594" s="9"/>
      <c r="C594" s="8"/>
      <c r="D594" s="7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2.75" x14ac:dyDescent="0.2">
      <c r="A595" s="6"/>
      <c r="B595" s="9"/>
      <c r="C595" s="8"/>
      <c r="D595" s="7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2.75" x14ac:dyDescent="0.2">
      <c r="A596" s="6"/>
      <c r="B596" s="9"/>
      <c r="C596" s="8"/>
      <c r="D596" s="7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2.75" x14ac:dyDescent="0.2">
      <c r="A597" s="6"/>
      <c r="B597" s="9"/>
      <c r="C597" s="8"/>
      <c r="D597" s="7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2.75" x14ac:dyDescent="0.2">
      <c r="A598" s="6"/>
      <c r="B598" s="9"/>
      <c r="C598" s="8"/>
      <c r="D598" s="7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2.75" x14ac:dyDescent="0.2">
      <c r="A599" s="6"/>
      <c r="B599" s="9"/>
      <c r="C599" s="8"/>
      <c r="D599" s="7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2.75" x14ac:dyDescent="0.2">
      <c r="A600" s="6"/>
      <c r="B600" s="9"/>
      <c r="C600" s="8"/>
      <c r="D600" s="7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2.75" x14ac:dyDescent="0.2">
      <c r="A601" s="6"/>
      <c r="B601" s="9"/>
      <c r="C601" s="8"/>
      <c r="D601" s="7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2.75" x14ac:dyDescent="0.2">
      <c r="A602" s="6"/>
      <c r="B602" s="9"/>
      <c r="C602" s="8"/>
      <c r="D602" s="7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2.75" x14ac:dyDescent="0.2">
      <c r="A603" s="6"/>
      <c r="B603" s="9"/>
      <c r="C603" s="8"/>
      <c r="D603" s="7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2.75" x14ac:dyDescent="0.2">
      <c r="A604" s="6"/>
      <c r="B604" s="9"/>
      <c r="C604" s="8"/>
      <c r="D604" s="7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2.75" x14ac:dyDescent="0.2">
      <c r="A605" s="6"/>
      <c r="B605" s="9"/>
      <c r="C605" s="8"/>
      <c r="D605" s="7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2.75" x14ac:dyDescent="0.2">
      <c r="A606" s="6"/>
      <c r="B606" s="9"/>
      <c r="C606" s="8"/>
      <c r="D606" s="7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2.75" x14ac:dyDescent="0.2">
      <c r="A607" s="6"/>
      <c r="B607" s="9"/>
      <c r="C607" s="8"/>
      <c r="D607" s="7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2.75" x14ac:dyDescent="0.2">
      <c r="A608" s="6"/>
      <c r="B608" s="9"/>
      <c r="C608" s="8"/>
      <c r="D608" s="7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2.75" x14ac:dyDescent="0.2">
      <c r="A609" s="6"/>
      <c r="B609" s="9"/>
      <c r="C609" s="8"/>
      <c r="D609" s="7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2.75" x14ac:dyDescent="0.2">
      <c r="A610" s="6"/>
      <c r="B610" s="9"/>
      <c r="C610" s="8"/>
      <c r="D610" s="7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2.75" x14ac:dyDescent="0.2">
      <c r="A611" s="6"/>
      <c r="B611" s="9"/>
      <c r="C611" s="8"/>
      <c r="D611" s="7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2.75" x14ac:dyDescent="0.2">
      <c r="A612" s="6"/>
      <c r="B612" s="9"/>
      <c r="C612" s="8"/>
      <c r="D612" s="7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2.75" x14ac:dyDescent="0.2">
      <c r="A613" s="6"/>
      <c r="B613" s="9"/>
      <c r="C613" s="8"/>
      <c r="D613" s="7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2.75" x14ac:dyDescent="0.2">
      <c r="A614" s="6"/>
      <c r="B614" s="9"/>
      <c r="C614" s="8"/>
      <c r="D614" s="7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2.75" x14ac:dyDescent="0.2">
      <c r="A615" s="6"/>
      <c r="B615" s="9"/>
      <c r="C615" s="8"/>
      <c r="D615" s="7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2.75" x14ac:dyDescent="0.2">
      <c r="A616" s="6"/>
      <c r="B616" s="9"/>
      <c r="C616" s="8"/>
      <c r="D616" s="7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2.75" x14ac:dyDescent="0.2">
      <c r="A617" s="6"/>
      <c r="B617" s="9"/>
      <c r="C617" s="8"/>
      <c r="D617" s="7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2.75" x14ac:dyDescent="0.2">
      <c r="A618" s="6"/>
      <c r="B618" s="9"/>
      <c r="C618" s="8"/>
      <c r="D618" s="7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2.75" x14ac:dyDescent="0.2">
      <c r="A619" s="6"/>
      <c r="B619" s="9"/>
      <c r="C619" s="8"/>
      <c r="D619" s="7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2.75" x14ac:dyDescent="0.2">
      <c r="A620" s="6"/>
      <c r="B620" s="9"/>
      <c r="C620" s="8"/>
      <c r="D620" s="7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2.75" x14ac:dyDescent="0.2">
      <c r="A621" s="6"/>
      <c r="B621" s="9"/>
      <c r="C621" s="8"/>
      <c r="D621" s="7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2.75" x14ac:dyDescent="0.2">
      <c r="A622" s="6"/>
      <c r="B622" s="9"/>
      <c r="C622" s="8"/>
      <c r="D622" s="7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2.75" x14ac:dyDescent="0.2">
      <c r="A623" s="6"/>
      <c r="B623" s="9"/>
      <c r="C623" s="8"/>
      <c r="D623" s="7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2.75" x14ac:dyDescent="0.2">
      <c r="A624" s="6"/>
      <c r="B624" s="9"/>
      <c r="C624" s="8"/>
      <c r="D624" s="7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2.75" x14ac:dyDescent="0.2">
      <c r="A625" s="6"/>
      <c r="B625" s="9"/>
      <c r="C625" s="8"/>
      <c r="D625" s="7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2.75" x14ac:dyDescent="0.2">
      <c r="A626" s="6"/>
      <c r="B626" s="9"/>
      <c r="C626" s="8"/>
      <c r="D626" s="7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2.75" x14ac:dyDescent="0.2">
      <c r="A627" s="6"/>
      <c r="B627" s="9"/>
      <c r="C627" s="8"/>
      <c r="D627" s="7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2.75" x14ac:dyDescent="0.2">
      <c r="A628" s="6"/>
      <c r="B628" s="9"/>
      <c r="C628" s="8"/>
      <c r="D628" s="7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2.75" x14ac:dyDescent="0.2">
      <c r="A629" s="6"/>
      <c r="B629" s="9"/>
      <c r="C629" s="8"/>
      <c r="D629" s="7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2.75" x14ac:dyDescent="0.2">
      <c r="A630" s="6"/>
      <c r="B630" s="9"/>
      <c r="C630" s="8"/>
      <c r="D630" s="7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2.75" x14ac:dyDescent="0.2">
      <c r="A631" s="6"/>
      <c r="B631" s="9"/>
      <c r="C631" s="8"/>
      <c r="D631" s="7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2.75" x14ac:dyDescent="0.2">
      <c r="A632" s="6"/>
      <c r="B632" s="9"/>
      <c r="C632" s="8"/>
      <c r="D632" s="7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2.75" x14ac:dyDescent="0.2">
      <c r="A633" s="6"/>
      <c r="B633" s="9"/>
      <c r="C633" s="8"/>
      <c r="D633" s="7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2.75" x14ac:dyDescent="0.2">
      <c r="A634" s="6"/>
      <c r="B634" s="9"/>
      <c r="C634" s="8"/>
      <c r="D634" s="7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2.75" x14ac:dyDescent="0.2">
      <c r="A635" s="6"/>
      <c r="B635" s="9"/>
      <c r="C635" s="8"/>
      <c r="D635" s="7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2.75" x14ac:dyDescent="0.2">
      <c r="A636" s="6"/>
      <c r="B636" s="9"/>
      <c r="C636" s="8"/>
      <c r="D636" s="7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2.75" x14ac:dyDescent="0.2">
      <c r="A637" s="6"/>
      <c r="B637" s="9"/>
      <c r="C637" s="8"/>
      <c r="D637" s="7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2.75" x14ac:dyDescent="0.2">
      <c r="A638" s="6"/>
      <c r="B638" s="9"/>
      <c r="C638" s="8"/>
      <c r="D638" s="7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2.75" x14ac:dyDescent="0.2">
      <c r="A639" s="6"/>
      <c r="B639" s="9"/>
      <c r="C639" s="8"/>
      <c r="D639" s="7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2.75" x14ac:dyDescent="0.2">
      <c r="A640" s="6"/>
      <c r="B640" s="9"/>
      <c r="C640" s="8"/>
      <c r="D640" s="7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2.75" x14ac:dyDescent="0.2">
      <c r="A641" s="6"/>
      <c r="B641" s="9"/>
      <c r="C641" s="8"/>
      <c r="D641" s="7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2.75" x14ac:dyDescent="0.2">
      <c r="A642" s="6"/>
      <c r="B642" s="9"/>
      <c r="C642" s="8"/>
      <c r="D642" s="7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2.75" x14ac:dyDescent="0.2">
      <c r="A643" s="6"/>
      <c r="B643" s="9"/>
      <c r="C643" s="8"/>
      <c r="D643" s="7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2.75" x14ac:dyDescent="0.2">
      <c r="A644" s="6"/>
      <c r="B644" s="9"/>
      <c r="C644" s="8"/>
      <c r="D644" s="7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2.75" x14ac:dyDescent="0.2">
      <c r="A645" s="6"/>
      <c r="B645" s="9"/>
      <c r="C645" s="8"/>
      <c r="D645" s="7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2.75" x14ac:dyDescent="0.2">
      <c r="A646" s="6"/>
      <c r="B646" s="9"/>
      <c r="C646" s="8"/>
      <c r="D646" s="7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2.75" x14ac:dyDescent="0.2">
      <c r="A647" s="6"/>
      <c r="B647" s="9"/>
      <c r="C647" s="8"/>
      <c r="D647" s="7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2.75" x14ac:dyDescent="0.2">
      <c r="A648" s="6"/>
      <c r="B648" s="9"/>
      <c r="C648" s="8"/>
      <c r="D648" s="7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2.75" x14ac:dyDescent="0.2">
      <c r="A649" s="6"/>
      <c r="B649" s="9"/>
      <c r="C649" s="8"/>
      <c r="D649" s="7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2.75" x14ac:dyDescent="0.2">
      <c r="A650" s="6"/>
      <c r="B650" s="9"/>
      <c r="C650" s="8"/>
      <c r="D650" s="7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2.75" x14ac:dyDescent="0.2">
      <c r="A651" s="6"/>
      <c r="B651" s="9"/>
      <c r="C651" s="8"/>
      <c r="D651" s="7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2.75" x14ac:dyDescent="0.2">
      <c r="A652" s="6"/>
      <c r="B652" s="9"/>
      <c r="C652" s="8"/>
      <c r="D652" s="7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2.75" x14ac:dyDescent="0.2">
      <c r="A653" s="6"/>
      <c r="B653" s="9"/>
      <c r="C653" s="8"/>
      <c r="D653" s="7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2.75" x14ac:dyDescent="0.2">
      <c r="A654" s="6"/>
      <c r="B654" s="9"/>
      <c r="C654" s="8"/>
      <c r="D654" s="7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2.75" x14ac:dyDescent="0.2">
      <c r="A655" s="6"/>
      <c r="B655" s="9"/>
      <c r="C655" s="8"/>
      <c r="D655" s="7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2.75" x14ac:dyDescent="0.2">
      <c r="A656" s="6"/>
      <c r="B656" s="9"/>
      <c r="C656" s="8"/>
      <c r="D656" s="7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2.75" x14ac:dyDescent="0.2">
      <c r="A657" s="6"/>
      <c r="B657" s="9"/>
      <c r="C657" s="8"/>
      <c r="D657" s="7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2.75" x14ac:dyDescent="0.2">
      <c r="A658" s="6"/>
      <c r="B658" s="9"/>
      <c r="C658" s="8"/>
      <c r="D658" s="7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2.75" x14ac:dyDescent="0.2">
      <c r="A659" s="6"/>
      <c r="B659" s="9"/>
      <c r="C659" s="8"/>
      <c r="D659" s="7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2.75" x14ac:dyDescent="0.2">
      <c r="A660" s="6"/>
      <c r="B660" s="9"/>
      <c r="C660" s="8"/>
      <c r="D660" s="7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2.75" x14ac:dyDescent="0.2">
      <c r="A661" s="6"/>
      <c r="B661" s="9"/>
      <c r="C661" s="8"/>
      <c r="D661" s="7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2.75" x14ac:dyDescent="0.2">
      <c r="A662" s="6"/>
      <c r="B662" s="9"/>
      <c r="C662" s="8"/>
      <c r="D662" s="7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2.75" x14ac:dyDescent="0.2">
      <c r="A663" s="6"/>
      <c r="B663" s="9"/>
      <c r="C663" s="8"/>
      <c r="D663" s="7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2.75" x14ac:dyDescent="0.2">
      <c r="A664" s="6"/>
      <c r="B664" s="9"/>
      <c r="C664" s="8"/>
      <c r="D664" s="7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2.75" x14ac:dyDescent="0.2">
      <c r="A665" s="6"/>
      <c r="B665" s="9"/>
      <c r="C665" s="8"/>
      <c r="D665" s="7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2.75" x14ac:dyDescent="0.2">
      <c r="A666" s="6"/>
      <c r="B666" s="9"/>
      <c r="C666" s="8"/>
      <c r="D666" s="7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2.75" x14ac:dyDescent="0.2">
      <c r="A667" s="6"/>
      <c r="B667" s="9"/>
      <c r="C667" s="8"/>
      <c r="D667" s="7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2.75" x14ac:dyDescent="0.2">
      <c r="A668" s="6"/>
      <c r="B668" s="9"/>
      <c r="C668" s="8"/>
      <c r="D668" s="7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2.75" x14ac:dyDescent="0.2">
      <c r="A669" s="6"/>
      <c r="B669" s="9"/>
      <c r="C669" s="8"/>
      <c r="D669" s="7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2.75" x14ac:dyDescent="0.2">
      <c r="A670" s="6"/>
      <c r="B670" s="9"/>
      <c r="C670" s="8"/>
      <c r="D670" s="7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2.75" x14ac:dyDescent="0.2">
      <c r="A671" s="6"/>
      <c r="B671" s="9"/>
      <c r="C671" s="8"/>
      <c r="D671" s="7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2.75" x14ac:dyDescent="0.2">
      <c r="A672" s="6"/>
      <c r="B672" s="9"/>
      <c r="C672" s="8"/>
      <c r="D672" s="7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2.75" x14ac:dyDescent="0.2">
      <c r="A673" s="6"/>
      <c r="B673" s="9"/>
      <c r="C673" s="8"/>
      <c r="D673" s="7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2.75" x14ac:dyDescent="0.2">
      <c r="A674" s="6"/>
      <c r="B674" s="9"/>
      <c r="C674" s="8"/>
      <c r="D674" s="7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2.75" x14ac:dyDescent="0.2">
      <c r="A675" s="6"/>
      <c r="B675" s="9"/>
      <c r="C675" s="8"/>
      <c r="D675" s="7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2.75" x14ac:dyDescent="0.2">
      <c r="A676" s="6"/>
      <c r="B676" s="9"/>
      <c r="C676" s="8"/>
      <c r="D676" s="7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2.75" x14ac:dyDescent="0.2">
      <c r="A677" s="6"/>
      <c r="B677" s="9"/>
      <c r="C677" s="8"/>
      <c r="D677" s="7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2.75" x14ac:dyDescent="0.2">
      <c r="A678" s="6"/>
      <c r="B678" s="9"/>
      <c r="C678" s="8"/>
      <c r="D678" s="7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2.75" x14ac:dyDescent="0.2">
      <c r="A679" s="6"/>
      <c r="B679" s="9"/>
      <c r="C679" s="8"/>
      <c r="D679" s="7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2.75" x14ac:dyDescent="0.2">
      <c r="A680" s="6"/>
      <c r="B680" s="9"/>
      <c r="C680" s="8"/>
      <c r="D680" s="7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2.75" x14ac:dyDescent="0.2">
      <c r="A681" s="6"/>
      <c r="B681" s="9"/>
      <c r="C681" s="8"/>
      <c r="D681" s="7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2.75" x14ac:dyDescent="0.2">
      <c r="A682" s="6"/>
      <c r="B682" s="9"/>
      <c r="C682" s="8"/>
      <c r="D682" s="7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2.75" x14ac:dyDescent="0.2">
      <c r="A683" s="6"/>
      <c r="B683" s="9"/>
      <c r="C683" s="8"/>
      <c r="D683" s="7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2.75" x14ac:dyDescent="0.2">
      <c r="A684" s="6"/>
      <c r="B684" s="9"/>
      <c r="C684" s="8"/>
      <c r="D684" s="7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2.75" x14ac:dyDescent="0.2">
      <c r="A685" s="6"/>
      <c r="B685" s="9"/>
      <c r="C685" s="8"/>
      <c r="D685" s="7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2.75" x14ac:dyDescent="0.2">
      <c r="A686" s="6"/>
      <c r="B686" s="9"/>
      <c r="C686" s="8"/>
      <c r="D686" s="7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2.75" x14ac:dyDescent="0.2">
      <c r="A687" s="6"/>
      <c r="B687" s="9"/>
      <c r="C687" s="8"/>
      <c r="D687" s="7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2.75" x14ac:dyDescent="0.2">
      <c r="A688" s="6"/>
      <c r="B688" s="9"/>
      <c r="C688" s="8"/>
      <c r="D688" s="7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2.75" x14ac:dyDescent="0.2">
      <c r="A689" s="6"/>
      <c r="B689" s="9"/>
      <c r="C689" s="8"/>
      <c r="D689" s="7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2.75" x14ac:dyDescent="0.2">
      <c r="A690" s="6"/>
      <c r="B690" s="9"/>
      <c r="C690" s="8"/>
      <c r="D690" s="7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2.75" x14ac:dyDescent="0.2">
      <c r="A691" s="6"/>
      <c r="B691" s="9"/>
      <c r="C691" s="8"/>
      <c r="D691" s="7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2.75" x14ac:dyDescent="0.2">
      <c r="A692" s="6"/>
      <c r="B692" s="9"/>
      <c r="C692" s="8"/>
      <c r="D692" s="7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2.75" x14ac:dyDescent="0.2">
      <c r="A693" s="6"/>
      <c r="B693" s="9"/>
      <c r="C693" s="8"/>
      <c r="D693" s="7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2.75" x14ac:dyDescent="0.2">
      <c r="A694" s="6"/>
      <c r="B694" s="9"/>
      <c r="C694" s="8"/>
      <c r="D694" s="7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2.75" x14ac:dyDescent="0.2">
      <c r="A695" s="6"/>
      <c r="B695" s="9"/>
      <c r="C695" s="8"/>
      <c r="D695" s="7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2.75" x14ac:dyDescent="0.2">
      <c r="A696" s="6"/>
      <c r="B696" s="9"/>
      <c r="C696" s="8"/>
      <c r="D696" s="7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2.75" x14ac:dyDescent="0.2">
      <c r="A697" s="6"/>
      <c r="B697" s="9"/>
      <c r="C697" s="8"/>
      <c r="D697" s="7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2.75" x14ac:dyDescent="0.2">
      <c r="A698" s="6"/>
      <c r="B698" s="9"/>
      <c r="C698" s="8"/>
      <c r="D698" s="7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2.75" x14ac:dyDescent="0.2">
      <c r="A699" s="6"/>
      <c r="B699" s="9"/>
      <c r="C699" s="8"/>
      <c r="D699" s="7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2.75" x14ac:dyDescent="0.2">
      <c r="A700" s="6"/>
      <c r="B700" s="9"/>
      <c r="C700" s="8"/>
      <c r="D700" s="7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2.75" x14ac:dyDescent="0.2">
      <c r="A701" s="6"/>
      <c r="B701" s="9"/>
      <c r="C701" s="8"/>
      <c r="D701" s="7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2.75" x14ac:dyDescent="0.2">
      <c r="A702" s="6"/>
      <c r="B702" s="9"/>
      <c r="C702" s="8"/>
      <c r="D702" s="7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2.75" x14ac:dyDescent="0.2">
      <c r="A703" s="6"/>
      <c r="B703" s="9"/>
      <c r="C703" s="8"/>
      <c r="D703" s="7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2.75" x14ac:dyDescent="0.2">
      <c r="A704" s="6"/>
      <c r="B704" s="9"/>
      <c r="C704" s="8"/>
      <c r="D704" s="7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2.75" x14ac:dyDescent="0.2">
      <c r="A705" s="6"/>
      <c r="B705" s="9"/>
      <c r="C705" s="8"/>
      <c r="D705" s="7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2.75" x14ac:dyDescent="0.2">
      <c r="A706" s="6"/>
      <c r="B706" s="9"/>
      <c r="C706" s="8"/>
      <c r="D706" s="7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2.75" x14ac:dyDescent="0.2">
      <c r="A707" s="6"/>
      <c r="B707" s="9"/>
      <c r="C707" s="8"/>
      <c r="D707" s="7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2.75" x14ac:dyDescent="0.2">
      <c r="A708" s="6"/>
      <c r="B708" s="9"/>
      <c r="C708" s="8"/>
      <c r="D708" s="7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2.75" x14ac:dyDescent="0.2">
      <c r="A709" s="6"/>
      <c r="B709" s="9"/>
      <c r="C709" s="8"/>
      <c r="D709" s="7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2.75" x14ac:dyDescent="0.2">
      <c r="A710" s="6"/>
      <c r="B710" s="9"/>
      <c r="C710" s="8"/>
      <c r="D710" s="7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2.75" x14ac:dyDescent="0.2">
      <c r="A711" s="6"/>
      <c r="B711" s="9"/>
      <c r="C711" s="8"/>
      <c r="D711" s="7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2.75" x14ac:dyDescent="0.2">
      <c r="A712" s="6"/>
      <c r="B712" s="9"/>
      <c r="C712" s="8"/>
      <c r="D712" s="7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2.75" x14ac:dyDescent="0.2">
      <c r="A713" s="6"/>
      <c r="B713" s="9"/>
      <c r="C713" s="8"/>
      <c r="D713" s="7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2.75" x14ac:dyDescent="0.2">
      <c r="A714" s="6"/>
      <c r="B714" s="9"/>
      <c r="C714" s="8"/>
      <c r="D714" s="7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2.75" x14ac:dyDescent="0.2">
      <c r="A715" s="6"/>
      <c r="B715" s="9"/>
      <c r="C715" s="8"/>
      <c r="D715" s="7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2.75" x14ac:dyDescent="0.2">
      <c r="A716" s="6"/>
      <c r="B716" s="9"/>
      <c r="C716" s="8"/>
      <c r="D716" s="7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2.75" x14ac:dyDescent="0.2">
      <c r="A717" s="6"/>
      <c r="B717" s="9"/>
      <c r="C717" s="8"/>
      <c r="D717" s="7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2.75" x14ac:dyDescent="0.2">
      <c r="A718" s="6"/>
      <c r="B718" s="9"/>
      <c r="C718" s="8"/>
      <c r="D718" s="7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2.75" x14ac:dyDescent="0.2">
      <c r="A719" s="6"/>
      <c r="B719" s="9"/>
      <c r="C719" s="8"/>
      <c r="D719" s="7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2.75" x14ac:dyDescent="0.2">
      <c r="A720" s="6"/>
      <c r="B720" s="9"/>
      <c r="C720" s="8"/>
      <c r="D720" s="7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2.75" x14ac:dyDescent="0.2">
      <c r="A721" s="6"/>
      <c r="B721" s="9"/>
      <c r="C721" s="8"/>
      <c r="D721" s="7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2.75" x14ac:dyDescent="0.2">
      <c r="A722" s="6"/>
      <c r="B722" s="9"/>
      <c r="C722" s="8"/>
      <c r="D722" s="7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2.75" x14ac:dyDescent="0.2">
      <c r="A723" s="6"/>
      <c r="B723" s="9"/>
      <c r="C723" s="8"/>
      <c r="D723" s="7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2.75" x14ac:dyDescent="0.2">
      <c r="A724" s="6"/>
      <c r="B724" s="9"/>
      <c r="C724" s="8"/>
      <c r="D724" s="7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2.75" x14ac:dyDescent="0.2">
      <c r="A725" s="6"/>
      <c r="B725" s="9"/>
      <c r="C725" s="8"/>
      <c r="D725" s="7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2.75" x14ac:dyDescent="0.2">
      <c r="A726" s="6"/>
      <c r="B726" s="9"/>
      <c r="C726" s="8"/>
      <c r="D726" s="7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2.75" x14ac:dyDescent="0.2">
      <c r="A727" s="6"/>
      <c r="B727" s="9"/>
      <c r="C727" s="8"/>
      <c r="D727" s="7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2.75" x14ac:dyDescent="0.2">
      <c r="A728" s="6"/>
      <c r="B728" s="9"/>
      <c r="C728" s="8"/>
      <c r="D728" s="7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2.75" x14ac:dyDescent="0.2">
      <c r="A729" s="6"/>
      <c r="B729" s="9"/>
      <c r="C729" s="8"/>
      <c r="D729" s="7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2.75" x14ac:dyDescent="0.2">
      <c r="A730" s="6"/>
      <c r="B730" s="9"/>
      <c r="C730" s="8"/>
      <c r="D730" s="7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2.75" x14ac:dyDescent="0.2">
      <c r="A731" s="6"/>
      <c r="B731" s="9"/>
      <c r="C731" s="8"/>
      <c r="D731" s="7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2.75" x14ac:dyDescent="0.2">
      <c r="A732" s="6"/>
      <c r="B732" s="9"/>
      <c r="C732" s="8"/>
      <c r="D732" s="7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2.75" x14ac:dyDescent="0.2">
      <c r="A733" s="6"/>
      <c r="B733" s="9"/>
      <c r="C733" s="8"/>
      <c r="D733" s="7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2.75" x14ac:dyDescent="0.2">
      <c r="A734" s="6"/>
      <c r="B734" s="9"/>
      <c r="C734" s="8"/>
      <c r="D734" s="7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2.75" x14ac:dyDescent="0.2">
      <c r="A735" s="6"/>
      <c r="B735" s="9"/>
      <c r="C735" s="8"/>
      <c r="D735" s="7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2.75" x14ac:dyDescent="0.2">
      <c r="A736" s="6"/>
      <c r="B736" s="9"/>
      <c r="C736" s="8"/>
      <c r="D736" s="7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2.75" x14ac:dyDescent="0.2">
      <c r="A737" s="6"/>
      <c r="B737" s="9"/>
      <c r="C737" s="8"/>
      <c r="D737" s="7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2.75" x14ac:dyDescent="0.2">
      <c r="A738" s="6"/>
      <c r="B738" s="9"/>
      <c r="C738" s="8"/>
      <c r="D738" s="7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2.75" x14ac:dyDescent="0.2">
      <c r="A739" s="6"/>
      <c r="B739" s="9"/>
      <c r="C739" s="8"/>
      <c r="D739" s="7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2.75" x14ac:dyDescent="0.2">
      <c r="A740" s="6"/>
      <c r="B740" s="9"/>
      <c r="C740" s="8"/>
      <c r="D740" s="7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2.75" x14ac:dyDescent="0.2">
      <c r="A741" s="6"/>
      <c r="B741" s="9"/>
      <c r="C741" s="8"/>
      <c r="D741" s="7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2.75" x14ac:dyDescent="0.2">
      <c r="A742" s="6"/>
      <c r="B742" s="9"/>
      <c r="C742" s="8"/>
      <c r="D742" s="7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2.75" x14ac:dyDescent="0.2">
      <c r="A743" s="6"/>
      <c r="B743" s="9"/>
      <c r="C743" s="8"/>
      <c r="D743" s="7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2.75" x14ac:dyDescent="0.2">
      <c r="A744" s="6"/>
      <c r="B744" s="9"/>
      <c r="C744" s="8"/>
      <c r="D744" s="7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2.75" x14ac:dyDescent="0.2">
      <c r="A745" s="6"/>
      <c r="B745" s="9"/>
      <c r="C745" s="8"/>
      <c r="D745" s="7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2.75" x14ac:dyDescent="0.2">
      <c r="A746" s="6"/>
      <c r="B746" s="9"/>
      <c r="C746" s="8"/>
      <c r="D746" s="7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2.75" x14ac:dyDescent="0.2">
      <c r="A747" s="6"/>
      <c r="B747" s="9"/>
      <c r="C747" s="8"/>
      <c r="D747" s="7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2.75" x14ac:dyDescent="0.2">
      <c r="A748" s="6"/>
      <c r="B748" s="9"/>
      <c r="C748" s="8"/>
      <c r="D748" s="7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2.75" x14ac:dyDescent="0.2">
      <c r="A749" s="6"/>
      <c r="B749" s="9"/>
      <c r="C749" s="8"/>
      <c r="D749" s="7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2.75" x14ac:dyDescent="0.2">
      <c r="A750" s="6"/>
      <c r="B750" s="9"/>
      <c r="C750" s="8"/>
      <c r="D750" s="7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2.75" x14ac:dyDescent="0.2">
      <c r="A751" s="6"/>
      <c r="B751" s="9"/>
      <c r="C751" s="8"/>
      <c r="D751" s="7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2.75" x14ac:dyDescent="0.2">
      <c r="A752" s="6"/>
      <c r="B752" s="9"/>
      <c r="C752" s="8"/>
      <c r="D752" s="7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2.75" x14ac:dyDescent="0.2">
      <c r="A753" s="6"/>
      <c r="B753" s="9"/>
      <c r="C753" s="8"/>
      <c r="D753" s="7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2.75" x14ac:dyDescent="0.2">
      <c r="A754" s="6"/>
      <c r="B754" s="9"/>
      <c r="C754" s="8"/>
      <c r="D754" s="7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2.75" x14ac:dyDescent="0.2">
      <c r="A755" s="6"/>
      <c r="B755" s="9"/>
      <c r="C755" s="8"/>
      <c r="D755" s="7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2.75" x14ac:dyDescent="0.2">
      <c r="A756" s="6"/>
      <c r="B756" s="9"/>
      <c r="C756" s="8"/>
      <c r="D756" s="7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2.75" x14ac:dyDescent="0.2">
      <c r="A757" s="6"/>
      <c r="B757" s="9"/>
      <c r="C757" s="8"/>
      <c r="D757" s="7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2.75" x14ac:dyDescent="0.2">
      <c r="A758" s="6"/>
      <c r="B758" s="9"/>
      <c r="C758" s="8"/>
      <c r="D758" s="7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2.75" x14ac:dyDescent="0.2">
      <c r="A759" s="6"/>
      <c r="B759" s="9"/>
      <c r="C759" s="8"/>
      <c r="D759" s="7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2.75" x14ac:dyDescent="0.2">
      <c r="A760" s="6"/>
      <c r="B760" s="9"/>
      <c r="C760" s="8"/>
      <c r="D760" s="7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2.75" x14ac:dyDescent="0.2">
      <c r="A761" s="6"/>
      <c r="B761" s="9"/>
      <c r="C761" s="8"/>
      <c r="D761" s="7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2.75" x14ac:dyDescent="0.2">
      <c r="A762" s="6"/>
      <c r="B762" s="9"/>
      <c r="C762" s="8"/>
      <c r="D762" s="7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2.75" x14ac:dyDescent="0.2">
      <c r="A763" s="6"/>
      <c r="B763" s="9"/>
      <c r="C763" s="8"/>
      <c r="D763" s="7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2.75" x14ac:dyDescent="0.2">
      <c r="A764" s="6"/>
      <c r="B764" s="9"/>
      <c r="C764" s="8"/>
      <c r="D764" s="7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2.75" x14ac:dyDescent="0.2">
      <c r="A765" s="6"/>
      <c r="B765" s="9"/>
      <c r="C765" s="8"/>
      <c r="D765" s="7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2.75" x14ac:dyDescent="0.2">
      <c r="A766" s="6"/>
      <c r="B766" s="9"/>
      <c r="C766" s="8"/>
      <c r="D766" s="7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2.75" x14ac:dyDescent="0.2">
      <c r="A767" s="6"/>
      <c r="B767" s="9"/>
      <c r="C767" s="8"/>
      <c r="D767" s="7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2.75" x14ac:dyDescent="0.2">
      <c r="A768" s="6"/>
      <c r="B768" s="9"/>
      <c r="C768" s="8"/>
      <c r="D768" s="7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2.75" x14ac:dyDescent="0.2">
      <c r="A769" s="6"/>
      <c r="B769" s="9"/>
      <c r="C769" s="8"/>
      <c r="D769" s="7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2.75" x14ac:dyDescent="0.2">
      <c r="A770" s="6"/>
      <c r="B770" s="9"/>
      <c r="C770" s="8"/>
      <c r="D770" s="7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2.75" x14ac:dyDescent="0.2">
      <c r="A771" s="6"/>
      <c r="B771" s="9"/>
      <c r="C771" s="8"/>
      <c r="D771" s="7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2.75" x14ac:dyDescent="0.2">
      <c r="A772" s="6"/>
      <c r="B772" s="9"/>
      <c r="C772" s="8"/>
      <c r="D772" s="7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2.75" x14ac:dyDescent="0.2">
      <c r="A773" s="6"/>
      <c r="B773" s="9"/>
      <c r="C773" s="8"/>
      <c r="D773" s="7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2.75" x14ac:dyDescent="0.2">
      <c r="A774" s="6"/>
      <c r="B774" s="9"/>
      <c r="C774" s="8"/>
      <c r="D774" s="7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2.75" x14ac:dyDescent="0.2">
      <c r="A775" s="6"/>
      <c r="B775" s="9"/>
      <c r="C775" s="8"/>
      <c r="D775" s="7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2.75" x14ac:dyDescent="0.2">
      <c r="A776" s="6"/>
      <c r="B776" s="9"/>
      <c r="C776" s="8"/>
      <c r="D776" s="7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2.75" x14ac:dyDescent="0.2">
      <c r="A777" s="6"/>
      <c r="B777" s="9"/>
      <c r="C777" s="8"/>
      <c r="D777" s="7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2.75" x14ac:dyDescent="0.2">
      <c r="A778" s="6"/>
      <c r="B778" s="9"/>
      <c r="C778" s="8"/>
      <c r="D778" s="7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2.75" x14ac:dyDescent="0.2">
      <c r="A779" s="6"/>
      <c r="B779" s="9"/>
      <c r="C779" s="8"/>
      <c r="D779" s="7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2.75" x14ac:dyDescent="0.2">
      <c r="A780" s="6"/>
      <c r="B780" s="9"/>
      <c r="C780" s="8"/>
      <c r="D780" s="7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2.75" x14ac:dyDescent="0.2">
      <c r="A781" s="6"/>
      <c r="B781" s="9"/>
      <c r="C781" s="8"/>
      <c r="D781" s="7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2.75" x14ac:dyDescent="0.2">
      <c r="A782" s="6"/>
      <c r="B782" s="9"/>
      <c r="C782" s="8"/>
      <c r="D782" s="7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2.75" x14ac:dyDescent="0.2">
      <c r="A783" s="6"/>
      <c r="B783" s="9"/>
      <c r="C783" s="8"/>
      <c r="D783" s="7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2.75" x14ac:dyDescent="0.2">
      <c r="A784" s="6"/>
      <c r="B784" s="9"/>
      <c r="C784" s="8"/>
      <c r="D784" s="7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2.75" x14ac:dyDescent="0.2">
      <c r="A785" s="6"/>
      <c r="B785" s="9"/>
      <c r="C785" s="8"/>
      <c r="D785" s="7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2.75" x14ac:dyDescent="0.2">
      <c r="A786" s="6"/>
      <c r="B786" s="9"/>
      <c r="C786" s="8"/>
      <c r="D786" s="7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2.75" x14ac:dyDescent="0.2">
      <c r="A787" s="6"/>
      <c r="B787" s="9"/>
      <c r="C787" s="8"/>
      <c r="D787" s="7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2.75" x14ac:dyDescent="0.2">
      <c r="A788" s="6"/>
      <c r="B788" s="9"/>
      <c r="C788" s="8"/>
      <c r="D788" s="7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2.75" x14ac:dyDescent="0.2">
      <c r="A789" s="6"/>
      <c r="B789" s="9"/>
      <c r="C789" s="8"/>
      <c r="D789" s="7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2.75" x14ac:dyDescent="0.2">
      <c r="A790" s="6"/>
      <c r="B790" s="9"/>
      <c r="C790" s="8"/>
      <c r="D790" s="7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2.75" x14ac:dyDescent="0.2">
      <c r="A791" s="6"/>
      <c r="B791" s="9"/>
      <c r="C791" s="8"/>
      <c r="D791" s="7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2.75" x14ac:dyDescent="0.2">
      <c r="A792" s="6"/>
      <c r="B792" s="9"/>
      <c r="C792" s="8"/>
      <c r="D792" s="7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2.75" x14ac:dyDescent="0.2">
      <c r="A793" s="6"/>
      <c r="B793" s="9"/>
      <c r="C793" s="8"/>
      <c r="D793" s="7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2.75" x14ac:dyDescent="0.2">
      <c r="A794" s="6"/>
      <c r="B794" s="9"/>
      <c r="C794" s="8"/>
      <c r="D794" s="7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2.75" x14ac:dyDescent="0.2">
      <c r="A795" s="6"/>
      <c r="B795" s="9"/>
      <c r="C795" s="8"/>
      <c r="D795" s="7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2.75" x14ac:dyDescent="0.2">
      <c r="A796" s="6"/>
      <c r="B796" s="9"/>
      <c r="C796" s="8"/>
      <c r="D796" s="7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2.75" x14ac:dyDescent="0.2">
      <c r="A797" s="6"/>
      <c r="B797" s="9"/>
      <c r="C797" s="8"/>
      <c r="D797" s="7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2.75" x14ac:dyDescent="0.2">
      <c r="A798" s="6"/>
      <c r="B798" s="9"/>
      <c r="C798" s="8"/>
      <c r="D798" s="7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2.75" x14ac:dyDescent="0.2">
      <c r="A799" s="6"/>
      <c r="B799" s="9"/>
      <c r="C799" s="8"/>
      <c r="D799" s="7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2.75" x14ac:dyDescent="0.2">
      <c r="A800" s="6"/>
      <c r="B800" s="9"/>
      <c r="C800" s="8"/>
      <c r="D800" s="7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2.75" x14ac:dyDescent="0.2">
      <c r="A801" s="6"/>
      <c r="B801" s="9"/>
      <c r="C801" s="8"/>
      <c r="D801" s="7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2.75" x14ac:dyDescent="0.2">
      <c r="A802" s="6"/>
      <c r="B802" s="9"/>
      <c r="C802" s="8"/>
      <c r="D802" s="7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2.75" x14ac:dyDescent="0.2">
      <c r="A803" s="6"/>
      <c r="B803" s="9"/>
      <c r="C803" s="8"/>
      <c r="D803" s="7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2.75" x14ac:dyDescent="0.2">
      <c r="A804" s="6"/>
      <c r="B804" s="9"/>
      <c r="C804" s="8"/>
      <c r="D804" s="7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2.75" x14ac:dyDescent="0.2">
      <c r="A805" s="6"/>
      <c r="B805" s="9"/>
      <c r="C805" s="8"/>
      <c r="D805" s="7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2.75" x14ac:dyDescent="0.2">
      <c r="A806" s="6"/>
      <c r="B806" s="9"/>
      <c r="C806" s="8"/>
      <c r="D806" s="7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2.75" x14ac:dyDescent="0.2">
      <c r="A807" s="6"/>
      <c r="B807" s="9"/>
      <c r="C807" s="8"/>
      <c r="D807" s="7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2.75" x14ac:dyDescent="0.2">
      <c r="A808" s="6"/>
      <c r="B808" s="9"/>
      <c r="C808" s="8"/>
      <c r="D808" s="7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2.75" x14ac:dyDescent="0.2">
      <c r="A809" s="6"/>
      <c r="B809" s="9"/>
      <c r="C809" s="8"/>
      <c r="D809" s="7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2.75" x14ac:dyDescent="0.2">
      <c r="A810" s="6"/>
      <c r="B810" s="9"/>
      <c r="C810" s="8"/>
      <c r="D810" s="7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2.75" x14ac:dyDescent="0.2">
      <c r="A811" s="6"/>
      <c r="B811" s="9"/>
      <c r="C811" s="8"/>
      <c r="D811" s="7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2.75" x14ac:dyDescent="0.2">
      <c r="A812" s="6"/>
      <c r="B812" s="9"/>
      <c r="C812" s="8"/>
      <c r="D812" s="7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2.75" x14ac:dyDescent="0.2">
      <c r="A813" s="6"/>
      <c r="B813" s="9"/>
      <c r="C813" s="8"/>
      <c r="D813" s="7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2.75" x14ac:dyDescent="0.2">
      <c r="A814" s="6"/>
      <c r="B814" s="9"/>
      <c r="C814" s="8"/>
      <c r="D814" s="7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2.75" x14ac:dyDescent="0.2">
      <c r="A815" s="6"/>
      <c r="B815" s="9"/>
      <c r="C815" s="8"/>
      <c r="D815" s="7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2.75" x14ac:dyDescent="0.2">
      <c r="A816" s="6"/>
      <c r="B816" s="9"/>
      <c r="C816" s="8"/>
      <c r="D816" s="7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2.75" x14ac:dyDescent="0.2">
      <c r="A817" s="6"/>
      <c r="B817" s="9"/>
      <c r="C817" s="8"/>
      <c r="D817" s="7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2.75" x14ac:dyDescent="0.2">
      <c r="A818" s="6"/>
      <c r="B818" s="9"/>
      <c r="C818" s="8"/>
      <c r="D818" s="7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2.75" x14ac:dyDescent="0.2">
      <c r="A819" s="6"/>
      <c r="B819" s="9"/>
      <c r="C819" s="8"/>
      <c r="D819" s="7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2.75" x14ac:dyDescent="0.2">
      <c r="A820" s="6"/>
      <c r="B820" s="9"/>
      <c r="C820" s="8"/>
      <c r="D820" s="7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2.75" x14ac:dyDescent="0.2">
      <c r="A821" s="6"/>
      <c r="B821" s="9"/>
      <c r="C821" s="8"/>
      <c r="D821" s="7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2.75" x14ac:dyDescent="0.2">
      <c r="A822" s="6"/>
      <c r="B822" s="9"/>
      <c r="C822" s="8"/>
      <c r="D822" s="7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2.75" x14ac:dyDescent="0.2">
      <c r="A823" s="6"/>
      <c r="B823" s="9"/>
      <c r="C823" s="8"/>
      <c r="D823" s="7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2.75" x14ac:dyDescent="0.2">
      <c r="A824" s="6"/>
      <c r="B824" s="9"/>
      <c r="C824" s="8"/>
      <c r="D824" s="7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2.75" x14ac:dyDescent="0.2">
      <c r="A825" s="6"/>
      <c r="B825" s="9"/>
      <c r="C825" s="8"/>
      <c r="D825" s="7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2.75" x14ac:dyDescent="0.2">
      <c r="A826" s="6"/>
      <c r="B826" s="9"/>
      <c r="C826" s="8"/>
      <c r="D826" s="7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2.75" x14ac:dyDescent="0.2">
      <c r="A827" s="6"/>
      <c r="B827" s="9"/>
      <c r="C827" s="8"/>
      <c r="D827" s="7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2.75" x14ac:dyDescent="0.2">
      <c r="A828" s="6"/>
      <c r="B828" s="9"/>
      <c r="C828" s="8"/>
      <c r="D828" s="7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2.75" x14ac:dyDescent="0.2">
      <c r="A829" s="6"/>
      <c r="B829" s="9"/>
      <c r="C829" s="8"/>
      <c r="D829" s="7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2.75" x14ac:dyDescent="0.2">
      <c r="A830" s="6"/>
      <c r="B830" s="9"/>
      <c r="C830" s="8"/>
      <c r="D830" s="7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2.75" x14ac:dyDescent="0.2">
      <c r="A831" s="6"/>
      <c r="B831" s="9"/>
      <c r="C831" s="8"/>
      <c r="D831" s="7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2.75" x14ac:dyDescent="0.2">
      <c r="A832" s="6"/>
      <c r="B832" s="9"/>
      <c r="C832" s="8"/>
      <c r="D832" s="7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2.75" x14ac:dyDescent="0.2">
      <c r="A833" s="6"/>
      <c r="B833" s="9"/>
      <c r="C833" s="8"/>
      <c r="D833" s="7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2.75" x14ac:dyDescent="0.2">
      <c r="A834" s="6"/>
      <c r="B834" s="9"/>
      <c r="C834" s="8"/>
      <c r="D834" s="7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2.75" x14ac:dyDescent="0.2">
      <c r="A835" s="6"/>
      <c r="B835" s="9"/>
      <c r="C835" s="8"/>
      <c r="D835" s="7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2.75" x14ac:dyDescent="0.2">
      <c r="A836" s="6"/>
      <c r="B836" s="9"/>
      <c r="C836" s="8"/>
      <c r="D836" s="7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2.75" x14ac:dyDescent="0.2">
      <c r="A837" s="6"/>
      <c r="B837" s="9"/>
      <c r="C837" s="8"/>
      <c r="D837" s="7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2.75" x14ac:dyDescent="0.2">
      <c r="A838" s="6"/>
      <c r="B838" s="9"/>
      <c r="C838" s="8"/>
      <c r="D838" s="7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2.75" x14ac:dyDescent="0.2">
      <c r="A839" s="6"/>
      <c r="B839" s="9"/>
      <c r="C839" s="8"/>
      <c r="D839" s="7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2.75" x14ac:dyDescent="0.2">
      <c r="A840" s="6"/>
      <c r="B840" s="9"/>
      <c r="C840" s="8"/>
      <c r="D840" s="7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2.75" x14ac:dyDescent="0.2">
      <c r="A841" s="6"/>
      <c r="B841" s="9"/>
      <c r="C841" s="8"/>
      <c r="D841" s="7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2.75" x14ac:dyDescent="0.2">
      <c r="A842" s="6"/>
      <c r="B842" s="9"/>
      <c r="C842" s="8"/>
      <c r="D842" s="7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2.75" x14ac:dyDescent="0.2">
      <c r="A843" s="6"/>
      <c r="B843" s="9"/>
      <c r="C843" s="8"/>
      <c r="D843" s="7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2.75" x14ac:dyDescent="0.2">
      <c r="A844" s="6"/>
      <c r="B844" s="9"/>
      <c r="C844" s="8"/>
      <c r="D844" s="7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2.75" x14ac:dyDescent="0.2">
      <c r="A845" s="6"/>
      <c r="B845" s="9"/>
      <c r="C845" s="8"/>
      <c r="D845" s="7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2.75" x14ac:dyDescent="0.2">
      <c r="A846" s="6"/>
      <c r="B846" s="9"/>
      <c r="C846" s="8"/>
      <c r="D846" s="7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2.75" x14ac:dyDescent="0.2">
      <c r="A847" s="6"/>
      <c r="B847" s="9"/>
      <c r="C847" s="8"/>
      <c r="D847" s="7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2.75" x14ac:dyDescent="0.2">
      <c r="A848" s="6"/>
      <c r="B848" s="9"/>
      <c r="C848" s="8"/>
      <c r="D848" s="7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2.75" x14ac:dyDescent="0.2">
      <c r="A849" s="6"/>
      <c r="B849" s="9"/>
      <c r="C849" s="8"/>
      <c r="D849" s="7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2.75" x14ac:dyDescent="0.2">
      <c r="A850" s="6"/>
      <c r="B850" s="9"/>
      <c r="C850" s="8"/>
      <c r="D850" s="7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2.75" x14ac:dyDescent="0.2">
      <c r="A851" s="6"/>
      <c r="B851" s="9"/>
      <c r="C851" s="8"/>
      <c r="D851" s="7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2.75" x14ac:dyDescent="0.2">
      <c r="A852" s="6"/>
      <c r="B852" s="9"/>
      <c r="C852" s="8"/>
      <c r="D852" s="7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2.75" x14ac:dyDescent="0.2">
      <c r="A853" s="6"/>
      <c r="B853" s="9"/>
      <c r="C853" s="8"/>
      <c r="D853" s="7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2.75" x14ac:dyDescent="0.2">
      <c r="A854" s="6"/>
      <c r="B854" s="9"/>
      <c r="C854" s="8"/>
      <c r="D854" s="7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2.75" x14ac:dyDescent="0.2">
      <c r="A855" s="6"/>
      <c r="B855" s="9"/>
      <c r="C855" s="8"/>
      <c r="D855" s="7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2.75" x14ac:dyDescent="0.2">
      <c r="A856" s="6"/>
      <c r="B856" s="9"/>
      <c r="C856" s="8"/>
      <c r="D856" s="7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2.75" x14ac:dyDescent="0.2">
      <c r="A857" s="6"/>
      <c r="B857" s="9"/>
      <c r="C857" s="8"/>
      <c r="D857" s="7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2.75" x14ac:dyDescent="0.2">
      <c r="A858" s="6"/>
      <c r="B858" s="9"/>
      <c r="C858" s="8"/>
      <c r="D858" s="7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2.75" x14ac:dyDescent="0.2">
      <c r="A859" s="6"/>
      <c r="B859" s="9"/>
      <c r="C859" s="8"/>
      <c r="D859" s="7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2.75" x14ac:dyDescent="0.2">
      <c r="A860" s="6"/>
      <c r="B860" s="9"/>
      <c r="C860" s="8"/>
      <c r="D860" s="7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2.75" x14ac:dyDescent="0.2">
      <c r="A861" s="6"/>
      <c r="B861" s="9"/>
      <c r="C861" s="8"/>
      <c r="D861" s="7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2.75" x14ac:dyDescent="0.2">
      <c r="A862" s="6"/>
      <c r="B862" s="9"/>
      <c r="C862" s="8"/>
      <c r="D862" s="7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2.75" x14ac:dyDescent="0.2">
      <c r="A863" s="6"/>
      <c r="B863" s="9"/>
      <c r="C863" s="8"/>
      <c r="D863" s="7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2.75" x14ac:dyDescent="0.2">
      <c r="A864" s="6"/>
      <c r="B864" s="9"/>
      <c r="C864" s="8"/>
      <c r="D864" s="7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2.75" x14ac:dyDescent="0.2">
      <c r="A865" s="6"/>
      <c r="B865" s="9"/>
      <c r="C865" s="8"/>
      <c r="D865" s="7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2.75" x14ac:dyDescent="0.2">
      <c r="A866" s="6"/>
      <c r="B866" s="9"/>
      <c r="C866" s="8"/>
      <c r="D866" s="7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2.75" x14ac:dyDescent="0.2">
      <c r="A867" s="6"/>
      <c r="B867" s="9"/>
      <c r="C867" s="8"/>
      <c r="D867" s="7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2.75" x14ac:dyDescent="0.2">
      <c r="A868" s="6"/>
      <c r="B868" s="9"/>
      <c r="C868" s="8"/>
      <c r="D868" s="7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2.75" x14ac:dyDescent="0.2">
      <c r="A869" s="6"/>
      <c r="B869" s="9"/>
      <c r="C869" s="8"/>
      <c r="D869" s="7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2.75" x14ac:dyDescent="0.2">
      <c r="A870" s="6"/>
      <c r="B870" s="9"/>
      <c r="C870" s="8"/>
      <c r="D870" s="7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2.75" x14ac:dyDescent="0.2">
      <c r="A871" s="6"/>
      <c r="B871" s="9"/>
      <c r="C871" s="8"/>
      <c r="D871" s="7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2.75" x14ac:dyDescent="0.2">
      <c r="A872" s="6"/>
      <c r="B872" s="9"/>
      <c r="C872" s="8"/>
      <c r="D872" s="7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2.75" x14ac:dyDescent="0.2">
      <c r="A873" s="6"/>
      <c r="B873" s="9"/>
      <c r="C873" s="8"/>
      <c r="D873" s="7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2.75" x14ac:dyDescent="0.2">
      <c r="A874" s="6"/>
      <c r="B874" s="9"/>
      <c r="C874" s="8"/>
      <c r="D874" s="7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2.75" x14ac:dyDescent="0.2">
      <c r="A875" s="6"/>
      <c r="B875" s="9"/>
      <c r="C875" s="8"/>
      <c r="D875" s="7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2.75" x14ac:dyDescent="0.2">
      <c r="A876" s="6"/>
      <c r="B876" s="9"/>
      <c r="C876" s="8"/>
      <c r="D876" s="7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2.75" x14ac:dyDescent="0.2">
      <c r="A877" s="6"/>
      <c r="B877" s="9"/>
      <c r="C877" s="8"/>
      <c r="D877" s="7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2.75" x14ac:dyDescent="0.2">
      <c r="A878" s="6"/>
      <c r="B878" s="9"/>
      <c r="C878" s="8"/>
      <c r="D878" s="7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2.75" x14ac:dyDescent="0.2">
      <c r="A879" s="6"/>
      <c r="B879" s="9"/>
      <c r="C879" s="8"/>
      <c r="D879" s="7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2.75" x14ac:dyDescent="0.2">
      <c r="A880" s="6"/>
      <c r="B880" s="9"/>
      <c r="C880" s="8"/>
      <c r="D880" s="7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2.75" x14ac:dyDescent="0.2">
      <c r="A881" s="6"/>
      <c r="B881" s="9"/>
      <c r="C881" s="8"/>
      <c r="D881" s="7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2.75" x14ac:dyDescent="0.2">
      <c r="A882" s="6"/>
      <c r="B882" s="9"/>
      <c r="C882" s="8"/>
      <c r="D882" s="7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2.75" x14ac:dyDescent="0.2">
      <c r="A883" s="6"/>
      <c r="B883" s="9"/>
      <c r="C883" s="8"/>
      <c r="D883" s="7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2.75" x14ac:dyDescent="0.2">
      <c r="A884" s="6"/>
      <c r="B884" s="9"/>
      <c r="C884" s="8"/>
      <c r="D884" s="7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2.75" x14ac:dyDescent="0.2">
      <c r="A885" s="6"/>
      <c r="B885" s="9"/>
      <c r="C885" s="8"/>
      <c r="D885" s="7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2.75" x14ac:dyDescent="0.2">
      <c r="A886" s="6"/>
      <c r="B886" s="9"/>
      <c r="C886" s="8"/>
      <c r="D886" s="7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2.75" x14ac:dyDescent="0.2">
      <c r="A887" s="6"/>
      <c r="B887" s="9"/>
      <c r="C887" s="8"/>
      <c r="D887" s="7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2.75" x14ac:dyDescent="0.2">
      <c r="A888" s="6"/>
      <c r="B888" s="9"/>
      <c r="C888" s="8"/>
      <c r="D888" s="7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2.75" x14ac:dyDescent="0.2">
      <c r="A889" s="6"/>
      <c r="B889" s="9"/>
      <c r="C889" s="8"/>
      <c r="D889" s="7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2.75" x14ac:dyDescent="0.2">
      <c r="A890" s="6"/>
      <c r="B890" s="9"/>
      <c r="C890" s="8"/>
      <c r="D890" s="7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2.75" x14ac:dyDescent="0.2">
      <c r="A891" s="6"/>
      <c r="B891" s="9"/>
      <c r="C891" s="8"/>
      <c r="D891" s="7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2.75" x14ac:dyDescent="0.2">
      <c r="A892" s="6"/>
      <c r="B892" s="9"/>
      <c r="C892" s="8"/>
      <c r="D892" s="7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2.75" x14ac:dyDescent="0.2">
      <c r="A893" s="6"/>
      <c r="B893" s="9"/>
      <c r="C893" s="8"/>
      <c r="D893" s="7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2.75" x14ac:dyDescent="0.2">
      <c r="A894" s="6"/>
      <c r="B894" s="9"/>
      <c r="C894" s="8"/>
      <c r="D894" s="7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2.75" x14ac:dyDescent="0.2">
      <c r="A895" s="6"/>
      <c r="B895" s="9"/>
      <c r="C895" s="8"/>
      <c r="D895" s="7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2.75" x14ac:dyDescent="0.2">
      <c r="A896" s="6"/>
      <c r="B896" s="9"/>
      <c r="C896" s="8"/>
      <c r="D896" s="7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2.75" x14ac:dyDescent="0.2">
      <c r="A897" s="6"/>
      <c r="B897" s="9"/>
      <c r="C897" s="8"/>
      <c r="D897" s="7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2.75" x14ac:dyDescent="0.2">
      <c r="A898" s="6"/>
      <c r="B898" s="9"/>
      <c r="C898" s="8"/>
      <c r="D898" s="7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2.75" x14ac:dyDescent="0.2">
      <c r="A899" s="6"/>
      <c r="B899" s="9"/>
      <c r="C899" s="8"/>
      <c r="D899" s="7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2.75" x14ac:dyDescent="0.2">
      <c r="A900" s="6"/>
      <c r="B900" s="9"/>
      <c r="C900" s="8"/>
      <c r="D900" s="7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2.75" x14ac:dyDescent="0.2">
      <c r="A901" s="6"/>
      <c r="B901" s="9"/>
      <c r="C901" s="8"/>
      <c r="D901" s="7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2.75" x14ac:dyDescent="0.2">
      <c r="A902" s="6"/>
      <c r="B902" s="9"/>
      <c r="C902" s="8"/>
      <c r="D902" s="7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2.75" x14ac:dyDescent="0.2">
      <c r="A903" s="6"/>
      <c r="B903" s="9"/>
      <c r="C903" s="8"/>
      <c r="D903" s="7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2.75" x14ac:dyDescent="0.2">
      <c r="A904" s="6"/>
      <c r="B904" s="9"/>
      <c r="C904" s="8"/>
      <c r="D904" s="7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2.75" x14ac:dyDescent="0.2">
      <c r="A905" s="6"/>
      <c r="B905" s="9"/>
      <c r="C905" s="8"/>
      <c r="D905" s="7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2.75" x14ac:dyDescent="0.2">
      <c r="A906" s="6"/>
      <c r="B906" s="9"/>
      <c r="C906" s="8"/>
      <c r="D906" s="7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2.75" x14ac:dyDescent="0.2">
      <c r="A907" s="6"/>
      <c r="B907" s="9"/>
      <c r="C907" s="8"/>
      <c r="D907" s="7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2.75" x14ac:dyDescent="0.2">
      <c r="A908" s="6"/>
      <c r="B908" s="9"/>
      <c r="C908" s="8"/>
      <c r="D908" s="7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2.75" x14ac:dyDescent="0.2">
      <c r="A909" s="6"/>
      <c r="B909" s="9"/>
      <c r="C909" s="8"/>
      <c r="D909" s="7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2.75" x14ac:dyDescent="0.2">
      <c r="A910" s="6"/>
      <c r="B910" s="9"/>
      <c r="C910" s="8"/>
      <c r="D910" s="7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2.75" x14ac:dyDescent="0.2">
      <c r="A911" s="6"/>
      <c r="B911" s="9"/>
      <c r="C911" s="8"/>
      <c r="D911" s="7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2.75" x14ac:dyDescent="0.2">
      <c r="A912" s="6"/>
      <c r="B912" s="9"/>
      <c r="C912" s="8"/>
      <c r="D912" s="7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2.75" x14ac:dyDescent="0.2">
      <c r="A913" s="6"/>
      <c r="B913" s="9"/>
      <c r="C913" s="8"/>
      <c r="D913" s="7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2.75" x14ac:dyDescent="0.2">
      <c r="A914" s="6"/>
      <c r="B914" s="9"/>
      <c r="C914" s="8"/>
      <c r="D914" s="7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2.75" x14ac:dyDescent="0.2">
      <c r="A915" s="6"/>
      <c r="B915" s="9"/>
      <c r="C915" s="8"/>
      <c r="D915" s="7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2.75" x14ac:dyDescent="0.2">
      <c r="A916" s="6"/>
      <c r="B916" s="9"/>
      <c r="C916" s="8"/>
      <c r="D916" s="7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2.75" x14ac:dyDescent="0.2">
      <c r="A917" s="6"/>
      <c r="B917" s="9"/>
      <c r="C917" s="8"/>
      <c r="D917" s="7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2.75" x14ac:dyDescent="0.2">
      <c r="A918" s="6"/>
      <c r="B918" s="9"/>
      <c r="C918" s="8"/>
      <c r="D918" s="7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2.75" x14ac:dyDescent="0.2">
      <c r="A919" s="6"/>
      <c r="B919" s="9"/>
      <c r="C919" s="8"/>
      <c r="D919" s="7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2.75" x14ac:dyDescent="0.2">
      <c r="A920" s="6"/>
      <c r="B920" s="9"/>
      <c r="C920" s="8"/>
      <c r="D920" s="7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2.75" x14ac:dyDescent="0.2">
      <c r="A921" s="6"/>
      <c r="B921" s="9"/>
      <c r="C921" s="8"/>
      <c r="D921" s="7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2.75" x14ac:dyDescent="0.2">
      <c r="A922" s="6"/>
      <c r="B922" s="9"/>
      <c r="C922" s="8"/>
      <c r="D922" s="7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7FE6-A038-4546-BF84-3E99D9F20578}">
  <dimension ref="A1:M15"/>
  <sheetViews>
    <sheetView zoomScale="83" workbookViewId="0">
      <selection activeCell="E19" sqref="E19"/>
    </sheetView>
  </sheetViews>
  <sheetFormatPr baseColWidth="10" defaultRowHeight="12.75" x14ac:dyDescent="0.2"/>
  <cols>
    <col min="1" max="1" width="19" bestFit="1" customWidth="1"/>
    <col min="3" max="3" width="11.5703125" customWidth="1"/>
    <col min="4" max="4" width="18.85546875" hidden="1" customWidth="1"/>
    <col min="5" max="5" width="45" customWidth="1"/>
    <col min="6" max="6" width="20.28515625" customWidth="1"/>
    <col min="7" max="7" width="12.7109375" hidden="1" customWidth="1"/>
    <col min="8" max="8" width="12.140625" hidden="1" customWidth="1"/>
    <col min="9" max="9" width="11.85546875" hidden="1" customWidth="1"/>
    <col min="10" max="10" width="28" bestFit="1" customWidth="1"/>
    <col min="11" max="11" width="24.140625" customWidth="1"/>
    <col min="12" max="12" width="18.28515625" customWidth="1"/>
    <col min="13" max="13" width="14.7109375" customWidth="1"/>
  </cols>
  <sheetData>
    <row r="1" spans="1:13" x14ac:dyDescent="0.2">
      <c r="A1" s="215" t="s">
        <v>1032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</row>
    <row r="2" spans="1:13" x14ac:dyDescent="0.2">
      <c r="A2" s="146" t="s">
        <v>273</v>
      </c>
      <c r="B2" s="146" t="s">
        <v>234</v>
      </c>
      <c r="C2" s="146" t="s">
        <v>235</v>
      </c>
      <c r="D2" s="146" t="s">
        <v>274</v>
      </c>
      <c r="E2" s="146" t="s">
        <v>275</v>
      </c>
      <c r="F2" s="147" t="s">
        <v>276</v>
      </c>
      <c r="G2" s="147" t="s">
        <v>239</v>
      </c>
      <c r="H2" s="147" t="s">
        <v>225</v>
      </c>
      <c r="I2" s="147" t="s">
        <v>226</v>
      </c>
      <c r="J2" s="147" t="s">
        <v>281</v>
      </c>
      <c r="K2" s="146" t="s">
        <v>282</v>
      </c>
      <c r="L2" s="147" t="s">
        <v>283</v>
      </c>
      <c r="M2" s="148" t="s">
        <v>284</v>
      </c>
    </row>
    <row r="3" spans="1:13" x14ac:dyDescent="0.2">
      <c r="A3" s="122" t="s">
        <v>651</v>
      </c>
      <c r="B3" s="191">
        <v>44739</v>
      </c>
      <c r="C3" s="122" t="s">
        <v>228</v>
      </c>
      <c r="D3" s="122" t="s">
        <v>652</v>
      </c>
      <c r="E3" s="36" t="s">
        <v>653</v>
      </c>
      <c r="F3" s="121">
        <v>22418.077514624998</v>
      </c>
      <c r="G3" s="122">
        <v>0</v>
      </c>
      <c r="H3" s="121">
        <v>0</v>
      </c>
      <c r="I3" s="121">
        <v>0</v>
      </c>
      <c r="J3" s="122" t="s">
        <v>925</v>
      </c>
      <c r="K3" s="122" t="s">
        <v>654</v>
      </c>
      <c r="L3" s="199" t="s">
        <v>655</v>
      </c>
      <c r="M3" s="188"/>
    </row>
    <row r="4" spans="1:13" x14ac:dyDescent="0.2">
      <c r="A4" s="122" t="s">
        <v>757</v>
      </c>
      <c r="B4" s="191">
        <v>44775</v>
      </c>
      <c r="C4" s="122" t="s">
        <v>270</v>
      </c>
      <c r="D4" s="122" t="s">
        <v>771</v>
      </c>
      <c r="E4" s="35" t="s">
        <v>772</v>
      </c>
      <c r="F4" s="121">
        <v>11498.725337125001</v>
      </c>
      <c r="G4" s="122">
        <v>0</v>
      </c>
      <c r="H4" s="121">
        <v>0</v>
      </c>
      <c r="I4" s="121">
        <v>0</v>
      </c>
      <c r="J4" s="122" t="s">
        <v>925</v>
      </c>
      <c r="K4" s="122" t="s">
        <v>773</v>
      </c>
      <c r="L4" s="199" t="s">
        <v>1088</v>
      </c>
      <c r="M4" s="188"/>
    </row>
    <row r="5" spans="1:13" x14ac:dyDescent="0.2">
      <c r="A5" s="122" t="s">
        <v>777</v>
      </c>
      <c r="B5" s="191">
        <v>44780</v>
      </c>
      <c r="C5" s="122" t="s">
        <v>229</v>
      </c>
      <c r="D5" s="122" t="s">
        <v>778</v>
      </c>
      <c r="E5" s="35" t="s">
        <v>779</v>
      </c>
      <c r="F5" s="121">
        <v>134441.63637701876</v>
      </c>
      <c r="G5" s="122">
        <v>0</v>
      </c>
      <c r="H5" s="121">
        <v>0</v>
      </c>
      <c r="I5" s="121">
        <v>0</v>
      </c>
      <c r="J5" s="122" t="s">
        <v>925</v>
      </c>
      <c r="K5" s="122" t="s">
        <v>780</v>
      </c>
      <c r="L5" s="122" t="s">
        <v>781</v>
      </c>
      <c r="M5" s="188"/>
    </row>
    <row r="6" spans="1:13" ht="25.5" x14ac:dyDescent="0.2">
      <c r="A6" s="122" t="s">
        <v>901</v>
      </c>
      <c r="B6" s="191">
        <v>44819</v>
      </c>
      <c r="C6" s="122" t="s">
        <v>229</v>
      </c>
      <c r="D6" s="122" t="s">
        <v>911</v>
      </c>
      <c r="E6" s="92" t="s">
        <v>1136</v>
      </c>
      <c r="F6" s="121">
        <v>10596.94</v>
      </c>
      <c r="G6" s="122">
        <v>0</v>
      </c>
      <c r="H6" s="121">
        <v>0</v>
      </c>
      <c r="I6" s="121">
        <v>0</v>
      </c>
      <c r="J6" s="122" t="s">
        <v>925</v>
      </c>
      <c r="K6" s="200" t="s">
        <v>1135</v>
      </c>
      <c r="L6" s="199" t="s">
        <v>1089</v>
      </c>
      <c r="M6" s="188"/>
    </row>
    <row r="7" spans="1:13" ht="25.5" x14ac:dyDescent="0.2">
      <c r="A7" s="122" t="s">
        <v>919</v>
      </c>
      <c r="B7" s="191">
        <v>44825</v>
      </c>
      <c r="C7" s="122" t="s">
        <v>229</v>
      </c>
      <c r="D7" s="122" t="s">
        <v>931</v>
      </c>
      <c r="E7" s="92" t="s">
        <v>1138</v>
      </c>
      <c r="F7" s="121">
        <v>6477.05</v>
      </c>
      <c r="G7" s="122">
        <v>0</v>
      </c>
      <c r="H7" s="121">
        <v>0</v>
      </c>
      <c r="I7" s="121">
        <v>0</v>
      </c>
      <c r="J7" s="122" t="s">
        <v>925</v>
      </c>
      <c r="K7" s="122" t="s">
        <v>1137</v>
      </c>
      <c r="L7" s="199" t="s">
        <v>1090</v>
      </c>
      <c r="M7" s="188"/>
    </row>
    <row r="8" spans="1:13" x14ac:dyDescent="0.2">
      <c r="A8" s="36" t="s">
        <v>1097</v>
      </c>
      <c r="B8" s="149">
        <v>44872</v>
      </c>
      <c r="C8" s="122" t="s">
        <v>229</v>
      </c>
      <c r="D8" s="36" t="s">
        <v>1099</v>
      </c>
      <c r="E8" s="35" t="s">
        <v>1098</v>
      </c>
      <c r="F8" s="201">
        <v>3625.38</v>
      </c>
      <c r="G8" s="122">
        <v>0</v>
      </c>
      <c r="H8" s="121">
        <v>0</v>
      </c>
      <c r="I8" s="121">
        <v>0</v>
      </c>
      <c r="J8" s="122" t="s">
        <v>925</v>
      </c>
      <c r="K8" s="36" t="s">
        <v>571</v>
      </c>
      <c r="L8" s="202" t="s">
        <v>1100</v>
      </c>
      <c r="M8" s="188"/>
    </row>
    <row r="9" spans="1:13" x14ac:dyDescent="0.2">
      <c r="A9" s="36" t="s">
        <v>1091</v>
      </c>
      <c r="B9" s="203">
        <v>44862</v>
      </c>
      <c r="C9" s="204" t="s">
        <v>229</v>
      </c>
      <c r="D9" s="204" t="s">
        <v>1085</v>
      </c>
      <c r="E9" s="205" t="s">
        <v>1086</v>
      </c>
      <c r="F9" s="145">
        <v>3699.81</v>
      </c>
      <c r="G9" s="122">
        <v>0</v>
      </c>
      <c r="H9" s="205">
        <v>0</v>
      </c>
      <c r="I9" s="121">
        <v>0</v>
      </c>
      <c r="J9" s="204" t="s">
        <v>925</v>
      </c>
      <c r="K9" s="205" t="s">
        <v>1087</v>
      </c>
      <c r="L9" s="202" t="s">
        <v>1104</v>
      </c>
      <c r="M9" s="188"/>
    </row>
    <row r="10" spans="1:13" ht="38.25" customHeight="1" x14ac:dyDescent="0.2">
      <c r="A10" s="36" t="s">
        <v>1144</v>
      </c>
      <c r="B10" s="195">
        <v>44884</v>
      </c>
      <c r="C10" s="196" t="s">
        <v>270</v>
      </c>
      <c r="D10" s="196"/>
      <c r="E10" s="31" t="s">
        <v>1165</v>
      </c>
      <c r="F10" s="197">
        <v>13661.91</v>
      </c>
      <c r="G10" s="196"/>
      <c r="H10" s="197"/>
      <c r="I10" s="197"/>
      <c r="J10" s="196" t="s">
        <v>925</v>
      </c>
      <c r="K10" s="198" t="s">
        <v>1166</v>
      </c>
      <c r="L10" s="95" t="s">
        <v>1164</v>
      </c>
      <c r="M10" s="188"/>
    </row>
    <row r="11" spans="1:13" x14ac:dyDescent="0.2">
      <c r="A11" s="36" t="s">
        <v>1103</v>
      </c>
      <c r="B11" s="208">
        <v>44865</v>
      </c>
      <c r="C11" s="208" t="s">
        <v>228</v>
      </c>
      <c r="D11" s="196" t="s">
        <v>1105</v>
      </c>
      <c r="E11" s="197" t="s">
        <v>1106</v>
      </c>
      <c r="F11" s="144">
        <v>19909.41</v>
      </c>
      <c r="G11" s="196">
        <v>0</v>
      </c>
      <c r="H11" s="121">
        <v>0</v>
      </c>
      <c r="I11" s="145">
        <v>0</v>
      </c>
      <c r="J11" s="122" t="s">
        <v>925</v>
      </c>
      <c r="K11" s="196" t="s">
        <v>1107</v>
      </c>
      <c r="L11" s="209" t="s">
        <v>1142</v>
      </c>
      <c r="M11" s="188"/>
    </row>
    <row r="12" spans="1:13" x14ac:dyDescent="0.2">
      <c r="A12" s="157"/>
      <c r="B12" s="122"/>
      <c r="C12" s="122"/>
      <c r="D12" s="122"/>
      <c r="E12" s="122" t="s">
        <v>272</v>
      </c>
      <c r="F12" s="121">
        <f>SUBTOTAL(109,Tabla29[SUM de  IMPORTE])</f>
        <v>226328.93922876875</v>
      </c>
      <c r="G12" s="122"/>
      <c r="H12" s="122"/>
      <c r="I12" s="122"/>
      <c r="J12" s="122"/>
      <c r="K12" s="122"/>
      <c r="L12" s="122"/>
      <c r="M12" s="158"/>
    </row>
    <row r="13" spans="1:13" x14ac:dyDescent="0.2">
      <c r="E13" s="7"/>
      <c r="F13" s="131"/>
    </row>
    <row r="15" spans="1:13" x14ac:dyDescent="0.2">
      <c r="G15" s="150"/>
    </row>
  </sheetData>
  <mergeCells count="1">
    <mergeCell ref="A1:M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17-C0F1-459F-A857-D511D7410C2C}">
  <dimension ref="A1:F19"/>
  <sheetViews>
    <sheetView topLeftCell="B6" zoomScale="89" zoomScaleNormal="100" workbookViewId="0">
      <selection activeCell="D25" sqref="D25"/>
    </sheetView>
  </sheetViews>
  <sheetFormatPr baseColWidth="10" defaultRowHeight="12.75" x14ac:dyDescent="0.2"/>
  <cols>
    <col min="1" max="1" width="20.42578125" customWidth="1"/>
    <col min="2" max="2" width="17.7109375" customWidth="1"/>
    <col min="3" max="3" width="49.7109375" customWidth="1"/>
    <col min="4" max="4" width="19.42578125" customWidth="1"/>
    <col min="5" max="5" width="18.28515625" bestFit="1" customWidth="1"/>
    <col min="6" max="6" width="33.42578125" bestFit="1" customWidth="1"/>
    <col min="7" max="7" width="16" customWidth="1"/>
    <col min="8" max="8" width="12.140625" customWidth="1"/>
    <col min="9" max="9" width="11.85546875" customWidth="1"/>
    <col min="11" max="11" width="17.28515625" bestFit="1" customWidth="1"/>
    <col min="12" max="12" width="18.28515625" customWidth="1"/>
  </cols>
  <sheetData>
    <row r="1" spans="1:6" x14ac:dyDescent="0.2">
      <c r="A1" s="216" t="s">
        <v>1031</v>
      </c>
      <c r="B1" s="216"/>
      <c r="C1" s="216"/>
      <c r="D1" s="216"/>
      <c r="E1" s="216"/>
      <c r="F1" s="216"/>
    </row>
    <row r="2" spans="1:6" ht="13.5" thickBot="1" x14ac:dyDescent="0.25">
      <c r="A2" s="116" t="s">
        <v>234</v>
      </c>
      <c r="B2" s="117" t="s">
        <v>235</v>
      </c>
      <c r="C2" s="118" t="s">
        <v>275</v>
      </c>
      <c r="D2" s="119" t="s">
        <v>276</v>
      </c>
      <c r="E2" s="119" t="s">
        <v>239</v>
      </c>
      <c r="F2" s="120" t="s">
        <v>281</v>
      </c>
    </row>
    <row r="3" spans="1:6" ht="15.75" thickBot="1" x14ac:dyDescent="0.25">
      <c r="A3" s="140" t="s">
        <v>185</v>
      </c>
      <c r="B3" s="141" t="s">
        <v>76</v>
      </c>
      <c r="C3" s="140" t="s">
        <v>186</v>
      </c>
      <c r="D3" s="206">
        <v>607221.27</v>
      </c>
      <c r="E3" s="140">
        <v>4521253845</v>
      </c>
      <c r="F3" s="139" t="s">
        <v>1039</v>
      </c>
    </row>
    <row r="4" spans="1:6" ht="13.5" thickBot="1" x14ac:dyDescent="0.25">
      <c r="A4" s="140" t="s">
        <v>1041</v>
      </c>
      <c r="B4" s="140" t="s">
        <v>13</v>
      </c>
      <c r="C4" s="140" t="s">
        <v>1040</v>
      </c>
      <c r="D4" s="206">
        <v>8003.88</v>
      </c>
      <c r="E4" s="140">
        <v>4521681185</v>
      </c>
      <c r="F4" s="140" t="s">
        <v>1039</v>
      </c>
    </row>
    <row r="5" spans="1:6" ht="13.5" thickBot="1" x14ac:dyDescent="0.25">
      <c r="A5" s="171">
        <v>44775</v>
      </c>
      <c r="B5" s="140" t="s">
        <v>13</v>
      </c>
      <c r="C5" s="92" t="s">
        <v>1061</v>
      </c>
      <c r="D5" s="172">
        <v>12343.65</v>
      </c>
      <c r="E5" s="36">
        <v>4521733606</v>
      </c>
      <c r="F5" s="140" t="s">
        <v>1039</v>
      </c>
    </row>
    <row r="6" spans="1:6" ht="13.5" thickBot="1" x14ac:dyDescent="0.25">
      <c r="A6" s="171">
        <v>44887</v>
      </c>
      <c r="B6" s="140" t="s">
        <v>13</v>
      </c>
      <c r="C6" s="62" t="s">
        <v>1093</v>
      </c>
      <c r="D6" s="172">
        <v>18377.54</v>
      </c>
      <c r="E6" s="62">
        <v>452185424</v>
      </c>
      <c r="F6" s="140" t="s">
        <v>1039</v>
      </c>
    </row>
    <row r="7" spans="1:6" ht="13.5" thickBot="1" x14ac:dyDescent="0.25">
      <c r="A7" s="171">
        <v>44868</v>
      </c>
      <c r="B7" s="140" t="s">
        <v>13</v>
      </c>
      <c r="C7" s="187" t="s">
        <v>1145</v>
      </c>
      <c r="D7" s="156">
        <v>19169.36</v>
      </c>
      <c r="E7" s="188">
        <v>4521896872</v>
      </c>
      <c r="F7" s="140" t="s">
        <v>1039</v>
      </c>
    </row>
    <row r="8" spans="1:6" ht="13.5" thickBot="1" x14ac:dyDescent="0.25">
      <c r="A8" s="191">
        <v>44854</v>
      </c>
      <c r="B8" s="192" t="s">
        <v>76</v>
      </c>
      <c r="C8" s="35" t="s">
        <v>1068</v>
      </c>
      <c r="D8" s="151">
        <v>7696.44</v>
      </c>
      <c r="E8" s="59">
        <v>4521889181</v>
      </c>
      <c r="F8" s="140" t="s">
        <v>1039</v>
      </c>
    </row>
    <row r="9" spans="1:6" ht="26.25" thickBot="1" x14ac:dyDescent="0.25">
      <c r="A9" s="193">
        <v>44861</v>
      </c>
      <c r="B9" s="192" t="s">
        <v>76</v>
      </c>
      <c r="C9" s="62" t="s">
        <v>1141</v>
      </c>
      <c r="D9" s="156">
        <v>18195.239999999998</v>
      </c>
      <c r="E9" s="59">
        <v>4521889137</v>
      </c>
      <c r="F9" s="140" t="s">
        <v>1039</v>
      </c>
    </row>
    <row r="10" spans="1:6" ht="39" thickBot="1" x14ac:dyDescent="0.25">
      <c r="A10" s="193">
        <v>44852</v>
      </c>
      <c r="B10" s="62" t="s">
        <v>76</v>
      </c>
      <c r="C10" s="92" t="s">
        <v>1140</v>
      </c>
      <c r="D10" s="156">
        <v>15347.160000000002</v>
      </c>
      <c r="E10" s="59">
        <v>4521889124</v>
      </c>
      <c r="F10" s="140" t="s">
        <v>1039</v>
      </c>
    </row>
    <row r="11" spans="1:6" ht="26.25" thickBot="1" x14ac:dyDescent="0.25">
      <c r="A11" s="191">
        <v>44657</v>
      </c>
      <c r="B11" s="192" t="s">
        <v>76</v>
      </c>
      <c r="C11" s="31" t="s">
        <v>1132</v>
      </c>
      <c r="D11" s="151">
        <v>44496.01</v>
      </c>
      <c r="E11" s="59">
        <v>4521899177</v>
      </c>
      <c r="F11" s="140" t="s">
        <v>1039</v>
      </c>
    </row>
    <row r="12" spans="1:6" ht="39" thickBot="1" x14ac:dyDescent="0.25">
      <c r="A12" s="190"/>
      <c r="B12" s="192" t="s">
        <v>76</v>
      </c>
      <c r="C12" s="31" t="s">
        <v>1133</v>
      </c>
      <c r="D12" s="151">
        <v>32535.69</v>
      </c>
      <c r="E12" s="59">
        <v>4521902744</v>
      </c>
      <c r="F12" s="140" t="s">
        <v>1039</v>
      </c>
    </row>
    <row r="13" spans="1:6" ht="26.25" thickBot="1" x14ac:dyDescent="0.25">
      <c r="A13" s="190"/>
      <c r="B13" s="192" t="s">
        <v>76</v>
      </c>
      <c r="C13" s="194" t="s">
        <v>1134</v>
      </c>
      <c r="D13" s="151">
        <v>33023.49</v>
      </c>
      <c r="E13" s="59">
        <v>4521900087</v>
      </c>
      <c r="F13" s="140" t="s">
        <v>1039</v>
      </c>
    </row>
    <row r="14" spans="1:6" ht="13.5" thickBot="1" x14ac:dyDescent="0.25">
      <c r="A14" s="171">
        <v>44887</v>
      </c>
      <c r="B14" s="62" t="s">
        <v>35</v>
      </c>
      <c r="C14" s="62" t="s">
        <v>1095</v>
      </c>
      <c r="D14" s="172">
        <v>4909.47</v>
      </c>
      <c r="E14" s="62">
        <v>4521843158</v>
      </c>
      <c r="F14" s="140" t="s">
        <v>1039</v>
      </c>
    </row>
    <row r="15" spans="1:6" ht="39" thickBot="1" x14ac:dyDescent="0.25">
      <c r="A15" s="171">
        <v>44618</v>
      </c>
      <c r="B15" s="62" t="s">
        <v>76</v>
      </c>
      <c r="C15" s="31" t="s">
        <v>1131</v>
      </c>
      <c r="D15" s="121">
        <v>51766.91</v>
      </c>
      <c r="E15" s="59">
        <v>4521927028</v>
      </c>
      <c r="F15" s="140" t="s">
        <v>1039</v>
      </c>
    </row>
    <row r="16" spans="1:6" ht="13.5" thickBot="1" x14ac:dyDescent="0.25">
      <c r="A16" s="191">
        <v>44834</v>
      </c>
      <c r="B16" s="122" t="s">
        <v>76</v>
      </c>
      <c r="C16" s="92" t="s">
        <v>1167</v>
      </c>
      <c r="D16" s="156">
        <f>10917.38+75900</f>
        <v>86817.38</v>
      </c>
      <c r="E16" s="59">
        <v>4521925616</v>
      </c>
      <c r="F16" s="140" t="s">
        <v>1039</v>
      </c>
    </row>
    <row r="17" spans="1:6" ht="39" thickBot="1" x14ac:dyDescent="0.25">
      <c r="A17" s="191">
        <v>44764</v>
      </c>
      <c r="B17" s="62" t="s">
        <v>35</v>
      </c>
      <c r="C17" s="92" t="s">
        <v>1139</v>
      </c>
      <c r="D17" s="156">
        <f>22540.75+35335.08+21093.28</f>
        <v>78969.11</v>
      </c>
      <c r="E17" s="59">
        <v>4521898959</v>
      </c>
      <c r="F17" s="140" t="s">
        <v>1039</v>
      </c>
    </row>
    <row r="18" spans="1:6" ht="26.25" thickBot="1" x14ac:dyDescent="0.25">
      <c r="A18" s="137" t="s">
        <v>1058</v>
      </c>
      <c r="B18" s="138" t="s">
        <v>1059</v>
      </c>
      <c r="C18" s="142" t="s">
        <v>1060</v>
      </c>
      <c r="D18" s="207">
        <v>13328.18</v>
      </c>
      <c r="E18" s="138">
        <v>4521456264</v>
      </c>
      <c r="F18" s="138" t="s">
        <v>1039</v>
      </c>
    </row>
    <row r="19" spans="1:6" ht="13.5" thickBot="1" x14ac:dyDescent="0.25">
      <c r="C19" s="160" t="s">
        <v>272</v>
      </c>
      <c r="D19" s="161">
        <f>SUBTOTAL(109,Tabla26[SUM de  IMPORTE])</f>
        <v>1052200.78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APU</vt:lpstr>
      <vt:lpstr>OC 22 </vt:lpstr>
      <vt:lpstr>OC 21</vt:lpstr>
      <vt:lpstr>TR</vt:lpstr>
      <vt:lpstr>Ingresos</vt:lpstr>
      <vt:lpstr>RESUMEN</vt:lpstr>
      <vt:lpstr>1 OT ESP</vt:lpstr>
      <vt:lpstr>2 OT'S EN RUTA</vt:lpstr>
      <vt:lpstr>3 OC LIBERADAS</vt:lpstr>
      <vt:lpstr>4 PENDIENTE OC</vt:lpstr>
      <vt:lpstr>5 OC POR LIBERAR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Moreno</dc:creator>
  <cp:keywords/>
  <dc:description/>
  <cp:lastModifiedBy>jorge gutierrez</cp:lastModifiedBy>
  <cp:revision/>
  <dcterms:created xsi:type="dcterms:W3CDTF">2022-08-11T22:20:03Z</dcterms:created>
  <dcterms:modified xsi:type="dcterms:W3CDTF">2022-12-08T16:14:33Z</dcterms:modified>
  <cp:category/>
  <cp:contentStatus/>
</cp:coreProperties>
</file>