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rfy\Documents\Data Class stuff\"/>
    </mc:Choice>
  </mc:AlternateContent>
  <xr:revisionPtr revIDLastSave="0" documentId="13_ncr:1_{927B8054-32C7-4A12-8025-1812CF37DC0B}" xr6:coauthVersionLast="47" xr6:coauthVersionMax="47" xr10:uidLastSave="{00000000-0000-0000-0000-000000000000}"/>
  <bookViews>
    <workbookView xWindow="96" yWindow="708" windowWidth="17268" windowHeight="978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Failed US Kickstarters" sheetId="7" r:id="rId4"/>
    <sheet name="Descriptive Statistics" sheetId="8" r:id="rId5"/>
    <sheet name="Successful US Kickstarters" sheetId="6" r:id="rId6"/>
    <sheet name="Category Statistics" sheetId="2" r:id="rId7"/>
    <sheet name="Subcategory Statistics" sheetId="3" r:id="rId8"/>
    <sheet name="Outcomes Based on Launch Date" sheetId="4" r:id="rId9"/>
    <sheet name="Edinburgh Research" sheetId="5" r:id="rId10"/>
    <sheet name="Chart1" sheetId="9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B13" i="11"/>
  <c r="B12" i="11"/>
  <c r="B11" i="11"/>
  <c r="B10" i="11"/>
  <c r="B9" i="11"/>
  <c r="B8" i="11"/>
  <c r="B7" i="11"/>
  <c r="B6" i="11"/>
  <c r="B5" i="11"/>
  <c r="B4" i="11"/>
  <c r="B3" i="11"/>
  <c r="U1433" i="1"/>
  <c r="U1434" i="1"/>
  <c r="U1435" i="1"/>
  <c r="U1854" i="1"/>
  <c r="U1979" i="1"/>
  <c r="U1980" i="1"/>
  <c r="U2367" i="1"/>
  <c r="U2425" i="1"/>
  <c r="U2426" i="1"/>
  <c r="U2557" i="1"/>
  <c r="U2558" i="1"/>
  <c r="U2589" i="1"/>
  <c r="U2826" i="1"/>
  <c r="U2834" i="1"/>
  <c r="U2836" i="1"/>
  <c r="U2973" i="1"/>
  <c r="U2974" i="1"/>
  <c r="U2975" i="1"/>
  <c r="U3113" i="1"/>
  <c r="U3114" i="1"/>
  <c r="U3115" i="1"/>
  <c r="U3215" i="1"/>
  <c r="U3250" i="1"/>
  <c r="U3251" i="1"/>
  <c r="U3337" i="1"/>
  <c r="U3338" i="1"/>
  <c r="U3401" i="1"/>
  <c r="U3402" i="1"/>
  <c r="U3420" i="1"/>
  <c r="U3482" i="1"/>
  <c r="U3483" i="1"/>
  <c r="U3484" i="1"/>
  <c r="U3563" i="1"/>
  <c r="U3564" i="1"/>
  <c r="U3565" i="1"/>
  <c r="U3625" i="1"/>
  <c r="U3626" i="1"/>
  <c r="U3642" i="1"/>
  <c r="U3691" i="1"/>
  <c r="U3692" i="1"/>
  <c r="U3693" i="1"/>
  <c r="U3758" i="1"/>
  <c r="U3764" i="1"/>
  <c r="U3765" i="1"/>
  <c r="U3828" i="1"/>
  <c r="U3829" i="1"/>
  <c r="U3830" i="1"/>
  <c r="U3892" i="1"/>
  <c r="U3893" i="1"/>
  <c r="U3939" i="1"/>
  <c r="U3940" i="1"/>
  <c r="U3941" i="1"/>
  <c r="U3997" i="1"/>
  <c r="U3998" i="1"/>
  <c r="U4003" i="1"/>
  <c r="U4045" i="1"/>
  <c r="U4060" i="1"/>
  <c r="U4061" i="1"/>
  <c r="U4108" i="1"/>
  <c r="U4109" i="1"/>
  <c r="B13" i="8"/>
  <c r="B14" i="8" s="1"/>
  <c r="C5" i="8"/>
  <c r="C7" i="8" s="1"/>
  <c r="C14" i="8"/>
  <c r="C13" i="8"/>
  <c r="C12" i="8"/>
  <c r="C11" i="8"/>
  <c r="B12" i="8"/>
  <c r="B11" i="8"/>
  <c r="C6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S1434" i="1"/>
  <c r="S1435" i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S1980" i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S2426" i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S2558" i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S2835" i="1"/>
  <c r="U2835" i="1" s="1"/>
  <c r="S2836" i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S2974" i="1"/>
  <c r="S2975" i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S3114" i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S3338" i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S3402" i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S3483" i="1"/>
  <c r="S3484" i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S3564" i="1"/>
  <c r="S3565" i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S3626" i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S3692" i="1"/>
  <c r="S3693" i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S3765" i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S3829" i="1"/>
  <c r="S3830" i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S3893" i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S3940" i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S3998" i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S4061" i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S4109" i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<sst xmlns="http://schemas.openxmlformats.org/spreadsheetml/2006/main" count="38386" uniqueCount="8417">
  <si>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</si>
  <si>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</si>
  <si>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</si>
  <si>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</si>
  <si>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</si>
  <si>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</si>
  <si>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</si>
  <si>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</si>
  <si>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</si>
  <si>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</si>
  <si>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</si>
  <si>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</si>
  <si>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</si>
  <si>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</si>
  <si>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</si>
  <si>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</si>
  <si>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</si>
  <si>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</si>
  <si>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</si>
  <si>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</si>
  <si>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</si>
  <si>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</si>
  <si>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</si>
  <si>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</si>
  <si>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</si>
  <si>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</si>
  <si>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</si>
  <si>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</si>
  <si>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</si>
  <si>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</si>
  <si>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</si>
  <si>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</si>
  <si>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</si>
  <si>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</si>
  <si>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</si>
  <si>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</si>
  <si>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</si>
  <si>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</si>
  <si>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</si>
  <si>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</si>
  <si>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</si>
  <si>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</si>
  <si>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</si>
  <si>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</si>
  <si>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</si>
  <si>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</si>
  <si>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</si>
  <si>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</si>
  <si>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</si>
  <si>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</si>
  <si>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</si>
  <si>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</si>
  <si>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</si>
  <si>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</si>
  <si>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</si>
  <si>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</si>
  <si>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</si>
  <si>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</si>
  <si>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</si>
  <si>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</si>
  <si>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</si>
  <si>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</si>
  <si>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</si>
  <si>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</si>
  <si>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</si>
  <si>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</si>
  <si>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</si>
  <si>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</si>
  <si>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</si>
  <si>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</si>
  <si>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</si>
  <si>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</si>
  <si>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</si>
  <si>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</si>
  <si>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</si>
  <si>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</si>
  <si>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</si>
  <si>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</si>
  <si>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</si>
  <si>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</si>
  <si>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</si>
  <si>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</si>
  <si>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</si>
  <si>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</si>
  <si>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</si>
  <si>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</si>
  <si>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</si>
  <si>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</si>
  <si>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</si>
  <si>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</si>
  <si>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</si>
  <si>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</si>
  <si>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</si>
  <si>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</si>
  <si>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</si>
  <si>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</si>
  <si>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</si>
  <si>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</si>
  <si>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</si>
  <si>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</si>
  <si>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</si>
  <si>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</si>
  <si>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</si>
  <si>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</si>
  <si>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</si>
  <si>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</si>
  <si>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</si>
  <si>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</si>
  <si>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</si>
  <si>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</si>
  <si>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</si>
  <si>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</si>
  <si>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</si>
  <si>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</si>
  <si>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</si>
  <si>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</si>
  <si>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</si>
  <si>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</si>
  <si>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</si>
  <si>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</si>
  <si>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</si>
  <si>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</si>
  <si>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</si>
  <si>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</si>
  <si>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</si>
  <si>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</si>
  <si>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</si>
  <si>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</si>
  <si>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</si>
  <si>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</si>
  <si>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</si>
  <si>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</si>
  <si>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</si>
  <si>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</si>
  <si>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</si>
  <si>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</si>
  <si>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</si>
  <si>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</si>
  <si>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</si>
  <si>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</si>
  <si>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</si>
  <si>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</si>
  <si>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</si>
  <si>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</si>
  <si>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</si>
  <si>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</si>
  <si>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</si>
  <si>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</si>
  <si>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</si>
  <si>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</si>
  <si>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</si>
  <si>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</si>
  <si>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</si>
  <si>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</si>
  <si>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</si>
  <si>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</si>
  <si>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</si>
  <si>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</si>
  <si>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</si>
  <si>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</si>
  <si>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</si>
  <si>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</si>
  <si>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</si>
  <si>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</si>
  <si>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</si>
  <si>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</si>
  <si>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</si>
  <si>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</si>
  <si>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</si>
  <si>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</si>
  <si>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</si>
  <si>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</si>
  <si>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</si>
  <si>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</si>
  <si>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</si>
  <si>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</si>
  <si>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</si>
  <si>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</si>
  <si>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</si>
  <si>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</si>
  <si>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</si>
  <si>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</si>
  <si>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</si>
  <si>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</si>
  <si>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</si>
  <si>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</si>
  <si>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</si>
  <si>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</si>
  <si>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</si>
  <si>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</si>
  <si>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</si>
  <si>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</si>
  <si>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</si>
  <si>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</si>
  <si>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</si>
  <si>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</si>
  <si>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</si>
  <si>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</si>
  <si>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</si>
  <si>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</si>
  <si>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</si>
  <si>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</si>
  <si>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</si>
  <si>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</si>
  <si>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</si>
  <si>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</si>
  <si>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</si>
  <si>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</si>
  <si>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</si>
  <si>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</si>
  <si>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</si>
  <si>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</si>
  <si>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</si>
  <si>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</si>
  <si>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</si>
  <si>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</si>
  <si>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</si>
  <si>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</si>
  <si>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</si>
  <si>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</si>
  <si>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</si>
  <si>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</si>
  <si>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</si>
  <si>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</si>
  <si>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</si>
  <si>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</si>
  <si>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</si>
  <si>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</si>
  <si>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</si>
  <si>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</si>
  <si>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</si>
  <si>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</si>
  <si>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</si>
  <si>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</si>
  <si>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</si>
  <si>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</si>
  <si>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</si>
  <si>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</si>
  <si>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</si>
  <si>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</si>
  <si>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</si>
  <si>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</si>
  <si>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</si>
  <si>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</si>
  <si>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</si>
  <si>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</si>
  <si>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</si>
  <si>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</si>
  <si>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</si>
  <si>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</si>
  <si>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</si>
  <si>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</si>
  <si>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</si>
  <si>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</si>
  <si>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</si>
  <si>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</si>
  <si>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</si>
  <si>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</si>
  <si>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</si>
  <si>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</si>
  <si>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</si>
  <si>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</si>
  <si>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</si>
  <si>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</si>
  <si>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</si>
  <si>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</si>
  <si>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</si>
  <si>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</si>
  <si>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</si>
  <si>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</si>
  <si>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</si>
  <si>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</si>
  <si>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</si>
  <si>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</si>
  <si>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</si>
  <si>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</si>
  <si>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</si>
  <si>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</si>
  <si>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</si>
  <si>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</si>
  <si>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</si>
  <si>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</si>
  <si>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</si>
  <si>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</si>
  <si>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</si>
  <si>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</si>
  <si>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</si>
  <si>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</si>
  <si>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</si>
  <si>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</si>
  <si>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</si>
  <si>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</si>
  <si>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</si>
  <si>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</si>
  <si>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</si>
  <si>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</si>
  <si>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</si>
  <si>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</si>
  <si>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</si>
  <si>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</si>
  <si>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</si>
  <si>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</si>
  <si>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</si>
  <si>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</si>
  <si>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</si>
  <si>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</si>
  <si>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</si>
  <si>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</si>
  <si>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</si>
  <si>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</si>
  <si>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</si>
  <si>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</si>
  <si>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</si>
  <si>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</si>
  <si>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</si>
  <si>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</si>
  <si>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</si>
  <si>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</si>
  <si>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</si>
  <si>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</si>
  <si>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</si>
  <si>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</si>
  <si>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</si>
  <si>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</si>
  <si>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</si>
  <si>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</si>
  <si>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</si>
  <si>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</si>
  <si>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</si>
  <si>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</si>
  <si>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</si>
  <si>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</si>
  <si>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</si>
  <si>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</si>
  <si>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</si>
  <si>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</si>
  <si>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</si>
  <si>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</si>
  <si>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</si>
  <si>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</si>
  <si>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</si>
  <si>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</si>
  <si>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</si>
  <si>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</si>
  <si>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</si>
  <si>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</si>
  <si>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</si>
  <si>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</si>
  <si>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</si>
  <si>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</si>
  <si>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</si>
  <si>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</si>
  <si>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</si>
  <si>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</si>
  <si>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</si>
  <si>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</si>
  <si>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</si>
  <si>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</si>
  <si>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</si>
  <si>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</si>
  <si>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</si>
  <si>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</si>
  <si>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</si>
  <si>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</si>
  <si>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</si>
  <si>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</si>
  <si>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</si>
  <si>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</si>
  <si>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</si>
  <si>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</si>
  <si>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</si>
  <si>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</si>
  <si>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</si>
  <si>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</si>
  <si>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</si>
  <si>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</si>
  <si>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</si>
  <si>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</si>
  <si>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</si>
  <si>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</si>
  <si>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</si>
  <si>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</si>
  <si>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</si>
  <si>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</si>
  <si>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</si>
  <si>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</si>
  <si>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</si>
  <si>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</si>
  <si>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</si>
  <si>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</si>
  <si>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</si>
  <si>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</si>
  <si>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</si>
  <si>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</si>
  <si>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</si>
  <si>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</si>
  <si>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</si>
  <si>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</si>
  <si>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</si>
  <si>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</si>
  <si>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</si>
  <si>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</si>
  <si>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</si>
  <si>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</si>
  <si>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</si>
  <si>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</si>
  <si>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</si>
  <si>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</si>
  <si>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</si>
  <si>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</si>
  <si>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</si>
  <si>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</si>
  <si>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</si>
  <si>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</si>
  <si>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</si>
  <si>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</si>
  <si>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</si>
  <si>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</si>
  <si>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</si>
  <si>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</si>
  <si>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</si>
  <si>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</si>
  <si>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</si>
  <si>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</si>
  <si>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</si>
  <si>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</si>
  <si>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</si>
  <si>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</si>
  <si>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</si>
  <si>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</si>
  <si>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</si>
  <si>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</si>
  <si>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</si>
  <si>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</si>
  <si>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</si>
  <si>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</si>
  <si>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</si>
  <si>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</si>
  <si>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</si>
  <si>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</si>
  <si>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</si>
  <si>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</si>
  <si>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</si>
  <si>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</si>
  <si>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</si>
  <si>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</si>
  <si>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</si>
  <si>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</si>
  <si>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</si>
  <si>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</si>
  <si>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</si>
  <si>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</si>
  <si>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</si>
  <si>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</si>
  <si>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</si>
  <si>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</si>
  <si>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</si>
  <si>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</si>
  <si>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</si>
  <si>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</si>
  <si>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</si>
  <si>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</si>
  <si>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</si>
  <si>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</si>
  <si>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</si>
  <si>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</si>
  <si>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</si>
  <si>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</si>
  <si>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</si>
  <si>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</si>
  <si>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</si>
  <si>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</si>
  <si>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</si>
  <si>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</si>
  <si>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</si>
  <si>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</si>
  <si>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</si>
  <si>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</si>
  <si>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</si>
  <si>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</si>
  <si>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</si>
  <si>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</si>
  <si>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</si>
  <si>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</si>
  <si>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</si>
  <si>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</si>
  <si>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</si>
  <si>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</si>
  <si>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</si>
  <si>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</si>
  <si>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</si>
  <si>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</si>
  <si>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</si>
  <si>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</si>
  <si>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</si>
  <si>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</si>
  <si>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</si>
  <si>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</si>
  <si>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</si>
  <si>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</si>
  <si>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</si>
  <si>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</si>
  <si>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</si>
  <si>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</si>
  <si>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</si>
  <si>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</si>
  <si>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</si>
  <si>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</si>
  <si>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</si>
  <si>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</si>
  <si>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</si>
  <si>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</si>
  <si>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</si>
  <si>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</si>
  <si>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</si>
  <si>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</si>
  <si>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</si>
  <si>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</si>
  <si>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</si>
  <si>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</si>
  <si>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</si>
  <si>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</si>
  <si>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</si>
  <si>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</si>
  <si>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</si>
  <si>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</si>
  <si>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</si>
  <si>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</si>
  <si>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</si>
  <si>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</si>
  <si>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</si>
  <si>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</si>
  <si>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</si>
  <si>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</si>
  <si>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</si>
  <si>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</si>
  <si>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</si>
  <si>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</si>
  <si>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</si>
  <si>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</si>
  <si>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</si>
  <si>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</si>
  <si>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</si>
  <si>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</si>
  <si>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</si>
  <si>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</si>
  <si>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</si>
  <si>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</si>
  <si>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</si>
  <si>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</si>
  <si>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</si>
  <si>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</si>
  <si>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</si>
  <si>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</si>
  <si>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</si>
  <si>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</si>
  <si>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</si>
  <si>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</si>
  <si>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</si>
  <si>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</si>
  <si>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</si>
  <si>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</si>
  <si>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</si>
  <si>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</si>
  <si>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</si>
  <si>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</si>
  <si>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</si>
  <si>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</si>
  <si>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</si>
  <si>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</si>
  <si>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</si>
  <si>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</si>
  <si>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</si>
  <si>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</si>
  <si>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</si>
  <si>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</si>
  <si>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</si>
  <si>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</si>
  <si>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</si>
  <si>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</si>
  <si>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</si>
  <si>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</si>
  <si>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</si>
  <si>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</si>
  <si>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</si>
  <si>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</si>
  <si>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</si>
  <si>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</si>
  <si>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</si>
  <si>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</si>
  <si>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</si>
  <si>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</si>
  <si>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</si>
  <si>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</si>
  <si>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</si>
  <si>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</si>
  <si>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</si>
  <si>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</si>
  <si>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</si>
  <si>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</si>
  <si>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</si>
  <si>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</si>
  <si>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</si>
  <si>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</si>
  <si>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</si>
  <si>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</si>
  <si>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</si>
  <si>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</si>
  <si>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</si>
  <si>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</si>
  <si>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</si>
  <si>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</si>
  <si>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</si>
  <si>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</si>
  <si>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</si>
  <si>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</si>
  <si>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</si>
  <si>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</si>
  <si>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</si>
  <si>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</si>
  <si>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</si>
  <si>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</si>
  <si>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</si>
  <si>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</si>
  <si>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</si>
  <si>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</si>
  <si>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</si>
  <si>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</si>
  <si>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</si>
  <si>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</si>
  <si>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</si>
  <si>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</si>
  <si>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</si>
  <si>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</si>
  <si>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</si>
  <si>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</si>
  <si>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</si>
  <si>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</si>
  <si>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</si>
  <si>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</si>
  <si>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</si>
  <si>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</si>
  <si>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</si>
  <si>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</si>
  <si>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</si>
  <si>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</si>
  <si>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</si>
  <si>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</si>
  <si>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</si>
  <si>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</si>
  <si>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</si>
  <si>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</si>
  <si>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</si>
  <si>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</si>
  <si>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</si>
  <si>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</si>
  <si>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</si>
  <si>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</si>
  <si>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</si>
  <si>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</si>
  <si>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</si>
  <si>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</si>
  <si>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</si>
  <si>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</si>
  <si>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</si>
  <si>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</si>
  <si>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</si>
  <si>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</si>
  <si>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</si>
  <si>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</si>
  <si>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</si>
  <si>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</si>
  <si>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</si>
  <si>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</si>
  <si>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</si>
  <si>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</si>
  <si>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</si>
  <si>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</si>
  <si>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</si>
  <si>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</si>
  <si>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</si>
  <si>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</si>
  <si>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</si>
  <si>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</si>
  <si>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</si>
  <si>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</si>
  <si>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</si>
  <si>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</si>
  <si>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</si>
  <si>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</si>
  <si>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</si>
  <si>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</si>
  <si>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</si>
  <si>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</si>
  <si>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</si>
  <si>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</si>
  <si>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</si>
  <si>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</si>
  <si>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</si>
  <si>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</si>
  <si>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</si>
  <si>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</si>
  <si>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</si>
  <si>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</si>
  <si>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</si>
  <si>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</si>
  <si>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</si>
  <si>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</si>
  <si>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</si>
  <si>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</si>
  <si>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</si>
  <si>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</si>
  <si>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</si>
  <si>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</si>
  <si>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</si>
  <si>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</si>
  <si>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</si>
  <si>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</si>
  <si>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</si>
  <si>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</si>
  <si>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</si>
  <si>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</si>
  <si>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</si>
  <si>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</si>
  <si>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</si>
  <si>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</si>
  <si>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</si>
  <si>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</si>
  <si>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</si>
  <si>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</si>
  <si>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</si>
  <si>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</si>
  <si>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</si>
  <si>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</si>
  <si>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</si>
  <si>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</si>
  <si>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</si>
  <si>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</si>
  <si>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</si>
  <si>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</si>
  <si>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</si>
  <si>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</si>
  <si>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</si>
  <si>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</si>
  <si>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</si>
  <si>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</si>
  <si>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</si>
  <si>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</si>
  <si>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</si>
  <si>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</si>
  <si>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</si>
  <si>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</si>
  <si>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</si>
  <si>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</si>
  <si>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</si>
  <si>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</si>
  <si>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</si>
  <si>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</si>
  <si>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</si>
  <si>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</si>
  <si>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</si>
  <si>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</si>
  <si>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</si>
  <si>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</si>
  <si>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</si>
  <si>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</si>
  <si>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</si>
  <si>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</si>
  <si>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</si>
  <si>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</si>
  <si>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</si>
  <si>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</si>
  <si>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</si>
  <si>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</si>
  <si>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</si>
  <si>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</si>
  <si>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</si>
  <si>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</si>
  <si>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</si>
  <si>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</si>
  <si>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</si>
  <si>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</si>
  <si>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</si>
  <si>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</si>
  <si>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</si>
  <si>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</si>
  <si>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</si>
  <si>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</si>
  <si>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</si>
  <si>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</si>
  <si>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</si>
  <si>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</si>
  <si>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</si>
  <si>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</si>
  <si>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</si>
  <si>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</si>
  <si>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</si>
  <si>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</si>
  <si>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</si>
  <si>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</si>
  <si>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</si>
  <si>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</si>
  <si>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</si>
  <si>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</si>
  <si>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</si>
  <si>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</si>
  <si>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</si>
  <si>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</si>
  <si>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</si>
  <si>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</si>
  <si>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</si>
  <si>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</si>
  <si>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</si>
  <si>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</si>
  <si>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</si>
  <si>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</si>
  <si>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</si>
  <si>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</si>
  <si>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</si>
  <si>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</si>
  <si>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</si>
  <si>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</si>
  <si>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</si>
  <si>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</si>
  <si>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</si>
  <si>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</si>
  <si>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</si>
  <si>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</si>
  <si>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</si>
  <si>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</si>
  <si>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</si>
  <si>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</si>
  <si>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</si>
  <si>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</si>
  <si>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</si>
  <si>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</si>
  <si>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</si>
  <si>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</si>
  <si>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</si>
  <si>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</si>
  <si>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</si>
  <si>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</si>
  <si>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</si>
  <si>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</si>
  <si>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</si>
  <si>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</si>
  <si>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</si>
  <si>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</si>
  <si>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</si>
  <si>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</si>
  <si>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</si>
  <si>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</si>
  <si>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</si>
  <si>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</si>
  <si>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</si>
  <si>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</si>
  <si>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</si>
  <si>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</si>
  <si>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</si>
  <si>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</si>
  <si>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</si>
  <si>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</si>
  <si>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</si>
  <si>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</si>
  <si>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</si>
  <si>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</si>
  <si>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</si>
  <si>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</si>
  <si>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</si>
  <si>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</si>
  <si>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</si>
  <si>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</si>
  <si>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</si>
  <si>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</si>
  <si>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</si>
  <si>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</si>
  <si>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</si>
  <si>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</si>
  <si>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</si>
  <si>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</si>
  <si>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</si>
  <si>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</si>
  <si>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</si>
  <si>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</si>
  <si>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</si>
  <si>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</si>
  <si>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</si>
  <si>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</si>
  <si>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</si>
  <si>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</si>
  <si>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</si>
  <si>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</si>
  <si>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</si>
  <si>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</si>
  <si>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</si>
  <si>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</si>
  <si>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</si>
  <si>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</si>
  <si>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</si>
  <si>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</si>
  <si>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</si>
  <si>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</si>
  <si>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</si>
  <si>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</si>
  <si>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</si>
  <si>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</si>
  <si>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</si>
  <si>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</si>
  <si>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</si>
  <si>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</si>
  <si>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</si>
  <si>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</si>
  <si>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</si>
  <si>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</si>
  <si>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</si>
  <si>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</si>
  <si>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</si>
  <si>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</si>
  <si>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</si>
  <si>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</si>
  <si>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</si>
  <si>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</si>
  <si>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</si>
  <si>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</si>
  <si>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</si>
  <si>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</si>
  <si>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</si>
  <si>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</si>
  <si>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</si>
  <si>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</si>
  <si>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</si>
  <si>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</si>
  <si>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</si>
  <si>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</si>
  <si>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</si>
  <si>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</si>
  <si>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</si>
  <si>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</si>
  <si>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</si>
  <si>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</si>
  <si>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</si>
  <si>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</si>
  <si>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</si>
  <si>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</si>
  <si>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</si>
  <si>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</si>
  <si>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</si>
  <si>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</si>
  <si>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</si>
  <si>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</si>
  <si>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</si>
  <si>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</si>
  <si>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</si>
  <si>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</si>
  <si>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</si>
  <si>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</si>
  <si>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</si>
  <si>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</si>
  <si>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</si>
  <si>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</si>
  <si>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</si>
  <si>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</si>
  <si>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</si>
  <si>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</si>
  <si>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</si>
  <si>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</si>
  <si>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</si>
  <si>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</si>
  <si>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</si>
  <si>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</si>
  <si>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</si>
  <si>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</si>
  <si>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</si>
  <si>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</si>
  <si>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</si>
  <si>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</si>
  <si>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</si>
  <si>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</si>
  <si>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</si>
  <si>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</si>
  <si>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</si>
  <si>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</si>
  <si>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</si>
  <si>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</si>
  <si>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</si>
  <si>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</si>
  <si>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</si>
  <si>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</si>
  <si>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</si>
  <si>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</si>
  <si>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</si>
  <si>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</si>
  <si>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</si>
  <si>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</si>
  <si>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</si>
  <si>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</si>
  <si>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</si>
  <si>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</si>
  <si>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</si>
  <si>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</si>
  <si>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</si>
  <si>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</si>
  <si>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</si>
  <si>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</si>
  <si>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</si>
  <si>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</si>
  <si>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</si>
  <si>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</si>
  <si>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</si>
  <si>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</si>
  <si>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</si>
  <si>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</si>
  <si>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</si>
  <si>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</si>
  <si>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</si>
  <si>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</si>
  <si>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</si>
  <si>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</si>
  <si>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</si>
  <si>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</si>
  <si>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</si>
  <si>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</si>
  <si>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</si>
  <si>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</si>
  <si>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</si>
  <si>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</si>
  <si>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</si>
  <si>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</si>
  <si>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</si>
  <si>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</si>
  <si>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</si>
  <si>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</si>
  <si>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</si>
  <si>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</si>
  <si>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</si>
  <si>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</si>
  <si>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</si>
  <si>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</si>
  <si>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</si>
  <si>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</si>
  <si>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</si>
  <si>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</si>
  <si>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</si>
  <si>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</si>
  <si>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</si>
  <si>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</si>
  <si>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</si>
  <si>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</si>
  <si>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</si>
  <si>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</si>
  <si>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</si>
  <si>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</si>
  <si>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</si>
  <si>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</si>
  <si>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</si>
  <si>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</si>
  <si>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</si>
  <si>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</si>
  <si>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</si>
  <si>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</si>
  <si>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</si>
  <si>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</si>
  <si>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</si>
  <si>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</si>
  <si>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</si>
  <si>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</si>
  <si>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</si>
  <si>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</si>
  <si>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</si>
  <si>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</si>
  <si>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</si>
  <si>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</si>
  <si>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</si>
  <si>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</si>
  <si>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</si>
  <si>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</si>
  <si>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</si>
  <si>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</si>
  <si>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</si>
  <si>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</si>
  <si>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</si>
  <si>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</si>
  <si>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</si>
  <si>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</si>
  <si>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</si>
  <si>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</si>
  <si>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</si>
  <si>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</si>
  <si>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</si>
  <si>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</si>
  <si>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</si>
  <si>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</si>
  <si>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</si>
  <si>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</si>
  <si>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</si>
  <si>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</si>
  <si>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</si>
  <si>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</si>
  <si>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</si>
  <si>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</si>
  <si>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</si>
  <si>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</si>
  <si>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</si>
  <si>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</si>
  <si>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</si>
  <si>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</si>
  <si>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</si>
  <si>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</si>
  <si>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</si>
  <si>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</si>
  <si>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</si>
  <si>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</si>
  <si>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</si>
  <si>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</si>
  <si>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</si>
  <si>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</si>
  <si>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</si>
  <si>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</si>
  <si>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</si>
  <si>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</si>
  <si>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</si>
  <si>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</si>
  <si>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</si>
  <si>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</si>
  <si>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</si>
  <si>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</si>
  <si>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</si>
  <si>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</si>
  <si>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</si>
  <si>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</si>
  <si>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</si>
  <si>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</si>
  <si>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</si>
  <si>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</si>
  <si>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</si>
  <si>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</si>
  <si>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</si>
  <si>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</si>
  <si>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</si>
  <si>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</si>
  <si>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</si>
  <si>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</si>
  <si>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</si>
  <si>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</si>
  <si>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</si>
  <si>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</si>
  <si>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</si>
  <si>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</si>
  <si>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</si>
  <si>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</si>
  <si>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</si>
  <si>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</si>
  <si>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</si>
  <si>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</si>
  <si>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</si>
  <si>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</si>
  <si>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</si>
  <si>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</si>
  <si>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</si>
  <si>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</si>
  <si>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</si>
  <si>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</si>
  <si>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</si>
  <si>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</si>
  <si>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</si>
  <si>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</si>
  <si>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</si>
  <si>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</si>
  <si>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</si>
  <si>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</si>
  <si>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</si>
  <si>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</si>
  <si>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</si>
  <si>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</si>
  <si>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</si>
  <si>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</si>
  <si>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</si>
  <si>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</si>
  <si>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</si>
  <si>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</si>
  <si>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</si>
  <si>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</si>
  <si>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</si>
  <si>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</si>
  <si>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</si>
  <si>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</si>
  <si>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</si>
  <si>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</si>
  <si>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</si>
  <si>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</si>
  <si>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</si>
  <si>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</si>
  <si>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</si>
  <si>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</si>
  <si>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</si>
  <si>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</si>
  <si>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</si>
  <si>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</si>
  <si>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</si>
  <si>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</si>
  <si>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</si>
  <si>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</si>
  <si>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</si>
  <si>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</si>
  <si>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</si>
  <si>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</si>
  <si>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</si>
  <si>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</si>
  <si>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</si>
  <si>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</si>
  <si>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</si>
  <si>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</si>
  <si>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</si>
  <si>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</si>
  <si>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</si>
  <si>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</si>
  <si>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</si>
  <si>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</si>
  <si>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</si>
  <si>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</si>
  <si>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</si>
  <si>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</si>
  <si>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</si>
  <si>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</si>
  <si>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</si>
  <si>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</si>
  <si>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</si>
  <si>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</si>
  <si>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</si>
  <si>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</si>
  <si>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</si>
  <si>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</si>
  <si>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</si>
  <si>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</si>
  <si>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</si>
  <si>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</si>
  <si>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</si>
  <si>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</si>
  <si>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</si>
  <si>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</si>
  <si>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</si>
  <si>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</si>
  <si>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</si>
  <si>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</si>
  <si>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</si>
  <si>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</si>
  <si>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</si>
  <si>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</si>
  <si>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</si>
  <si>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</si>
  <si>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</si>
  <si>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</si>
  <si>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</si>
  <si>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</si>
  <si>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</si>
  <si>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</si>
  <si>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</si>
  <si>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</si>
  <si>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</si>
  <si>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</si>
  <si>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</si>
  <si>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</si>
  <si>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</si>
  <si>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</si>
  <si>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</si>
  <si>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</si>
  <si>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</si>
  <si>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</si>
  <si>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</si>
  <si>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</si>
  <si>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</si>
  <si>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</si>
  <si>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</si>
  <si>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</si>
  <si>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</si>
  <si>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</si>
  <si>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</si>
  <si>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</si>
  <si>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</si>
  <si>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</si>
  <si>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</si>
  <si>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</si>
  <si>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</si>
  <si>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</si>
  <si>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</si>
  <si>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</si>
  <si>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</si>
  <si>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</si>
  <si>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</si>
  <si>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</si>
  <si>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</si>
  <si>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</si>
  <si>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</si>
  <si>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</si>
  <si>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</si>
  <si>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</si>
  <si>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</si>
  <si>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</si>
  <si>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</si>
  <si>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</si>
  <si>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</si>
  <si>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</si>
  <si>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</si>
  <si>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</si>
  <si>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</si>
  <si>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</si>
  <si>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</si>
  <si>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</si>
  <si>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</si>
  <si>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</si>
  <si>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</si>
  <si>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</si>
  <si>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</si>
  <si>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</si>
  <si>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</si>
  <si>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</si>
  <si>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</si>
  <si>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</si>
  <si>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</si>
  <si>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</si>
  <si>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</si>
  <si>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</si>
  <si>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</si>
  <si>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</si>
  <si>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</si>
  <si>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</si>
  <si>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</si>
  <si>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</si>
  <si>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</si>
  <si>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</si>
  <si>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</si>
  <si>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</si>
  <si>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</si>
  <si>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</si>
  <si>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</si>
  <si>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</si>
  <si>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</si>
  <si>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</si>
  <si>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</si>
  <si>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</si>
  <si>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</si>
  <si>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</si>
  <si>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</si>
  <si>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</si>
  <si>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</si>
  <si>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</si>
  <si>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</si>
  <si>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</si>
  <si>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</si>
  <si>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</si>
  <si>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</si>
  <si>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</si>
  <si>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</si>
  <si>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</si>
  <si>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</si>
  <si>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</si>
  <si>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</si>
  <si>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</si>
  <si>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</si>
  <si>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</si>
  <si>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</si>
  <si>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</si>
  <si>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</si>
  <si>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</si>
  <si>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</si>
  <si>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</si>
  <si>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</si>
  <si>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</si>
  <si>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</si>
  <si>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</si>
  <si>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</si>
  <si>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</si>
  <si>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</si>
  <si>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</si>
  <si>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</si>
  <si>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</si>
  <si>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</si>
  <si>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</si>
  <si>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</si>
  <si>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</si>
  <si>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</si>
  <si>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</si>
  <si>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</si>
  <si>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</si>
  <si>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</si>
  <si>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</si>
  <si>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</si>
  <si>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</si>
  <si>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</si>
  <si>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</si>
  <si>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</si>
  <si>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</si>
  <si>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</si>
  <si>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</si>
  <si>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</si>
  <si>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</si>
  <si>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</si>
  <si>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</si>
  <si>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</si>
  <si>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</si>
  <si>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</si>
  <si>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</si>
  <si>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</si>
  <si>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</si>
  <si>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</si>
  <si>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</si>
  <si>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</si>
  <si>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</si>
  <si>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</si>
  <si>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</si>
  <si>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</si>
  <si>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</si>
  <si>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</si>
  <si>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</si>
  <si>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</si>
  <si>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</si>
  <si>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</si>
  <si>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</si>
  <si>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</si>
  <si>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</si>
  <si>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</si>
  <si>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</si>
  <si>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</si>
  <si>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</si>
  <si>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</si>
  <si>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</si>
  <si>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</si>
  <si>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</si>
  <si>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</si>
  <si>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</si>
  <si>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</si>
  <si>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</si>
  <si>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</si>
  <si>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</si>
  <si>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</si>
  <si>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</si>
  <si>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</si>
  <si>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</si>
  <si>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</si>
  <si>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</si>
  <si>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</si>
  <si>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</si>
  <si>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</si>
  <si>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</si>
  <si>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</si>
  <si>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</si>
  <si>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</si>
  <si>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</si>
  <si>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</si>
  <si>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</si>
  <si>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</si>
  <si>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</si>
  <si>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</si>
  <si>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</si>
  <si>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</si>
  <si>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</si>
  <si>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</si>
  <si>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</si>
  <si>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</si>
  <si>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</si>
  <si>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</si>
  <si>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</si>
  <si>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</si>
  <si>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</si>
  <si>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</si>
  <si>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</si>
  <si>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</si>
  <si>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</si>
  <si>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</si>
  <si>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</si>
  <si>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</si>
  <si>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</si>
  <si>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</si>
  <si>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</si>
  <si>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</si>
  <si>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</si>
  <si>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</si>
  <si>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</si>
  <si>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</si>
  <si>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</si>
  <si>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</si>
  <si>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</si>
  <si>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</si>
  <si>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</si>
  <si>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</si>
  <si>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</si>
  <si>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</si>
  <si>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</si>
  <si>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</si>
  <si>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</si>
  <si>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</si>
  <si>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</si>
  <si>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</si>
  <si>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</si>
  <si>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</si>
  <si>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</si>
  <si>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</si>
  <si>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</si>
  <si>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</si>
  <si>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</si>
  <si>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</si>
  <si>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</si>
  <si>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</si>
  <si>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</si>
  <si>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</si>
  <si>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</si>
  <si>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</si>
  <si>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</si>
  <si>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</si>
  <si>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</si>
  <si>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</si>
  <si>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</si>
  <si>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</si>
  <si>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</si>
  <si>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</si>
  <si>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</si>
  <si>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</si>
  <si>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</si>
  <si>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</si>
  <si>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</si>
  <si>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</si>
  <si>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</si>
  <si>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</si>
  <si>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</si>
  <si>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</si>
  <si>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</si>
  <si>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</si>
  <si>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</si>
  <si>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</si>
  <si>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</si>
  <si>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</si>
  <si>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</si>
  <si>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</si>
  <si>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</si>
  <si>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</si>
  <si>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</si>
  <si>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</si>
  <si>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</si>
  <si>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</si>
  <si>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</si>
  <si>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</si>
  <si>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</si>
  <si>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</si>
  <si>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</si>
  <si>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</si>
  <si>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</si>
  <si>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</si>
  <si>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</si>
  <si>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</si>
  <si>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</si>
  <si>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</si>
  <si>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</si>
  <si>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</si>
  <si>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</si>
  <si>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</si>
  <si>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</si>
  <si>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</si>
  <si>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</si>
  <si>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</si>
  <si>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</si>
  <si>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</si>
  <si>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</si>
  <si>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</si>
  <si>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</si>
  <si>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</si>
  <si>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</si>
  <si>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</si>
  <si>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</si>
  <si>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</si>
  <si>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</si>
  <si>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</si>
  <si>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</si>
  <si>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</si>
  <si>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</si>
  <si>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</si>
  <si>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</si>
  <si>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</si>
  <si>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</si>
  <si>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</si>
  <si>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</si>
  <si>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</si>
  <si>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</si>
  <si>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</si>
  <si>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</si>
  <si>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</si>
  <si>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</si>
  <si>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</si>
  <si>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</si>
  <si>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</si>
  <si>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</si>
  <si>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</si>
  <si>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</si>
  <si>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</si>
  <si>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</si>
  <si>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</si>
  <si>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</si>
  <si>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</si>
  <si>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</si>
  <si>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</si>
  <si>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</si>
  <si>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</si>
  <si>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</si>
  <si>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</si>
  <si>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</si>
  <si>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</si>
  <si>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</si>
  <si>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</si>
  <si>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</si>
  <si>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</si>
  <si>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</si>
  <si>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</si>
  <si>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</si>
  <si>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</si>
  <si>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</si>
  <si>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</si>
  <si>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</si>
  <si>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</si>
  <si>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</si>
  <si>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</si>
  <si>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</si>
  <si>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</si>
  <si>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</si>
  <si>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</si>
  <si>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</si>
  <si>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</si>
  <si>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</si>
  <si>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</si>
  <si>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</si>
  <si>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</si>
  <si>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</si>
  <si>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</si>
  <si>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</si>
  <si>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</si>
  <si>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</si>
  <si>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</si>
  <si>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</si>
  <si>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</si>
  <si>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</si>
  <si>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</si>
  <si>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</si>
  <si>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</si>
  <si>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</si>
  <si>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</si>
  <si>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</si>
  <si>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</si>
  <si>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</si>
  <si>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</si>
  <si>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</si>
  <si>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</si>
  <si>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</si>
  <si>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</si>
  <si>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</si>
  <si>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</si>
  <si>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</si>
  <si>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</si>
  <si>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</si>
  <si>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</si>
  <si>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</si>
  <si>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</si>
  <si>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</si>
  <si>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</si>
  <si>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</si>
  <si>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</si>
  <si>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</si>
  <si>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</si>
  <si>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</si>
  <si>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</si>
  <si>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</si>
  <si>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</si>
  <si>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</si>
  <si>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</si>
  <si>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</si>
  <si>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</si>
  <si>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</si>
  <si>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</si>
  <si>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</si>
  <si>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</si>
  <si>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</si>
  <si>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</si>
  <si>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</si>
  <si>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</si>
  <si>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</si>
  <si>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</si>
  <si>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</si>
  <si>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</si>
  <si>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</si>
  <si>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</si>
  <si>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</si>
  <si>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</si>
  <si>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</si>
  <si>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</si>
  <si>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</si>
  <si>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</si>
  <si>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</si>
  <si>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</si>
  <si>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</si>
  <si>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</si>
  <si>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</si>
  <si>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</si>
  <si>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</si>
  <si>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</si>
  <si>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</si>
  <si>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</si>
  <si>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</si>
  <si>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</si>
  <si>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</si>
  <si>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</si>
  <si>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</si>
  <si>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</si>
  <si>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</si>
  <si>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</si>
  <si>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</si>
  <si>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</si>
  <si>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</si>
  <si>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</si>
  <si>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</si>
  <si>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</si>
  <si>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</si>
  <si>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</si>
  <si>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</si>
  <si>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</si>
  <si>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</si>
  <si>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</si>
  <si>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</si>
  <si>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</si>
  <si>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</si>
  <si>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</si>
  <si>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</si>
  <si>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</si>
  <si>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</si>
  <si>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</si>
  <si>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</si>
  <si>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</si>
  <si>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</si>
  <si>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</si>
  <si>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</si>
  <si>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</si>
  <si>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</si>
  <si>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</si>
  <si>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</si>
  <si>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</si>
  <si>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</si>
  <si>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</si>
  <si>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</si>
  <si>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</si>
  <si>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</si>
  <si>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</si>
  <si>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</si>
  <si>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</si>
  <si>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</si>
  <si>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</si>
  <si>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</si>
  <si>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</si>
  <si>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</si>
  <si>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</si>
  <si>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</si>
  <si>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</si>
  <si>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</si>
  <si>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</si>
  <si>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</si>
  <si>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</si>
  <si>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</si>
  <si>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</si>
  <si>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</si>
  <si>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</si>
  <si>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</si>
  <si>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</si>
  <si>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</si>
  <si>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</si>
  <si>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</si>
  <si>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</si>
  <si>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</si>
  <si>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</si>
  <si>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</si>
  <si>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</si>
  <si>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</si>
  <si>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</si>
  <si>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</si>
  <si>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</si>
  <si>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</si>
  <si>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</si>
  <si>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</si>
  <si>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</si>
  <si>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</si>
  <si>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</si>
  <si>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</si>
  <si>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</si>
  <si>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</si>
  <si>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</si>
  <si>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</si>
  <si>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</si>
  <si>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</si>
  <si>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</si>
  <si>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</si>
  <si>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</si>
  <si>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</si>
  <si>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</si>
  <si>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</si>
  <si>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</si>
  <si>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</si>
  <si>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</si>
  <si>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</si>
  <si>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</si>
  <si>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</si>
  <si>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</si>
  <si>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</si>
  <si>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</si>
  <si>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</si>
  <si>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</si>
  <si>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</si>
  <si>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</si>
  <si>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</si>
  <si>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</si>
  <si>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</si>
  <si>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</si>
  <si>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</si>
  <si>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</si>
  <si>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</si>
  <si>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</si>
  <si>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</si>
  <si>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</si>
  <si>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</si>
  <si>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</si>
  <si>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</si>
  <si>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</si>
  <si>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</si>
  <si>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</si>
  <si>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</si>
  <si>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</si>
  <si>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</si>
  <si>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</si>
  <si>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</si>
  <si>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</si>
  <si>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</si>
  <si>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</si>
  <si>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</si>
  <si>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</si>
  <si>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</si>
  <si>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</si>
  <si>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</si>
  <si>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</si>
  <si>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</si>
  <si>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</si>
  <si>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</si>
  <si>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</si>
  <si>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</si>
  <si>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</si>
  <si>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</si>
  <si>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</si>
  <si>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</si>
  <si>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</si>
  <si>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</si>
  <si>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</si>
  <si>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</si>
  <si>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</si>
  <si>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</si>
  <si>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</si>
  <si>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</si>
  <si>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</si>
  <si>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</si>
  <si>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</si>
  <si>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</si>
  <si>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</si>
  <si>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</si>
  <si>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</si>
  <si>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</si>
  <si>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</si>
  <si>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</si>
  <si>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</si>
  <si>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</si>
  <si>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</si>
  <si>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</si>
  <si>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</si>
  <si>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</si>
  <si>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</si>
  <si>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</si>
  <si>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</si>
  <si>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</si>
  <si>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</si>
  <si>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</si>
  <si>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</si>
  <si>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</si>
  <si>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</si>
  <si>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</si>
  <si>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</si>
  <si>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</si>
  <si>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</si>
  <si>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</si>
  <si>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</si>
  <si>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</si>
  <si>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</si>
  <si>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</si>
  <si>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</si>
  <si>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</si>
  <si>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</si>
  <si>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</si>
  <si>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</si>
  <si>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</si>
  <si>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</si>
  <si>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</si>
  <si>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</si>
  <si>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</si>
  <si>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</si>
  <si>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</si>
  <si>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</si>
  <si>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</si>
  <si>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</si>
  <si>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</si>
  <si>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</si>
  <si>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</si>
  <si>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</si>
  <si>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</si>
  <si>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</si>
  <si>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</si>
  <si>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</si>
  <si>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</si>
  <si>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</si>
  <si>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</si>
  <si>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</si>
  <si>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</si>
  <si>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</si>
  <si>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</si>
  <si>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</si>
  <si>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</si>
  <si>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</si>
  <si>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</si>
  <si>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</si>
  <si>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</si>
  <si>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</si>
  <si>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</si>
  <si>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</si>
  <si>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</si>
  <si>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</si>
  <si>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</si>
  <si>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</si>
  <si>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</si>
  <si>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</si>
  <si>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</si>
  <si>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</si>
  <si>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</si>
  <si>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</si>
  <si>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</si>
  <si>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</si>
  <si>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</si>
  <si>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</si>
  <si>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</si>
  <si>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</si>
  <si>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</si>
  <si>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</si>
  <si>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</si>
  <si>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</si>
  <si>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</si>
  <si>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</si>
  <si>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</si>
  <si>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</si>
  <si>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</si>
  <si>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</si>
  <si>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</si>
  <si>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</si>
  <si>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</si>
  <si>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</si>
  <si>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</si>
  <si>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</si>
  <si>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</si>
  <si>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</si>
  <si>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</si>
  <si>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</si>
  <si>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</si>
  <si>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</si>
  <si>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</si>
  <si>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</si>
  <si>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</si>
  <si>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</si>
  <si>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</si>
  <si>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</si>
  <si>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</si>
  <si>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</si>
  <si>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</si>
  <si>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</si>
  <si>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</si>
  <si>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</si>
  <si>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</si>
  <si>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</si>
  <si>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</si>
  <si>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</si>
  <si>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</si>
  <si>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</si>
  <si>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</si>
  <si>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</si>
  <si>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</si>
  <si>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</si>
  <si>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</si>
  <si>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</si>
  <si>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</si>
  <si>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</si>
  <si>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</si>
  <si>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</si>
  <si>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</si>
  <si>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</si>
  <si>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</si>
  <si>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</si>
  <si>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</si>
  <si>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</si>
  <si>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</si>
  <si>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</si>
  <si>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</si>
  <si>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</si>
  <si>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</si>
  <si>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</si>
  <si>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</si>
  <si>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</si>
  <si>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</si>
  <si>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</si>
  <si>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</si>
  <si>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</si>
  <si>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</si>
  <si>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</si>
  <si>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</si>
  <si>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</si>
  <si>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</si>
  <si>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</si>
  <si>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</si>
  <si>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</si>
  <si>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</si>
  <si>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</si>
  <si>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</si>
  <si>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</si>
  <si>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</si>
  <si>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</si>
  <si>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</si>
  <si>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</si>
  <si>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</si>
  <si>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</si>
  <si>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</si>
  <si>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</si>
  <si>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</si>
  <si>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</si>
  <si>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</si>
  <si>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</si>
  <si>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</si>
  <si>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</si>
  <si>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</si>
  <si>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</si>
  <si>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</si>
  <si>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</si>
  <si>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</si>
  <si>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</si>
  <si>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</si>
  <si>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</si>
  <si>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</si>
  <si>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</si>
  <si>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</si>
  <si>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</si>
  <si>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</si>
  <si>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</si>
  <si>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</si>
  <si>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</si>
  <si>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</si>
  <si>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</si>
  <si>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</si>
  <si>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</si>
  <si>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</si>
  <si>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</si>
  <si>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</si>
  <si>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</si>
  <si>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</si>
  <si>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</si>
  <si>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</si>
  <si>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</si>
  <si>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</si>
  <si>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</si>
  <si>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</si>
  <si>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</si>
  <si>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</si>
  <si>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</si>
  <si>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</si>
  <si>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</si>
  <si>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</si>
  <si>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</si>
  <si>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</si>
  <si>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</si>
  <si>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</si>
  <si>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</si>
  <si>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</si>
  <si>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</si>
  <si>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</si>
  <si>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</si>
  <si>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</si>
  <si>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</si>
  <si>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</si>
  <si>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</si>
  <si>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</si>
  <si>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</si>
  <si>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</si>
  <si>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</si>
  <si>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</si>
  <si>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</si>
  <si>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</si>
  <si>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</si>
  <si>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</si>
  <si>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</si>
  <si>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</si>
  <si>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</si>
  <si>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</si>
  <si>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</si>
  <si>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</si>
  <si>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</si>
  <si>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</si>
  <si>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</si>
  <si>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</si>
  <si>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</si>
  <si>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</si>
  <si>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</si>
  <si>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</si>
  <si>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</si>
  <si>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</si>
  <si>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</si>
  <si>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</si>
  <si>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</si>
  <si>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</si>
  <si>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</si>
  <si>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</si>
  <si>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</si>
  <si>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</si>
  <si>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</si>
  <si>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</si>
  <si>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</si>
  <si>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</si>
  <si>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</si>
  <si>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</si>
  <si>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</si>
  <si>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</si>
  <si>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</si>
  <si>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</si>
  <si>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</si>
  <si>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</si>
  <si>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</si>
  <si>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</si>
  <si>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</si>
  <si>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</si>
  <si>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</si>
  <si>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</si>
  <si>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</si>
  <si>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</si>
  <si>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</si>
  <si>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</si>
  <si>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</si>
  <si>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</si>
  <si>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</si>
  <si>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</si>
  <si>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</si>
  <si>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</si>
  <si>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</si>
  <si>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</si>
  <si>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</si>
  <si>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</si>
  <si>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</si>
  <si>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</si>
  <si>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</si>
  <si>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</si>
  <si>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</si>
  <si>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</si>
  <si>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</si>
  <si>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</si>
  <si>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</si>
  <si>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</si>
  <si>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</si>
  <si>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</si>
  <si>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</si>
  <si>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</si>
  <si>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</si>
  <si>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</si>
  <si>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</si>
  <si>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</si>
  <si>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</si>
  <si>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</si>
  <si>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</si>
  <si>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</si>
  <si>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</si>
  <si>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</si>
  <si>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</si>
  <si>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</si>
  <si>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</si>
  <si>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</si>
  <si>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</si>
  <si>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</si>
  <si>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</si>
  <si>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</si>
  <si>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</si>
  <si>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</si>
  <si>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</si>
  <si>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</si>
  <si>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</si>
  <si>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</si>
  <si>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</si>
  <si>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</si>
  <si>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</si>
  <si>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</si>
  <si>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</si>
  <si>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</si>
  <si>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</si>
  <si>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</si>
  <si>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</si>
  <si>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</si>
  <si>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</si>
  <si>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</si>
  <si>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</si>
  <si>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</si>
  <si>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</si>
  <si>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</si>
  <si>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</si>
  <si>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</si>
  <si>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</si>
  <si>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</si>
  <si>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</si>
  <si>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</si>
  <si>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</si>
  <si>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</si>
  <si>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</si>
  <si>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</si>
  <si>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</si>
  <si>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</si>
  <si>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</si>
  <si>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</si>
  <si>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</si>
  <si>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</si>
  <si>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</si>
  <si>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</si>
  <si>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</si>
  <si>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</si>
  <si>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</si>
  <si>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</si>
  <si>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</si>
  <si>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</si>
  <si>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</si>
  <si>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</si>
  <si>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</si>
  <si>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</si>
  <si>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</si>
  <si>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</si>
  <si>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</si>
  <si>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</si>
  <si>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</si>
  <si>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</si>
  <si>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</si>
  <si>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</si>
  <si>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</si>
  <si>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</si>
  <si>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</si>
  <si>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</si>
  <si>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</si>
  <si>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</si>
  <si>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</si>
  <si>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</si>
  <si>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</si>
  <si>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</si>
  <si>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</si>
  <si>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</si>
  <si>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</si>
  <si>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</si>
  <si>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</si>
  <si>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</si>
  <si>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</si>
  <si>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</si>
  <si>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</si>
  <si>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</si>
  <si>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</si>
  <si>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</si>
  <si>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</si>
  <si>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</si>
  <si>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</si>
  <si>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</si>
  <si>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</si>
  <si>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</si>
  <si>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</si>
  <si>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</si>
  <si>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</si>
  <si>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</si>
  <si>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</si>
  <si>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</si>
  <si>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</si>
  <si>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</si>
  <si>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</si>
  <si>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</si>
  <si>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</si>
  <si>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</si>
  <si>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</si>
  <si>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</si>
  <si>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</si>
  <si>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</si>
  <si>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</si>
  <si>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</si>
  <si>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</si>
  <si>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</si>
  <si>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</si>
  <si>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</si>
  <si>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</si>
  <si>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</si>
  <si>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</si>
  <si>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</si>
  <si>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</si>
  <si>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</si>
  <si>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</si>
  <si>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</si>
  <si>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</si>
  <si>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</si>
  <si>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</si>
  <si>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</si>
  <si>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</si>
  <si>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</si>
  <si>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</si>
  <si>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</si>
  <si>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</si>
  <si>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</si>
  <si>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</si>
  <si>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</si>
  <si>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</si>
  <si>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</si>
  <si>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</si>
  <si>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</si>
  <si>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</si>
  <si>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</si>
  <si>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</si>
  <si>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</si>
  <si>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</si>
  <si>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</si>
  <si>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</si>
  <si>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</si>
  <si>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</si>
  <si>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</si>
  <si>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</si>
  <si>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</si>
  <si>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</si>
  <si>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</si>
  <si>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</si>
  <si>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</si>
  <si>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</si>
  <si>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</si>
  <si>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</si>
  <si>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</si>
  <si>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</si>
  <si>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</si>
  <si>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</si>
  <si>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</si>
  <si>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</si>
  <si>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</si>
  <si>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</si>
  <si>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</si>
  <si>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</si>
  <si>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</si>
  <si>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</si>
  <si>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</si>
  <si>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</si>
  <si>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</si>
  <si>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</si>
  <si>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</si>
  <si>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</si>
  <si>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</si>
  <si>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</si>
  <si>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</si>
  <si>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</si>
  <si>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</si>
  <si>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</si>
  <si>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</si>
  <si>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</si>
  <si>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</si>
  <si>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</si>
  <si>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</si>
  <si>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</si>
  <si>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</si>
  <si>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</si>
  <si>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</si>
  <si>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</si>
  <si>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</si>
  <si>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</si>
  <si>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</si>
  <si>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</si>
  <si>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</si>
  <si>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</si>
  <si>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</si>
  <si>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</si>
  <si>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</si>
  <si>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</si>
  <si>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</si>
  <si>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</si>
  <si>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</si>
  <si>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</si>
  <si>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</si>
  <si>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</si>
  <si>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</si>
  <si>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</si>
  <si>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</si>
  <si>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</si>
  <si>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</si>
  <si>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</si>
  <si>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</si>
  <si>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</si>
  <si>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</si>
  <si>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</si>
  <si>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</si>
  <si>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</si>
  <si>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</si>
  <si>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</si>
  <si>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</si>
  <si>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</si>
  <si>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</si>
  <si>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</si>
  <si>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</si>
  <si>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</si>
  <si>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</si>
  <si>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</si>
  <si>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</si>
  <si>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</si>
  <si>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</si>
  <si>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</si>
  <si>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</si>
  <si>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</si>
  <si>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</si>
  <si>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</si>
  <si>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</si>
  <si>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</si>
  <si>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</si>
  <si>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</si>
  <si>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</si>
  <si>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</si>
  <si>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</si>
  <si>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</si>
  <si>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</si>
  <si>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</si>
  <si>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</si>
  <si>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</si>
  <si>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</si>
  <si>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</si>
  <si>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</si>
  <si>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</si>
  <si>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</si>
  <si>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</si>
  <si>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</si>
  <si>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</si>
  <si>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</si>
  <si>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</si>
  <si>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</si>
  <si>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</si>
  <si>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</si>
  <si>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</si>
  <si>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</si>
  <si>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</si>
  <si>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</si>
  <si>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</si>
  <si>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</si>
  <si>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</si>
  <si>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</si>
  <si>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</si>
  <si>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</si>
  <si>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</si>
  <si>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</si>
  <si>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</si>
  <si>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</si>
  <si>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</si>
  <si>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</si>
  <si>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</si>
  <si>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</si>
  <si>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</si>
  <si>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</si>
  <si>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</si>
  <si>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</si>
  <si>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</si>
  <si>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</si>
  <si>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</si>
  <si>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</si>
  <si>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</si>
  <si>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</si>
  <si>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</si>
  <si>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</si>
  <si>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</si>
  <si>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</si>
  <si>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</si>
  <si>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</si>
  <si>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</si>
  <si>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</si>
  <si>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</si>
  <si>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</si>
  <si>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</si>
  <si>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</si>
  <si>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</si>
  <si>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</si>
  <si>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</si>
  <si>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</si>
  <si>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</si>
  <si>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</si>
  <si>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</si>
  <si>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</si>
  <si>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</si>
  <si>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</si>
  <si>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</si>
  <si>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</si>
  <si>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</si>
  <si>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</si>
  <si>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</si>
  <si>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</si>
  <si>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</si>
  <si>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</si>
  <si>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</si>
  <si>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</si>
  <si>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</si>
  <si>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</si>
  <si>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</si>
  <si>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</si>
  <si>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</si>
  <si>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</si>
  <si>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</si>
  <si>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</si>
  <si>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</si>
  <si>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</si>
  <si>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</si>
  <si>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</si>
  <si>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</si>
  <si>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</si>
  <si>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</si>
  <si>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</si>
  <si>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</si>
  <si>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</si>
  <si>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</si>
  <si>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</si>
  <si>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</si>
  <si>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</si>
  <si>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</si>
  <si>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</si>
  <si>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</si>
  <si>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</si>
  <si>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</si>
  <si>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</si>
  <si>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</si>
  <si>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</si>
  <si>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</si>
  <si>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</si>
  <si>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</si>
  <si>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</si>
  <si>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</si>
  <si>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</si>
  <si>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</si>
  <si>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</si>
  <si>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</si>
  <si>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</si>
  <si>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</si>
  <si>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</si>
  <si>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</si>
  <si>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</si>
  <si>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</si>
  <si>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</si>
  <si>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</si>
  <si>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</si>
  <si>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</si>
  <si>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</si>
  <si>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</si>
  <si>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</si>
  <si>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</si>
  <si>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</si>
  <si>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</si>
  <si>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</si>
  <si>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</si>
  <si>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</si>
  <si>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</si>
  <si>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</si>
  <si>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</si>
  <si>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</si>
  <si>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</si>
  <si>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</si>
  <si>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</si>
  <si>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</si>
  <si>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</si>
  <si>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</si>
  <si>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</si>
  <si>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</si>
  <si>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</si>
  <si>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</si>
  <si>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</si>
  <si>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</si>
  <si>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</si>
  <si>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</si>
  <si>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</si>
  <si>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</si>
  <si>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</si>
  <si>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</si>
  <si>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</si>
  <si>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</si>
  <si>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</si>
  <si>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</si>
  <si>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</si>
  <si>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</si>
  <si>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</si>
  <si>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</si>
  <si>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</si>
  <si>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</si>
  <si>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</si>
  <si>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</si>
  <si>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</si>
  <si>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</si>
  <si>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</si>
  <si>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</si>
  <si>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</si>
  <si>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</si>
  <si>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</si>
  <si>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</si>
  <si>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</si>
  <si>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</si>
  <si>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</si>
  <si>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</si>
  <si>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</si>
  <si>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</si>
  <si>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</si>
  <si>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</si>
  <si>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</si>
  <si>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</si>
  <si>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</si>
  <si>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</si>
  <si>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</si>
  <si>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</si>
  <si>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</si>
  <si>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</si>
  <si>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</si>
  <si>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</si>
  <si>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</si>
  <si>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</si>
  <si>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</si>
  <si>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</si>
  <si>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</si>
  <si>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</si>
  <si>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</si>
  <si>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</si>
  <si>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</si>
  <si>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</si>
  <si>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</si>
  <si>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</si>
  <si>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</si>
  <si>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</si>
  <si>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</si>
  <si>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</si>
  <si>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</si>
  <si>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</si>
  <si>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</si>
  <si>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</si>
  <si>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</si>
  <si>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</si>
  <si>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</si>
  <si>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</si>
  <si>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</si>
  <si>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</si>
  <si>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</si>
  <si>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</si>
  <si>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</si>
  <si>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</si>
  <si>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</si>
  <si>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</si>
  <si>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</si>
  <si>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</si>
  <si>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</si>
  <si>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</si>
  <si>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</si>
  <si>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</si>
  <si>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</si>
  <si>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</si>
  <si>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</si>
  <si>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</si>
  <si>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</si>
  <si>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</si>
  <si>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</si>
  <si>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</si>
  <si>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</si>
  <si>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</si>
  <si>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</si>
  <si>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</si>
  <si>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</si>
  <si>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</si>
  <si>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</si>
  <si>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</si>
  <si>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</si>
  <si>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</si>
  <si>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</si>
  <si>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</si>
  <si>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</si>
  <si>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</si>
  <si>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</si>
  <si>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</si>
  <si>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</si>
  <si>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</si>
  <si>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</si>
  <si>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</si>
  <si>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</si>
  <si>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</si>
  <si>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</si>
  <si>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</si>
  <si>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</si>
  <si>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</si>
  <si>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</si>
  <si>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</si>
  <si>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</si>
  <si>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</si>
  <si>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</si>
  <si>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</si>
  <si>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</si>
  <si>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</si>
  <si>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</si>
  <si>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</si>
  <si>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</si>
  <si>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</si>
  <si>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</si>
  <si>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</si>
  <si>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</si>
  <si>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</si>
  <si>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</si>
  <si>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</si>
  <si>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</si>
  <si>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</si>
  <si>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</si>
  <si>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</si>
  <si>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</si>
  <si>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</si>
  <si>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</si>
  <si>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</si>
  <si>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</si>
  <si>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</si>
  <si>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</si>
  <si>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</si>
  <si>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</si>
  <si>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</si>
  <si>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</si>
  <si>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</si>
  <si>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</si>
  <si>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</si>
  <si>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</si>
  <si>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</si>
  <si>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</si>
  <si>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</si>
  <si>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</si>
  <si>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</si>
  <si>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</si>
  <si>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</si>
  <si>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</si>
  <si>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</si>
  <si>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</si>
  <si>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</si>
  <si>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</si>
  <si>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</si>
  <si>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</si>
  <si>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</si>
  <si>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</si>
  <si>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</si>
  <si>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</si>
  <si>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</si>
  <si>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</si>
  <si>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</si>
  <si>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</si>
  <si>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</si>
  <si>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</si>
  <si>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</si>
  <si>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</si>
  <si>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</si>
  <si>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</si>
  <si>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</si>
  <si>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</si>
  <si>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</si>
  <si>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</si>
  <si>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</si>
  <si>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</si>
  <si>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</si>
  <si>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</si>
  <si>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</si>
  <si>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</si>
  <si>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</si>
  <si>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</si>
  <si>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</si>
  <si>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</si>
  <si>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</si>
  <si>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</si>
  <si>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</si>
  <si>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</si>
  <si>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</si>
  <si>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</si>
  <si>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</si>
  <si>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</si>
  <si>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</si>
  <si>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</si>
  <si>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</si>
  <si>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</si>
  <si>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</si>
  <si>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</si>
  <si>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</si>
  <si>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</si>
  <si>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</si>
  <si>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</si>
  <si>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</si>
  <si>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</si>
  <si>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</si>
  <si>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</si>
  <si>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</si>
  <si>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</si>
  <si>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</si>
  <si>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</si>
  <si>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</si>
  <si>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</si>
  <si>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</si>
  <si>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</si>
  <si>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</si>
  <si>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</si>
  <si>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</si>
  <si>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</si>
  <si>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</si>
  <si>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</si>
  <si>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</si>
  <si>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</si>
  <si>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</si>
  <si>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</si>
  <si>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</si>
  <si>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</si>
  <si>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</si>
  <si>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</si>
  <si>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</si>
  <si>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</si>
  <si>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</si>
  <si>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</si>
  <si>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</si>
  <si>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</si>
  <si>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</si>
  <si>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</si>
  <si>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</si>
  <si>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</si>
  <si>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</si>
  <si>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</si>
  <si>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</si>
  <si>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</si>
  <si>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</si>
  <si>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</si>
  <si>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</si>
  <si>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</si>
  <si>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</si>
  <si>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</si>
  <si>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</si>
  <si>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</si>
  <si>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</si>
  <si>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</si>
  <si>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</si>
  <si>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</si>
  <si>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</si>
  <si>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</si>
  <si>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</si>
  <si>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</si>
  <si>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</si>
  <si>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</si>
  <si>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</si>
  <si>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</si>
  <si>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</si>
  <si>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</si>
  <si>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</si>
  <si>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</si>
  <si>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</si>
  <si>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</si>
  <si>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</si>
  <si>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</si>
  <si>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</si>
  <si>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</si>
  <si>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</si>
  <si>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</si>
  <si>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</si>
  <si>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</si>
  <si>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</si>
  <si>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</si>
  <si>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</si>
  <si>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</si>
  <si>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</si>
  <si>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</si>
  <si>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</si>
  <si>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</si>
  <si>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</si>
  <si>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</si>
  <si>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</si>
  <si>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</si>
  <si>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</si>
  <si>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</si>
  <si>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</si>
  <si>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</si>
  <si>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</si>
  <si>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</si>
  <si>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</si>
  <si>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</si>
  <si>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</si>
  <si>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</si>
  <si>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</si>
  <si>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</si>
  <si>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</si>
  <si>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</si>
  <si>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</si>
  <si>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</si>
  <si>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</si>
  <si>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</si>
  <si>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</si>
  <si>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</si>
  <si>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</si>
  <si>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</si>
  <si>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</si>
  <si>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</si>
  <si>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</si>
  <si>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</si>
  <si>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</si>
  <si>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</si>
  <si>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</si>
  <si>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</si>
  <si>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</si>
  <si>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</si>
  <si>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</si>
  <si>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</si>
  <si>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</si>
  <si>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</si>
  <si>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</si>
  <si>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</si>
  <si>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</si>
  <si>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</si>
  <si>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</si>
  <si>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</si>
  <si>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</si>
  <si>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</si>
  <si>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</si>
  <si>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</si>
  <si>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</si>
  <si>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</si>
  <si>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</si>
  <si>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</si>
  <si>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</si>
  <si>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</si>
  <si>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</si>
  <si>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</si>
  <si>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</si>
  <si>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</si>
  <si>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</si>
  <si>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</si>
  <si>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</si>
  <si>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</si>
  <si>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</si>
  <si>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</si>
  <si>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</si>
  <si>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</si>
  <si>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</si>
  <si>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</si>
  <si>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</si>
  <si>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</si>
  <si>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</si>
  <si>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</si>
  <si>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</si>
  <si>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</si>
  <si>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</si>
  <si>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</si>
  <si>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</si>
  <si>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</si>
  <si>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</si>
  <si>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</si>
  <si>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</si>
  <si>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</si>
  <si>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</si>
  <si>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</si>
  <si>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</si>
  <si>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</si>
  <si>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</si>
  <si>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</si>
  <si>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</si>
  <si>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</si>
  <si>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</si>
  <si>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</si>
  <si>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</si>
  <si>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</si>
  <si>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</si>
  <si>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</si>
  <si>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</si>
  <si>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</si>
  <si>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</si>
  <si>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</si>
  <si>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</si>
  <si>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</si>
  <si>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</si>
  <si>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</si>
  <si>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</si>
  <si>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</si>
  <si>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</si>
  <si>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</si>
  <si>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</si>
  <si>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</si>
  <si>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</si>
  <si>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</si>
  <si>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</si>
  <si>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</si>
  <si>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</si>
  <si>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</si>
  <si>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</si>
  <si>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</si>
  <si>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</si>
  <si>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</si>
  <si>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</si>
  <si>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</si>
  <si>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</si>
  <si>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</si>
  <si>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</si>
  <si>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</si>
  <si>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</si>
  <si>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</si>
  <si>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</si>
  <si>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</si>
  <si>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</si>
  <si>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</si>
  <si>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</si>
  <si>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</si>
  <si>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</si>
  <si>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</si>
  <si>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</si>
  <si>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</si>
  <si>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</si>
  <si>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</si>
  <si>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</si>
  <si>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</si>
  <si>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</si>
  <si>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</si>
  <si>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</si>
  <si>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</si>
  <si>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</si>
  <si>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</si>
  <si>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</si>
  <si>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</si>
  <si>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</si>
  <si>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</si>
  <si>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</si>
  <si>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</si>
  <si>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</si>
  <si>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</si>
  <si>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</si>
  <si>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</si>
  <si>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</si>
  <si>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</si>
  <si>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</si>
  <si>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</si>
  <si>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</si>
  <si>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</si>
  <si>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</si>
  <si>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</si>
  <si>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</si>
  <si>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</si>
  <si>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</si>
  <si>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</si>
  <si>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</si>
  <si>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</si>
  <si>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</si>
  <si>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</si>
  <si>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</si>
  <si>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</si>
  <si>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</si>
  <si>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</si>
  <si>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</si>
  <si>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</si>
  <si>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</si>
  <si>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</si>
  <si>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</si>
  <si>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</si>
  <si>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</si>
  <si>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</si>
  <si>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</si>
  <si>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</si>
  <si>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</si>
  <si>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</si>
  <si>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</si>
  <si>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</si>
  <si>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</si>
  <si>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</si>
  <si>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</si>
  <si>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</si>
  <si>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</si>
  <si>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</si>
  <si>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</si>
  <si>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</si>
  <si>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</si>
  <si>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</si>
  <si>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</si>
  <si>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</si>
  <si>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</si>
  <si>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</si>
  <si>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</si>
  <si>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</si>
  <si>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</si>
  <si>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</si>
  <si>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</si>
  <si>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</si>
  <si>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</si>
  <si>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</si>
  <si>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</si>
  <si>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</si>
  <si>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</si>
  <si>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</si>
  <si>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</si>
  <si>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</si>
  <si>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</si>
  <si>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</si>
  <si>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</si>
  <si>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</si>
  <si>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</si>
  <si>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</si>
  <si>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</si>
  <si>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</si>
  <si>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</si>
  <si>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</si>
  <si>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</si>
  <si>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</si>
  <si>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</si>
  <si>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</si>
  <si>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</si>
  <si>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</si>
  <si>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</si>
  <si>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</si>
  <si>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</si>
  <si>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</si>
  <si>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</si>
  <si>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</si>
  <si>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</si>
  <si>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</si>
  <si>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</si>
  <si>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</si>
  <si>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</si>
  <si>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</si>
  <si>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</si>
  <si>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</si>
  <si>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</si>
  <si>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</si>
  <si>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</si>
  <si>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</si>
  <si>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</si>
  <si>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</si>
  <si>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</si>
  <si>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</si>
  <si>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</si>
  <si>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</si>
  <si>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</si>
  <si>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</si>
  <si>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</si>
  <si>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</si>
  <si>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</si>
  <si>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</si>
  <si>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</si>
  <si>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</si>
  <si>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</si>
  <si>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</si>
  <si>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</si>
  <si>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</si>
  <si>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</si>
  <si>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</si>
  <si>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</si>
  <si>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</si>
  <si>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</si>
  <si>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</si>
  <si>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</si>
  <si>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</si>
  <si>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</si>
  <si>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</si>
  <si>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</si>
  <si>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</si>
  <si>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</si>
  <si>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</si>
  <si>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</si>
  <si>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</si>
  <si>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</si>
  <si>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</si>
  <si>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</si>
  <si>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</si>
  <si>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</si>
  <si>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</si>
  <si>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</si>
  <si>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</si>
  <si>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</si>
  <si>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</si>
  <si>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</si>
  <si>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</si>
  <si>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</si>
  <si>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</si>
  <si>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</si>
  <si>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</si>
  <si>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</si>
  <si>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</si>
  <si>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</si>
  <si>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</si>
  <si>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</si>
  <si>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</si>
  <si>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</si>
  <si>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</si>
  <si>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</si>
  <si>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</si>
  <si>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</si>
  <si>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</si>
  <si>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</si>
  <si>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</si>
  <si>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</si>
  <si>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</si>
  <si>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</si>
  <si>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</si>
  <si>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</si>
  <si>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</si>
  <si>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</si>
  <si>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</si>
  <si>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</si>
  <si>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</si>
  <si>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</si>
  <si>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</si>
  <si>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</si>
  <si>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</si>
  <si>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</si>
  <si>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</si>
  <si>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</si>
  <si>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</si>
  <si>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</si>
  <si>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</si>
  <si>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</si>
  <si>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</si>
  <si>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</si>
  <si>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</si>
  <si>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</si>
  <si>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</si>
  <si>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</si>
  <si>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</si>
  <si>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</si>
  <si>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</si>
  <si>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</si>
  <si>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</si>
  <si>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</si>
  <si>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</si>
  <si>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</si>
  <si>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</si>
  <si>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</si>
  <si>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</si>
  <si>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</si>
  <si>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</si>
  <si>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</si>
  <si>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</si>
  <si>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</si>
  <si>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</si>
  <si>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</si>
  <si>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</si>
  <si>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</si>
  <si>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</si>
  <si>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</si>
  <si>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</si>
  <si>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</si>
  <si>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</si>
  <si>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</si>
  <si>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</si>
  <si>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</si>
  <si>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</si>
  <si>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</si>
  <si>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</si>
  <si>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</si>
  <si>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</si>
  <si>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</si>
  <si>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</si>
  <si>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</si>
  <si>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</si>
  <si>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</si>
  <si>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</si>
  <si>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</si>
  <si>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</si>
  <si>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</si>
  <si>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</si>
  <si>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</si>
  <si>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</si>
  <si>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</si>
  <si>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</si>
  <si>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</si>
  <si>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</si>
  <si>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</si>
  <si>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</si>
  <si>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</si>
  <si>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</si>
  <si>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</si>
  <si>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</si>
  <si>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</si>
  <si>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</si>
  <si>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</si>
  <si>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</si>
  <si>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</si>
  <si>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</si>
  <si>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</si>
  <si>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</si>
  <si>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</si>
  <si>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</si>
  <si>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</si>
  <si>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</si>
  <si>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</si>
  <si>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</si>
  <si>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</si>
  <si>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</si>
  <si>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</si>
  <si>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</si>
  <si>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</si>
  <si>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</si>
  <si>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</si>
  <si>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</si>
  <si>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</si>
  <si>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</si>
  <si>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</si>
  <si>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</si>
  <si>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</si>
  <si>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</si>
  <si>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</si>
  <si>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</si>
  <si>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</si>
  <si>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</si>
  <si>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</si>
  <si>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</si>
  <si>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</si>
  <si>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</si>
  <si>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</si>
  <si>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</si>
  <si>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</si>
  <si>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</si>
  <si>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</si>
  <si>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</si>
  <si>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</si>
  <si>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</si>
  <si>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</si>
  <si>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</si>
  <si>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</si>
  <si>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</si>
  <si>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</si>
  <si>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</si>
  <si>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</si>
  <si>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</si>
  <si>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</si>
  <si>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</si>
  <si>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</si>
  <si>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</si>
  <si>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</si>
  <si>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</si>
  <si>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</si>
  <si>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</si>
  <si>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</si>
  <si>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</si>
  <si>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</si>
  <si>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</si>
  <si>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</si>
  <si>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</si>
  <si>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</si>
  <si>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</si>
  <si>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</si>
  <si>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</si>
  <si>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</si>
  <si>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</si>
  <si>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</si>
  <si>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</si>
  <si>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</si>
  <si>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</si>
  <si>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</si>
  <si>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</si>
  <si>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</si>
  <si>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</si>
  <si>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</si>
  <si>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</si>
  <si>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</si>
  <si>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</si>
  <si>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</si>
  <si>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</si>
  <si>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</si>
  <si>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</si>
  <si>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</si>
  <si>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</si>
  <si>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</si>
  <si>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</si>
  <si>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</si>
  <si>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</si>
  <si>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</si>
  <si>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</si>
  <si>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</si>
  <si>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</si>
  <si>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</si>
  <si>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</si>
  <si>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</si>
  <si>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</si>
  <si>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</si>
  <si>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</si>
  <si>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</si>
  <si>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</si>
  <si>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</si>
  <si>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</si>
  <si>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</si>
  <si>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</si>
  <si>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</si>
  <si>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</si>
  <si>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</si>
  <si>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</si>
  <si>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</si>
  <si>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</si>
  <si>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</si>
  <si>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</si>
  <si>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</si>
  <si>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</si>
  <si>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</si>
  <si>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</si>
  <si>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</si>
  <si>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</si>
  <si>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</si>
  <si>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</si>
  <si>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</si>
  <si>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</si>
  <si>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</si>
  <si>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</si>
  <si>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</si>
  <si>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</si>
  <si>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</si>
  <si>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</si>
  <si>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</si>
  <si>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</si>
  <si>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</si>
  <si>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</si>
  <si>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</si>
  <si>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</si>
  <si>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</si>
  <si>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</si>
  <si>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</si>
  <si>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</si>
  <si>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</si>
  <si>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</si>
  <si>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</si>
  <si>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</si>
  <si>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</si>
  <si>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</si>
  <si>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</si>
  <si>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</si>
  <si>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</si>
  <si>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</si>
  <si>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</si>
  <si>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</si>
  <si>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</si>
  <si>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</si>
  <si>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</si>
  <si>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</si>
  <si>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</si>
  <si>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</si>
  <si>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</si>
  <si>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</si>
  <si>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</si>
  <si>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</si>
  <si>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</si>
  <si>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</si>
  <si>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</si>
  <si>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</si>
  <si>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</si>
  <si>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</si>
  <si>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</si>
  <si>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</si>
  <si>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</si>
  <si>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</si>
  <si>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</si>
  <si>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</si>
  <si>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</si>
  <si>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</si>
  <si>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</si>
  <si>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</si>
  <si>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</si>
  <si>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</si>
  <si>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</si>
  <si>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</si>
  <si>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</si>
  <si>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</si>
  <si>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</si>
  <si>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</si>
  <si>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</si>
  <si>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</si>
  <si>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</si>
  <si>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</si>
  <si>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</si>
  <si>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</si>
  <si>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</si>
  <si>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</si>
  <si>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</si>
  <si>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</si>
  <si>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</si>
  <si>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</si>
  <si>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</si>
  <si>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</si>
  <si>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</si>
  <si>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</si>
  <si>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</si>
  <si>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</si>
  <si>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</si>
  <si>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</si>
  <si>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</si>
  <si>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</si>
  <si>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</si>
  <si>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</si>
  <si>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</si>
  <si>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</si>
  <si>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</si>
  <si>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</si>
  <si>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</si>
  <si>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</si>
  <si>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</si>
  <si>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</si>
  <si>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</si>
  <si>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</si>
  <si>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</si>
  <si>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</si>
  <si>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</si>
  <si>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</si>
  <si>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</si>
  <si>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</si>
  <si>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</si>
  <si>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</si>
  <si>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</si>
  <si>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</si>
  <si>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</si>
  <si>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</si>
  <si>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</si>
  <si>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</si>
  <si>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</si>
  <si>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</si>
  <si>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</si>
  <si>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</si>
  <si>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</si>
  <si>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</si>
  <si>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</si>
  <si>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</si>
  <si>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</si>
  <si>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</si>
  <si>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</si>
  <si>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</si>
  <si>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</si>
  <si>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</si>
  <si>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</si>
  <si>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</si>
  <si>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</si>
  <si>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</si>
  <si>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</si>
  <si>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</si>
  <si>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</si>
  <si>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</si>
  <si>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</si>
  <si>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</si>
  <si>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</si>
  <si>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</si>
  <si>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</si>
  <si>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</si>
  <si>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</si>
  <si>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</si>
  <si>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</si>
  <si>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</si>
  <si>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</si>
  <si>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</si>
  <si>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</si>
  <si>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</si>
  <si>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</si>
  <si>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</si>
  <si>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</si>
  <si>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</si>
  <si>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</si>
  <si>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</si>
  <si>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</si>
  <si>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</si>
  <si>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</si>
  <si>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</si>
  <si>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</si>
  <si>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</si>
  <si>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</si>
  <si>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</si>
  <si>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</si>
  <si>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</si>
  <si>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</si>
  <si>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</si>
  <si>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</si>
  <si>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</si>
  <si>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</si>
  <si>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</si>
  <si>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</si>
  <si>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</si>
  <si>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</si>
  <si>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</si>
  <si>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</si>
  <si>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</si>
  <si>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</si>
  <si>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</si>
  <si>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</si>
  <si>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</si>
  <si>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</si>
  <si>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</si>
  <si>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</si>
  <si>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</si>
  <si>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</si>
  <si>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</si>
  <si>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</si>
  <si>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</si>
  <si>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</si>
  <si>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</si>
  <si>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</si>
  <si>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</si>
  <si>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</si>
  <si>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</si>
  <si>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</si>
  <si>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</si>
  <si>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</si>
  <si>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</si>
  <si>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</si>
  <si>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</si>
  <si>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</si>
  <si>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</si>
  <si>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</si>
  <si>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</si>
  <si>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</si>
  <si>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</si>
  <si>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</si>
  <si>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</si>
  <si>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</si>
  <si>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</si>
  <si>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</si>
  <si>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</si>
  <si>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</si>
  <si>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</si>
  <si>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</si>
  <si>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</si>
  <si>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</si>
  <si>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</si>
  <si>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</si>
  <si>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</si>
  <si>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</si>
  <si>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</si>
  <si>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</si>
  <si>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</si>
  <si>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</si>
  <si>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</si>
  <si>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</si>
  <si>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</si>
  <si>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</si>
  <si>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</si>
  <si>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</si>
  <si>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</si>
  <si>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</si>
  <si>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</si>
  <si>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</si>
  <si>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</si>
  <si>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</si>
  <si>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</si>
  <si>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</si>
  <si>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</si>
  <si>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</si>
  <si>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</si>
  <si>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</si>
  <si>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</si>
  <si>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</si>
  <si>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</si>
  <si>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</si>
  <si>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</si>
  <si>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</si>
  <si>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</si>
  <si>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</si>
  <si>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</si>
  <si>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</si>
  <si>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</si>
  <si>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</si>
  <si>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</si>
  <si>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</si>
  <si>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</si>
  <si>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</si>
  <si>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</si>
  <si>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</si>
  <si>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</si>
  <si>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</si>
  <si>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</si>
  <si>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</si>
  <si>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</si>
  <si>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</si>
  <si>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</si>
  <si>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</si>
  <si>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</si>
  <si>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</si>
  <si>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</si>
  <si>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</si>
  <si>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</si>
  <si>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</si>
  <si>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</si>
  <si>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</si>
  <si>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</si>
  <si>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</si>
  <si>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</si>
  <si>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</si>
  <si>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</si>
  <si>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</si>
  <si>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</si>
  <si>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</si>
  <si>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</si>
  <si>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</si>
  <si>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</si>
  <si>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</si>
  <si>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</si>
  <si>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</si>
  <si>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</si>
  <si>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</si>
  <si>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</si>
  <si>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</si>
  <si>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</si>
  <si>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</si>
  <si>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</si>
  <si>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</si>
  <si>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</si>
  <si>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</si>
  <si>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</si>
  <si>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</si>
  <si>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</si>
  <si>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</si>
  <si>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</si>
  <si>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</si>
  <si>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</si>
  <si>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</si>
  <si>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</si>
  <si>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</si>
  <si>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</si>
  <si>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</si>
  <si>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</si>
  <si>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</si>
  <si>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</si>
  <si>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</si>
  <si>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</si>
  <si>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</si>
  <si>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</si>
  <si>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</si>
  <si>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</si>
  <si>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</si>
  <si>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</si>
  <si>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</si>
  <si>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</si>
  <si>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</si>
  <si>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</si>
  <si>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</si>
  <si>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</si>
  <si>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</si>
  <si>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</si>
  <si>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</si>
  <si>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</si>
  <si>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</si>
  <si>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</si>
  <si>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</si>
  <si>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</si>
  <si>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</si>
  <si>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</si>
  <si>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</si>
  <si>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</si>
  <si>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</si>
  <si>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</si>
  <si>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</si>
  <si>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</si>
  <si>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</si>
  <si>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</si>
  <si>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</si>
  <si>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</si>
  <si>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</si>
  <si>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</si>
  <si>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</si>
  <si>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</si>
  <si>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</si>
  <si>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</si>
  <si>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</si>
  <si>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</si>
  <si>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</si>
  <si>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</si>
  <si>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</si>
  <si>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</si>
  <si>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</si>
  <si>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</si>
  <si>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</si>
  <si>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</si>
  <si>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</si>
  <si>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</si>
  <si>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</si>
  <si>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</si>
  <si>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</si>
  <si>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</si>
  <si>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</si>
  <si>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</si>
  <si>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</si>
  <si>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</si>
  <si>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</si>
  <si>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</si>
  <si>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</si>
  <si>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</si>
  <si>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</si>
  <si>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</si>
  <si>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</si>
  <si>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</si>
  <si>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</si>
  <si>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</si>
  <si>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</si>
  <si>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</si>
  <si>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</si>
  <si>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</si>
  <si>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</si>
  <si>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</si>
  <si>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</si>
  <si>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</si>
  <si>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</si>
  <si>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</si>
  <si>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</si>
  <si>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</si>
  <si>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</si>
  <si>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</si>
  <si>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</si>
  <si>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</si>
  <si>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</si>
  <si>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</si>
  <si>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</si>
  <si>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</si>
  <si>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</si>
  <si>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</si>
  <si>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</si>
  <si>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</si>
  <si>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</si>
  <si>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</si>
  <si>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</si>
  <si>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</si>
  <si>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</si>
  <si>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</si>
  <si>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</si>
  <si>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</si>
  <si>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</si>
  <si>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</si>
  <si>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</si>
  <si>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</si>
  <si>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</si>
  <si>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</si>
  <si>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</si>
  <si>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</si>
  <si>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</si>
  <si>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</si>
  <si>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</si>
  <si>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</si>
  <si>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</si>
  <si>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</si>
  <si>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</si>
  <si>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</si>
  <si>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</si>
  <si>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</si>
  <si>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</si>
  <si>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</si>
  <si>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</si>
  <si>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</si>
  <si>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</si>
  <si>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</si>
  <si>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</si>
  <si>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</si>
  <si>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</si>
  <si>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</si>
  <si>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</si>
  <si>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</si>
  <si>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</si>
  <si>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</si>
  <si>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</si>
  <si>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</si>
  <si>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</si>
  <si>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</si>
  <si>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</si>
  <si>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</si>
  <si>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</si>
  <si>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</si>
  <si>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</si>
  <si>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</si>
  <si>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</si>
  <si>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</si>
  <si>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</si>
  <si>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</si>
  <si>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</si>
  <si>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</si>
  <si>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</si>
  <si>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</si>
  <si>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</si>
  <si>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</si>
  <si>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</si>
  <si>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</si>
  <si>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</si>
  <si>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</si>
  <si>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</si>
  <si>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</si>
  <si>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</si>
  <si>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</si>
  <si>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</si>
  <si>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</si>
  <si>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</si>
  <si>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</si>
  <si>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</si>
  <si>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</si>
  <si>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</si>
  <si>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</si>
  <si>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</si>
  <si>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</si>
  <si>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</si>
  <si>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</si>
  <si>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</si>
  <si>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</si>
  <si>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</si>
  <si>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</si>
  <si>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</si>
  <si>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</si>
  <si>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</si>
  <si>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</si>
  <si>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</si>
  <si>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</si>
  <si>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</si>
  <si>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</si>
  <si>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</si>
  <si>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</si>
  <si>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</si>
  <si>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</si>
  <si>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</si>
  <si>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</si>
  <si>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</si>
  <si>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</si>
  <si>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</si>
  <si>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</si>
  <si>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</si>
  <si>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</si>
  <si>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</si>
  <si>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</si>
  <si>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</si>
  <si>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</si>
  <si>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</si>
  <si>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</si>
  <si>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</si>
  <si>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</si>
  <si>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</si>
  <si>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</si>
  <si>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</si>
  <si>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</si>
  <si>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</si>
  <si>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</si>
  <si>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</si>
  <si>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</si>
  <si>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</si>
  <si>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</si>
  <si>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</si>
  <si>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</si>
  <si>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</si>
  <si>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</si>
  <si>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</si>
  <si>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</si>
  <si>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</si>
  <si>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</si>
  <si>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</si>
  <si>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</si>
  <si>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</si>
  <si>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</si>
  <si>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</si>
  <si>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</si>
  <si>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</si>
  <si>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</si>
  <si>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</si>
  <si>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</si>
  <si>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</si>
  <si>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</si>
  <si>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</si>
  <si>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</si>
  <si>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</si>
  <si>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</si>
  <si>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</si>
  <si>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</si>
  <si>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</si>
  <si>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</si>
  <si>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</si>
  <si>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</si>
  <si>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</si>
  <si>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</si>
  <si>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</si>
  <si>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</si>
  <si>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</si>
  <si>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</si>
  <si>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</si>
  <si>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</si>
  <si>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</si>
  <si>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</si>
  <si>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</si>
  <si>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</si>
  <si>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</si>
  <si>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</si>
  <si>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</si>
  <si>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</si>
  <si>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</si>
  <si>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</si>
  <si>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</si>
  <si>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</si>
  <si>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</si>
  <si>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</si>
  <si>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</si>
  <si>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</si>
  <si>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</si>
  <si>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</si>
  <si>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</si>
  <si>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</si>
  <si>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</si>
  <si>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</si>
  <si>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</si>
  <si>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</si>
  <si>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</si>
  <si>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</si>
  <si>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</si>
  <si>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</si>
  <si>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</si>
  <si>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</si>
  <si>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</si>
  <si>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</si>
  <si>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</si>
  <si>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</si>
  <si>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</si>
  <si>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</si>
  <si>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</si>
  <si>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</si>
  <si>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</si>
  <si>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</si>
  <si>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</si>
  <si>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</si>
  <si>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</si>
  <si>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</si>
  <si>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</si>
  <si>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</si>
  <si>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</si>
  <si>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</si>
  <si>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</si>
  <si>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</si>
  <si>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</si>
  <si>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</si>
  <si>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</si>
  <si>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</si>
  <si>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</si>
  <si>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</si>
  <si>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</si>
  <si>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</si>
  <si>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</si>
  <si>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</si>
  <si>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</si>
  <si>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</si>
  <si>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</si>
  <si>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</si>
  <si>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</si>
  <si>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</si>
  <si>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</si>
  <si>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</si>
  <si>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</si>
  <si>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</si>
  <si>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</si>
  <si>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</si>
  <si>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</si>
  <si>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</si>
  <si>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</si>
  <si>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</si>
  <si>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</si>
  <si>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</si>
  <si>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</si>
  <si>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</si>
  <si>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</si>
  <si>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</si>
  <si>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</si>
  <si>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</si>
  <si>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</si>
  <si>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</si>
  <si>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</si>
  <si>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</si>
  <si>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</si>
  <si>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</si>
  <si>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</si>
  <si>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</si>
  <si>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</si>
  <si>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</si>
  <si>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</si>
  <si>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</si>
  <si>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</si>
  <si>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</si>
  <si>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</si>
  <si>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</si>
  <si>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</si>
  <si>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</si>
  <si>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</si>
  <si>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</si>
  <si>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</si>
  <si>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</si>
  <si>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</si>
  <si>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</si>
  <si>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</si>
  <si>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</si>
  <si>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</si>
  <si>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</si>
  <si>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</si>
  <si>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</si>
  <si>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</si>
  <si>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</si>
  <si>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</si>
  <si>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</si>
  <si>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</si>
  <si>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</si>
  <si>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</si>
  <si>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</si>
  <si>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</si>
  <si>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</si>
  <si>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</si>
  <si>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</si>
  <si>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</si>
  <si>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</si>
  <si>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</si>
  <si>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</si>
  <si>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</si>
  <si>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</si>
  <si>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</si>
  <si>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</si>
  <si>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</si>
  <si>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</si>
  <si>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</si>
  <si>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</si>
  <si>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</si>
  <si>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</si>
  <si>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</si>
  <si>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</si>
  <si>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</si>
  <si>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</si>
  <si>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</si>
  <si>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</si>
  <si>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</si>
  <si>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</si>
  <si>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</si>
  <si>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</si>
  <si>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</si>
  <si>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</si>
  <si>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</si>
  <si>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</si>
  <si>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</si>
  <si>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</si>
  <si>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</si>
  <si>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</si>
  <si>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</si>
  <si>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</si>
  <si>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</si>
  <si>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</si>
  <si>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</si>
  <si>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</si>
  <si>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</si>
  <si>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</si>
  <si>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</si>
  <si>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</si>
  <si>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</si>
  <si>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</si>
  <si>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</si>
  <si>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</si>
  <si>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</si>
  <si>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</si>
  <si>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</si>
  <si>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</si>
  <si>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</si>
  <si>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</si>
  <si>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</si>
  <si>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</si>
  <si>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</si>
  <si>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</si>
  <si>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</si>
  <si>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</si>
  <si>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</si>
  <si>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</si>
  <si>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</si>
  <si>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</si>
  <si>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</si>
  <si>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</si>
  <si>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</si>
  <si>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</si>
  <si>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</si>
  <si>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</si>
  <si>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</si>
  <si>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</si>
  <si>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</si>
  <si>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</si>
  <si>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</si>
  <si>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</si>
  <si>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</si>
  <si>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</si>
  <si>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</si>
  <si>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</si>
  <si>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</si>
  <si>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</si>
  <si>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</si>
  <si>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</si>
  <si>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</si>
  <si>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</si>
  <si>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</si>
  <si>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</si>
  <si>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</si>
  <si>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</si>
  <si>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</si>
  <si>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</si>
  <si>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</si>
  <si>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</si>
  <si>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</si>
  <si>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</si>
  <si>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</si>
  <si>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</si>
  <si>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</si>
  <si>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</si>
  <si>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</si>
  <si>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</si>
  <si>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</si>
  <si>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</si>
  <si>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</si>
  <si>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</si>
  <si>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</si>
  <si>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</si>
  <si>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</si>
  <si>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</si>
  <si>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</si>
  <si>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</si>
  <si>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</si>
  <si>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</si>
  <si>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</si>
  <si>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</si>
  <si>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</si>
  <si>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</si>
  <si>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</si>
  <si>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</si>
  <si>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</si>
  <si>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</si>
  <si>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</si>
  <si>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</si>
  <si>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</si>
  <si>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</si>
  <si>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</si>
  <si>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</si>
  <si>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</si>
  <si>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</si>
  <si>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</si>
  <si>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</si>
  <si>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</si>
  <si>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</si>
  <si>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</si>
  <si>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</si>
  <si>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</si>
  <si>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</si>
  <si>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</si>
  <si>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</si>
  <si>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</si>
  <si>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</si>
  <si>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</si>
  <si>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</si>
  <si>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</si>
  <si>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</si>
  <si>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</si>
  <si>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</si>
  <si>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</si>
  <si>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</si>
  <si>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</si>
  <si>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</si>
  <si>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</si>
  <si>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</si>
  <si>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</si>
  <si>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</si>
  <si>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</si>
  <si>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</si>
  <si>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</si>
  <si>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</si>
  <si>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</si>
  <si>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</si>
  <si>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</si>
  <si>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</si>
  <si>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</si>
  <si>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</si>
  <si>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</si>
  <si>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</si>
  <si>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</si>
  <si>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</si>
  <si>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</si>
  <si>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</si>
  <si>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</si>
  <si>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</si>
  <si>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</si>
  <si>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</si>
  <si>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</si>
  <si>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</si>
  <si>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</si>
  <si>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</si>
  <si>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</si>
  <si>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</si>
  <si>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</si>
  <si>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</si>
  <si>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</si>
  <si>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</si>
  <si>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</si>
  <si>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</si>
  <si>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</si>
  <si>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</si>
  <si>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</si>
  <si>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</si>
  <si>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</si>
  <si>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</si>
  <si>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</si>
  <si>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</si>
  <si>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</si>
  <si>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</si>
  <si>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</si>
  <si>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</si>
  <si>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</si>
  <si>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</si>
  <si>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</si>
  <si>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</si>
  <si>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</si>
  <si>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</si>
  <si>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</si>
  <si>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</si>
  <si>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</si>
  <si>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</si>
  <si>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</si>
  <si>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</si>
  <si>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</si>
  <si>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</si>
  <si>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</si>
  <si>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</si>
  <si>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</si>
  <si>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</si>
  <si>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</si>
  <si>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</si>
  <si>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</si>
  <si>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</si>
  <si>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</si>
  <si>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</si>
  <si>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</si>
  <si>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</si>
  <si>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</si>
  <si>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</si>
  <si>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</si>
  <si>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</si>
  <si>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</si>
  <si>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</si>
  <si>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</si>
  <si>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</si>
  <si>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</si>
  <si>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</si>
  <si>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</si>
  <si>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</si>
  <si>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</si>
  <si>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</si>
  <si>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</si>
  <si>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</si>
  <si>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</si>
  <si>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</si>
  <si>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</si>
  <si>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</si>
  <si>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</si>
  <si>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</si>
  <si>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</si>
  <si>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</si>
  <si>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</si>
  <si>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</si>
  <si>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</si>
  <si>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</si>
  <si>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</si>
  <si>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</si>
  <si>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</si>
  <si>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</si>
  <si>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</si>
  <si>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</si>
  <si>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</si>
  <si>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</si>
  <si>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</si>
  <si>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</si>
  <si>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</si>
  <si>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</si>
  <si>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</si>
  <si>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</si>
  <si>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</si>
  <si>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</si>
  <si>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</si>
  <si>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</si>
  <si>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</si>
  <si>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</si>
  <si>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</si>
  <si>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</si>
  <si>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</si>
  <si>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</si>
  <si>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</si>
  <si>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</si>
  <si>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</si>
  <si>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</si>
  <si>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</si>
  <si>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</si>
  <si>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</si>
  <si>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</si>
  <si>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</si>
  <si>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</si>
  <si>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</si>
  <si>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</si>
  <si>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</si>
  <si>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</si>
  <si>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</si>
  <si>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</si>
  <si>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</si>
  <si>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</si>
  <si>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</si>
  <si>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</si>
  <si>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</si>
  <si>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</si>
  <si>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</si>
  <si>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</si>
  <si>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</si>
  <si>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</si>
  <si>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</si>
  <si>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</si>
  <si>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</si>
  <si>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</si>
  <si>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</si>
  <si>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</si>
  <si>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</si>
  <si>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</si>
  <si>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</si>
  <si>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</si>
  <si>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</si>
  <si>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</si>
  <si>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</si>
  <si>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</si>
  <si>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</si>
  <si>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</si>
  <si>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</si>
  <si>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</si>
  <si>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</si>
  <si>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</si>
  <si>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</si>
  <si>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</si>
  <si>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</si>
  <si>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</si>
  <si>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</si>
  <si>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</si>
  <si>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</si>
  <si>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</si>
  <si>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</si>
  <si>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</si>
  <si>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</si>
  <si>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</si>
  <si>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</si>
  <si>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</si>
  <si>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</si>
  <si>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</si>
  <si>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</si>
  <si>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</si>
  <si>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</si>
  <si>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</si>
  <si>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</si>
  <si>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</si>
  <si>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</si>
  <si>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</si>
  <si>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</si>
  <si>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</si>
  <si>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</si>
  <si>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</si>
  <si>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</si>
  <si>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</si>
  <si>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</si>
  <si>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</si>
  <si>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</si>
  <si>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</si>
  <si>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</si>
  <si>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</si>
  <si>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</si>
  <si>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</si>
  <si>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</si>
  <si>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</si>
  <si>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</si>
  <si>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</si>
  <si>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</si>
  <si>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</si>
  <si>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</si>
  <si>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</si>
  <si>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</si>
  <si>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</si>
  <si>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</si>
  <si>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</si>
  <si>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</si>
  <si>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</si>
  <si>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</si>
  <si>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</si>
  <si>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</si>
  <si>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</si>
  <si>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</si>
  <si>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</si>
  <si>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</si>
  <si>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</si>
  <si>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</si>
  <si>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</si>
  <si>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</si>
  <si>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</si>
  <si>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</si>
  <si>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</si>
  <si>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</si>
  <si>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</si>
  <si>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</si>
  <si>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</si>
  <si>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</si>
  <si>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</si>
  <si>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</si>
  <si>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</si>
  <si>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</si>
  <si>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</si>
  <si>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</si>
  <si>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</si>
  <si>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</si>
  <si>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</si>
  <si>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</si>
  <si>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</si>
  <si>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</si>
  <si>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</si>
  <si>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</si>
  <si>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</si>
  <si>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</si>
  <si>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</si>
  <si>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</si>
  <si>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</si>
  <si>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</si>
  <si>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</si>
  <si>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</si>
  <si>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</si>
  <si>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</si>
  <si>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</si>
  <si>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</si>
  <si>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</si>
  <si>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</si>
  <si>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</si>
  <si>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</si>
  <si>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</si>
  <si>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</si>
  <si>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</si>
  <si>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</si>
  <si>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</si>
  <si>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</si>
  <si>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</si>
  <si>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</si>
  <si>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</si>
  <si>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</si>
  <si>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</si>
  <si>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</si>
  <si>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</si>
  <si>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</si>
  <si>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</si>
  <si>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</si>
  <si>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</si>
  <si>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</si>
  <si>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</si>
  <si>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</si>
  <si>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</si>
  <si>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</si>
  <si>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</si>
  <si>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</si>
  <si>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</si>
  <si>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</si>
  <si>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</si>
  <si>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</si>
  <si>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</si>
  <si>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</si>
  <si>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</si>
  <si>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</si>
  <si>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</si>
  <si>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</si>
  <si>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</si>
  <si>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</si>
  <si>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</si>
  <si>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</si>
  <si>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</si>
  <si>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</si>
  <si>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</si>
  <si>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</si>
  <si>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</si>
  <si>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</si>
  <si>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</si>
  <si>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</si>
  <si>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</si>
  <si>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</si>
  <si>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</si>
  <si>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</si>
  <si>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</si>
  <si>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</si>
  <si>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</si>
  <si>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</si>
  <si>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</si>
  <si>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</si>
  <si>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</si>
  <si>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</si>
  <si>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</si>
  <si>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</si>
  <si>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</si>
  <si>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</si>
  <si>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</si>
  <si>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</si>
  <si>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</si>
  <si>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</si>
  <si>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</si>
  <si>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</si>
  <si>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</si>
  <si>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</si>
  <si>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</si>
  <si>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</si>
  <si>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</si>
  <si>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</si>
  <si>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</si>
  <si>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</si>
  <si>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</si>
  <si>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</si>
  <si>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</si>
  <si>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</si>
  <si>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</si>
  <si>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</si>
  <si>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</si>
  <si>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</si>
  <si>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</si>
  <si>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</si>
  <si>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</si>
  <si>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</si>
  <si>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</si>
  <si>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</si>
  <si>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</si>
  <si>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</si>
  <si>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</si>
  <si>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</si>
  <si>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</si>
  <si>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</si>
  <si>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</si>
  <si>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</si>
  <si>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</si>
  <si>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</si>
  <si>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</si>
  <si>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</si>
  <si>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</si>
  <si>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</si>
  <si>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</si>
  <si>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</si>
  <si>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</si>
  <si>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</si>
  <si>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</si>
  <si>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</si>
  <si>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</si>
  <si>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</si>
  <si>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</si>
  <si>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</si>
  <si>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</si>
  <si>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</si>
  <si>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</si>
  <si>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</si>
  <si>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</si>
  <si>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</si>
  <si>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</si>
  <si>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</si>
  <si>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</si>
  <si>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</si>
  <si>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</si>
  <si>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</si>
  <si>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</si>
  <si>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</si>
  <si>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</si>
  <si>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</si>
  <si>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</si>
  <si>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</si>
  <si>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</si>
  <si>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</si>
  <si>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</si>
  <si>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</si>
  <si>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</si>
  <si>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</si>
  <si>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</si>
  <si>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</si>
  <si>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</si>
  <si>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</si>
  <si>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</si>
  <si>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</si>
  <si>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</si>
  <si>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</si>
  <si>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</si>
  <si>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</si>
  <si>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</si>
  <si>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</si>
  <si>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</si>
  <si>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</si>
  <si>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</si>
  <si>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</si>
  <si>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</si>
  <si>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</si>
  <si>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</si>
  <si>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</si>
  <si>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</si>
  <si>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</si>
  <si>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</si>
  <si>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</si>
  <si>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</si>
  <si>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</si>
  <si>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</si>
  <si>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</si>
  <si>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</si>
  <si>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</si>
  <si>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</si>
  <si>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</si>
  <si>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</si>
  <si>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</si>
  <si>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</si>
  <si>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</si>
  <si>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</si>
  <si>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</si>
  <si>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</si>
  <si>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</si>
  <si>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</si>
  <si>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</si>
  <si>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</si>
  <si>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</si>
  <si>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</si>
  <si>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</si>
  <si>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</si>
  <si>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</si>
  <si>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</si>
  <si>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</si>
  <si>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</si>
  <si>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</si>
  <si>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</si>
  <si>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</si>
  <si>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</si>
  <si>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</si>
  <si>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</si>
  <si>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</si>
  <si>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</si>
  <si>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</si>
  <si>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</si>
  <si>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</si>
  <si>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</si>
  <si>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</si>
  <si>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</si>
  <si>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</si>
  <si>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</si>
  <si>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</si>
  <si>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</si>
  <si>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</si>
  <si>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</si>
  <si>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</si>
  <si>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</si>
  <si>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</si>
  <si>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</si>
  <si>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</si>
  <si>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</si>
  <si>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</si>
  <si>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</si>
  <si>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</si>
  <si>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</si>
  <si>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</si>
  <si>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</si>
  <si>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</si>
  <si>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</si>
  <si>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</si>
  <si>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</si>
  <si>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</si>
  <si>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</si>
  <si>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</si>
  <si>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</si>
  <si>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</si>
  <si>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</si>
  <si>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</si>
  <si>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</si>
  <si>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</si>
  <si>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</si>
  <si>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</si>
  <si>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</si>
  <si>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</si>
  <si>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</si>
  <si>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</si>
  <si>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</si>
  <si>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</si>
  <si>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</si>
  <si>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</si>
  <si>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</si>
  <si>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</si>
  <si>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</si>
  <si>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</si>
  <si>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</si>
  <si>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</si>
  <si>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</si>
  <si>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</si>
  <si>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</si>
  <si>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</si>
  <si>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</si>
  <si>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</si>
  <si>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</si>
  <si>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</si>
  <si>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</si>
  <si>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</si>
  <si>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</si>
  <si>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</si>
  <si>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</si>
  <si>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</si>
  <si>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</si>
  <si>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</si>
  <si>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</si>
  <si>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</si>
  <si>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</si>
  <si>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</si>
  <si>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</si>
  <si>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</si>
  <si>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</si>
  <si>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</si>
  <si>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</si>
  <si>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</si>
  <si>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</si>
  <si>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</si>
  <si>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</si>
  <si>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</si>
  <si>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</si>
  <si>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</si>
  <si>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</si>
  <si>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</si>
  <si>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</si>
  <si>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</si>
  <si>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</si>
  <si>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</si>
  <si>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</si>
  <si>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</si>
  <si>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</si>
  <si>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</si>
  <si>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</si>
  <si>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</si>
  <si>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</si>
  <si>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</si>
  <si>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</si>
  <si>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</si>
  <si>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</si>
  <si>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</si>
  <si>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</si>
  <si>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</si>
  <si>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</si>
  <si>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</si>
  <si>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</si>
  <si>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</si>
  <si>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</si>
  <si>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</si>
  <si>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</si>
  <si>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</si>
  <si>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</si>
  <si>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</si>
  <si>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</si>
  <si>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</si>
  <si>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</si>
  <si>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</si>
  <si>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</si>
  <si>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</si>
  <si>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</si>
  <si>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</si>
  <si>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</si>
  <si>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</si>
  <si>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</si>
  <si>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</si>
  <si>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</si>
  <si>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</si>
  <si>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</si>
  <si>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</si>
  <si>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</si>
  <si>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</si>
  <si>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</si>
  <si>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</si>
  <si>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</si>
  <si>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</si>
  <si>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</si>
  <si>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</si>
  <si>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</si>
  <si>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</si>
  <si>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</si>
  <si>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</si>
  <si>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</si>
  <si>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</si>
  <si>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</si>
  <si>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</si>
  <si>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</si>
  <si>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</si>
  <si>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</si>
  <si>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</si>
  <si>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</si>
  <si>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</si>
  <si>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</si>
  <si>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</si>
  <si>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</si>
  <si>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</si>
  <si>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</si>
  <si>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</si>
  <si>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</si>
  <si>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</si>
  <si>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</si>
  <si>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</si>
  <si>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</si>
  <si>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</si>
  <si>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</si>
  <si>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</si>
  <si>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</si>
  <si>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</si>
  <si>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</si>
  <si>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</si>
  <si>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</si>
  <si>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</si>
  <si>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</si>
  <si>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</si>
  <si>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</si>
  <si>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</si>
  <si>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</si>
  <si>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</si>
  <si>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</si>
  <si>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</si>
  <si>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</si>
  <si>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</si>
  <si>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</si>
  <si>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</si>
  <si>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</si>
  <si>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</si>
  <si>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</si>
  <si>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</si>
  <si>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</si>
  <si>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</si>
  <si>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</si>
  <si>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</si>
  <si>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</si>
  <si>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</si>
  <si>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</si>
  <si>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</si>
  <si>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</si>
  <si>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</si>
  <si>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</si>
  <si>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</si>
  <si>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</si>
  <si>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</si>
  <si>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</si>
  <si>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</si>
  <si>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</si>
  <si>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</si>
  <si>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</si>
  <si>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</si>
  <si>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</si>
  <si>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</si>
  <si>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</si>
  <si>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</si>
  <si>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</si>
  <si>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</si>
  <si>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</si>
  <si>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</si>
  <si>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</si>
  <si>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</si>
  <si>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</si>
  <si>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</si>
  <si>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</si>
  <si>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</si>
  <si>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</si>
  <si>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</si>
  <si>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</si>
  <si>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</si>
  <si>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</si>
  <si>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</si>
  <si>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</si>
  <si>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</si>
  <si>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</si>
  <si>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</si>
  <si>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</si>
  <si>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</si>
  <si>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</si>
  <si>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</si>
  <si>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</si>
  <si>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</si>
  <si>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</si>
  <si>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</si>
  <si>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</si>
  <si>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</si>
  <si>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</si>
  <si>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</si>
  <si>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</si>
  <si>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</si>
  <si>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</si>
  <si>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</si>
  <si>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</si>
  <si>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</si>
  <si>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</si>
  <si>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</si>
  <si>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</si>
  <si>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</si>
  <si>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</si>
  <si>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</si>
  <si>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</si>
  <si>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</si>
  <si>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</si>
  <si>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</si>
  <si>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</si>
  <si>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</si>
  <si>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</si>
  <si>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</si>
  <si>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</si>
  <si>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</si>
  <si>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</si>
  <si>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</si>
  <si>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</si>
  <si>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</si>
  <si>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</si>
  <si>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</si>
  <si>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</si>
  <si>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</si>
  <si>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</si>
  <si>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</si>
  <si>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</si>
  <si>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</si>
  <si>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</si>
  <si>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</si>
  <si>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</si>
  <si>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</si>
  <si>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</si>
  <si>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</si>
  <si>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</si>
  <si>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</si>
  <si>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</si>
  <si>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</si>
  <si>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</si>
  <si>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</si>
  <si>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</si>
  <si>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</si>
  <si>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</si>
  <si>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</si>
  <si>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</si>
  <si>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</si>
  <si>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</si>
  <si>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</si>
  <si>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</si>
  <si>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</si>
  <si>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</si>
  <si>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</si>
  <si>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</si>
  <si>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</si>
  <si>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</si>
  <si>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</si>
  <si>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</si>
  <si>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</si>
  <si>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</si>
  <si>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</si>
  <si>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</si>
  <si>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</si>
  <si>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</si>
  <si>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</si>
  <si>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</si>
  <si>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</si>
  <si>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</si>
  <si>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</si>
  <si>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</si>
  <si>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</si>
  <si>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</si>
  <si>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</si>
  <si>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</si>
  <si>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</si>
  <si>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</si>
  <si>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</si>
  <si>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</si>
  <si>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</si>
  <si>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</si>
  <si>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</si>
  <si>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</si>
  <si>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</si>
  <si>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</si>
  <si>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</si>
  <si>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</si>
  <si>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</si>
  <si>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</si>
  <si>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</si>
  <si>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</si>
  <si>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</si>
  <si>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</si>
  <si>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</si>
  <si>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</si>
  <si>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</si>
  <si>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</si>
  <si>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</si>
  <si>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</si>
  <si>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</si>
  <si>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</si>
  <si>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</si>
  <si>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</si>
  <si>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</si>
  <si>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</si>
  <si>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</si>
  <si>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</si>
  <si>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</si>
  <si>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</si>
  <si>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</si>
  <si>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</si>
  <si>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</si>
  <si>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</si>
  <si>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</si>
  <si>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</si>
  <si>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</si>
  <si>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</si>
  <si>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</si>
  <si>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</si>
  <si>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</si>
  <si>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</si>
  <si>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</si>
  <si>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</si>
  <si>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</si>
  <si>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</si>
  <si>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</si>
  <si>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</si>
  <si>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</si>
  <si>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</si>
  <si>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</si>
  <si>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</si>
  <si>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</si>
  <si>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</si>
  <si>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</si>
  <si>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</si>
  <si>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</si>
  <si>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</si>
  <si>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</si>
  <si>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</si>
  <si>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</si>
  <si>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</si>
  <si>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</si>
  <si>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</si>
  <si>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</si>
  <si>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</si>
  <si>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</si>
  <si>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</si>
  <si>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</si>
  <si>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</si>
  <si>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</si>
  <si>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</si>
  <si>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</si>
  <si>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</si>
  <si>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</si>
  <si>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</si>
  <si>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</si>
  <si>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</si>
  <si>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</si>
  <si>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</si>
  <si>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</si>
  <si>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</si>
  <si>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</si>
  <si>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</si>
  <si>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</si>
  <si>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</si>
  <si>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</si>
  <si>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</si>
  <si>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</si>
  <si>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</si>
  <si>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</si>
  <si>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</si>
  <si>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</si>
  <si>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</si>
  <si>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</si>
  <si>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</si>
  <si>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</si>
  <si>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</si>
  <si>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</si>
  <si>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</si>
  <si>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</si>
  <si>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</si>
  <si>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</si>
  <si>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</si>
  <si>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</si>
  <si>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</si>
  <si>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</si>
  <si>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</si>
  <si>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</si>
  <si>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</si>
  <si>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</si>
  <si>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</si>
  <si>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</si>
  <si>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</si>
  <si>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</si>
  <si>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</si>
  <si>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</si>
  <si>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</si>
  <si>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</si>
  <si>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</si>
  <si>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</si>
  <si>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</si>
  <si>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</si>
  <si>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</si>
  <si>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</si>
  <si>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</si>
  <si>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</si>
  <si>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</si>
  <si>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</si>
  <si>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</si>
  <si>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</si>
  <si>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</si>
  <si>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</si>
  <si>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</si>
  <si>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</si>
  <si>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</si>
  <si>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</si>
  <si>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</si>
  <si>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</si>
  <si>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</si>
  <si>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</si>
  <si>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</si>
  <si>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</si>
  <si>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</si>
  <si>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</si>
  <si>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</si>
  <si>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</si>
  <si>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</si>
  <si>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</si>
  <si>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</si>
  <si>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</si>
  <si>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</si>
  <si>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</si>
  <si>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</si>
  <si>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</si>
  <si>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</si>
  <si>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</si>
  <si>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</si>
  <si>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</si>
  <si>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</si>
  <si>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</si>
  <si>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</si>
  <si>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</si>
  <si>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</si>
  <si>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</si>
  <si>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</si>
  <si>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</si>
  <si>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</si>
  <si>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</si>
  <si>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</si>
  <si>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</si>
  <si>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</si>
  <si>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</si>
  <si>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</si>
  <si>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</si>
  <si>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</si>
  <si>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</si>
  <si>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</si>
  <si>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</si>
  <si>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</si>
  <si>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</si>
  <si>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</si>
  <si>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</si>
  <si>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</si>
  <si>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</si>
  <si>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</si>
  <si>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</si>
  <si>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</si>
  <si>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</si>
  <si>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</si>
  <si>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</si>
  <si>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</si>
  <si>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</si>
  <si>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</si>
  <si>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</si>
  <si>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</si>
  <si>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</si>
  <si>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</si>
  <si>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</si>
  <si>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</si>
  <si>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</si>
  <si>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</si>
  <si>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</si>
  <si>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</si>
  <si>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</si>
  <si>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</si>
  <si>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</si>
  <si>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</si>
  <si>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</si>
  <si>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</si>
  <si>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</si>
  <si>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</si>
  <si>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</si>
  <si>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</si>
  <si>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</si>
  <si>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</si>
  <si>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</si>
  <si>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</si>
  <si>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</si>
  <si>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</si>
  <si>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</si>
  <si>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</si>
  <si>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</si>
  <si>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</si>
  <si>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</si>
  <si>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</si>
  <si>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</si>
  <si>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</si>
  <si>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</si>
  <si>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</si>
  <si>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</si>
  <si>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</si>
  <si>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</si>
  <si>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</si>
  <si>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</si>
  <si>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</si>
  <si>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</si>
  <si>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</si>
  <si>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</si>
  <si>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</si>
  <si>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</si>
  <si>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</si>
  <si>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</si>
  <si>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</si>
  <si>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</si>
  <si>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</si>
  <si>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</si>
  <si>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</si>
  <si>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</si>
  <si>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</si>
  <si>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</si>
  <si>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</si>
  <si>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</si>
  <si>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</si>
  <si>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</si>
  <si>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</si>
  <si>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</si>
  <si>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</si>
  <si>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</si>
  <si>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</si>
  <si>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</si>
  <si>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</si>
  <si>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</si>
  <si>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</si>
  <si>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</si>
  <si>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</si>
  <si>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</si>
  <si>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</si>
  <si>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</si>
  <si>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</si>
  <si>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</si>
  <si>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</si>
  <si>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</si>
  <si>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</si>
  <si>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</si>
  <si>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</si>
  <si>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</si>
  <si>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</si>
  <si>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</si>
  <si>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</si>
  <si>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</si>
  <si>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</si>
  <si>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</si>
  <si>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</si>
  <si>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</si>
  <si>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</si>
  <si>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</si>
  <si>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</si>
  <si>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</si>
  <si>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</si>
  <si>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</si>
  <si>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</si>
  <si>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</si>
  <si>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</si>
  <si>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</si>
  <si>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</si>
  <si>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</si>
  <si>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</si>
  <si>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</si>
  <si>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</si>
  <si>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</si>
  <si>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</si>
  <si>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</si>
  <si>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</si>
  <si>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</si>
  <si>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</si>
  <si>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</si>
  <si>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</si>
  <si>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</si>
  <si>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</si>
  <si>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</si>
  <si>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</si>
  <si>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</si>
  <si>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</si>
  <si>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</si>
  <si>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</si>
  <si>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</si>
  <si>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</si>
  <si>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</si>
  <si>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</si>
  <si>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</si>
  <si>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</si>
  <si>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</si>
  <si>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</si>
  <si>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</si>
  <si>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</si>
  <si>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</si>
  <si>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</si>
  <si>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</si>
  <si>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</si>
  <si>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</si>
  <si>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</si>
  <si>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</si>
  <si>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</si>
  <si>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</si>
  <si>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</si>
  <si>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</si>
  <si>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</si>
  <si>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</si>
  <si>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</si>
  <si>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</si>
  <si>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</si>
  <si>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</si>
  <si>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</si>
  <si>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</si>
  <si>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</si>
  <si>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</si>
  <si>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</si>
  <si>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</si>
  <si>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</si>
  <si>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</si>
  <si>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</si>
  <si>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</si>
  <si>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</si>
  <si>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</si>
  <si>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</si>
  <si>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</si>
  <si>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</si>
  <si>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</si>
  <si>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</si>
  <si>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</si>
  <si>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</si>
  <si>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</si>
  <si>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</si>
  <si>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</si>
  <si>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</si>
  <si>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</si>
  <si>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</si>
  <si>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</si>
  <si>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</si>
  <si>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</si>
  <si>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</si>
  <si>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</si>
  <si>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</si>
  <si>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</si>
  <si>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</si>
  <si>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</si>
  <si>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</si>
  <si>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</si>
  <si>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</si>
  <si>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</si>
  <si>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</si>
  <si>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</si>
  <si>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</si>
  <si>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</si>
  <si>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</si>
  <si>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</si>
  <si>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</si>
  <si>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</si>
  <si>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</si>
  <si>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</si>
  <si>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</si>
  <si>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</si>
  <si>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</si>
  <si>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</si>
  <si>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</si>
  <si>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</si>
  <si>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</si>
  <si>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</si>
  <si>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</si>
  <si>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</si>
  <si>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</si>
  <si>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</si>
  <si>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</si>
  <si>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</si>
  <si>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</si>
  <si>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</si>
  <si>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</si>
  <si>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</si>
  <si>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</si>
  <si>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</si>
  <si>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</si>
  <si>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</si>
  <si>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</si>
  <si>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</si>
  <si>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</si>
  <si>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</si>
  <si>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</si>
  <si>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</si>
  <si>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</si>
  <si>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</si>
  <si>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</si>
  <si>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</si>
  <si>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</si>
  <si>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</si>
  <si>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</si>
  <si>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</si>
  <si>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</si>
  <si>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</si>
  <si>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</si>
  <si>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</si>
  <si>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</si>
  <si>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</si>
  <si>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</si>
  <si>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</si>
  <si>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</si>
  <si>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</si>
  <si>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</si>
  <si>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</si>
  <si>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</si>
  <si>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</si>
  <si>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</si>
  <si>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</si>
  <si>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</si>
  <si>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</si>
  <si>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</si>
  <si>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</si>
  <si>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</si>
  <si>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</si>
  <si>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</si>
  <si>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</si>
  <si>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</si>
  <si>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</si>
  <si>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</si>
  <si>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</si>
  <si>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</si>
  <si>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</si>
  <si>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</si>
  <si>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</si>
  <si>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</si>
  <si>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</si>
  <si>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</si>
  <si>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</si>
  <si>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</si>
  <si>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</si>
  <si>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</si>
  <si>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</si>
  <si>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</si>
  <si>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</si>
  <si>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</si>
  <si>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</si>
  <si>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</si>
  <si>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</si>
  <si>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</si>
  <si>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</si>
  <si>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</si>
  <si>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</si>
  <si>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</si>
  <si>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</si>
  <si>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</si>
  <si>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</si>
  <si>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</si>
  <si>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</si>
  <si>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</si>
  <si>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</si>
  <si>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</si>
  <si>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</si>
  <si>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</si>
  <si>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</si>
  <si>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</si>
  <si>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</si>
  <si>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</si>
  <si>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</si>
  <si>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</si>
  <si>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</si>
  <si>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</si>
  <si>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</si>
  <si>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</si>
  <si>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</si>
  <si>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</si>
  <si>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</si>
  <si>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</si>
  <si>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</si>
  <si>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</si>
  <si>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</si>
  <si>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</si>
  <si>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</si>
  <si>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</si>
  <si>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</si>
  <si>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</si>
  <si>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</si>
  <si>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</si>
  <si>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</si>
  <si>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</si>
  <si>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</si>
  <si>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</si>
  <si>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</si>
  <si>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</si>
  <si>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</si>
  <si>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</si>
  <si>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</si>
  <si>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</si>
  <si>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</si>
  <si>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</si>
  <si>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</si>
  <si>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</si>
  <si>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</si>
  <si>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</si>
  <si>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</si>
  <si>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</si>
  <si>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</si>
  <si>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</si>
  <si>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</si>
  <si>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</si>
  <si>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</si>
  <si>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</si>
  <si>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</si>
  <si>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</si>
  <si>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</si>
  <si>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</si>
  <si>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</si>
  <si>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</si>
  <si>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</si>
  <si>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</si>
  <si>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</si>
  <si>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</si>
  <si>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</si>
  <si>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</si>
  <si>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</si>
  <si>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</si>
  <si>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</si>
  <si>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</si>
  <si>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</si>
  <si>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</si>
  <si>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</si>
  <si>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</si>
  <si>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</si>
  <si>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</si>
  <si>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</si>
  <si>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</si>
  <si>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</si>
  <si>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</si>
  <si>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</si>
  <si>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</si>
  <si>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</si>
  <si>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</si>
  <si>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</si>
  <si>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</si>
  <si>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</si>
  <si>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</si>
  <si>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</si>
  <si>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</si>
  <si>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</si>
  <si>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</si>
  <si>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</si>
  <si>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</si>
  <si>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</si>
  <si>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</si>
  <si>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</si>
  <si>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</si>
  <si>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</si>
  <si>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</si>
  <si>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</si>
  <si>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</si>
  <si>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</si>
  <si>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</si>
  <si>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</si>
  <si>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</si>
  <si>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</si>
  <si>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</si>
  <si>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</si>
  <si>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</si>
  <si>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</si>
  <si>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</si>
  <si>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</si>
  <si>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</si>
  <si>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</si>
  <si>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</si>
  <si>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</si>
  <si>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</si>
  <si>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</si>
  <si>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</si>
  <si>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</si>
  <si>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</si>
  <si>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</si>
  <si>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</si>
  <si>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</si>
  <si>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</si>
  <si>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</si>
  <si>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</si>
  <si>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</si>
  <si>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</si>
  <si>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</si>
  <si>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</si>
  <si>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</si>
  <si>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</si>
  <si>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</si>
  <si>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</si>
  <si>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</si>
  <si>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</si>
  <si>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</si>
  <si>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</si>
  <si>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</si>
  <si>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</si>
  <si>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</si>
  <si>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</si>
  <si>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</si>
  <si>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</si>
  <si>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</si>
  <si>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</si>
  <si>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</si>
  <si>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</si>
  <si>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</si>
  <si>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</si>
  <si>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</si>
  <si>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</si>
  <si>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</si>
  <si>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</si>
  <si>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</si>
  <si>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</si>
  <si>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</si>
  <si>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</si>
  <si>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</si>
  <si>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</si>
  <si>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</si>
  <si>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</si>
  <si>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</si>
  <si>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</si>
  <si>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</si>
  <si>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</si>
  <si>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</si>
  <si>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</si>
  <si>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</si>
  <si>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</si>
  <si>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</si>
  <si>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</si>
  <si>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</si>
  <si>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</si>
  <si>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</si>
  <si>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</si>
  <si>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</si>
  <si>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</si>
  <si>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</si>
  <si>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</si>
  <si>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</si>
  <si>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</si>
  <si>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</si>
  <si>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</si>
  <si>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</si>
  <si>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</si>
  <si>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</si>
  <si>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</si>
  <si>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</si>
  <si>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</si>
  <si>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</si>
  <si>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</si>
  <si>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</si>
  <si>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</si>
  <si>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</si>
  <si>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</si>
  <si>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</si>
  <si>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</si>
  <si>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</si>
  <si>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</si>
  <si>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</si>
  <si>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</si>
  <si>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</si>
  <si>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</si>
  <si>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</si>
  <si>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</si>
  <si>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</si>
  <si>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</si>
  <si>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</si>
  <si>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</si>
  <si>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</si>
  <si>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</si>
  <si>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</si>
  <si>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</si>
  <si>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</si>
  <si>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</si>
  <si>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</si>
  <si>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</si>
  <si>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</si>
  <si>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</si>
  <si>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</si>
  <si>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</si>
  <si>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</si>
  <si>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</si>
  <si>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</si>
  <si>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</si>
  <si>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</si>
  <si>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</si>
  <si>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</si>
  <si>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</si>
  <si>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</si>
  <si>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</si>
  <si>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</si>
  <si>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</si>
  <si>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</si>
  <si>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</si>
  <si>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</si>
  <si>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</si>
  <si>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</si>
  <si>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</si>
  <si>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</si>
  <si>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</si>
  <si>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</si>
  <si>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</si>
  <si>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</si>
  <si>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</si>
  <si>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</si>
  <si>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</si>
  <si>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</si>
  <si>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</si>
  <si>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</si>
  <si>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</si>
  <si>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</si>
  <si>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</si>
  <si>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</si>
  <si>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</si>
  <si>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</si>
  <si>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</si>
  <si>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</si>
  <si>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</si>
  <si>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</si>
  <si>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</si>
  <si>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</si>
  <si>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</si>
  <si>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</si>
  <si>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</si>
  <si>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</si>
  <si>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</si>
  <si>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</si>
  <si>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</si>
  <si>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</si>
  <si>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</si>
  <si>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</si>
  <si>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</si>
  <si>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</si>
  <si>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</si>
  <si>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</si>
  <si>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</si>
  <si>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</si>
  <si>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</si>
  <si>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</si>
  <si>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</si>
  <si>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</si>
  <si>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</si>
  <si>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</si>
  <si>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</si>
  <si>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</si>
  <si>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</si>
  <si>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</si>
  <si>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</si>
  <si>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</si>
  <si>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</si>
  <si>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</si>
  <si>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</si>
  <si>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</si>
  <si>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</si>
  <si>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</si>
  <si>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</si>
  <si>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</si>
  <si>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</si>
  <si>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</si>
  <si>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</si>
  <si>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</si>
  <si>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</si>
  <si>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</si>
  <si>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</si>
  <si>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</si>
  <si>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</si>
  <si>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</si>
  <si>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</si>
  <si>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</si>
  <si>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</si>
  <si>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</si>
  <si>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</si>
  <si>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</si>
  <si>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</si>
  <si>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</si>
  <si>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</si>
  <si>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</si>
  <si>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</si>
  <si>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</si>
  <si>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</si>
  <si>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</si>
  <si>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</si>
  <si>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</si>
  <si>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</si>
  <si>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</si>
  <si>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</si>
  <si>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</si>
  <si>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</si>
  <si>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</si>
  <si>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</si>
  <si>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</si>
  <si>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</si>
  <si>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</si>
  <si>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</si>
  <si>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</si>
  <si>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</si>
  <si>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</si>
  <si>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</si>
  <si>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</si>
  <si>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</si>
  <si>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</si>
  <si>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</si>
  <si>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</si>
  <si>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</si>
  <si>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</si>
  <si>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</si>
  <si>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</si>
  <si>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</si>
  <si>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</si>
  <si>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</si>
  <si>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</si>
  <si>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</si>
  <si>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</si>
  <si>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</si>
  <si>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</si>
  <si>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</si>
  <si>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</si>
  <si>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</si>
  <si>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</si>
  <si>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</si>
  <si>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</si>
  <si>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</si>
  <si>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</si>
  <si>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</si>
  <si>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</si>
  <si>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</si>
  <si>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</si>
  <si>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</si>
  <si>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</si>
  <si>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</si>
  <si>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</si>
  <si>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</si>
  <si>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</si>
  <si>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</si>
  <si>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</si>
  <si>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</si>
  <si>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</si>
  <si>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</si>
  <si>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</si>
  <si>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</si>
  <si>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</si>
  <si>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</si>
  <si>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</si>
  <si>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</si>
  <si>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</si>
  <si>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</si>
  <si>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</si>
  <si>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</si>
  <si>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</si>
  <si>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</si>
  <si>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</si>
  <si>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</si>
  <si>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</si>
  <si>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</si>
  <si>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</si>
  <si>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</si>
  <si>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</si>
  <si>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</si>
  <si>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</si>
  <si>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</si>
  <si>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</si>
  <si>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</si>
  <si>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</si>
  <si>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</si>
  <si>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</si>
  <si>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</si>
  <si>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</si>
  <si>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</si>
  <si>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</si>
  <si>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</si>
  <si>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</si>
  <si>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</si>
  <si>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</si>
  <si>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</si>
  <si>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</si>
  <si>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</si>
  <si>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</si>
  <si>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</si>
  <si>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</si>
  <si>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</si>
  <si>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</si>
  <si>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</si>
  <si>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</si>
  <si>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</si>
  <si>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</si>
  <si>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</si>
  <si>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</si>
  <si>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</si>
  <si>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</si>
  <si>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</si>
  <si>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</si>
  <si>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</si>
  <si>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</si>
  <si>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</si>
  <si>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</si>
  <si>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</si>
  <si>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</si>
  <si>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</si>
  <si>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</si>
  <si>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</si>
  <si>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</si>
  <si>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</si>
  <si>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</si>
  <si>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</si>
  <si>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</si>
  <si>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</si>
  <si>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</si>
  <si>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</si>
  <si>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</si>
  <si>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</si>
  <si>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</si>
  <si>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</si>
  <si>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</si>
  <si>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</si>
  <si>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</si>
  <si>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</si>
  <si>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</si>
  <si>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</si>
  <si>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</si>
  <si>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</si>
  <si>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</si>
  <si>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</si>
  <si>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</si>
  <si>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</si>
  <si>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</si>
  <si>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</si>
  <si>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</si>
  <si>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</si>
  <si>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</si>
  <si>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</si>
  <si>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</si>
  <si>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</si>
  <si>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</si>
  <si>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</si>
  <si>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</si>
  <si>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</si>
  <si>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</si>
  <si>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</si>
  <si>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</si>
  <si>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</si>
  <si>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</si>
  <si>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</si>
  <si>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</si>
  <si>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</si>
  <si>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</si>
  <si>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</si>
  <si>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</si>
  <si>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</si>
  <si>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</si>
  <si>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</si>
  <si>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</si>
  <si>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</si>
  <si>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</si>
  <si>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</si>
  <si>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</si>
  <si>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</si>
  <si>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</si>
  <si>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</si>
  <si>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</si>
  <si>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</si>
  <si>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</si>
  <si>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</si>
  <si>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</si>
  <si>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</si>
  <si>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</si>
  <si>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</si>
  <si>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</si>
  <si>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</si>
  <si>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</si>
  <si>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</si>
  <si>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</si>
  <si>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</si>
  <si>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</si>
  <si>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</si>
  <si>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</si>
  <si>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</si>
  <si>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</si>
  <si>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</si>
  <si>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</si>
  <si>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</si>
  <si>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</si>
  <si>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</si>
  <si>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</si>
  <si>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</si>
  <si>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</si>
  <si>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</si>
  <si>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</si>
  <si>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</si>
  <si>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</si>
  <si>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</si>
  <si>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</si>
  <si>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</si>
  <si>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</si>
  <si>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</si>
  <si>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</si>
  <si>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</si>
  <si>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</si>
  <si>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</si>
  <si>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</si>
  <si>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</si>
  <si>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</si>
  <si>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</si>
  <si>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</si>
  <si>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</si>
  <si>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</si>
  <si>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</si>
  <si>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</si>
  <si>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</si>
  <si>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</si>
  <si>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</si>
  <si>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</si>
  <si>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</si>
  <si>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</si>
  <si>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</si>
  <si>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</si>
  <si>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</si>
  <si>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</si>
  <si>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</si>
  <si>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</si>
  <si>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</si>
  <si>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</si>
  <si>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</si>
  <si>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</si>
  <si>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</si>
  <si>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</si>
  <si>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</si>
  <si>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</si>
  <si>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</si>
  <si>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</si>
  <si>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</si>
  <si>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</si>
  <si>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</si>
  <si>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</si>
  <si>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</si>
  <si>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</si>
  <si>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</si>
  <si>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</si>
  <si>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</si>
  <si>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</si>
  <si>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</si>
  <si>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</si>
  <si>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</si>
  <si>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</si>
  <si>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</si>
  <si>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</si>
  <si>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</si>
  <si>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</si>
  <si>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</si>
  <si>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</si>
  <si>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</si>
  <si>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</si>
  <si>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</si>
  <si>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</si>
  <si>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</si>
  <si>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</si>
  <si>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</si>
  <si>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</si>
  <si>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</si>
  <si>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</si>
  <si>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</si>
  <si>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</si>
  <si>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</si>
  <si>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</si>
  <si>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</si>
  <si>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</si>
  <si>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</si>
  <si>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</si>
  <si>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</si>
  <si>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</si>
  <si>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</si>
  <si>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</si>
  <si>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</si>
  <si>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</si>
  <si>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</si>
  <si>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</si>
  <si>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</si>
  <si>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</si>
  <si>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</si>
  <si>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</si>
  <si>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</si>
  <si>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</si>
  <si>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</si>
  <si>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</si>
  <si>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</si>
  <si>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</si>
  <si>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</si>
  <si>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</si>
  <si>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</si>
  <si>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</si>
  <si>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</si>
  <si>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</si>
  <si>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</si>
  <si>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</si>
  <si>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</si>
  <si>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</si>
  <si>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</si>
  <si>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</si>
  <si>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</si>
  <si>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</si>
  <si>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</si>
  <si>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</si>
  <si>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</si>
  <si>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</si>
  <si>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</si>
  <si>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</si>
  <si>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</si>
  <si>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</si>
  <si>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</si>
  <si>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</si>
  <si>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</si>
  <si>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</si>
  <si>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</si>
  <si>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</si>
  <si>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</si>
  <si>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</si>
  <si>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</si>
  <si>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</si>
  <si>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</si>
  <si>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</si>
  <si>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</si>
  <si>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</si>
  <si>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</si>
  <si>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</si>
  <si>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</si>
  <si>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</si>
  <si>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</si>
  <si>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</si>
  <si>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</si>
  <si>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</si>
  <si>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</si>
  <si>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</si>
  <si>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</si>
  <si>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</si>
  <si>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</si>
  <si>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</si>
  <si>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</si>
  <si>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</si>
  <si>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</si>
  <si>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</si>
  <si>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</si>
  <si>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</si>
  <si>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</si>
  <si>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</si>
  <si>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</si>
  <si>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</si>
  <si>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</si>
  <si>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</si>
  <si>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</si>
  <si>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</si>
  <si>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</si>
  <si>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</si>
  <si>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</si>
  <si>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</si>
  <si>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</si>
  <si>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</si>
  <si>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</si>
  <si>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</si>
  <si>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</si>
  <si>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</si>
  <si>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</si>
  <si>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</si>
  <si>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</si>
  <si>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</si>
  <si>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</si>
  <si>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</si>
  <si>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</si>
  <si>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</si>
  <si>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</si>
  <si>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</si>
  <si>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</si>
  <si>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</si>
  <si>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</si>
  <si>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</si>
  <si>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</si>
  <si>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</si>
  <si>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</si>
  <si>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</si>
  <si>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</si>
  <si>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</si>
  <si>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</si>
  <si>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</si>
  <si>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</si>
  <si>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</si>
  <si>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</si>
  <si>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</si>
  <si>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</si>
  <si>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</si>
  <si>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</si>
  <si>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</si>
  <si>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</si>
  <si>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</si>
  <si>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</si>
  <si>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</si>
  <si>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</si>
  <si>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</si>
  <si>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</si>
  <si>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</si>
  <si>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</si>
  <si>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</si>
  <si>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</si>
  <si>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</si>
  <si>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</si>
  <si>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</si>
  <si>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</si>
  <si>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</si>
  <si>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</si>
  <si>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</si>
  <si>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</si>
  <si>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</si>
  <si>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</si>
  <si>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</si>
  <si>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</si>
  <si>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</si>
  <si>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</si>
  <si>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</si>
  <si>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</si>
  <si>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</si>
  <si>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</si>
  <si>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</si>
  <si>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</si>
  <si>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</si>
  <si>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</si>
  <si>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</si>
  <si>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</si>
  <si>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</si>
  <si>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</si>
  <si>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</si>
  <si>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</si>
  <si>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</si>
  <si>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</si>
  <si>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</si>
  <si>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</si>
  <si>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</si>
  <si>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</si>
  <si>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</si>
  <si>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</si>
  <si>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</si>
  <si>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</si>
  <si>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</si>
  <si>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</si>
  <si>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</si>
  <si>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</si>
  <si>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</si>
  <si>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</si>
  <si>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</si>
  <si>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</si>
  <si>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</si>
  <si>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</si>
  <si>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</si>
  <si>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</si>
  <si>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</si>
  <si>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</si>
  <si>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</si>
  <si>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</si>
  <si>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</si>
  <si>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</si>
  <si>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</si>
  <si>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</si>
  <si>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</si>
  <si>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</si>
  <si>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</si>
  <si>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</si>
  <si>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</si>
  <si>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</si>
  <si>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</si>
  <si>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</si>
  <si>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</si>
  <si>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</si>
  <si>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</si>
  <si>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</si>
  <si>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</si>
  <si>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</si>
  <si>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</si>
  <si>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</si>
  <si>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</si>
  <si>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</si>
  <si>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</si>
  <si>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</si>
  <si>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</si>
  <si>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</si>
  <si>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</si>
  <si>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</si>
  <si>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</si>
  <si>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</si>
  <si>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</si>
  <si>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</si>
  <si>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</si>
  <si>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</si>
  <si>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</si>
  <si>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</si>
  <si>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</si>
  <si>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</si>
  <si>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</si>
  <si>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</si>
  <si>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</si>
  <si>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</si>
  <si>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</si>
  <si>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</si>
  <si>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</si>
  <si>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</si>
  <si>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</si>
  <si>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</si>
  <si>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</si>
  <si>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</si>
  <si>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</si>
  <si>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</si>
  <si>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</si>
  <si>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</si>
  <si>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</si>
  <si>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</si>
  <si>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</si>
  <si>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</si>
  <si>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</si>
  <si>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</si>
  <si>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</si>
  <si>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</si>
  <si>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</si>
  <si>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</si>
  <si>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</si>
  <si>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</si>
  <si>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</si>
  <si>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</si>
  <si>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</si>
  <si>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</si>
  <si>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</si>
  <si>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</si>
  <si>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</si>
  <si>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</si>
  <si>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</si>
  <si>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</si>
  <si>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</si>
  <si>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</si>
  <si>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</si>
  <si>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</si>
  <si>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</si>
  <si>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</si>
  <si>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</si>
  <si>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</si>
  <si>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</si>
  <si>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</si>
  <si>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</si>
  <si>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</si>
  <si>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</si>
  <si>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</si>
  <si>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</si>
  <si>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</si>
  <si>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</si>
  <si>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</si>
  <si>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</si>
  <si>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</si>
  <si>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</si>
  <si>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</si>
  <si>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</si>
  <si>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</si>
  <si>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</si>
  <si>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</si>
  <si>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</si>
  <si>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</si>
  <si>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</si>
  <si>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</si>
  <si>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</si>
  <si>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</si>
  <si>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</si>
  <si>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</si>
  <si>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</si>
  <si>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</si>
  <si>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</si>
  <si>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</si>
  <si>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</si>
  <si>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</si>
  <si>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</si>
  <si>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</si>
  <si>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</si>
  <si>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</si>
  <si>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</si>
  <si>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</si>
  <si>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</si>
  <si>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</si>
  <si>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</si>
  <si>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</si>
  <si>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</si>
  <si>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</si>
  <si>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</si>
  <si>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</si>
  <si>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</si>
  <si>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</si>
  <si>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</si>
  <si>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</si>
  <si>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</si>
  <si>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</si>
  <si>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</si>
  <si>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</si>
  <si>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</si>
  <si>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</si>
  <si>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</si>
  <si>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</si>
  <si>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</si>
  <si>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</si>
  <si>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</si>
  <si>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</si>
  <si>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</si>
  <si>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</si>
  <si>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</si>
  <si>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</si>
  <si>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</si>
  <si>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</si>
  <si>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</si>
  <si>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</si>
  <si>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</si>
  <si>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</si>
  <si>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</si>
  <si>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</si>
  <si>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</si>
  <si>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</si>
  <si>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</si>
  <si>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</si>
  <si>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</si>
  <si>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</si>
  <si>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</si>
  <si>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</si>
  <si>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</si>
  <si>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</si>
  <si>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</si>
  <si>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</si>
  <si>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</si>
  <si>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</si>
  <si>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</si>
  <si>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</si>
  <si>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</si>
  <si>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</si>
  <si>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</si>
  <si>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</si>
  <si>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</si>
  <si>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</si>
  <si>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</si>
  <si>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</si>
  <si>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</si>
  <si>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</si>
  <si>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</si>
  <si>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</si>
  <si>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</si>
  <si>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</si>
  <si>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</si>
  <si>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</si>
  <si>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</si>
  <si>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</si>
  <si>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</si>
  <si>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</si>
  <si>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</si>
  <si>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</si>
  <si>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</si>
  <si>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</si>
  <si>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</si>
  <si>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</si>
  <si>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</si>
  <si>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</si>
  <si>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</si>
  <si>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</si>
  <si>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</si>
  <si>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</si>
  <si>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</si>
  <si>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</si>
  <si>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</si>
  <si>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</si>
  <si>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</si>
  <si>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</si>
  <si>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</si>
  <si>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</si>
  <si>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</si>
  <si>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</si>
  <si>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</si>
  <si>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</si>
  <si>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</si>
  <si>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</si>
  <si>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</si>
  <si>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</si>
  <si>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</si>
  <si>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</si>
  <si>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</si>
  <si>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</si>
  <si>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</si>
  <si>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</si>
  <si>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</si>
  <si>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</si>
  <si>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</si>
  <si>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</si>
  <si>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</si>
  <si>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</si>
  <si>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</si>
  <si>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</si>
  <si>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</si>
  <si>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</si>
  <si>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</si>
  <si>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</si>
  <si>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</si>
  <si>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</si>
  <si>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</si>
  <si>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</si>
  <si>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</si>
  <si>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</si>
  <si>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</si>
  <si>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</si>
  <si>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</si>
  <si>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</si>
  <si>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</si>
  <si>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</si>
  <si>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</si>
  <si>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</si>
  <si>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</si>
  <si>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</si>
  <si>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</si>
  <si>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</si>
  <si>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</si>
  <si>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</si>
  <si>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</si>
  <si>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</si>
  <si>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</si>
  <si>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</si>
  <si>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</si>
  <si>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</si>
  <si>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</si>
  <si>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</si>
  <si>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</si>
  <si>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</si>
  <si>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</si>
  <si>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</si>
  <si>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</si>
  <si>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</si>
  <si>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</si>
  <si>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</si>
  <si>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</si>
  <si>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</si>
  <si>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</si>
  <si>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</si>
  <si>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</si>
  <si>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</si>
  <si>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</si>
  <si>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</si>
  <si>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</si>
  <si>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</si>
  <si>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</si>
  <si>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</si>
  <si>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</si>
  <si>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</si>
  <si>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</si>
  <si>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</si>
  <si>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</si>
  <si>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</si>
  <si>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</si>
  <si>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</si>
  <si>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</si>
  <si>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</si>
  <si>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</si>
  <si>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</si>
  <si>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</si>
  <si>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</si>
  <si>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</si>
  <si>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</si>
  <si>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</si>
  <si>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</si>
  <si>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</si>
  <si>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</si>
  <si>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</si>
  <si>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</si>
  <si>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</si>
  <si>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</si>
  <si>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</si>
  <si>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</si>
  <si>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</si>
  <si>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</si>
  <si>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</si>
  <si>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</si>
  <si>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</si>
  <si>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</si>
  <si>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</si>
  <si>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</si>
  <si>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</si>
  <si>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</si>
  <si>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</si>
  <si>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</si>
  <si>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</si>
  <si>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</si>
  <si>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</si>
  <si>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</si>
  <si>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</si>
  <si>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</si>
  <si>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</si>
  <si>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</si>
  <si>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</si>
  <si>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</si>
  <si>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</si>
  <si>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</si>
  <si>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</si>
  <si>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</si>
  <si>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</si>
  <si>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</si>
  <si>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</si>
  <si>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</si>
  <si>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</si>
  <si>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</si>
  <si>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</si>
  <si>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</si>
  <si>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</si>
  <si>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</si>
  <si>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</si>
  <si>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</si>
  <si>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</si>
  <si>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</si>
  <si>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</si>
  <si>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</si>
  <si>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</si>
  <si>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</si>
  <si>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</si>
  <si>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</si>
  <si>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</si>
  <si>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</si>
  <si>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</si>
  <si>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</si>
  <si>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</si>
  <si>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</si>
  <si>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</si>
  <si>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</si>
  <si>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</si>
  <si>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</si>
  <si>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</si>
  <si>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</si>
  <si>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</si>
  <si>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</si>
  <si>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</si>
  <si>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</si>
  <si>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</si>
  <si>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</si>
  <si>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</si>
  <si>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</si>
  <si>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</si>
  <si>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</si>
  <si>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</si>
  <si>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</si>
  <si>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</si>
  <si>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</si>
  <si>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</si>
  <si>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</si>
  <si>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</si>
  <si>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</si>
  <si>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</si>
  <si>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</si>
  <si>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</si>
  <si>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</si>
  <si>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</si>
  <si>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</si>
  <si>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</si>
  <si>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</si>
  <si>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</si>
  <si>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</si>
  <si>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</si>
  <si>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</si>
  <si>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</si>
  <si>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</si>
  <si>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</si>
  <si>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</si>
  <si>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</si>
  <si>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</si>
  <si>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</si>
  <si>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</si>
  <si>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</si>
  <si>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</si>
  <si>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</si>
  <si>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</si>
  <si>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</si>
  <si>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</si>
  <si>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</si>
  <si>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</si>
  <si>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</si>
  <si>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</si>
  <si>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</si>
  <si>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</si>
  <si>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</si>
  <si>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</si>
  <si>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</si>
  <si>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</si>
  <si>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</si>
  <si>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</si>
  <si>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</si>
  <si>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</si>
  <si>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</si>
  <si>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</si>
  <si>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</si>
  <si>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</si>
  <si>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</si>
  <si>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</si>
  <si>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</si>
  <si>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</si>
  <si>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</si>
  <si>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</si>
  <si>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</si>
  <si>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</si>
  <si>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</si>
  <si>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</si>
  <si>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</si>
  <si>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</si>
  <si>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</si>
  <si>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</si>
  <si>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</si>
  <si>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</si>
  <si>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</si>
  <si>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</si>
  <si>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</si>
  <si>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</si>
  <si>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</si>
  <si>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</si>
  <si>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</si>
  <si>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</si>
  <si>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</si>
  <si>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</si>
  <si>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</si>
  <si>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</si>
  <si>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</si>
  <si>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</si>
  <si>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</si>
  <si>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</si>
  <si>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</si>
  <si>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</si>
  <si>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</si>
  <si>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</si>
  <si>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</si>
  <si>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</si>
  <si>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</si>
  <si>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</si>
  <si>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</si>
  <si>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</si>
  <si>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</si>
  <si>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</si>
  <si>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</si>
  <si>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</si>
  <si>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</si>
  <si>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</si>
  <si>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</si>
  <si>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</si>
  <si>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</si>
  <si>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</si>
  <si>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</si>
  <si>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</si>
  <si>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</si>
  <si>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</si>
  <si>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</si>
  <si>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</si>
  <si>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</si>
  <si>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</si>
  <si>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</si>
  <si>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</si>
  <si>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</si>
  <si>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</si>
  <si>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</si>
  <si>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</si>
  <si>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</si>
  <si>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</si>
  <si>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</si>
  <si>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</si>
  <si>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</si>
  <si>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</si>
  <si>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</si>
  <si>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</si>
  <si>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</si>
  <si>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</si>
  <si>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</si>
  <si>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</si>
  <si>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</si>
  <si>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</si>
  <si>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</si>
  <si>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</si>
  <si>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</si>
  <si>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</si>
  <si>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</si>
  <si>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</si>
  <si>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</si>
  <si>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</si>
  <si>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</si>
  <si>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</si>
  <si>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</si>
  <si>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</si>
  <si>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</si>
  <si>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</si>
  <si>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</si>
  <si>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</si>
  <si>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</si>
  <si>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</si>
  <si>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</si>
  <si>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</si>
  <si>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</si>
  <si>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</si>
  <si>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</si>
  <si>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</si>
  <si>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</si>
  <si>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</si>
  <si>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</si>
  <si>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</si>
  <si>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</si>
  <si>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</si>
  <si>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</si>
  <si>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</si>
  <si>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</si>
  <si>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</si>
  <si>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</si>
  <si>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</si>
  <si>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</si>
  <si>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</si>
  <si>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</si>
  <si>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</si>
  <si>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</si>
  <si>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</si>
  <si>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</si>
  <si>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</si>
  <si>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</si>
  <si>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</si>
  <si>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</si>
  <si>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</si>
  <si>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</si>
  <si>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</si>
  <si>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</si>
  <si>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</si>
  <si>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</si>
  <si>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</si>
  <si>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</si>
  <si>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</si>
  <si>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</si>
  <si>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</si>
  <si>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</si>
  <si>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</si>
  <si>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</si>
  <si>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</si>
  <si>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</si>
  <si>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</si>
  <si>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</si>
  <si>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</si>
  <si>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</si>
  <si>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</si>
  <si>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</si>
  <si>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</si>
  <si>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</si>
  <si>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</si>
  <si>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</si>
  <si>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</si>
  <si>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</si>
  <si>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</si>
  <si>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</si>
  <si>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</si>
  <si>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</si>
  <si>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</si>
  <si>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</si>
  <si>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</si>
  <si>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</si>
  <si>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</si>
  <si>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</si>
  <si>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</si>
  <si>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</si>
  <si>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</si>
  <si>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</si>
  <si>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</si>
  <si>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</si>
  <si>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</si>
  <si>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</si>
  <si>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</si>
  <si>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</si>
  <si>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</si>
  <si>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</si>
  <si>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</si>
  <si>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</si>
  <si>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</si>
  <si>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</si>
  <si>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</si>
  <si>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</si>
  <si>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</si>
  <si>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</si>
  <si>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</si>
  <si>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</si>
  <si>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</si>
  <si>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</si>
  <si>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</si>
  <si>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</si>
  <si>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</si>
  <si>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</si>
  <si>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</si>
  <si>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</si>
  <si>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</si>
  <si>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</si>
  <si>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</si>
  <si>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</si>
  <si>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</si>
  <si>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</si>
  <si>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</si>
  <si>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</si>
  <si>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</si>
  <si>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</si>
  <si>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</si>
  <si>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</si>
  <si>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</si>
  <si>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</si>
  <si>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</si>
  <si>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</si>
  <si>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</si>
  <si>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</si>
  <si>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</si>
  <si>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</si>
  <si>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</si>
  <si>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</si>
  <si>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</si>
  <si>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</si>
  <si>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</si>
  <si>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</si>
  <si>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</si>
  <si>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</si>
  <si>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</si>
  <si>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</si>
  <si>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</si>
  <si>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</si>
  <si>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</si>
  <si>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</si>
  <si>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</si>
  <si>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</si>
  <si>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</si>
  <si>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</si>
  <si>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</si>
  <si>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</si>
  <si>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</si>
  <si>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</si>
  <si>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</si>
  <si>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</si>
  <si>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</si>
  <si>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</si>
  <si>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</si>
  <si>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</si>
  <si>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</si>
  <si>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</si>
  <si>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</si>
  <si>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</si>
  <si>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</si>
  <si>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</si>
  <si>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</si>
  <si>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</si>
  <si>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</si>
  <si>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</si>
  <si>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</si>
  <si>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</si>
  <si>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</si>
  <si>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</si>
  <si>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</si>
  <si>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</si>
  <si>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</si>
  <si>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</si>
  <si>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</si>
  <si>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</si>
  <si>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</si>
  <si>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</si>
  <si>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</si>
  <si>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</si>
  <si>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</si>
  <si>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</si>
  <si>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</si>
  <si>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</si>
  <si>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</si>
  <si>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</si>
  <si>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</si>
  <si>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</si>
  <si>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</si>
  <si>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</si>
  <si>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</si>
  <si>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</si>
  <si>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</si>
  <si>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</si>
  <si>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</si>
  <si>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</si>
  <si>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</si>
  <si>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</si>
  <si>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</si>
  <si>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</si>
  <si>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</si>
  <si>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</si>
  <si>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</si>
  <si>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</si>
  <si>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</si>
  <si>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</si>
  <si>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</si>
  <si>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</si>
  <si>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</si>
  <si>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</si>
  <si>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</si>
  <si>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</si>
  <si>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</si>
  <si>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</si>
  <si>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</si>
  <si>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</si>
  <si>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</si>
  <si>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</si>
  <si>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</si>
  <si>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</si>
  <si>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</si>
  <si>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</si>
  <si>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</si>
  <si>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</si>
  <si>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</si>
  <si>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</si>
  <si>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</si>
  <si>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</si>
  <si>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</si>
  <si>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</si>
  <si>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</si>
  <si>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</si>
  <si>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</si>
  <si>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</si>
  <si>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</si>
  <si>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</si>
  <si>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</si>
  <si>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</si>
  <si>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</si>
  <si>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</si>
  <si>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</si>
  <si>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</si>
  <si>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</si>
  <si>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</si>
  <si>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</si>
  <si>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</si>
  <si>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</si>
  <si>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</si>
  <si>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</si>
  <si>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</si>
  <si>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</si>
  <si>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</si>
  <si>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</si>
  <si>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</si>
  <si>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</si>
  <si>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</si>
  <si>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</si>
  <si>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</si>
  <si>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</si>
  <si>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</si>
  <si>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</si>
  <si>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</si>
  <si>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</si>
  <si>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</si>
  <si>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</si>
  <si>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</si>
  <si>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</si>
  <si>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</si>
  <si>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</si>
  <si>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</si>
  <si>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</si>
  <si>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</si>
  <si>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</si>
  <si>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</si>
  <si>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</si>
  <si>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</si>
  <si>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</si>
  <si>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</si>
  <si>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</si>
  <si>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</si>
  <si>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</si>
  <si>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</si>
  <si>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</si>
  <si>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</si>
  <si>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</si>
  <si>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</si>
  <si>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</si>
  <si>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</si>
  <si>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</si>
  <si>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</si>
  <si>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</si>
  <si>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</si>
  <si>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</si>
  <si>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</si>
  <si>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</si>
  <si>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</si>
  <si>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</si>
  <si>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</si>
  <si>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</si>
  <si>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</si>
  <si>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</si>
  <si>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</si>
  <si>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</si>
  <si>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</si>
  <si>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</si>
  <si>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</si>
  <si>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</si>
  <si>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</si>
  <si>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</si>
  <si>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</si>
  <si>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</si>
  <si>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</si>
  <si>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</si>
  <si>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</si>
  <si>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</si>
  <si>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</si>
  <si>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</si>
  <si>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</si>
  <si>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</si>
  <si>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</si>
  <si>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</si>
  <si>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</si>
  <si>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</si>
  <si>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</si>
  <si>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</si>
  <si>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</si>
  <si>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</si>
  <si>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</si>
  <si>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</si>
  <si>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</si>
  <si>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</si>
  <si>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</si>
  <si>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</si>
  <si>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</si>
  <si>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</si>
  <si>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</si>
  <si>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</si>
  <si>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</si>
  <si>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</si>
  <si>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</si>
  <si>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</si>
  <si>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</si>
  <si>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</si>
  <si>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</si>
  <si>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</si>
  <si>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</si>
  <si>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</si>
  <si>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</si>
  <si>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</si>
  <si>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</si>
  <si>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</si>
  <si>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</si>
  <si>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</si>
  <si>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</si>
  <si>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</si>
  <si>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</si>
  <si>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</si>
  <si>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</si>
  <si>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</si>
  <si>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</si>
  <si>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</si>
  <si>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</si>
  <si>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</si>
  <si>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</si>
  <si>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</si>
  <si>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</si>
  <si>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</si>
  <si>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</si>
  <si>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</si>
  <si>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</si>
  <si>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</si>
  <si>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</si>
  <si>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</si>
  <si>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</si>
  <si>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</si>
  <si>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</si>
  <si>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</si>
  <si>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</si>
  <si>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</si>
  <si>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</si>
  <si>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</si>
  <si>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</si>
  <si>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</si>
  <si>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</si>
  <si>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</si>
  <si>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</si>
  <si>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</si>
  <si>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</si>
  <si>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</si>
  <si>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</si>
  <si>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</si>
  <si>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</si>
  <si>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</si>
  <si>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</si>
  <si>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</si>
  <si>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</si>
  <si>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</si>
  <si>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</si>
  <si>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</si>
  <si>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</si>
  <si>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</si>
  <si>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</si>
  <si>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</si>
  <si>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</si>
  <si>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</si>
  <si>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</si>
  <si>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</si>
  <si>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</si>
  <si>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</si>
  <si>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</si>
  <si>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</si>
  <si>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</si>
  <si>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</si>
  <si>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</si>
  <si>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</si>
  <si>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</si>
  <si>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</si>
  <si>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</si>
  <si>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</si>
  <si>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</si>
  <si>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</si>
  <si>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</si>
  <si>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</si>
  <si>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</si>
  <si>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</si>
  <si>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</si>
  <si>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</si>
  <si>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</si>
  <si>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</si>
  <si>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</si>
  <si>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</si>
  <si>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</si>
  <si>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</si>
  <si>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</si>
  <si>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</si>
  <si>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</si>
  <si>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</si>
  <si>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</si>
  <si>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</si>
  <si>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</si>
  <si>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</si>
  <si>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</si>
  <si>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</si>
  <si>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</si>
  <si>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</si>
  <si>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</si>
  <si>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</si>
  <si>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</si>
  <si>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</si>
  <si>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</si>
  <si>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</si>
  <si>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</si>
  <si>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</si>
  <si>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</si>
  <si>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</si>
  <si>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</si>
  <si>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</si>
  <si>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</si>
  <si>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</si>
  <si>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</si>
  <si>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</si>
  <si>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</si>
  <si>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</si>
  <si>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</si>
  <si>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</si>
  <si>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</si>
  <si>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</si>
  <si>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</si>
  <si>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</si>
  <si>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</si>
  <si>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</si>
  <si>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</si>
  <si>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</si>
  <si>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</si>
  <si>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</si>
  <si>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</si>
  <si>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</si>
  <si>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</si>
  <si>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</si>
  <si>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</si>
  <si>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</si>
  <si>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</si>
  <si>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</si>
  <si>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</si>
  <si>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</si>
  <si>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</si>
  <si>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</si>
  <si>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</si>
  <si>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</si>
  <si>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</si>
  <si>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</si>
  <si>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</si>
  <si>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</si>
  <si>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</si>
  <si>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</si>
  <si>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</si>
  <si>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</si>
  <si>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</si>
  <si>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</si>
  <si>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</si>
  <si>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</si>
  <si>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</si>
  <si>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</si>
  <si>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</si>
  <si>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</si>
  <si>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</si>
  <si>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</si>
  <si>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</si>
  <si>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</si>
  <si>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</si>
  <si>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</si>
  <si>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</si>
  <si>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</si>
  <si>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</si>
  <si>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</si>
  <si>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</si>
  <si>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</si>
  <si>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</si>
  <si>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</si>
  <si>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</si>
  <si>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</si>
  <si>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</si>
  <si>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</si>
  <si>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</si>
  <si>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</si>
  <si>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</si>
  <si>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</si>
  <si>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</si>
  <si>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</si>
  <si>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</si>
  <si>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</si>
  <si>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</si>
  <si>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</si>
  <si>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</si>
  <si>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</si>
  <si>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</si>
  <si>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</si>
  <si>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</si>
  <si>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</si>
  <si>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</si>
  <si>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</si>
  <si>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</si>
  <si>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</si>
  <si>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</si>
  <si>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</si>
  <si>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</si>
  <si>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</si>
  <si>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</si>
  <si>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</si>
  <si>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</si>
  <si>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</si>
  <si>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</si>
  <si>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</si>
  <si>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</si>
  <si>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</si>
  <si>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</si>
  <si>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</si>
  <si>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</si>
  <si>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</si>
  <si>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</si>
  <si>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</si>
  <si>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</si>
  <si>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</si>
  <si>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</si>
  <si>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</si>
  <si>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</si>
  <si>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</si>
  <si>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</si>
  <si>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</si>
  <si>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</si>
  <si>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</si>
  <si>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</si>
  <si>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</si>
  <si>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</si>
  <si>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</si>
  <si>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</si>
  <si>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</si>
  <si>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</si>
  <si>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</si>
  <si>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</si>
  <si>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</si>
  <si>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</si>
  <si>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</si>
  <si>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</si>
  <si>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</si>
  <si>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</si>
  <si>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</si>
  <si>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</si>
  <si>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</si>
  <si>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</si>
  <si>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</si>
  <si>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</si>
  <si>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</si>
  <si>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</si>
  <si>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</si>
  <si>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</si>
  <si>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</si>
  <si>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</si>
  <si>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</si>
  <si>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</si>
  <si>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</si>
  <si>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</si>
  <si>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</si>
  <si>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</si>
  <si>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</si>
  <si>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</si>
  <si>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</si>
  <si>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</si>
  <si>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</si>
  <si>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</si>
  <si>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</si>
  <si>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</si>
  <si>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</si>
  <si>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</si>
  <si>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</si>
  <si>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</si>
  <si>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</si>
  <si>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</si>
  <si>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</si>
  <si>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</si>
  <si>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</si>
  <si>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</si>
  <si>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</si>
  <si>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</si>
  <si>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</si>
  <si>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</si>
  <si>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</si>
  <si>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</si>
  <si>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</si>
  <si>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</si>
  <si>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</si>
  <si>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</si>
  <si>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</si>
  <si>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</si>
  <si>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</si>
  <si>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</si>
  <si>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</si>
  <si>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</si>
  <si>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</si>
  <si>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</si>
  <si>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</si>
  <si>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</si>
  <si>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</si>
  <si>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</si>
  <si>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</si>
  <si>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</si>
  <si>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</si>
  <si>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</si>
  <si>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</si>
  <si>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</si>
  <si>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</si>
  <si>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</si>
  <si>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</si>
  <si>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</si>
  <si>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</si>
  <si>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</si>
  <si>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</si>
  <si>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</si>
  <si>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</si>
  <si>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</si>
  <si>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</si>
  <si>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</si>
  <si>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</si>
  <si>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</si>
  <si>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</si>
  <si>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</si>
  <si>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</si>
  <si>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</si>
  <si>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</si>
  <si>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</si>
  <si>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</si>
  <si>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</si>
  <si>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</si>
  <si>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</si>
  <si>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</si>
  <si>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</si>
  <si>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</si>
  <si>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</si>
  <si>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</si>
  <si>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</si>
  <si>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</si>
  <si>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</si>
  <si>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</si>
  <si>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</si>
  <si>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</si>
  <si>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</si>
  <si>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</si>
  <si>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</si>
  <si>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</si>
  <si>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</si>
  <si>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</si>
  <si>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</si>
  <si>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</si>
  <si>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</si>
  <si>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</si>
  <si>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</si>
  <si>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</si>
  <si>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</si>
  <si>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</si>
  <si>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</si>
  <si>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</si>
  <si>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</si>
  <si>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</si>
  <si>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</si>
  <si>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</si>
  <si>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</si>
  <si>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</si>
  <si>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</si>
  <si>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</si>
  <si>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</si>
  <si>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</si>
  <si>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</si>
  <si>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</si>
  <si>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</si>
  <si>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</si>
  <si>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</si>
  <si>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</si>
  <si>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</si>
  <si>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</si>
  <si>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</si>
  <si>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</si>
  <si>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</si>
  <si>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</si>
  <si>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</si>
  <si>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</si>
  <si>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</si>
  <si>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</si>
  <si>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</si>
  <si>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</si>
  <si>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</si>
  <si>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</si>
  <si>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</si>
  <si>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</si>
  <si>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</si>
  <si>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</si>
  <si>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</si>
  <si>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</si>
  <si>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</si>
  <si>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</si>
  <si>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</si>
  <si>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</si>
  <si>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</si>
  <si>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</si>
  <si>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</si>
  <si>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</si>
  <si>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</si>
  <si>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</si>
  <si>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</si>
  <si>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</si>
  <si>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</si>
  <si>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</si>
  <si>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</si>
  <si>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</si>
  <si>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</si>
  <si>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</si>
  <si>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</si>
  <si>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</si>
  <si>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</si>
  <si>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</si>
  <si>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</si>
  <si>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</si>
  <si>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</si>
  <si>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</si>
  <si>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</si>
  <si>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</si>
  <si>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</si>
  <si>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</si>
  <si>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</si>
  <si>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</si>
  <si>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</si>
  <si>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</si>
  <si>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</si>
  <si>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</si>
  <si>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</si>
  <si>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</si>
  <si>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</si>
  <si>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</si>
  <si>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</si>
  <si>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</si>
  <si>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</si>
  <si>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</si>
  <si>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</si>
  <si>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</si>
  <si>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</si>
  <si>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</si>
  <si>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</si>
  <si>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</si>
  <si>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</si>
  <si>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</si>
  <si>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</si>
  <si>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</si>
  <si>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</si>
  <si>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</si>
  <si>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</si>
  <si>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</si>
  <si>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</si>
  <si>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</si>
  <si>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</si>
  <si>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</si>
  <si>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</si>
  <si>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</si>
  <si>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</si>
  <si>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</si>
  <si>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</si>
  <si>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</si>
  <si>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</si>
  <si>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</si>
  <si>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</si>
  <si>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</si>
  <si>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</si>
  <si>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</si>
  <si>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</si>
  <si>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</si>
  <si>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</si>
  <si>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</si>
  <si>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</si>
  <si>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</si>
  <si>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</si>
  <si>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</si>
  <si>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</si>
  <si>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</si>
  <si>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</si>
  <si>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</si>
  <si>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</si>
  <si>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</si>
  <si>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</si>
  <si>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</si>
  <si>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</si>
  <si>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</si>
  <si>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</si>
  <si>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</si>
  <si>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</si>
  <si>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</si>
  <si>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</si>
  <si>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</si>
  <si>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</si>
  <si>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</si>
  <si>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</si>
  <si>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</si>
  <si>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</si>
  <si>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</si>
  <si>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</si>
  <si>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</si>
  <si>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</si>
  <si>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</si>
  <si>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</si>
  <si>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</si>
  <si>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</si>
  <si>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</si>
  <si>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</si>
  <si>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</si>
  <si>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</si>
  <si>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</si>
  <si>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</si>
  <si>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</si>
  <si>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</si>
  <si>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</si>
  <si>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</si>
  <si>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</si>
  <si>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</si>
  <si>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</si>
  <si>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</si>
  <si>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</si>
  <si>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</si>
  <si>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</si>
  <si>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</si>
  <si>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</si>
  <si>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</si>
  <si>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</si>
  <si>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</si>
  <si>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</si>
  <si>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</si>
  <si>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</si>
  <si>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</si>
  <si>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</si>
  <si>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</si>
  <si>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</si>
  <si>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</si>
  <si>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</si>
  <si>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</si>
  <si>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</si>
  <si>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</si>
  <si>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</si>
  <si>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</si>
  <si>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</si>
  <si>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</si>
  <si>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</si>
  <si>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</si>
  <si>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</si>
  <si>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</si>
  <si>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</si>
  <si>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</si>
  <si>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</si>
  <si>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</si>
  <si>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</si>
  <si>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</si>
  <si>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</si>
  <si>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</si>
  <si>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</si>
  <si>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</si>
  <si>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</si>
  <si>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</si>
  <si>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</si>
  <si>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</si>
  <si>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</si>
  <si>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</si>
  <si>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</si>
  <si>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</si>
  <si>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</si>
  <si>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</si>
  <si>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</si>
  <si>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</si>
  <si>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</si>
  <si>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</si>
  <si>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</si>
  <si>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</si>
  <si>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</si>
  <si>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</si>
  <si>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</si>
  <si>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</si>
  <si>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</si>
  <si>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</si>
  <si>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</si>
  <si>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</si>
  <si>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</si>
  <si>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</si>
  <si>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</si>
  <si>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</si>
  <si>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</si>
  <si>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</si>
  <si>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</si>
  <si>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</si>
  <si>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</si>
  <si>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</si>
  <si>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</si>
  <si>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</si>
  <si>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</si>
  <si>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</si>
  <si>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</si>
  <si>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</si>
  <si>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</si>
  <si>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</si>
  <si>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</si>
  <si>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</si>
  <si>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</si>
  <si>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</si>
  <si>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</si>
  <si>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</si>
  <si>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</si>
  <si>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</si>
  <si>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</si>
  <si>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</si>
  <si>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</si>
  <si>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</si>
  <si>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</si>
  <si>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</si>
  <si>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</si>
  <si>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</si>
  <si>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</si>
  <si>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</si>
  <si>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</si>
  <si>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</si>
  <si>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</si>
  <si>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</si>
  <si>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</si>
  <si>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</si>
  <si>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</si>
  <si>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</si>
  <si>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</si>
  <si>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</si>
  <si>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</si>
  <si>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</si>
  <si>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</si>
  <si>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</si>
  <si>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</si>
  <si>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</si>
  <si>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</si>
  <si>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</si>
  <si>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</si>
  <si>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</si>
  <si>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</si>
  <si>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</si>
  <si>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</si>
  <si>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</si>
  <si>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</si>
  <si>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</si>
  <si>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</si>
  <si>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</si>
  <si>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</si>
  <si>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</si>
  <si>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</si>
  <si>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</si>
  <si>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</si>
  <si>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</si>
  <si>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</si>
  <si>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</si>
  <si>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</si>
  <si>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</si>
  <si>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</si>
  <si>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</si>
  <si>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</si>
  <si>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</si>
  <si>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</si>
  <si>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</si>
  <si>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</si>
  <si>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</si>
  <si>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</si>
  <si>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</si>
  <si>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</si>
  <si>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</si>
  <si>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</si>
  <si>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</si>
  <si>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</si>
  <si>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</si>
  <si>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</si>
  <si>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</si>
  <si>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</si>
  <si>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</si>
  <si>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</si>
  <si>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</si>
  <si>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</si>
  <si>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</si>
  <si>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</si>
  <si>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</si>
  <si>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</si>
  <si>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</si>
  <si>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</si>
  <si>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</si>
  <si>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</si>
  <si>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</si>
  <si>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</si>
  <si>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</si>
  <si>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</si>
  <si>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</si>
  <si>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</si>
  <si>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</si>
  <si>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</si>
  <si>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</si>
  <si>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</si>
  <si>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</si>
  <si>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</si>
  <si>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</si>
  <si>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</si>
  <si>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</si>
  <si>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</si>
  <si>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</si>
  <si>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</si>
  <si>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</si>
  <si>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</si>
  <si>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</si>
  <si>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</si>
  <si>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</si>
  <si>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</si>
  <si>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</si>
  <si>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</si>
  <si>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</si>
  <si>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</si>
  <si>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</si>
  <si>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</si>
  <si>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</si>
  <si>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</si>
  <si>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</si>
  <si>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</si>
  <si>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</si>
  <si>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</si>
  <si>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</si>
  <si>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</si>
  <si>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</si>
  <si>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</si>
  <si>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</si>
  <si>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</si>
  <si>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</si>
  <si>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</si>
  <si>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</si>
  <si>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</si>
  <si>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</si>
  <si>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</si>
  <si>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</si>
  <si>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</si>
  <si>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</si>
  <si>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</si>
  <si>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</si>
  <si>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</si>
  <si>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</si>
  <si>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</si>
  <si>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</si>
  <si>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</si>
  <si>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</si>
  <si>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</si>
  <si>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</si>
  <si>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</si>
  <si>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</si>
  <si>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</si>
  <si>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</si>
  <si>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</si>
  <si>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</si>
  <si>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</si>
  <si>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</si>
  <si>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</si>
  <si>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</si>
  <si>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</si>
  <si>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</si>
  <si>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</si>
  <si>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</si>
  <si>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</si>
  <si>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</si>
  <si>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</si>
  <si>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</si>
  <si>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</si>
  <si>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</si>
  <si>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</si>
  <si>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</si>
  <si>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</si>
  <si>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</si>
  <si>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</si>
  <si>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</si>
  <si>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</si>
  <si>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</si>
  <si>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</si>
  <si>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</si>
  <si>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</si>
  <si>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</si>
  <si>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</si>
  <si>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</si>
  <si>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</si>
  <si>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</si>
  <si>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</si>
  <si>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</si>
  <si>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</si>
  <si>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</si>
  <si>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</si>
  <si>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</si>
  <si>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</si>
  <si>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</si>
  <si>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</si>
  <si>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</si>
  <si>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</si>
  <si>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</si>
  <si>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</si>
  <si>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</si>
  <si>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</si>
  <si>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</si>
  <si>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</si>
  <si>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</si>
  <si>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</si>
  <si>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</si>
  <si>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</si>
  <si>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</si>
  <si>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</si>
  <si>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</si>
  <si>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</si>
  <si>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</si>
  <si>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</si>
  <si>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</si>
  <si>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</si>
  <si>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</si>
  <si>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</si>
  <si>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</si>
  <si>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</si>
  <si>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</si>
  <si>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</si>
  <si>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</si>
  <si>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</si>
  <si>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</si>
  <si>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</si>
  <si>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</si>
  <si>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</si>
  <si>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</si>
  <si>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</si>
  <si>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</si>
  <si>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</si>
  <si>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</si>
  <si>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</si>
  <si>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</si>
  <si>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</si>
  <si>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</si>
  <si>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</si>
  <si>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</si>
  <si>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</si>
  <si>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</si>
  <si>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</si>
  <si>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</si>
  <si>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</si>
  <si>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</si>
  <si>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</si>
  <si>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</si>
  <si>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</si>
  <si>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</si>
  <si>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</si>
  <si>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</si>
  <si>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</si>
  <si>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</si>
  <si>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</si>
  <si>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</si>
  <si>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</si>
  <si>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</si>
  <si>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</si>
  <si>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</si>
  <si>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</si>
  <si>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</si>
  <si>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</si>
  <si>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</si>
  <si>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</si>
  <si>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</si>
  <si>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</si>
  <si>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</si>
  <si>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</si>
  <si>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</si>
  <si>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</si>
  <si>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</si>
  <si>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</si>
  <si>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</si>
  <si>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</si>
  <si>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</si>
  <si>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</si>
  <si>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</si>
  <si>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</si>
  <si>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</si>
  <si>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</si>
  <si>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</si>
  <si>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</si>
  <si>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</si>
  <si>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</si>
  <si>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</si>
  <si>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</si>
  <si>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</si>
  <si>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</si>
  <si>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</si>
  <si>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</si>
  <si>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</si>
  <si>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</si>
  <si>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</si>
  <si>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</si>
  <si>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</si>
  <si>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</si>
  <si>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</si>
  <si>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</si>
  <si>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</si>
  <si>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</si>
  <si>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</si>
  <si>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</si>
  <si>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</si>
  <si>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</si>
  <si>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</si>
  <si>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</si>
  <si>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</si>
  <si>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</si>
  <si>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</si>
  <si>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</si>
  <si>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</si>
  <si>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</si>
  <si>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</si>
  <si>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</si>
  <si>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</si>
  <si>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</si>
  <si>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</si>
  <si>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</si>
  <si>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</si>
  <si>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</si>
  <si>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</si>
  <si>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</si>
  <si>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</si>
  <si>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</si>
  <si>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</si>
  <si>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</si>
  <si>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</si>
  <si>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</si>
  <si>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</si>
  <si>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</si>
  <si>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</si>
  <si>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</si>
  <si>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</si>
  <si>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</si>
  <si>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</si>
  <si>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</si>
  <si>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</si>
  <si>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</si>
  <si>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</si>
  <si>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</si>
  <si>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</si>
  <si>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</si>
  <si>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</si>
  <si>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</si>
  <si>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</si>
  <si>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</si>
  <si>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</si>
  <si>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</si>
  <si>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</si>
  <si>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</si>
  <si>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</si>
  <si>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</si>
  <si>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</si>
  <si>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</si>
  <si>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</si>
  <si>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</si>
  <si>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</si>
  <si>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</si>
  <si>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</si>
  <si>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</si>
  <si>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</si>
  <si>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</si>
  <si>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</si>
  <si>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</si>
  <si>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</si>
  <si>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</si>
  <si>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</si>
  <si>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</si>
  <si>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</si>
  <si>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</si>
  <si>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</si>
  <si>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</si>
  <si>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</si>
  <si>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</si>
  <si>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</si>
  <si>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</si>
  <si>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</si>
  <si>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</si>
  <si>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</si>
  <si>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</si>
  <si>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</si>
  <si>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</si>
  <si>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</si>
  <si>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</si>
  <si>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</si>
  <si>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</si>
  <si>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</si>
  <si>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</si>
  <si>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</si>
  <si>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</si>
  <si>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</si>
  <si>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</si>
  <si>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</si>
  <si>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</si>
  <si>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</si>
  <si>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</si>
  <si>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</si>
  <si>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</si>
  <si>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</si>
  <si>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</si>
  <si>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</si>
  <si>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</si>
  <si>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</si>
  <si>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</si>
  <si>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</si>
  <si>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</si>
  <si>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</si>
  <si>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</si>
  <si>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</si>
  <si>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</si>
  <si>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</si>
  <si>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</si>
  <si>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</si>
  <si>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</si>
  <si>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</si>
  <si>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</si>
  <si>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</si>
  <si>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</si>
  <si>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</si>
  <si>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</si>
  <si>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</si>
  <si>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</si>
  <si>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</si>
  <si>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</si>
  <si>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</si>
  <si>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</si>
  <si>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</si>
  <si>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</si>
  <si>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</si>
  <si>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</si>
  <si>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</si>
  <si>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</si>
  <si>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</si>
  <si>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</si>
  <si>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</si>
  <si>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</si>
  <si>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</si>
  <si>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</si>
  <si>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</si>
  <si>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</si>
  <si>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</si>
  <si>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</si>
  <si>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</si>
  <si>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</si>
  <si>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</si>
  <si>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</si>
  <si>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</si>
  <si>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</si>
  <si>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</si>
  <si>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</si>
  <si>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</si>
  <si>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</si>
  <si>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</si>
  <si>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</si>
  <si>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</si>
  <si>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</si>
  <si>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</si>
  <si>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</si>
  <si>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</si>
  <si>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</si>
  <si>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</si>
  <si>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</si>
  <si>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</si>
  <si>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</si>
  <si>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</si>
  <si>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</si>
  <si>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</si>
  <si>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</si>
  <si>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</si>
  <si>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</si>
  <si>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</si>
  <si>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</si>
  <si>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</si>
  <si>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</si>
  <si>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</si>
  <si>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</si>
  <si>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</si>
  <si>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</si>
  <si>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</si>
  <si>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</si>
  <si>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</si>
  <si>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</si>
  <si>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</si>
  <si>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</si>
  <si>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</si>
  <si>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</si>
  <si>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</si>
  <si>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</si>
  <si>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</si>
  <si>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</si>
  <si>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</si>
  <si>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</si>
  <si>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</si>
  <si>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</si>
  <si>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</si>
  <si>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</si>
  <si>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</si>
  <si>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</si>
  <si>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</si>
  <si>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</si>
  <si>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</si>
  <si>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</si>
  <si>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</si>
  <si>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</si>
  <si>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</si>
  <si>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</si>
  <si>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</si>
  <si>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</si>
  <si>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</si>
  <si>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</si>
  <si>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</si>
  <si>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</si>
  <si>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</si>
  <si>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</si>
  <si>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</si>
  <si>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</si>
  <si>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</si>
  <si>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</si>
  <si>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</si>
  <si>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</si>
  <si>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</si>
  <si>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</si>
  <si>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</si>
  <si>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</si>
  <si>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</si>
  <si>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</si>
  <si>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</si>
  <si>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</si>
  <si>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</si>
  <si>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</si>
  <si>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</si>
  <si>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</si>
  <si>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</si>
  <si>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</si>
  <si>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</si>
  <si>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</si>
  <si>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</si>
  <si>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</si>
  <si>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</si>
  <si>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</si>
  <si>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</si>
  <si>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</si>
  <si>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</si>
  <si>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</si>
  <si>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</si>
  <si>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</si>
  <si>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</si>
  <si>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</si>
  <si>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</si>
  <si>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</si>
  <si>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</si>
  <si>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</si>
  <si>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</si>
  <si>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</si>
  <si>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</si>
  <si>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</si>
  <si>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</si>
  <si>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</si>
  <si>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</si>
  <si>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</si>
  <si>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</si>
  <si>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</si>
  <si>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</si>
  <si>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</si>
  <si>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</si>
  <si>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</si>
  <si>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</si>
  <si>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</si>
  <si>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</si>
  <si>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</si>
  <si>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</si>
  <si>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</si>
  <si>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</si>
  <si>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</si>
  <si>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</si>
  <si>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</si>
  <si>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</si>
  <si>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</si>
  <si>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</si>
  <si>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</si>
  <si>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</si>
  <si>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</si>
  <si>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</si>
  <si>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</si>
  <si>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</si>
  <si>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</si>
  <si>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</si>
  <si>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</si>
  <si>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</si>
  <si>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</si>
  <si>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</si>
  <si>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</si>
  <si>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</si>
  <si>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</si>
  <si>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</si>
  <si>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</si>
  <si>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</si>
  <si>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</si>
  <si>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</si>
  <si>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</si>
  <si>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</si>
  <si>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</si>
  <si>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</si>
  <si>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</si>
  <si>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</si>
  <si>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Sandard Deviation of Goal</t>
  </si>
  <si>
    <t>Upper Quartile of Goal</t>
  </si>
  <si>
    <t>Lower Quartile of Goal</t>
  </si>
  <si>
    <t>IQR of Goal</t>
  </si>
  <si>
    <t>Sandard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</si>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</sst>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3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98-FC4F-8A0A-BAB09A5729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98-FC4F-8A0A-BAB09A5729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98-FC4F-8A0A-BAB09A572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99728"/>
        <c:axId val="22301376"/>
      </c:lineChart>
      <c:catAx>
        <c:axId val="2229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01376"/>
        <c:crosses val="autoZero"/>
        <c:auto val="1"/>
        <c:lblAlgn val="ctr"/>
        <c:lblOffset val="100"/>
        <c:noMultiLvlLbl val="0"/>
      </c:catAx>
      <c:valAx>
        <c:axId val="22301376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C-BB44-B3D7-53C5C6AF31B4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4C-BB44-B3D7-53C5C6AF31B4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4C-BB44-B3D7-53C5C6AF31B4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4C-BB44-B3D7-53C5C6AF3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493391"/>
        <c:axId val="1765495039"/>
      </c:lineChart>
      <c:catAx>
        <c:axId val="176549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95039"/>
        <c:crosses val="autoZero"/>
        <c:auto val="1"/>
        <c:lblAlgn val="ctr"/>
        <c:lblOffset val="100"/>
        <c:noMultiLvlLbl val="0"/>
      </c:catAx>
      <c:valAx>
        <c:axId val="176549503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9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5-8246-AB57-DC4D1E43CDF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25-8246-AB57-DC4D1E43CD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25-8246-AB57-DC4D1E43CD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925-8246-AB57-DC4D1E43C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8250368"/>
        <c:axId val="1878190016"/>
      </c:barChart>
      <c:catAx>
        <c:axId val="18782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190016"/>
        <c:crosses val="autoZero"/>
        <c:auto val="1"/>
        <c:lblAlgn val="ctr"/>
        <c:lblOffset val="100"/>
        <c:noMultiLvlLbl val="0"/>
      </c:catAx>
      <c:valAx>
        <c:axId val="187819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5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A-7640-AF5B-1920DDB999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44A-7640-AF5B-1920DDB999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44A-7640-AF5B-1920DDB99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6198352"/>
        <c:axId val="1926200000"/>
      </c:barChart>
      <c:catAx>
        <c:axId val="19261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200000"/>
        <c:crosses val="autoZero"/>
        <c:auto val="1"/>
        <c:lblAlgn val="ctr"/>
        <c:lblOffset val="100"/>
        <c:noMultiLvlLbl val="0"/>
      </c:catAx>
      <c:valAx>
        <c:axId val="19262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1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3-7941-A4D5-933BBD31A9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53-7941-A4D5-933BBD31A9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53-7941-A4D5-933BBD31A9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53-7941-A4D5-933BBD31A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6350000"/>
        <c:axId val="1936417984"/>
      </c:lineChart>
      <c:catAx>
        <c:axId val="19363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417984"/>
        <c:crosses val="autoZero"/>
        <c:auto val="1"/>
        <c:lblAlgn val="ctr"/>
        <c:lblOffset val="100"/>
        <c:noMultiLvlLbl val="0"/>
      </c:catAx>
      <c:valAx>
        <c:axId val="1936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35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9BBB82E-0B6B-774B-9B94-B72D93F0454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1A7FAF-1B32-4346-BD7C-DB447B44A1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3C18BD-FB3B-D54F-8753-DB989CBAB6AB}">
  <sheetPr codeName="Chart11"/>
  <sheetViews>
    <sheetView zoomScale="9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367910</xdr:colOff>
      <xdr:row>1</xdr:row>
      <xdr:rowOff>12700</xdr:rowOff>
    </xdr:from>
    <xdr:to>
      <xdr:col>13</xdr:col>
      <xdr:colOff>221372</xdr:colOff>
      <xdr:row>18</xdr:row>
      <xdr:rowOff>127195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25B5B2-514A-1441-A6AE-A3BA495A9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0.22823</cdr:x>
      <cdr:y>0.06232</cdr:y>
    </cdr:from>
    <cdr:to>
      <cdr:x>0.68769</cdr:x>
      <cdr:y>0.18414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998783-6AA7-E044-A67F-4A4C6833CCB7}"/>
            </a:ext>
          </a:extLst>
        </cdr:cNvPr>
        <cdr:cNvSpPr txBox="1"/>
      </cdr:nvSpPr>
      <cdr:spPr>
        <a:xfrm xmlns:a="http://schemas.openxmlformats.org/drawingml/2006/main">
          <a:off x="1484923" y="214923"/>
          <a:ext cx="2989384" cy="4200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/>
            <a:t>Theater</a:t>
          </a:r>
          <a:r>
            <a:rPr lang="en-US" sz="1100" baseline="0"/>
            <a:t> Outcomes Based on Launch Date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91441</xdr:colOff>
      <xdr:row>13</xdr:row>
      <xdr:rowOff>106681</xdr:rowOff>
    </xdr:from>
    <xdr:to>
      <xdr:col>7</xdr:col>
      <xdr:colOff>790575</xdr:colOff>
      <xdr:row>34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715ABF-487D-B54D-AA60-619735509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19</xdr:row>
      <xdr:rowOff>171450</xdr:rowOff>
    </xdr:from>
    <xdr:to>
      <xdr:col>13</xdr:col>
      <xdr:colOff>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E2389-931B-3A46-BCA3-6B8EF1C22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20</xdr:row>
      <xdr:rowOff>133350</xdr:rowOff>
    </xdr:from>
    <xdr:to>
      <xdr:col>15</xdr:col>
      <xdr:colOff>457200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3DD95-85CF-F740-B43C-BCE65E735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19</xdr:row>
      <xdr:rowOff>171450</xdr:rowOff>
    </xdr:from>
    <xdr:to>
      <xdr:col>14</xdr:col>
      <xdr:colOff>787400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FD83-5705-4740-AA75-457DCE492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716" cy="62724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FCD6A52-E1DE-C743-AC84-5BE8639CDC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593CDE-D5E3-465B-B5E7-BCA1169EBE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716" cy="62724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9.834231018518" createdVersion="7" refreshedVersion="7" minRefreshableVersion="3" recordCount="4114" xr:uid="{814BD314-FDAD-9A47-8BF0-77D466BDC6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9.855757523146" createdVersion="7" refreshedVersion="7" minRefreshableVersion="3" recordCount="4114" xr:uid="{B6DCADEF-DE01-9B44-9450-56513BE5AC6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25.877813078703" createdVersion="7" refreshedVersion="7" minRefreshableVersion="3" recordCount="4115" xr:uid="{63A02255-5EA4-F243-8BD6-105CE233FFEB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2A514-7757-FD4E-8225-4A33AA456DB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C5D32-3407-0646-A15C-1067955AC1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E7152-4FB1-D640-90AA-4DEC955BDB0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147E2-EDE3-3F43-A929-D16B0066A2C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1297" zoomScaleNormal="100" workbookViewId="0">
      <selection activeCell="I14" sqref="I1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33203125" bestFit="1" customWidth="1"/>
    <col min="16" max="16" width="15" bestFit="1" customWidth="1"/>
    <col min="17" max="17" width="41.109375" customWidth="1"/>
    <col min="18" max="18" width="14.44140625" bestFit="1" customWidth="1"/>
    <col min="19" max="19" width="20.44140625" bestFit="1" customWidth="1"/>
    <col min="20" max="20" width="19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ED2B1-9423-074E-8FA1-3653F6E571CE}">
  <sheetPr codeName="Sheet2"/>
  <dimension ref="A1:E18"/>
  <sheetViews>
    <sheetView tabSelected="1" zoomScaleNormal="100" workbookViewId="0">
      <selection activeCell="E2" sqref="E2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8.109375" bestFit="1" customWidth="1"/>
    <col min="5" max="6" width="10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3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4E9FD-50C1-0E41-B0E9-BA1FD5C5DBFF}">
  <sheetPr codeName="Sheet3"/>
  <dimension ref="A1:H15"/>
  <sheetViews>
    <sheetView zoomScale="80" zoomScaleNormal="80" workbookViewId="0">
      <selection activeCell="B2" sqref="B2"/>
    </sheetView>
  </sheetViews>
  <sheetFormatPr defaultColWidth="11.5546875" defaultRowHeight="14.4" x14ac:dyDescent="0.3"/>
  <cols>
    <col min="1" max="1" width="13.4414062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s="17" customFormat="1" x14ac:dyDescent="0.3">
      <c r="A1" s="17" t="s">
        <v>8381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7" t="s">
        <v>8402</v>
      </c>
      <c r="G1" s="17" t="s">
        <v>8403</v>
      </c>
      <c r="H1" s="17" t="s">
        <v>8404</v>
      </c>
    </row>
    <row r="2" spans="1:8" x14ac:dyDescent="0.3">
      <c r="A2" t="s">
        <v>8415</v>
      </c>
      <c r="B2">
        <f>COUNTIFS(Kickstarter!$F:$F,"successful", Kickstarter!$D:$D,"&lt;1000",Kickstarter!$R:$R, "plays")</f>
        <v>141</v>
      </c>
      <c r="C2">
        <f>COUNTIFS(Kickstarter!$F:$F,"failed", Kickstarter!$D:$D,"&lt;1000",Kickstarter!$R:$R, "plays")</f>
        <v>45</v>
      </c>
      <c r="D2">
        <f>COUNTIFS(Kickstarter!$F:$F,"canceled", Kickstarter!$D:$D,"&lt;1000",Kickstarter!$R:$R,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3">
      <c r="A3" t="s">
        <v>8405</v>
      </c>
      <c r="B3">
        <f>COUNTIFS(Kickstarter!$F:$F,"successful", Kickstarter!$D:$D,"&gt;=1000", Kickstarter!$R:$R, "plays", Kickstarter!$D:$D, "&lt;=4999")</f>
        <v>388</v>
      </c>
      <c r="C3">
        <f>COUNTIFS(Kickstarter!$F:$F,"failed", Kickstarter!$D:$D,"&gt;=1000",Kickstarter!$R:$R, "plays", Kickstarter!$D:$D, "&lt;=4999")</f>
        <v>146</v>
      </c>
      <c r="D3">
        <f>COUNTIFS(Kickstarter!$F:$F,"canceled", Kickstarter!$D:$D,"&gt;=1000",Kickstarter!$R:$R, "plays", Kickstarter!$D:$D, "&lt;=4999")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8406</v>
      </c>
      <c r="B4">
        <f>COUNTIFS(Kickstarter!$F:$F,"successful", Kickstarter!$D:$D,"&gt;=5000", Kickstarter!$R:$R, "plays", Kickstarter!$D:$D, "&lt;=9999")</f>
        <v>93</v>
      </c>
      <c r="C4">
        <f>COUNTIFS(Kickstarter!$F:$F,"failed", Kickstarter!$D:$D,"&gt;=5000",Kickstarter!$R:$R, "plays", Kickstarter!$D:$D, "&lt;=9999")</f>
        <v>76</v>
      </c>
      <c r="D4">
        <f>COUNTIFS(Kickstarter!$F:$F,"canceled", Kickstarter!$D:$D,"&gt;=5000",Kickstarter!$R:$R, "plays", Kickstarter!$D:$D, 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3">
      <c r="A5" t="s">
        <v>8407</v>
      </c>
      <c r="B5">
        <f>COUNTIFS(Kickstarter!$F:$F,"successful", Kickstarter!$D:$D,"&gt;=10000", Kickstarter!$R:$R, "plays", Kickstarter!$D:$D, "&lt;=14999")</f>
        <v>39</v>
      </c>
      <c r="C5">
        <f>COUNTIFS(Kickstarter!$F:$F,"failed", Kickstarter!$D:$D,"&gt;=10000",Kickstarter!$R:$R, "plays", Kickstarter!$D:$D, "&lt;=14999")</f>
        <v>33</v>
      </c>
      <c r="D5">
        <f>COUNTIFS(Kickstarter!$F:$F,"canceled", Kickstarter!$D:$D,"&gt;=10000",Kickstarter!$R:$R, "plays", Kickstarter!$D:$D, 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3">
      <c r="A6" t="s">
        <v>8408</v>
      </c>
      <c r="B6">
        <f>COUNTIFS(Kickstarter!$F:$F,"successful", Kickstarter!$D:$D,"&gt;=15000", Kickstarter!$R:$R, "plays", Kickstarter!$D:$D, "&lt;=19999")</f>
        <v>12</v>
      </c>
      <c r="C6">
        <f>COUNTIFS(Kickstarter!$F:$F,"failed", Kickstarter!$D:$D,"&gt;=15000",Kickstarter!$R:$R, "plays", Kickstarter!$D:$D, "&lt;=19999")</f>
        <v>12</v>
      </c>
      <c r="D6">
        <f>COUNTIFS(Kickstarter!$F:$F,"canceled", Kickstarter!$D:$D,"&gt;=15000",Kickstarter!$R:$R, "plays", Kickstarter!$D:$D, 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3">
      <c r="A7" t="s">
        <v>8409</v>
      </c>
      <c r="B7">
        <f>COUNTIFS(Kickstarter!$F:$F,"successful", Kickstarter!$D:$D,"&gt;=20000", Kickstarter!$R:$R, "plays", Kickstarter!$D:$D, "&lt;=24999")</f>
        <v>9</v>
      </c>
      <c r="C7">
        <f>COUNTIFS(Kickstarter!$F:$F,"failed", Kickstarter!$D:$D,"&gt;=20000",Kickstarter!$R:$R, "plays", Kickstarter!$D:$D, "&lt;=24999")</f>
        <v>11</v>
      </c>
      <c r="D7">
        <f>COUNTIFS(Kickstarter!$F:$F,"canceled", Kickstarter!$D:$D,"&gt;=20000",Kickstarter!$R:$R, "plays", Kickstarter!$D:$D, 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3">
      <c r="A8" t="s">
        <v>8410</v>
      </c>
      <c r="B8">
        <f>COUNTIFS(Kickstarter!$F:$F,"successful", Kickstarter!$D:$D,"&gt;=25000", Kickstarter!$R:$R, "plays", Kickstarter!$D:$D, "&lt;=29999")</f>
        <v>1</v>
      </c>
      <c r="C8">
        <f>COUNTIFS(Kickstarter!$F:$F,"failed", Kickstarter!$D:$D,"&gt;=25000",Kickstarter!$R:$R, "plays", Kickstarter!$D:$D, "&lt;=29999")</f>
        <v>4</v>
      </c>
      <c r="D8">
        <f>COUNTIFS(Kickstarter!$F:$F,"canceled", Kickstarter!$D:$D,"&gt;=25000",Kickstarter!$R:$R, "plays", Kickstarter!$D:$D, 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3">
      <c r="A9" t="s">
        <v>8411</v>
      </c>
      <c r="B9">
        <f>COUNTIFS(Kickstarter!$F:$F,"successful", Kickstarter!$D:$D,"&gt;=30000", Kickstarter!$R:$R, "plays", Kickstarter!$D:$D, "&lt;=34999")</f>
        <v>3</v>
      </c>
      <c r="C9">
        <f>COUNTIFS(Kickstarter!$F:$F,"failed", Kickstarter!$D:$D,"&gt;=30000",Kickstarter!$R:$R, "plays", Kickstarter!$D:$D, "&lt;=34999")</f>
        <v>8</v>
      </c>
      <c r="D9">
        <f>COUNTIFS(Kickstarter!$F:$F,"canceled", Kickstarter!$D:$D,"&gt;=30000",Kickstarter!$R:$R, "plays", Kickstarter!$D:$D, 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3">
      <c r="A10" t="s">
        <v>8412</v>
      </c>
      <c r="B10">
        <f>COUNTIFS(Kickstarter!$F:$F,"successful", Kickstarter!$D:$D,"&gt;=35000", Kickstarter!$R:$R, "plays", Kickstarter!$D:$D, "&lt;=39999")</f>
        <v>4</v>
      </c>
      <c r="C10">
        <f>COUNTIFS(Kickstarter!$F:$F,"failed", Kickstarter!$D:$D,"&gt;=35000",Kickstarter!$R:$R, "plays", Kickstarter!$D:$D, "&lt;=39999")</f>
        <v>2</v>
      </c>
      <c r="D10">
        <f>COUNTIFS(Kickstarter!$F:$F,"canceled", Kickstarter!$D:$D,"&gt;=35000",Kickstarter!$R:$R, "plays", Kickstarter!$D:$D, 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3">
      <c r="A11" t="s">
        <v>8413</v>
      </c>
      <c r="B11">
        <f>COUNTIFS(Kickstarter!$F:$F,"successful", Kickstarter!$D:$D,"&gt;=40000", Kickstarter!$R:$R, "plays", Kickstarter!$D:$D, "&lt;=44999")</f>
        <v>2</v>
      </c>
      <c r="C11">
        <f>COUNTIFS(Kickstarter!$F:$F,"failed", Kickstarter!$D:$D,"&gt;=40000",Kickstarter!$R:$R, "plays", Kickstarter!$D:$D, "&lt;=44999")</f>
        <v>1</v>
      </c>
      <c r="D11">
        <f>COUNTIFS(Kickstarter!$F:$F,"canceled", Kickstarter!$D:$D,"&gt;=40000",Kickstarter!$R:$R, "plays", Kickstarter!$D:$D, 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3">
      <c r="A12" t="s">
        <v>8414</v>
      </c>
      <c r="B12">
        <f>COUNTIFS(Kickstarter!$F:$F,"successful", Kickstarter!$D:$D,"&gt;=45000", Kickstarter!$R:$R, "plays", Kickstarter!$D:$D, "&lt;=49999")</f>
        <v>0</v>
      </c>
      <c r="C12">
        <f>COUNTIFS(Kickstarter!$F:$F,"failed", Kickstarter!$D:$D,"&gt;=45000",Kickstarter!$R:$R, "plays", Kickstarter!$D:$D, "&lt;=49999")</f>
        <v>1</v>
      </c>
      <c r="D12">
        <f>COUNTIFS(Kickstarter!$F:$F,"canceled", Kickstarter!$D:$D,"&gt;=45000",Kickstarter!$R:$R, "plays", Kickstarter!$D:$D, 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3">
      <c r="A13" t="s">
        <v>8416</v>
      </c>
      <c r="B13">
        <f>COUNTIFS(Kickstarter!$F:$F,"successful", Kickstarter!$D:$D,"&gt;=50000", Kickstarter!$R:$R, "plays")</f>
        <v>2</v>
      </c>
      <c r="C13">
        <f>COUNTIFS(Kickstarter!$F:$F,"failed", Kickstarter!$D:$D,"&gt;=50000",Kickstarter!$R:$R, "plays")</f>
        <v>14</v>
      </c>
      <c r="D13">
        <f>COUNTIFS(Kickstarter!$F:$F,"canceled", Kickstarter!$D:$D,"&gt;=50000",Kickstarter!$R:$R,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  <row r="14" spans="1:8" x14ac:dyDescent="0.3">
      <c r="F14" s="18"/>
      <c r="G14" s="18"/>
    </row>
    <row r="15" spans="1:8" x14ac:dyDescent="0.3">
      <c r="F15" s="18"/>
      <c r="G15" s="1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C4295-68BB-FB46-98F8-AB3585162ED9}">
  <sheetPr codeName="Sheet4"/>
  <dimension ref="A1:T251"/>
  <sheetViews>
    <sheetView zoomScale="130" zoomScaleNormal="130" workbookViewId="0">
      <selection activeCell="C4" sqref="C4"/>
    </sheetView>
  </sheetViews>
  <sheetFormatPr defaultColWidth="11.5546875" defaultRowHeight="14.4" x14ac:dyDescent="0.3"/>
  <cols>
    <col min="2" max="2" width="28.33203125" customWidth="1"/>
    <col min="3" max="3" width="33.109375" customWidth="1"/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E227-4143-2742-8312-C7769059B550}">
  <sheetPr codeName="Sheet5"/>
  <dimension ref="A1:C14"/>
  <sheetViews>
    <sheetView workbookViewId="0">
      <selection activeCell="C14" sqref="C14"/>
    </sheetView>
  </sheetViews>
  <sheetFormatPr defaultColWidth="11.5546875" defaultRowHeight="14.4" x14ac:dyDescent="0.3"/>
  <cols>
    <col min="1" max="1" width="23.4414062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3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3">
      <c r="A7" t="s">
        <v>8393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3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3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3A301-16D4-544F-9E50-CD5D9925E14B}">
  <sheetPr codeName="Sheet6"/>
  <dimension ref="A1:T413"/>
  <sheetViews>
    <sheetView zoomScale="130" zoomScaleNormal="130" workbookViewId="0">
      <selection activeCell="B5" sqref="B5"/>
    </sheetView>
  </sheetViews>
  <sheetFormatPr defaultColWidth="11.5546875" defaultRowHeight="14.4" x14ac:dyDescent="0.3"/>
  <cols>
    <col min="1" max="1" width="5.109375" bestFit="1" customWidth="1"/>
    <col min="2" max="2" width="17.77734375" bestFit="1" customWidth="1"/>
    <col min="3" max="3" width="44.33203125" bestFit="1" customWidth="1"/>
    <col min="4" max="4" width="12.109375" bestFit="1" customWidth="1"/>
    <col min="5" max="5" width="11.109375" bestFit="1" customWidth="1"/>
    <col min="6" max="6" width="8.77734375" bestFit="1" customWidth="1"/>
    <col min="7" max="7" width="7.109375" bestFit="1" customWidth="1"/>
    <col min="8" max="8" width="8" bestFit="1" customWidth="1"/>
    <col min="9" max="10" width="11.10937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6.33203125" bestFit="1" customWidth="1"/>
    <col min="16" max="16" width="15" bestFit="1" customWidth="1"/>
    <col min="17" max="17" width="13.44140625" bestFit="1" customWidth="1"/>
    <col min="18" max="18" width="10.6640625" bestFit="1" customWidth="1"/>
    <col min="19" max="19" width="20.44140625" bestFit="1" customWidth="1"/>
    <col min="20" max="20" width="19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57.6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57.6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57.6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43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7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43.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57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3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57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57.6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57.6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3.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57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3.2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57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57.6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AE59-9229-AF4E-8647-5418E88B231B}">
  <sheetPr codeName="Sheet7"/>
  <dimension ref="A1:F6"/>
  <sheetViews>
    <sheetView workbookViewId="0">
      <selection activeCell="A3" sqref="A3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8360</v>
      </c>
      <c r="B3" s="12" t="s">
        <v>8361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">
      <c r="A6" s="13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23E18-7259-314E-B6A5-95955BBB5E5C}">
  <sheetPr codeName="Sheet8"/>
  <dimension ref="A1:E7"/>
  <sheetViews>
    <sheetView workbookViewId="0"/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4" bestFit="1" customWidth="1"/>
    <col min="4" max="4" width="8.77734375" bestFit="1" customWidth="1"/>
    <col min="5" max="6" width="10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8360</v>
      </c>
      <c r="B4" s="12" t="s">
        <v>8361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C36E-8475-E64D-9F56-70E3F877D5C5}">
  <sheetPr codeName="Sheet9"/>
  <dimension ref="A1:F18"/>
  <sheetViews>
    <sheetView workbookViewId="0">
      <selection activeCell="A4" sqref="A4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8360</v>
      </c>
      <c r="B4" s="12" t="s">
        <v>8361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3AA3B-14C0-124D-8B47-5E66BB6D2E13}">
  <sheetPr codeName="Sheet10"/>
  <dimension ref="A1:F6"/>
  <sheetViews>
    <sheetView topLeftCell="B1" zoomScale="140" zoomScaleNormal="140" workbookViewId="0">
      <selection activeCell="G3" sqref="G3"/>
    </sheetView>
  </sheetViews>
  <sheetFormatPr defaultColWidth="11.5546875" defaultRowHeight="14.4" x14ac:dyDescent="0.3"/>
  <cols>
    <col min="1" max="1" width="28.6640625" bestFit="1" customWidth="1"/>
    <col min="2" max="2" width="98.33203125" bestFit="1" customWidth="1"/>
    <col min="5" max="5" width="14.44140625" bestFit="1" customWidth="1"/>
    <col min="6" max="6" width="6.777343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Larfy</cp:lastModifiedBy>
  <dcterms:created xsi:type="dcterms:W3CDTF">2017-04-20T15:17:24Z</dcterms:created>
  <dcterms:modified xsi:type="dcterms:W3CDTF">2022-03-13T03:29:29Z</dcterms:modified>
</cp:coreProperties>
</file>