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nisio/PycharmProjects/JARM/data/"/>
    </mc:Choice>
  </mc:AlternateContent>
  <xr:revisionPtr revIDLastSave="0" documentId="8_{D6336A2B-9BC0-8743-A6A6-A4AD57D91331}" xr6:coauthVersionLast="34" xr6:coauthVersionMax="34" xr10:uidLastSave="{00000000-0000-0000-0000-000000000000}"/>
  <bookViews>
    <workbookView xWindow="1580" yWindow="460" windowWidth="23820" windowHeight="14260" activeTab="2" xr2:uid="{AE0664F9-C6B1-4513-811F-1ED760C69794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3" l="1"/>
  <c r="M35" i="3"/>
  <c r="M36" i="3"/>
  <c r="M37" i="3"/>
  <c r="M38" i="3"/>
  <c r="L31" i="3"/>
  <c r="L32" i="3"/>
  <c r="L33" i="3"/>
  <c r="L34" i="3"/>
  <c r="L35" i="3"/>
  <c r="L36" i="3"/>
  <c r="L37" i="3"/>
  <c r="L38" i="3"/>
  <c r="L30" i="3"/>
  <c r="M20" i="3"/>
  <c r="M21" i="3"/>
  <c r="M22" i="3"/>
  <c r="M23" i="3"/>
  <c r="M19" i="3"/>
  <c r="L18" i="3"/>
  <c r="L19" i="3"/>
  <c r="L20" i="3"/>
  <c r="L21" i="3"/>
  <c r="L22" i="3"/>
  <c r="L23" i="3"/>
  <c r="L17" i="3"/>
  <c r="M6" i="3"/>
  <c r="M7" i="3"/>
  <c r="M8" i="3"/>
  <c r="M9" i="3"/>
  <c r="M10" i="3"/>
  <c r="M11" i="3"/>
  <c r="M12" i="3"/>
  <c r="L5" i="3"/>
  <c r="L6" i="3"/>
  <c r="L7" i="3"/>
  <c r="L8" i="3"/>
  <c r="L9" i="3"/>
  <c r="L10" i="3"/>
  <c r="L11" i="3"/>
  <c r="L12" i="3"/>
  <c r="M4" i="3"/>
  <c r="L4" i="3"/>
  <c r="J5" i="3"/>
  <c r="G43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5" i="3"/>
  <c r="I25" i="3"/>
  <c r="L25" i="3" s="1"/>
  <c r="J24" i="3"/>
  <c r="M24" i="3" s="1"/>
  <c r="I24" i="3"/>
  <c r="L24" i="3" s="1"/>
  <c r="J23" i="3"/>
  <c r="I23" i="3"/>
  <c r="J22" i="3"/>
  <c r="I22" i="3"/>
  <c r="J21" i="3"/>
  <c r="I21" i="3"/>
  <c r="J20" i="3"/>
  <c r="I20" i="3"/>
  <c r="J19" i="3"/>
  <c r="I19" i="3"/>
  <c r="I18" i="3"/>
  <c r="I17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I5" i="3"/>
  <c r="J4" i="3"/>
  <c r="I4" i="3"/>
  <c r="J31" i="2"/>
  <c r="J32" i="2"/>
  <c r="J33" i="2"/>
  <c r="J34" i="2"/>
  <c r="J35" i="2"/>
  <c r="J36" i="2"/>
  <c r="J37" i="2"/>
  <c r="J38" i="2"/>
  <c r="J30" i="2"/>
  <c r="I31" i="2"/>
  <c r="I32" i="2"/>
  <c r="I33" i="2"/>
  <c r="I34" i="2"/>
  <c r="I35" i="2"/>
  <c r="I36" i="2"/>
  <c r="I37" i="2"/>
  <c r="I38" i="2"/>
  <c r="I30" i="2"/>
  <c r="J18" i="2"/>
  <c r="J19" i="2"/>
  <c r="J20" i="2"/>
  <c r="J21" i="2"/>
  <c r="J22" i="2"/>
  <c r="J23" i="2"/>
  <c r="J24" i="2"/>
  <c r="J25" i="2"/>
  <c r="J17" i="2"/>
  <c r="I18" i="2"/>
  <c r="I19" i="2"/>
  <c r="I20" i="2"/>
  <c r="I21" i="2"/>
  <c r="I22" i="2"/>
  <c r="I23" i="2"/>
  <c r="I24" i="2"/>
  <c r="I25" i="2"/>
  <c r="I17" i="2"/>
  <c r="J5" i="2"/>
  <c r="J6" i="2"/>
  <c r="J7" i="2"/>
  <c r="J8" i="2"/>
  <c r="J9" i="2"/>
  <c r="J10" i="2"/>
  <c r="J11" i="2"/>
  <c r="J12" i="2"/>
  <c r="J4" i="2"/>
  <c r="I5" i="2"/>
  <c r="I6" i="2"/>
  <c r="I7" i="2"/>
  <c r="I8" i="2"/>
  <c r="I9" i="2"/>
  <c r="I10" i="2"/>
  <c r="I11" i="2"/>
  <c r="I12" i="2"/>
  <c r="I4" i="2"/>
  <c r="R31" i="1" l="1"/>
  <c r="R32" i="1"/>
  <c r="R33" i="1"/>
  <c r="R34" i="1"/>
  <c r="R35" i="1"/>
  <c r="R36" i="1"/>
  <c r="R37" i="1"/>
  <c r="R38" i="1"/>
  <c r="R30" i="1"/>
  <c r="L31" i="1"/>
  <c r="L32" i="1"/>
  <c r="L33" i="1"/>
  <c r="L34" i="1"/>
  <c r="L35" i="1"/>
  <c r="L36" i="1"/>
  <c r="L37" i="1"/>
  <c r="L38" i="1"/>
  <c r="L30" i="1"/>
  <c r="R50" i="1"/>
  <c r="R51" i="1"/>
  <c r="R52" i="1"/>
  <c r="R53" i="1"/>
  <c r="R54" i="1"/>
  <c r="R55" i="1"/>
  <c r="R56" i="1"/>
  <c r="R57" i="1"/>
  <c r="R49" i="1"/>
  <c r="L50" i="1"/>
  <c r="L51" i="1"/>
  <c r="L52" i="1"/>
  <c r="L53" i="1"/>
  <c r="L54" i="1"/>
  <c r="L55" i="1"/>
  <c r="L56" i="1"/>
  <c r="L57" i="1"/>
  <c r="L49" i="1"/>
  <c r="F50" i="1"/>
  <c r="F51" i="1"/>
  <c r="F52" i="1"/>
  <c r="F53" i="1"/>
  <c r="F54" i="1"/>
  <c r="F55" i="1"/>
  <c r="F56" i="1"/>
  <c r="F57" i="1"/>
  <c r="F49" i="1"/>
  <c r="R12" i="1"/>
  <c r="R13" i="1"/>
  <c r="R14" i="1"/>
  <c r="R15" i="1"/>
  <c r="R16" i="1"/>
  <c r="R17" i="1"/>
  <c r="R18" i="1"/>
  <c r="R19" i="1"/>
  <c r="R11" i="1"/>
  <c r="L12" i="1"/>
  <c r="L13" i="1"/>
  <c r="L14" i="1"/>
  <c r="L15" i="1"/>
  <c r="L16" i="1"/>
  <c r="L17" i="1"/>
  <c r="L18" i="1"/>
  <c r="L19" i="1"/>
  <c r="L11" i="1"/>
  <c r="Q24" i="1" l="1"/>
  <c r="Q25" i="1"/>
  <c r="Q26" i="1"/>
  <c r="Q27" i="1"/>
  <c r="Q28" i="1"/>
  <c r="Q30" i="1"/>
  <c r="Q31" i="1"/>
  <c r="Q32" i="1"/>
  <c r="Q33" i="1"/>
  <c r="Q34" i="1"/>
  <c r="Q35" i="1"/>
  <c r="Q36" i="1"/>
  <c r="Q37" i="1"/>
  <c r="Q38" i="1"/>
  <c r="Q23" i="1"/>
  <c r="P28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23" i="1"/>
  <c r="J28" i="1"/>
  <c r="Q5" i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4" i="1"/>
  <c r="Q43" i="1"/>
  <c r="Q44" i="1"/>
  <c r="Q45" i="1"/>
  <c r="Q46" i="1"/>
  <c r="Q47" i="1"/>
  <c r="Q49" i="1"/>
  <c r="Q50" i="1"/>
  <c r="Q51" i="1"/>
  <c r="Q52" i="1"/>
  <c r="Q53" i="1"/>
  <c r="Q54" i="1"/>
  <c r="Q55" i="1"/>
  <c r="Q56" i="1"/>
  <c r="Q57" i="1"/>
  <c r="Q42" i="1"/>
  <c r="K49" i="1"/>
  <c r="K50" i="1"/>
  <c r="K51" i="1"/>
  <c r="K52" i="1"/>
  <c r="K53" i="1"/>
  <c r="K54" i="1"/>
  <c r="K55" i="1"/>
  <c r="K56" i="1"/>
  <c r="K57" i="1"/>
  <c r="K43" i="1"/>
  <c r="K44" i="1"/>
  <c r="K45" i="1"/>
  <c r="K46" i="1"/>
  <c r="K47" i="1"/>
  <c r="E49" i="1"/>
  <c r="K42" i="1"/>
  <c r="E42" i="1"/>
  <c r="E50" i="1" l="1"/>
  <c r="E51" i="1"/>
  <c r="E52" i="1"/>
  <c r="E53" i="1"/>
  <c r="E54" i="1"/>
  <c r="E55" i="1"/>
  <c r="E56" i="1"/>
  <c r="E57" i="1"/>
  <c r="E43" i="1"/>
  <c r="E44" i="1"/>
  <c r="E45" i="1"/>
  <c r="E46" i="1"/>
  <c r="E47" i="1"/>
  <c r="E31" i="1" l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0" i="1"/>
  <c r="F30" i="1" s="1"/>
  <c r="E24" i="1"/>
  <c r="E25" i="1"/>
  <c r="E26" i="1"/>
  <c r="E27" i="1"/>
  <c r="E28" i="1"/>
  <c r="E23" i="1"/>
  <c r="E5" i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11" i="1"/>
  <c r="F11" i="1" s="1"/>
  <c r="E6" i="1"/>
  <c r="E7" i="1"/>
  <c r="E8" i="1"/>
  <c r="E9" i="1"/>
  <c r="E4" i="1"/>
</calcChain>
</file>

<file path=xl/sharedStrings.xml><?xml version="1.0" encoding="utf-8"?>
<sst xmlns="http://schemas.openxmlformats.org/spreadsheetml/2006/main" count="228" uniqueCount="50">
  <si>
    <t>Band No.</t>
  </si>
  <si>
    <t>Volume (Int)</t>
  </si>
  <si>
    <t>Lane 1</t>
  </si>
  <si>
    <t>Lane 2</t>
  </si>
  <si>
    <t>Lane 3</t>
  </si>
  <si>
    <t>Lane 4</t>
  </si>
  <si>
    <t>Lane 5</t>
  </si>
  <si>
    <t>Lane 6</t>
  </si>
  <si>
    <t>Lane 7</t>
  </si>
  <si>
    <t>Lane 8</t>
  </si>
  <si>
    <t>Lane 9</t>
  </si>
  <si>
    <t>Lane 10</t>
  </si>
  <si>
    <t>Lane 11</t>
  </si>
  <si>
    <t>Lane 12</t>
  </si>
  <si>
    <t>Lane 13</t>
  </si>
  <si>
    <t>Lane 14</t>
  </si>
  <si>
    <t>Lane 15</t>
  </si>
  <si>
    <t>Lane 16</t>
  </si>
  <si>
    <t>bg correction</t>
  </si>
  <si>
    <t>m</t>
  </si>
  <si>
    <t>b</t>
  </si>
  <si>
    <t>pTyr 5 secs 071018 no arr b</t>
  </si>
  <si>
    <t>pThr 120 secs 071018 no arr</t>
  </si>
  <si>
    <t>ppJNK3 5 sec 071018 no arr lanes</t>
  </si>
  <si>
    <t>ppJNK3 05 sec 071118 no arr A</t>
  </si>
  <si>
    <t>ppJNK3 05 sec 071118 no arr B</t>
  </si>
  <si>
    <t>pTyr 05 secs 071118 no arr A</t>
  </si>
  <si>
    <t>pTyr 5 secs 071118 no arr B</t>
  </si>
  <si>
    <t>pThr 120 secs 071118 no arr A</t>
  </si>
  <si>
    <t>pThr 120 secs 071118 no arr B</t>
  </si>
  <si>
    <t>pTyr1</t>
  </si>
  <si>
    <t>pTyr3</t>
  </si>
  <si>
    <t>AVG</t>
  </si>
  <si>
    <t>STD</t>
  </si>
  <si>
    <t>out of linear range</t>
  </si>
  <si>
    <t>Out of linear range</t>
  </si>
  <si>
    <t>Pthr1</t>
  </si>
  <si>
    <t>pThr2</t>
  </si>
  <si>
    <t>pThr3</t>
  </si>
  <si>
    <t>ppJNK3 1</t>
  </si>
  <si>
    <t>ppJNK3 2</t>
  </si>
  <si>
    <t>ppJNK3 3</t>
  </si>
  <si>
    <t>std</t>
  </si>
  <si>
    <t>ptyr max</t>
  </si>
  <si>
    <t>min</t>
  </si>
  <si>
    <t>avg normalized</t>
  </si>
  <si>
    <t>std normalized</t>
  </si>
  <si>
    <t>All data points that are out of the linear range where set to zero or 223.24 depending if it was below or above the linear range.</t>
  </si>
  <si>
    <t>The standard deviations that were lower than 0.01 ,as a result of the data pre-processing, were set to 0.1 to reflect our ignorance of the values that were fixed according to above.</t>
  </si>
  <si>
    <t>The data set of jnk3 activation witout arrestin was normalized by the highest value of pTyr jnk3 taking into account both data sets (with and without arrestin)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</si>
</sst>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pTyr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Sheet1!$I$4:$I$9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340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0">
                  <c:v>0</c:v>
                </c:pt>
                <c:pt idx="1">
                  <c:v>42336</c:v>
                </c:pt>
                <c:pt idx="2">
                  <c:v>85617</c:v>
                </c:pt>
                <c:pt idx="3">
                  <c:v>209952</c:v>
                </c:pt>
                <c:pt idx="4">
                  <c:v>679752</c:v>
                </c:pt>
                <c:pt idx="5">
                  <c:v>1353402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D-DB41-8F4B-8A6566C7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236768"/>
        <c:axId val="1469744672"/>
      </c:scatterChart>
      <c:valAx>
        <c:axId val="14692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44672"/>
        <c:crosses val="autoZero"/>
        <c:crossBetween val="midCat"/>
      </c:valAx>
      <c:valAx>
        <c:axId val="1469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Sheet2!$A$30:$A$38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Sheet2!$I$30:$I$38</c:f>
              <c:numCache>
                <c:formatCode>General</c:formatCode>
                <c:ptCount val="9"/>
                <c:pt idx="0">
                  <c:v>-4.7163392213241879</c:v>
                </c:pt>
                <c:pt idx="1">
                  <c:v>-4.8858412175996868</c:v>
                </c:pt>
                <c:pt idx="2">
                  <c:v>-3.1313628552691486</c:v>
                </c:pt>
                <c:pt idx="3">
                  <c:v>-1.9325785565857112</c:v>
                </c:pt>
                <c:pt idx="4">
                  <c:v>4.9785639181934842</c:v>
                </c:pt>
                <c:pt idx="5">
                  <c:v>22.362853083050378</c:v>
                </c:pt>
                <c:pt idx="6">
                  <c:v>50.836458874046038</c:v>
                </c:pt>
                <c:pt idx="7">
                  <c:v>117.7185051781786</c:v>
                </c:pt>
                <c:pt idx="8">
                  <c:v>152.901788260068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D-CA45-8330-D1340ADC2B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Sheet2!$A$17:$A$25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Sheet2!$I$17:$I$25</c:f>
              <c:numCache>
                <c:formatCode>General</c:formatCode>
                <c:ptCount val="9"/>
                <c:pt idx="0">
                  <c:v>40.95385014281036</c:v>
                </c:pt>
                <c:pt idx="1">
                  <c:v>41.889991158438143</c:v>
                </c:pt>
                <c:pt idx="2">
                  <c:v>52.544311508454236</c:v>
                </c:pt>
                <c:pt idx="3">
                  <c:v>51.701724798960676</c:v>
                </c:pt>
                <c:pt idx="4">
                  <c:v>75.667990192487864</c:v>
                </c:pt>
                <c:pt idx="5">
                  <c:v>121.49035525846806</c:v>
                </c:pt>
                <c:pt idx="6">
                  <c:v>149.26049889947558</c:v>
                </c:pt>
                <c:pt idx="7">
                  <c:v>229.54898334069364</c:v>
                </c:pt>
                <c:pt idx="8">
                  <c:v>290.6830595392816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D-CA45-8330-D1340ADC2B0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Sheet2!$A$4:$A$12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Sheet2!$I$4:$I$12</c:f>
              <c:numCache>
                <c:formatCode>General</c:formatCode>
                <c:ptCount val="9"/>
                <c:pt idx="0">
                  <c:v>4.8501184997753404</c:v>
                </c:pt>
                <c:pt idx="1">
                  <c:v>3.668911051134184</c:v>
                </c:pt>
                <c:pt idx="2">
                  <c:v>3.6595376667043937</c:v>
                </c:pt>
                <c:pt idx="3">
                  <c:v>5.8112990459802303</c:v>
                </c:pt>
                <c:pt idx="4">
                  <c:v>8.6216872631879991</c:v>
                </c:pt>
                <c:pt idx="5">
                  <c:v>13.108678901519324</c:v>
                </c:pt>
                <c:pt idx="6">
                  <c:v>37.176348219214468</c:v>
                </c:pt>
                <c:pt idx="7">
                  <c:v>91.693505889497487</c:v>
                </c:pt>
                <c:pt idx="8">
                  <c:v>140.04627905215361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D-CA45-8330-D1340ADC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793984"/>
        <c:axId val="1518856640"/>
      </c:scatterChart>
      <c:valAx>
        <c:axId val="15207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56640"/>
        <c:crosses val="autoZero"/>
        <c:crossBetween val="midCat"/>
      </c:valAx>
      <c:valAx>
        <c:axId val="15188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Sheet3!$M$4:$M$12</c:f>
                <c:numCache>
                  <c:formatCode>General</c:formatCode>
                  <c:ptCount val="9"/>
                  <c:pt idx="0">
                    <c:v>1.2398906393021263E-2</c:v>
                  </c:pt>
                  <c:pt idx="1">
                    <c:v>0.1</c:v>
                  </c:pt>
                  <c:pt idx="2">
                    <c:v>1.3689533647207144E-2</c:v>
                  </c:pt>
                  <c:pt idx="3">
                    <c:v>2.5501578734430114E-2</c:v>
                  </c:pt>
                  <c:pt idx="4">
                    <c:v>2.3758559472152604E-2</c:v>
                  </c:pt>
                  <c:pt idx="5">
                    <c:v>2.8516791103418343E-2</c:v>
                  </c:pt>
                  <c:pt idx="6">
                    <c:v>4.4497195467920914E-2</c:v>
                  </c:pt>
                  <c:pt idx="7">
                    <c:v>8.5749963848802319E-2</c:v>
                  </c:pt>
                  <c:pt idx="8">
                    <c:v>0.11059632560845034</c:v>
                  </c:pt>
                </c:numCache>
              </c:numRef>
            </c:plus>
            <c:minus>
              <c:numRef>
                <c:f>Sheet3!$M$4:$M$12</c:f>
                <c:numCache>
                  <c:formatCode>General</c:formatCode>
                  <c:ptCount val="9"/>
                  <c:pt idx="0">
                    <c:v>1.2398906393021263E-2</c:v>
                  </c:pt>
                  <c:pt idx="1">
                    <c:v>0.1</c:v>
                  </c:pt>
                  <c:pt idx="2">
                    <c:v>1.3689533647207144E-2</c:v>
                  </c:pt>
                  <c:pt idx="3">
                    <c:v>2.5501578734430114E-2</c:v>
                  </c:pt>
                  <c:pt idx="4">
                    <c:v>2.3758559472152604E-2</c:v>
                  </c:pt>
                  <c:pt idx="5">
                    <c:v>2.8516791103418343E-2</c:v>
                  </c:pt>
                  <c:pt idx="6">
                    <c:v>4.4497195467920914E-2</c:v>
                  </c:pt>
                  <c:pt idx="7">
                    <c:v>8.5749963848802319E-2</c:v>
                  </c:pt>
                  <c:pt idx="8">
                    <c:v>0.11059632560845034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Sheet3!$A$4:$A$12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Sheet3!$L$4:$L$12</c:f>
              <c:numCache>
                <c:formatCode>General</c:formatCode>
                <c:ptCount val="9"/>
                <c:pt idx="0">
                  <c:v>7.1585119436677986E-3</c:v>
                </c:pt>
                <c:pt idx="1">
                  <c:v>0</c:v>
                </c:pt>
                <c:pt idx="2">
                  <c:v>7.9036559362954846E-3</c:v>
                </c:pt>
                <c:pt idx="3">
                  <c:v>1.4723343347083664E-2</c:v>
                </c:pt>
                <c:pt idx="4">
                  <c:v>3.8619712761940338E-2</c:v>
                </c:pt>
                <c:pt idx="5">
                  <c:v>5.8718600943313395E-2</c:v>
                </c:pt>
                <c:pt idx="6">
                  <c:v>0.16652655633823679</c:v>
                </c:pt>
                <c:pt idx="7">
                  <c:v>0.41072898511494771</c:v>
                </c:pt>
                <c:pt idx="8">
                  <c:v>0.62731886523715341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C-A74E-830E-7C9B341284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Sheet3!$M$17:$M$25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0.1</c:v>
                  </c:pt>
                  <c:pt idx="2">
                    <c:v>4.7094107363943413E-2</c:v>
                  </c:pt>
                  <c:pt idx="3">
                    <c:v>3.8639065347431875E-2</c:v>
                  </c:pt>
                  <c:pt idx="4">
                    <c:v>8.8708459835874373E-2</c:v>
                  </c:pt>
                  <c:pt idx="5">
                    <c:v>0.29198055401870354</c:v>
                  </c:pt>
                  <c:pt idx="6">
                    <c:v>0.13065195827908699</c:v>
                  </c:pt>
                  <c:pt idx="7">
                    <c:v>1.7779923441117652E-2</c:v>
                  </c:pt>
                  <c:pt idx="8">
                    <c:v>0.1</c:v>
                  </c:pt>
                </c:numCache>
              </c:numRef>
            </c:plus>
            <c:minus>
              <c:numRef>
                <c:f>Sheet3!$M$17:$M$25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0.1</c:v>
                  </c:pt>
                  <c:pt idx="2">
                    <c:v>4.7094107363943413E-2</c:v>
                  </c:pt>
                  <c:pt idx="3">
                    <c:v>3.8639065347431875E-2</c:v>
                  </c:pt>
                  <c:pt idx="4">
                    <c:v>8.8708459835874373E-2</c:v>
                  </c:pt>
                  <c:pt idx="5">
                    <c:v>0.29198055401870354</c:v>
                  </c:pt>
                  <c:pt idx="6">
                    <c:v>0.13065195827908699</c:v>
                  </c:pt>
                  <c:pt idx="7">
                    <c:v>1.7779923441117652E-2</c:v>
                  </c:pt>
                  <c:pt idx="8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Sheet3!$A$17:$A$25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Sheet3!$L$17:$L$25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0.23536532418598471</c:v>
                </c:pt>
                <c:pt idx="3">
                  <c:v>0.23159106797553183</c:v>
                </c:pt>
                <c:pt idx="4">
                  <c:v>0.3389447978453633</c:v>
                </c:pt>
                <c:pt idx="5">
                  <c:v>0.54420004811137346</c:v>
                </c:pt>
                <c:pt idx="6">
                  <c:v>0.66859274968298787</c:v>
                </c:pt>
                <c:pt idx="7">
                  <c:v>0.98973475641509978</c:v>
                </c:pt>
                <c:pt idx="8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C-A74E-830E-7C9B3412847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Sheet3!$M$30:$M$38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2.1772392390495096E-2</c:v>
                  </c:pt>
                  <c:pt idx="5">
                    <c:v>0.10635744584150682</c:v>
                  </c:pt>
                  <c:pt idx="6">
                    <c:v>6.6589207529041364E-2</c:v>
                  </c:pt>
                  <c:pt idx="7">
                    <c:v>2.9012330852552164E-2</c:v>
                  </c:pt>
                  <c:pt idx="8">
                    <c:v>9.2204583108456098E-2</c:v>
                  </c:pt>
                </c:numCache>
              </c:numRef>
            </c:plus>
            <c:minus>
              <c:numRef>
                <c:f>Sheet3!$M$30:$M$38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2.1772392390495096E-2</c:v>
                  </c:pt>
                  <c:pt idx="5">
                    <c:v>0.10635744584150682</c:v>
                  </c:pt>
                  <c:pt idx="6">
                    <c:v>6.6589207529041364E-2</c:v>
                  </c:pt>
                  <c:pt idx="7">
                    <c:v>2.9012330852552164E-2</c:v>
                  </c:pt>
                  <c:pt idx="8">
                    <c:v>9.2204583108456098E-2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Sheet3!$A$30:$A$38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Sheet3!$L$30:$L$38</c:f>
              <c:numCache>
                <c:formatCode>General</c:formatCode>
                <c:ptCount val="9"/>
                <c:pt idx="0">
                  <c:v>4.494307196706427E-4</c:v>
                </c:pt>
                <c:pt idx="1">
                  <c:v>1.2579269062265074E-3</c:v>
                </c:pt>
                <c:pt idx="2">
                  <c:v>3.7732483755114187E-3</c:v>
                </c:pt>
                <c:pt idx="3">
                  <c:v>4.2313962145597416E-3</c:v>
                </c:pt>
                <c:pt idx="4">
                  <c:v>2.5096522065167444E-2</c:v>
                </c:pt>
                <c:pt idx="5">
                  <c:v>0.10313753912733863</c:v>
                </c:pt>
                <c:pt idx="6">
                  <c:v>0.22771522320607754</c:v>
                </c:pt>
                <c:pt idx="7">
                  <c:v>0.52730454236694246</c:v>
                </c:pt>
                <c:pt idx="8">
                  <c:v>0.68490342587622188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CC-A74E-830E-7C9B34128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31408"/>
        <c:axId val="1517582416"/>
      </c:scatterChart>
      <c:valAx>
        <c:axId val="15490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82416"/>
        <c:crosses val="autoZero"/>
        <c:crossBetween val="midCat"/>
      </c:valAx>
      <c:valAx>
        <c:axId val="15175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Sheet1!$C$25:$C$27</c:f>
              <c:numCache>
                <c:formatCode>General</c:formatCode>
                <c:ptCount val="3"/>
                <c:pt idx="0">
                  <c:v>40</c:v>
                </c:pt>
                <c:pt idx="1">
                  <c:v>80</c:v>
                </c:pt>
                <c:pt idx="2">
                  <c:v>160</c:v>
                </c:pt>
              </c:numCache>
            </c:numRef>
          </c:xVal>
          <c:yVal>
            <c:numRef>
              <c:f>Sheet1!$E$25:$E$27</c:f>
              <c:numCache>
                <c:formatCode>General</c:formatCode>
                <c:ptCount val="3"/>
                <c:pt idx="0">
                  <c:v>1416</c:v>
                </c:pt>
                <c:pt idx="1">
                  <c:v>14904</c:v>
                </c:pt>
                <c:pt idx="2">
                  <c:v>46152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9-6B42-9169-B8DAD419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192592"/>
        <c:axId val="1471405392"/>
      </c:scatterChart>
      <c:valAx>
        <c:axId val="14681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05392"/>
        <c:crosses val="autoZero"/>
        <c:crossBetween val="midCat"/>
      </c:valAx>
      <c:valAx>
        <c:axId val="14714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</a:t>
            </a:r>
            <a:r>
              <a:rPr lang="en-US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Sheet1!$I$25:$I$28</c:f>
              <c:numCache>
                <c:formatCode>General</c:formatCode>
                <c:ptCount val="4"/>
                <c:pt idx="0">
                  <c:v>40</c:v>
                </c:pt>
                <c:pt idx="1">
                  <c:v>80</c:v>
                </c:pt>
                <c:pt idx="2">
                  <c:v>160</c:v>
                </c:pt>
                <c:pt idx="3">
                  <c:v>340</c:v>
                </c:pt>
              </c:numCache>
            </c:numRef>
          </c:xVal>
          <c:yVal>
            <c:numRef>
              <c:f>Sheet1!$K$25:$K$28</c:f>
              <c:numCache>
                <c:formatCode>General</c:formatCode>
                <c:ptCount val="4"/>
                <c:pt idx="0">
                  <c:v>4401</c:v>
                </c:pt>
                <c:pt idx="1">
                  <c:v>25677</c:v>
                </c:pt>
                <c:pt idx="2">
                  <c:v>127197</c:v>
                </c:pt>
                <c:pt idx="3">
                  <c:v>317520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8-8444-B04D-C7457D0E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69776"/>
        <c:axId val="1468665664"/>
      </c:scatterChart>
      <c:valAx>
        <c:axId val="14717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65664"/>
        <c:crosses val="autoZero"/>
        <c:crossBetween val="midCat"/>
      </c:valAx>
      <c:valAx>
        <c:axId val="14686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6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ppJNK3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Sheet1!$C$42:$C$47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340</c:v>
                </c:pt>
              </c:numCache>
            </c:numRef>
          </c:xVal>
          <c:yVal>
            <c:numRef>
              <c:f>Sheet1!$E$42:$E$47</c:f>
              <c:numCache>
                <c:formatCode>General</c:formatCode>
                <c:ptCount val="6"/>
                <c:pt idx="0">
                  <c:v>0</c:v>
                </c:pt>
                <c:pt idx="1">
                  <c:v>67968</c:v>
                </c:pt>
                <c:pt idx="2">
                  <c:v>93528</c:v>
                </c:pt>
                <c:pt idx="3">
                  <c:v>210768</c:v>
                </c:pt>
                <c:pt idx="4">
                  <c:v>373392</c:v>
                </c:pt>
                <c:pt idx="5">
                  <c:v>723840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7-D14D-A519-1BA7B659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855888"/>
        <c:axId val="1472858256"/>
      </c:scatterChart>
      <c:valAx>
        <c:axId val="14728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58256"/>
        <c:crosses val="autoZero"/>
        <c:crossBetween val="midCat"/>
      </c:valAx>
      <c:valAx>
        <c:axId val="1472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ppJNK3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Sheet1!$H$42:$H$46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xVal>
          <c:yVal>
            <c:numRef>
              <c:f>Sheet1!$K$42:$K$46</c:f>
              <c:numCache>
                <c:formatCode>General</c:formatCode>
                <c:ptCount val="5"/>
                <c:pt idx="0">
                  <c:v>0</c:v>
                </c:pt>
                <c:pt idx="1">
                  <c:v>54540</c:v>
                </c:pt>
                <c:pt idx="2">
                  <c:v>173880</c:v>
                </c:pt>
                <c:pt idx="3">
                  <c:v>368388</c:v>
                </c:pt>
                <c:pt idx="4">
                  <c:v>700947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9-8C44-AD2A-28FCF0A2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85376"/>
        <c:axId val="1409108768"/>
      </c:scatterChart>
      <c:valAx>
        <c:axId val="14088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08768"/>
        <c:crosses val="autoZero"/>
        <c:crossBetween val="midCat"/>
      </c:valAx>
      <c:valAx>
        <c:axId val="14091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8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pTyr1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7419072615923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Sheet1!$C$4:$C$8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0</c:v>
                </c:pt>
                <c:pt idx="1">
                  <c:v>35976</c:v>
                </c:pt>
                <c:pt idx="2">
                  <c:v>55080</c:v>
                </c:pt>
                <c:pt idx="3">
                  <c:v>175272</c:v>
                </c:pt>
                <c:pt idx="4">
                  <c:v>344304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C-634E-88E9-FBD489ABD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53504"/>
        <c:axId val="1455669168"/>
      </c:scatterChart>
      <c:valAx>
        <c:axId val="14957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69168"/>
        <c:crosses val="autoZero"/>
        <c:crossBetween val="midCat"/>
      </c:valAx>
      <c:valAx>
        <c:axId val="14556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pTyr3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Sheet1!$O$4:$O$8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xVal>
          <c:yVal>
            <c:numRef>
              <c:f>Sheet1!$Q$4:$Q$8</c:f>
              <c:numCache>
                <c:formatCode>General</c:formatCode>
                <c:ptCount val="5"/>
                <c:pt idx="0">
                  <c:v>0</c:v>
                </c:pt>
                <c:pt idx="1">
                  <c:v>74898</c:v>
                </c:pt>
                <c:pt idx="2">
                  <c:v>172746</c:v>
                </c:pt>
                <c:pt idx="3">
                  <c:v>407700</c:v>
                </c:pt>
                <c:pt idx="4">
                  <c:v>790722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E-C040-8F68-1AFB65EE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19920"/>
        <c:axId val="1512743216"/>
      </c:scatterChart>
      <c:valAx>
        <c:axId val="147571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43216"/>
        <c:crosses val="autoZero"/>
        <c:crossBetween val="midCat"/>
      </c:valAx>
      <c:valAx>
        <c:axId val="15127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Sheet1!$O$25:$O$28</c:f>
              <c:numCache>
                <c:formatCode>General</c:formatCode>
                <c:ptCount val="4"/>
                <c:pt idx="0">
                  <c:v>40</c:v>
                </c:pt>
                <c:pt idx="1">
                  <c:v>80</c:v>
                </c:pt>
                <c:pt idx="2">
                  <c:v>160</c:v>
                </c:pt>
                <c:pt idx="3">
                  <c:v>340</c:v>
                </c:pt>
              </c:numCache>
            </c:numRef>
          </c:xVal>
          <c:yVal>
            <c:numRef>
              <c:f>Sheet1!$Q$25:$Q$28</c:f>
              <c:numCache>
                <c:formatCode>General</c:formatCode>
                <c:ptCount val="4"/>
                <c:pt idx="0">
                  <c:v>1288</c:v>
                </c:pt>
                <c:pt idx="1">
                  <c:v>12908</c:v>
                </c:pt>
                <c:pt idx="2">
                  <c:v>79184</c:v>
                </c:pt>
                <c:pt idx="3">
                  <c:v>160216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B-244C-A9A9-952B0D70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43184"/>
        <c:axId val="1475789936"/>
      </c:scatterChart>
      <c:valAx>
        <c:axId val="14754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89936"/>
        <c:crosses val="autoZero"/>
        <c:crossBetween val="midCat"/>
      </c:valAx>
      <c:valAx>
        <c:axId val="14757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4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Sheet1!$N$42:$N$46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xVal>
          <c:yVal>
            <c:numRef>
              <c:f>Sheet1!$Q$42:$Q$46</c:f>
              <c:numCache>
                <c:formatCode>General</c:formatCode>
                <c:ptCount val="5"/>
                <c:pt idx="0">
                  <c:v>0</c:v>
                </c:pt>
                <c:pt idx="1">
                  <c:v>43792</c:v>
                </c:pt>
                <c:pt idx="2">
                  <c:v>77196</c:v>
                </c:pt>
                <c:pt idx="3">
                  <c:v>132160</c:v>
                </c:pt>
                <c:pt idx="4">
                  <c:v>245000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E-544A-8407-EE1339C39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868912"/>
        <c:axId val="1475703600"/>
      </c:scatterChart>
      <c:valAx>
        <c:axId val="15128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03600"/>
        <c:crosses val="autoZero"/>
        <c:crossBetween val="midCat"/>
      </c:valAx>
      <c:valAx>
        <c:axId val="14757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6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520700</xdr:colOff>
      <xdr:row>2</xdr:row>
      <xdr:rowOff>114300</xdr:rowOff>
    </xdr:from>
    <xdr:to>
      <xdr:col>31</xdr:col>
      <xdr:colOff>381000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138CBE-6676-5344-8EF8-914D43980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25400</xdr:colOff>
      <xdr:row>22</xdr:row>
      <xdr:rowOff>88900</xdr:rowOff>
    </xdr:from>
    <xdr:to>
      <xdr:col>24</xdr:col>
      <xdr:colOff>393700</xdr:colOff>
      <xdr:row>36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5F2C1B-F605-3149-90F8-43420EEC6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63500</xdr:colOff>
      <xdr:row>22</xdr:row>
      <xdr:rowOff>165100</xdr:rowOff>
    </xdr:from>
    <xdr:to>
      <xdr:col>31</xdr:col>
      <xdr:colOff>596900</xdr:colOff>
      <xdr:row>37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E68066-5A8F-F34B-90D0-A3CB2BAE0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44450</xdr:colOff>
      <xdr:row>40</xdr:row>
      <xdr:rowOff>101600</xdr:rowOff>
    </xdr:from>
    <xdr:to>
      <xdr:col>24</xdr:col>
      <xdr:colOff>412750</xdr:colOff>
      <xdr:row>54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5DE3D7-5384-0D4D-9145-97868CB63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44450</xdr:colOff>
      <xdr:row>40</xdr:row>
      <xdr:rowOff>139700</xdr:rowOff>
    </xdr:from>
    <xdr:to>
      <xdr:col>31</xdr:col>
      <xdr:colOff>577850</xdr:colOff>
      <xdr:row>55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2DB298-AF78-584E-92C1-60B62723E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158750</xdr:colOff>
      <xdr:row>2</xdr:row>
      <xdr:rowOff>171450</xdr:rowOff>
    </xdr:from>
    <xdr:to>
      <xdr:col>24</xdr:col>
      <xdr:colOff>527050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E9E9E-7063-904E-B6BB-DDD2BB2CC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527050</xdr:colOff>
      <xdr:row>2</xdr:row>
      <xdr:rowOff>146050</xdr:rowOff>
    </xdr:from>
    <xdr:to>
      <xdr:col>38</xdr:col>
      <xdr:colOff>387350</xdr:colOff>
      <xdr:row>17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C8FF3-3B8F-4F49-AB90-0821904A3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184150</xdr:colOff>
      <xdr:row>22</xdr:row>
      <xdr:rowOff>44450</xdr:rowOff>
    </xdr:from>
    <xdr:to>
      <xdr:col>39</xdr:col>
      <xdr:colOff>44450</xdr:colOff>
      <xdr:row>36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C4F10-5987-0346-89FC-0DC06282F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146050</xdr:colOff>
      <xdr:row>40</xdr:row>
      <xdr:rowOff>133350</xdr:rowOff>
    </xdr:from>
    <xdr:to>
      <xdr:col>39</xdr:col>
      <xdr:colOff>6350</xdr:colOff>
      <xdr:row>55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37200B-508A-D244-B59A-CE408CAFE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788458</xdr:colOff>
      <xdr:row>18</xdr:row>
      <xdr:rowOff>83608</xdr:rowOff>
    </xdr:from>
    <xdr:to>
      <xdr:col>20</xdr:col>
      <xdr:colOff>89958</xdr:colOff>
      <xdr:row>31</xdr:row>
      <xdr:rowOff>159808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59B85-448F-4147-8E94-9899CA176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17</xdr:row>
      <xdr:rowOff>31750</xdr:rowOff>
    </xdr:from>
    <xdr:to>
      <xdr:col>19</xdr:col>
      <xdr:colOff>165100</xdr:colOff>
      <xdr:row>30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BB18C-B73D-D241-A303-4184BD15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3DCF-C21A-46E5-BB94-5578CD458FA0}">
  <dimension ref="B2:R81"/>
  <sheetViews>
    <sheetView topLeftCell="D1" workbookViewId="0">
      <selection activeCell="M27" sqref="M27"/>
    </sheetView>
  </sheetViews>
  <sheetFormatPr baseColWidth="10" defaultColWidth="8.83203125" defaultRowHeight="15" x14ac:dyDescent="0.2"/>
  <cols>
    <col min="4" max="4" width="11.83203125" bestFit="1" customWidth="1"/>
    <col min="5" max="6" width="11" customWidth="1"/>
    <col min="10" max="10" width="11.83203125" customWidth="1"/>
    <col min="11" max="11" width="12.1640625" bestFit="1" customWidth="1"/>
    <col min="12" max="12" width="12.1640625" customWidth="1"/>
    <col min="13" max="13" width="11" customWidth="1"/>
    <col min="16" max="16" width="11.83203125" bestFit="1" customWidth="1"/>
    <col min="17" max="17" width="11" bestFit="1" customWidth="1"/>
    <col min="18" max="19" width="11" customWidth="1"/>
  </cols>
  <sheetData>
    <row r="2" spans="2:18" x14ac:dyDescent="0.2">
      <c r="B2" t="s">
        <v>21</v>
      </c>
      <c r="H2" t="s">
        <v>26</v>
      </c>
      <c r="N2" t="s">
        <v>27</v>
      </c>
    </row>
    <row r="3" spans="2:18" x14ac:dyDescent="0.2">
      <c r="C3" t="s">
        <v>0</v>
      </c>
      <c r="D3" t="s">
        <v>1</v>
      </c>
      <c r="E3" t="s">
        <v>18</v>
      </c>
      <c r="I3" t="s">
        <v>0</v>
      </c>
      <c r="J3" t="s">
        <v>1</v>
      </c>
      <c r="K3" t="s">
        <v>18</v>
      </c>
      <c r="O3" t="s">
        <v>0</v>
      </c>
      <c r="P3" t="s">
        <v>1</v>
      </c>
      <c r="Q3" t="s">
        <v>18</v>
      </c>
    </row>
    <row r="4" spans="2:18" x14ac:dyDescent="0.2">
      <c r="B4" t="s">
        <v>2</v>
      </c>
      <c r="C4" s="1">
        <v>0</v>
      </c>
      <c r="D4">
        <v>528</v>
      </c>
      <c r="E4">
        <f>D4-$D$4</f>
        <v>0</v>
      </c>
      <c r="F4" t="s">
        <v>19</v>
      </c>
      <c r="H4" t="s">
        <v>2</v>
      </c>
      <c r="I4" s="1">
        <v>0</v>
      </c>
      <c r="J4">
        <v>19440</v>
      </c>
      <c r="K4">
        <f>J4-$J$4</f>
        <v>0</v>
      </c>
      <c r="L4" t="s">
        <v>19</v>
      </c>
      <c r="N4" t="s">
        <v>2</v>
      </c>
      <c r="O4" s="1">
        <v>0</v>
      </c>
      <c r="P4">
        <v>972</v>
      </c>
      <c r="Q4">
        <f t="shared" ref="Q4:Q9" si="0">P4-$P$4</f>
        <v>0</v>
      </c>
      <c r="R4" t="s">
        <v>19</v>
      </c>
    </row>
    <row r="5" spans="2:18" x14ac:dyDescent="0.2">
      <c r="B5" t="s">
        <v>3</v>
      </c>
      <c r="C5" s="1">
        <v>20</v>
      </c>
      <c r="D5">
        <v>36504</v>
      </c>
      <c r="E5">
        <f>D5-$D$4</f>
        <v>35976</v>
      </c>
      <c r="F5">
        <v>2212.1999999999998</v>
      </c>
      <c r="H5" t="s">
        <v>3</v>
      </c>
      <c r="I5" s="1">
        <v>20</v>
      </c>
      <c r="J5">
        <v>61776</v>
      </c>
      <c r="K5">
        <f t="shared" ref="K5:K19" si="1">J5-$J$4</f>
        <v>42336</v>
      </c>
      <c r="L5">
        <v>4144.3</v>
      </c>
      <c r="N5" t="s">
        <v>3</v>
      </c>
      <c r="O5" s="1">
        <v>20</v>
      </c>
      <c r="P5">
        <v>75870</v>
      </c>
      <c r="Q5">
        <f t="shared" si="0"/>
        <v>74898</v>
      </c>
      <c r="R5">
        <v>5048.5</v>
      </c>
    </row>
    <row r="6" spans="2:18" x14ac:dyDescent="0.2">
      <c r="B6" t="s">
        <v>4</v>
      </c>
      <c r="C6" s="1">
        <v>40</v>
      </c>
      <c r="D6">
        <v>55608</v>
      </c>
      <c r="E6">
        <f t="shared" ref="E6:E9" si="2">D6-$D$4</f>
        <v>55080</v>
      </c>
      <c r="H6" t="s">
        <v>4</v>
      </c>
      <c r="I6" s="1">
        <v>40</v>
      </c>
      <c r="J6">
        <v>105057</v>
      </c>
      <c r="K6">
        <f t="shared" si="1"/>
        <v>85617</v>
      </c>
      <c r="L6" t="s">
        <v>20</v>
      </c>
      <c r="N6" t="s">
        <v>4</v>
      </c>
      <c r="O6" s="1">
        <v>40</v>
      </c>
      <c r="P6">
        <v>173718</v>
      </c>
      <c r="Q6">
        <f t="shared" si="0"/>
        <v>172746</v>
      </c>
      <c r="R6" t="s">
        <v>20</v>
      </c>
    </row>
    <row r="7" spans="2:18" x14ac:dyDescent="0.2">
      <c r="B7" t="s">
        <v>5</v>
      </c>
      <c r="C7" s="1">
        <v>80</v>
      </c>
      <c r="D7">
        <v>175800</v>
      </c>
      <c r="E7">
        <f t="shared" si="2"/>
        <v>175272</v>
      </c>
      <c r="F7" t="s">
        <v>20</v>
      </c>
      <c r="H7" t="s">
        <v>5</v>
      </c>
      <c r="I7" s="1">
        <v>80</v>
      </c>
      <c r="J7">
        <v>229392</v>
      </c>
      <c r="K7">
        <f t="shared" si="1"/>
        <v>209952</v>
      </c>
      <c r="L7">
        <v>46885</v>
      </c>
      <c r="N7" t="s">
        <v>5</v>
      </c>
      <c r="O7" s="1">
        <v>80</v>
      </c>
      <c r="P7">
        <v>408672</v>
      </c>
      <c r="Q7">
        <f t="shared" si="0"/>
        <v>407700</v>
      </c>
      <c r="R7">
        <v>13694</v>
      </c>
    </row>
    <row r="8" spans="2:18" x14ac:dyDescent="0.2">
      <c r="B8" t="s">
        <v>6</v>
      </c>
      <c r="C8" s="1">
        <v>160</v>
      </c>
      <c r="D8">
        <v>344832</v>
      </c>
      <c r="E8">
        <f t="shared" si="2"/>
        <v>344304</v>
      </c>
      <c r="F8">
        <v>10606</v>
      </c>
      <c r="H8" t="s">
        <v>6</v>
      </c>
      <c r="I8" s="1">
        <v>160</v>
      </c>
      <c r="J8">
        <v>699192</v>
      </c>
      <c r="K8">
        <f t="shared" si="1"/>
        <v>679752</v>
      </c>
      <c r="N8" t="s">
        <v>6</v>
      </c>
      <c r="O8" s="1">
        <v>160</v>
      </c>
      <c r="P8">
        <v>791694</v>
      </c>
      <c r="Q8">
        <f t="shared" si="0"/>
        <v>790722</v>
      </c>
    </row>
    <row r="9" spans="2:18" x14ac:dyDescent="0.2">
      <c r="B9" t="s">
        <v>7</v>
      </c>
      <c r="C9" s="1">
        <v>340</v>
      </c>
      <c r="D9">
        <v>617136</v>
      </c>
      <c r="E9">
        <f t="shared" si="2"/>
        <v>616608</v>
      </c>
      <c r="H9" t="s">
        <v>7</v>
      </c>
      <c r="I9" s="1">
        <v>340</v>
      </c>
      <c r="J9">
        <v>1372842</v>
      </c>
      <c r="K9">
        <f t="shared" si="1"/>
        <v>1353402</v>
      </c>
      <c r="N9" t="s">
        <v>7</v>
      </c>
      <c r="O9" s="1">
        <v>340</v>
      </c>
      <c r="P9">
        <v>1388691</v>
      </c>
      <c r="Q9">
        <f t="shared" si="0"/>
        <v>1387719</v>
      </c>
    </row>
    <row r="10" spans="2:18" x14ac:dyDescent="0.2">
      <c r="B10" t="s">
        <v>8</v>
      </c>
      <c r="C10" s="1"/>
      <c r="H10" t="s">
        <v>8</v>
      </c>
      <c r="I10" s="1"/>
      <c r="N10" t="s">
        <v>8</v>
      </c>
      <c r="O10" s="1"/>
      <c r="P10" s="1"/>
    </row>
    <row r="11" spans="2:18" x14ac:dyDescent="0.2">
      <c r="B11" t="s">
        <v>9</v>
      </c>
      <c r="C11" s="1">
        <v>0</v>
      </c>
      <c r="D11">
        <v>528</v>
      </c>
      <c r="E11">
        <f>D11-$D$4</f>
        <v>0</v>
      </c>
      <c r="F11">
        <f>(E11+$F$8)/$F$5</f>
        <v>4.7943223939969268</v>
      </c>
      <c r="H11" t="s">
        <v>9</v>
      </c>
      <c r="I11" s="1">
        <v>0</v>
      </c>
      <c r="J11">
        <v>11772</v>
      </c>
      <c r="K11">
        <f t="shared" si="1"/>
        <v>-7668</v>
      </c>
      <c r="L11">
        <f>(K11+$L$7)/$L$5</f>
        <v>9.4628767222450101</v>
      </c>
      <c r="N11" t="s">
        <v>9</v>
      </c>
      <c r="O11" s="1">
        <v>0</v>
      </c>
      <c r="P11">
        <v>16146</v>
      </c>
      <c r="Q11">
        <f t="shared" ref="Q11:Q19" si="3">P11-$P$4</f>
        <v>15174</v>
      </c>
      <c r="R11">
        <f>(Q11-$R$7)/$R$5</f>
        <v>0.29315638308408437</v>
      </c>
    </row>
    <row r="12" spans="2:18" x14ac:dyDescent="0.2">
      <c r="B12" t="s">
        <v>10</v>
      </c>
      <c r="C12" s="1">
        <v>5</v>
      </c>
      <c r="D12">
        <v>504</v>
      </c>
      <c r="E12">
        <f t="shared" ref="E12:E19" si="4">D12-$D$4</f>
        <v>-24</v>
      </c>
      <c r="F12">
        <f t="shared" ref="F12:F19" si="5">(E12+$F$8)/$F$5</f>
        <v>4.7834734653286324</v>
      </c>
      <c r="H12" t="s">
        <v>10</v>
      </c>
      <c r="I12" s="1">
        <v>5</v>
      </c>
      <c r="J12">
        <v>7371</v>
      </c>
      <c r="K12">
        <f t="shared" si="1"/>
        <v>-12069</v>
      </c>
      <c r="L12">
        <f t="shared" ref="L12:L19" si="6">(K12+$L$7)/$L$5</f>
        <v>8.4009362256593398</v>
      </c>
      <c r="N12" t="s">
        <v>10</v>
      </c>
      <c r="O12" s="1">
        <v>5</v>
      </c>
      <c r="P12">
        <v>3672</v>
      </c>
      <c r="Q12">
        <f t="shared" si="3"/>
        <v>2700</v>
      </c>
      <c r="R12">
        <f t="shared" ref="R12:R19" si="7">(Q12-$R$7)/$R$5</f>
        <v>-2.1776765375854215</v>
      </c>
    </row>
    <row r="13" spans="2:18" x14ac:dyDescent="0.2">
      <c r="B13" t="s">
        <v>11</v>
      </c>
      <c r="C13" s="1">
        <v>10</v>
      </c>
      <c r="D13">
        <v>1632</v>
      </c>
      <c r="E13">
        <f t="shared" si="4"/>
        <v>1104</v>
      </c>
      <c r="F13">
        <f t="shared" si="5"/>
        <v>5.2933731127384505</v>
      </c>
      <c r="H13" t="s">
        <v>11</v>
      </c>
      <c r="I13" s="1">
        <v>10</v>
      </c>
      <c r="J13">
        <v>4698</v>
      </c>
      <c r="K13">
        <f t="shared" si="1"/>
        <v>-14742</v>
      </c>
      <c r="L13">
        <f t="shared" si="6"/>
        <v>7.7559539608619064</v>
      </c>
      <c r="N13" t="s">
        <v>11</v>
      </c>
      <c r="O13" s="1">
        <v>10</v>
      </c>
      <c r="P13">
        <v>4212</v>
      </c>
      <c r="Q13">
        <f t="shared" si="3"/>
        <v>3240</v>
      </c>
      <c r="R13">
        <f t="shared" si="7"/>
        <v>-2.0707140734871743</v>
      </c>
    </row>
    <row r="14" spans="2:18" x14ac:dyDescent="0.2">
      <c r="B14" t="s">
        <v>12</v>
      </c>
      <c r="C14" s="1">
        <v>15</v>
      </c>
      <c r="D14">
        <v>11736</v>
      </c>
      <c r="E14">
        <f t="shared" si="4"/>
        <v>11208</v>
      </c>
      <c r="F14">
        <f t="shared" si="5"/>
        <v>9.8607720820902269</v>
      </c>
      <c r="H14" t="s">
        <v>12</v>
      </c>
      <c r="I14" s="1">
        <v>15</v>
      </c>
      <c r="J14">
        <v>9153</v>
      </c>
      <c r="K14">
        <f t="shared" si="1"/>
        <v>-10287</v>
      </c>
      <c r="L14">
        <f t="shared" si="6"/>
        <v>8.830924402190961</v>
      </c>
      <c r="N14" t="s">
        <v>12</v>
      </c>
      <c r="O14" s="1">
        <v>15</v>
      </c>
      <c r="P14">
        <v>8316</v>
      </c>
      <c r="Q14">
        <f t="shared" si="3"/>
        <v>7344</v>
      </c>
      <c r="R14">
        <f t="shared" si="7"/>
        <v>-1.2577993463404973</v>
      </c>
    </row>
    <row r="15" spans="2:18" x14ac:dyDescent="0.2">
      <c r="B15" t="s">
        <v>13</v>
      </c>
      <c r="C15" s="1">
        <v>30</v>
      </c>
      <c r="D15">
        <v>10896</v>
      </c>
      <c r="E15">
        <f t="shared" si="4"/>
        <v>10368</v>
      </c>
      <c r="F15">
        <f t="shared" si="5"/>
        <v>9.4810595786999379</v>
      </c>
      <c r="H15" t="s">
        <v>13</v>
      </c>
      <c r="I15" s="1">
        <v>30</v>
      </c>
      <c r="J15">
        <v>28269</v>
      </c>
      <c r="K15">
        <f t="shared" si="1"/>
        <v>8829</v>
      </c>
      <c r="L15">
        <f t="shared" si="6"/>
        <v>13.443524841348358</v>
      </c>
      <c r="N15" t="s">
        <v>13</v>
      </c>
      <c r="O15" s="1">
        <v>30</v>
      </c>
      <c r="P15">
        <v>29511</v>
      </c>
      <c r="Q15">
        <f t="shared" si="3"/>
        <v>28539</v>
      </c>
      <c r="R15">
        <f t="shared" si="7"/>
        <v>2.9404773695156976</v>
      </c>
    </row>
    <row r="16" spans="2:18" x14ac:dyDescent="0.2">
      <c r="B16" t="s">
        <v>14</v>
      </c>
      <c r="C16" s="1">
        <v>45</v>
      </c>
      <c r="D16">
        <v>8184</v>
      </c>
      <c r="E16">
        <f t="shared" si="4"/>
        <v>7656</v>
      </c>
      <c r="F16">
        <f t="shared" si="5"/>
        <v>8.2551306391827151</v>
      </c>
      <c r="H16" t="s">
        <v>14</v>
      </c>
      <c r="I16" s="1">
        <v>45</v>
      </c>
      <c r="J16">
        <v>56754</v>
      </c>
      <c r="K16">
        <f t="shared" si="1"/>
        <v>37314</v>
      </c>
      <c r="L16">
        <f t="shared" si="6"/>
        <v>20.316820693482615</v>
      </c>
      <c r="N16" t="s">
        <v>14</v>
      </c>
      <c r="O16" s="1">
        <v>45</v>
      </c>
      <c r="P16">
        <v>68958</v>
      </c>
      <c r="Q16">
        <f t="shared" si="3"/>
        <v>67986</v>
      </c>
      <c r="R16">
        <f t="shared" si="7"/>
        <v>10.754085371892641</v>
      </c>
    </row>
    <row r="17" spans="2:18" x14ac:dyDescent="0.2">
      <c r="B17" t="s">
        <v>15</v>
      </c>
      <c r="C17" s="1">
        <v>60</v>
      </c>
      <c r="D17">
        <v>95808</v>
      </c>
      <c r="E17">
        <f t="shared" si="4"/>
        <v>95280</v>
      </c>
      <c r="F17">
        <f t="shared" si="5"/>
        <v>47.864569207124134</v>
      </c>
      <c r="H17" t="s">
        <v>15</v>
      </c>
      <c r="I17" s="1">
        <v>60</v>
      </c>
      <c r="J17">
        <v>119421</v>
      </c>
      <c r="K17">
        <f t="shared" si="1"/>
        <v>99981</v>
      </c>
      <c r="L17">
        <f t="shared" si="6"/>
        <v>35.438071568177975</v>
      </c>
      <c r="N17" t="s">
        <v>15</v>
      </c>
      <c r="O17" s="1">
        <v>60</v>
      </c>
      <c r="P17">
        <v>157167</v>
      </c>
      <c r="Q17">
        <f t="shared" si="3"/>
        <v>156195</v>
      </c>
      <c r="R17">
        <f t="shared" si="7"/>
        <v>28.226403882341291</v>
      </c>
    </row>
    <row r="18" spans="2:18" x14ac:dyDescent="0.2">
      <c r="B18" t="s">
        <v>16</v>
      </c>
      <c r="C18" s="1">
        <v>120</v>
      </c>
      <c r="D18">
        <v>236712</v>
      </c>
      <c r="E18">
        <f t="shared" si="4"/>
        <v>236184</v>
      </c>
      <c r="F18">
        <f t="shared" si="5"/>
        <v>111.55862941867825</v>
      </c>
      <c r="H18" t="s">
        <v>16</v>
      </c>
      <c r="I18" s="1">
        <v>120</v>
      </c>
      <c r="J18">
        <v>346194</v>
      </c>
      <c r="K18">
        <f t="shared" si="1"/>
        <v>326754</v>
      </c>
      <c r="L18">
        <f t="shared" si="6"/>
        <v>90.157324518012686</v>
      </c>
      <c r="N18" t="s">
        <v>16</v>
      </c>
      <c r="O18" s="1">
        <v>120</v>
      </c>
      <c r="P18">
        <v>385047</v>
      </c>
      <c r="Q18">
        <f t="shared" si="3"/>
        <v>384075</v>
      </c>
      <c r="R18">
        <f t="shared" si="7"/>
        <v>73.364563731801525</v>
      </c>
    </row>
    <row r="19" spans="2:18" x14ac:dyDescent="0.2">
      <c r="B19" t="s">
        <v>17</v>
      </c>
      <c r="C19" s="1">
        <v>180</v>
      </c>
      <c r="D19">
        <v>315240</v>
      </c>
      <c r="E19">
        <f t="shared" si="4"/>
        <v>314712</v>
      </c>
      <c r="F19">
        <f t="shared" si="5"/>
        <v>147.05632402133625</v>
      </c>
      <c r="H19" t="s">
        <v>17</v>
      </c>
      <c r="I19" s="1">
        <v>180</v>
      </c>
      <c r="J19">
        <v>637605</v>
      </c>
      <c r="K19">
        <f t="shared" si="1"/>
        <v>618165</v>
      </c>
      <c r="L19">
        <f t="shared" si="6"/>
        <v>160.47342132567621</v>
      </c>
      <c r="N19" t="s">
        <v>17</v>
      </c>
      <c r="O19" s="1">
        <v>180</v>
      </c>
      <c r="P19">
        <v>583173</v>
      </c>
      <c r="Q19">
        <f t="shared" si="3"/>
        <v>582201</v>
      </c>
      <c r="R19">
        <f t="shared" si="7"/>
        <v>112.60909180944834</v>
      </c>
    </row>
    <row r="21" spans="2:18" x14ac:dyDescent="0.2">
      <c r="B21" t="s">
        <v>22</v>
      </c>
      <c r="H21" t="s">
        <v>28</v>
      </c>
      <c r="N21" t="s">
        <v>29</v>
      </c>
    </row>
    <row r="22" spans="2:18" x14ac:dyDescent="0.2">
      <c r="C22" t="s">
        <v>0</v>
      </c>
      <c r="D22" t="s">
        <v>1</v>
      </c>
      <c r="E22" t="s">
        <v>18</v>
      </c>
      <c r="I22" t="s">
        <v>0</v>
      </c>
      <c r="J22" t="s">
        <v>1</v>
      </c>
      <c r="K22" t="s">
        <v>18</v>
      </c>
      <c r="O22" t="s">
        <v>0</v>
      </c>
      <c r="P22" t="s">
        <v>1</v>
      </c>
      <c r="Q22" t="s">
        <v>18</v>
      </c>
    </row>
    <row r="23" spans="2:18" x14ac:dyDescent="0.2">
      <c r="B23" t="s">
        <v>2</v>
      </c>
      <c r="C23" s="1">
        <v>0</v>
      </c>
      <c r="D23">
        <v>552</v>
      </c>
      <c r="E23">
        <f>D23-$D$23</f>
        <v>0</v>
      </c>
      <c r="F23" t="s">
        <v>19</v>
      </c>
      <c r="H23" t="s">
        <v>2</v>
      </c>
      <c r="I23" s="1">
        <v>0</v>
      </c>
      <c r="J23">
        <v>135</v>
      </c>
      <c r="K23">
        <f>J23-$J$23</f>
        <v>0</v>
      </c>
      <c r="L23" t="s">
        <v>19</v>
      </c>
      <c r="N23" t="s">
        <v>2</v>
      </c>
      <c r="O23" s="1">
        <v>0</v>
      </c>
      <c r="P23">
        <v>280</v>
      </c>
      <c r="Q23">
        <f>P23-$P$23</f>
        <v>0</v>
      </c>
      <c r="R23" t="s">
        <v>19</v>
      </c>
    </row>
    <row r="24" spans="2:18" x14ac:dyDescent="0.2">
      <c r="B24" t="s">
        <v>3</v>
      </c>
      <c r="C24" s="1">
        <v>20</v>
      </c>
      <c r="D24">
        <v>144</v>
      </c>
      <c r="E24">
        <f t="shared" ref="E24:E28" si="8">D24-$D$23</f>
        <v>-408</v>
      </c>
      <c r="F24">
        <v>375.34</v>
      </c>
      <c r="H24" t="s">
        <v>3</v>
      </c>
      <c r="I24" s="1">
        <v>20</v>
      </c>
      <c r="J24">
        <v>1080</v>
      </c>
      <c r="K24">
        <f t="shared" ref="K24:K38" si="9">J24-$J$23</f>
        <v>945</v>
      </c>
      <c r="L24">
        <v>1072.4000000000001</v>
      </c>
      <c r="N24" t="s">
        <v>3</v>
      </c>
      <c r="O24" s="1">
        <v>20</v>
      </c>
      <c r="P24">
        <v>196</v>
      </c>
      <c r="Q24">
        <f t="shared" ref="Q24:Q38" si="10">P24-$P$23</f>
        <v>-84</v>
      </c>
      <c r="R24">
        <v>544.63</v>
      </c>
    </row>
    <row r="25" spans="2:18" x14ac:dyDescent="0.2">
      <c r="B25" t="s">
        <v>4</v>
      </c>
      <c r="C25" s="1">
        <v>40</v>
      </c>
      <c r="D25">
        <v>1968</v>
      </c>
      <c r="E25">
        <f t="shared" si="8"/>
        <v>1416</v>
      </c>
      <c r="F25" t="s">
        <v>20</v>
      </c>
      <c r="H25" t="s">
        <v>4</v>
      </c>
      <c r="I25" s="1">
        <v>40</v>
      </c>
      <c r="J25">
        <v>4536</v>
      </c>
      <c r="K25">
        <f t="shared" si="9"/>
        <v>4401</v>
      </c>
      <c r="L25" t="s">
        <v>20</v>
      </c>
      <c r="N25" t="s">
        <v>4</v>
      </c>
      <c r="O25" s="1">
        <v>40</v>
      </c>
      <c r="P25">
        <v>1568</v>
      </c>
      <c r="Q25">
        <f t="shared" si="10"/>
        <v>1288</v>
      </c>
      <c r="R25" t="s">
        <v>20</v>
      </c>
    </row>
    <row r="26" spans="2:18" x14ac:dyDescent="0.2">
      <c r="B26" t="s">
        <v>5</v>
      </c>
      <c r="C26" s="1">
        <v>80</v>
      </c>
      <c r="D26">
        <v>15456</v>
      </c>
      <c r="E26">
        <f t="shared" si="8"/>
        <v>14904</v>
      </c>
      <c r="F26">
        <v>14208</v>
      </c>
      <c r="H26" t="s">
        <v>5</v>
      </c>
      <c r="I26" s="1">
        <v>80</v>
      </c>
      <c r="J26">
        <v>25812</v>
      </c>
      <c r="K26">
        <f t="shared" si="9"/>
        <v>25677</v>
      </c>
      <c r="L26">
        <v>47526</v>
      </c>
      <c r="N26" t="s">
        <v>5</v>
      </c>
      <c r="O26" s="1">
        <v>80</v>
      </c>
      <c r="P26">
        <v>13188</v>
      </c>
      <c r="Q26">
        <f t="shared" si="10"/>
        <v>12908</v>
      </c>
      <c r="R26">
        <v>21018</v>
      </c>
    </row>
    <row r="27" spans="2:18" x14ac:dyDescent="0.2">
      <c r="B27" t="s">
        <v>6</v>
      </c>
      <c r="C27" s="1">
        <v>160</v>
      </c>
      <c r="D27">
        <v>46704</v>
      </c>
      <c r="E27">
        <f t="shared" si="8"/>
        <v>46152</v>
      </c>
      <c r="H27" t="s">
        <v>6</v>
      </c>
      <c r="I27" s="1">
        <v>160</v>
      </c>
      <c r="J27">
        <v>127332</v>
      </c>
      <c r="K27">
        <f t="shared" si="9"/>
        <v>127197</v>
      </c>
      <c r="N27" t="s">
        <v>6</v>
      </c>
      <c r="O27" s="1">
        <v>160</v>
      </c>
      <c r="P27">
        <v>79464</v>
      </c>
      <c r="Q27">
        <f t="shared" si="10"/>
        <v>79184</v>
      </c>
    </row>
    <row r="28" spans="2:18" x14ac:dyDescent="0.2">
      <c r="B28" t="s">
        <v>7</v>
      </c>
      <c r="C28" s="1">
        <v>340</v>
      </c>
      <c r="D28">
        <v>190296</v>
      </c>
      <c r="E28">
        <f t="shared" si="8"/>
        <v>189744</v>
      </c>
      <c r="H28" t="s">
        <v>7</v>
      </c>
      <c r="I28" s="1">
        <v>340</v>
      </c>
      <c r="J28">
        <f>71550+246105</f>
        <v>317655</v>
      </c>
      <c r="K28">
        <f t="shared" si="9"/>
        <v>317520</v>
      </c>
      <c r="N28" t="s">
        <v>7</v>
      </c>
      <c r="O28" s="1">
        <v>340</v>
      </c>
      <c r="P28">
        <f>40712+ 119784</f>
        <v>160496</v>
      </c>
      <c r="Q28">
        <f t="shared" si="10"/>
        <v>160216</v>
      </c>
    </row>
    <row r="29" spans="2:18" x14ac:dyDescent="0.2">
      <c r="B29" t="s">
        <v>8</v>
      </c>
      <c r="C29" s="1"/>
      <c r="H29" t="s">
        <v>8</v>
      </c>
      <c r="I29" s="1"/>
      <c r="N29" t="s">
        <v>8</v>
      </c>
      <c r="O29" s="1"/>
      <c r="P29" s="1"/>
    </row>
    <row r="30" spans="2:18" x14ac:dyDescent="0.2">
      <c r="B30" t="s">
        <v>9</v>
      </c>
      <c r="C30" s="1">
        <v>0</v>
      </c>
      <c r="D30">
        <v>192</v>
      </c>
      <c r="E30">
        <f>D30-$D$23</f>
        <v>-360</v>
      </c>
      <c r="F30">
        <f>(E30+$F$26)/$F$24</f>
        <v>36.894548942292325</v>
      </c>
      <c r="H30" t="s">
        <v>9</v>
      </c>
      <c r="I30" s="1">
        <v>0</v>
      </c>
      <c r="J30">
        <v>1485</v>
      </c>
      <c r="K30">
        <f t="shared" si="9"/>
        <v>1350</v>
      </c>
      <c r="L30">
        <f>(K30+$L$26)/$L$24</f>
        <v>45.576277508392387</v>
      </c>
      <c r="N30" t="s">
        <v>9</v>
      </c>
      <c r="O30" s="1">
        <v>0</v>
      </c>
      <c r="P30">
        <v>1260</v>
      </c>
      <c r="Q30">
        <f t="shared" si="10"/>
        <v>980</v>
      </c>
      <c r="R30">
        <f>(Q30+$R$26)/$R$24</f>
        <v>40.390723977746362</v>
      </c>
    </row>
    <row r="31" spans="2:18" x14ac:dyDescent="0.2">
      <c r="B31" t="s">
        <v>10</v>
      </c>
      <c r="C31" s="1">
        <v>5</v>
      </c>
      <c r="D31">
        <v>624</v>
      </c>
      <c r="E31">
        <f t="shared" ref="E31:E38" si="11">D31-$D$23</f>
        <v>72</v>
      </c>
      <c r="F31">
        <f t="shared" ref="F31:F38" si="12">(E31+$F$26)/$F$24</f>
        <v>38.04550540842969</v>
      </c>
      <c r="H31" t="s">
        <v>10</v>
      </c>
      <c r="I31" s="1">
        <v>5</v>
      </c>
      <c r="J31">
        <v>3483</v>
      </c>
      <c r="K31">
        <f t="shared" si="9"/>
        <v>3348</v>
      </c>
      <c r="L31">
        <f t="shared" ref="L31:L38" si="13">(K31+$L$26)/$L$24</f>
        <v>47.439388287952255</v>
      </c>
      <c r="N31" t="s">
        <v>10</v>
      </c>
      <c r="O31" s="1">
        <v>5</v>
      </c>
      <c r="P31">
        <v>1148</v>
      </c>
      <c r="Q31">
        <f t="shared" si="10"/>
        <v>868</v>
      </c>
      <c r="R31">
        <f t="shared" ref="R31:R38" si="14">(Q31+$R$26)/$R$24</f>
        <v>40.18507977893249</v>
      </c>
    </row>
    <row r="32" spans="2:18" x14ac:dyDescent="0.2">
      <c r="B32" t="s">
        <v>11</v>
      </c>
      <c r="C32" s="1">
        <v>10</v>
      </c>
      <c r="D32">
        <v>1968</v>
      </c>
      <c r="E32">
        <f t="shared" si="11"/>
        <v>1416</v>
      </c>
      <c r="F32">
        <f t="shared" si="12"/>
        <v>41.626258858634841</v>
      </c>
      <c r="H32" t="s">
        <v>11</v>
      </c>
      <c r="I32" s="1">
        <v>10</v>
      </c>
      <c r="J32">
        <v>9882</v>
      </c>
      <c r="K32">
        <f t="shared" si="9"/>
        <v>9747</v>
      </c>
      <c r="L32">
        <f t="shared" si="13"/>
        <v>53.406378217083173</v>
      </c>
      <c r="N32" t="s">
        <v>11</v>
      </c>
      <c r="O32" s="1">
        <v>10</v>
      </c>
      <c r="P32">
        <v>13356</v>
      </c>
      <c r="Q32">
        <f t="shared" si="10"/>
        <v>13076</v>
      </c>
      <c r="R32">
        <f t="shared" si="14"/>
        <v>62.600297449644714</v>
      </c>
    </row>
    <row r="33" spans="2:18" x14ac:dyDescent="0.2">
      <c r="B33" t="s">
        <v>12</v>
      </c>
      <c r="C33" s="1">
        <v>15</v>
      </c>
      <c r="D33">
        <v>4104</v>
      </c>
      <c r="E33">
        <f t="shared" si="11"/>
        <v>3552</v>
      </c>
      <c r="F33">
        <f t="shared" si="12"/>
        <v>47.317099163425162</v>
      </c>
      <c r="H33" t="s">
        <v>12</v>
      </c>
      <c r="I33" s="1">
        <v>15</v>
      </c>
      <c r="J33">
        <v>18711</v>
      </c>
      <c r="K33">
        <f t="shared" si="9"/>
        <v>18576</v>
      </c>
      <c r="L33">
        <f t="shared" si="13"/>
        <v>61.639313688922037</v>
      </c>
      <c r="N33" t="s">
        <v>12</v>
      </c>
      <c r="O33" s="1">
        <v>15</v>
      </c>
      <c r="P33">
        <v>4396</v>
      </c>
      <c r="Q33">
        <f t="shared" si="10"/>
        <v>4116</v>
      </c>
      <c r="R33">
        <f t="shared" si="14"/>
        <v>46.148761544534821</v>
      </c>
    </row>
    <row r="34" spans="2:18" x14ac:dyDescent="0.2">
      <c r="B34" t="s">
        <v>13</v>
      </c>
      <c r="C34" s="1">
        <v>30</v>
      </c>
      <c r="D34">
        <v>20160</v>
      </c>
      <c r="E34">
        <f t="shared" si="11"/>
        <v>19608</v>
      </c>
      <c r="F34">
        <f t="shared" si="12"/>
        <v>90.094314488197369</v>
      </c>
      <c r="H34" t="s">
        <v>13</v>
      </c>
      <c r="I34" s="1">
        <v>30</v>
      </c>
      <c r="J34">
        <v>42498</v>
      </c>
      <c r="K34">
        <f t="shared" si="9"/>
        <v>42363</v>
      </c>
      <c r="L34">
        <f t="shared" si="13"/>
        <v>83.820402834763144</v>
      </c>
      <c r="N34" t="s">
        <v>13</v>
      </c>
      <c r="O34" s="1">
        <v>30</v>
      </c>
      <c r="P34">
        <v>8176</v>
      </c>
      <c r="Q34">
        <f t="shared" si="10"/>
        <v>7896</v>
      </c>
      <c r="R34">
        <f t="shared" si="14"/>
        <v>53.089253254503056</v>
      </c>
    </row>
    <row r="35" spans="2:18" x14ac:dyDescent="0.2">
      <c r="B35" t="s">
        <v>14</v>
      </c>
      <c r="C35" s="1">
        <v>45</v>
      </c>
      <c r="D35">
        <v>5112</v>
      </c>
      <c r="E35">
        <f t="shared" si="11"/>
        <v>4560</v>
      </c>
      <c r="F35">
        <f t="shared" si="12"/>
        <v>50.002664251079025</v>
      </c>
      <c r="H35" t="s">
        <v>14</v>
      </c>
      <c r="I35" s="1">
        <v>45</v>
      </c>
      <c r="J35">
        <v>143100</v>
      </c>
      <c r="K35">
        <f t="shared" si="9"/>
        <v>142965</v>
      </c>
      <c r="L35">
        <f t="shared" si="13"/>
        <v>177.63054830287206</v>
      </c>
      <c r="N35" t="s">
        <v>14</v>
      </c>
      <c r="O35" s="1">
        <v>45</v>
      </c>
      <c r="P35">
        <v>53788</v>
      </c>
      <c r="Q35">
        <f t="shared" si="10"/>
        <v>53508</v>
      </c>
      <c r="R35">
        <f t="shared" si="14"/>
        <v>136.83785322145309</v>
      </c>
    </row>
    <row r="36" spans="2:18" x14ac:dyDescent="0.2">
      <c r="B36" t="s">
        <v>15</v>
      </c>
      <c r="C36" s="1">
        <v>60</v>
      </c>
      <c r="D36">
        <v>34704</v>
      </c>
      <c r="E36">
        <f t="shared" si="11"/>
        <v>34152</v>
      </c>
      <c r="F36">
        <f t="shared" si="12"/>
        <v>128.8431821814888</v>
      </c>
      <c r="H36" t="s">
        <v>15</v>
      </c>
      <c r="I36" s="1">
        <v>60</v>
      </c>
      <c r="J36">
        <v>148500</v>
      </c>
      <c r="K36">
        <f t="shared" si="9"/>
        <v>148365</v>
      </c>
      <c r="L36">
        <f t="shared" si="13"/>
        <v>182.66598284222303</v>
      </c>
      <c r="N36" t="s">
        <v>15</v>
      </c>
      <c r="O36" s="1">
        <v>60</v>
      </c>
      <c r="P36">
        <v>53480</v>
      </c>
      <c r="Q36">
        <f t="shared" si="10"/>
        <v>53200</v>
      </c>
      <c r="R36">
        <f t="shared" si="14"/>
        <v>136.27233167471493</v>
      </c>
    </row>
    <row r="37" spans="2:18" x14ac:dyDescent="0.2">
      <c r="B37" t="s">
        <v>16</v>
      </c>
      <c r="C37" s="1">
        <v>120</v>
      </c>
      <c r="D37">
        <v>64296</v>
      </c>
      <c r="E37">
        <f t="shared" si="11"/>
        <v>63744</v>
      </c>
      <c r="F37">
        <f t="shared" si="12"/>
        <v>207.68370011189856</v>
      </c>
      <c r="H37" t="s">
        <v>16</v>
      </c>
      <c r="I37" s="1">
        <v>120</v>
      </c>
      <c r="J37">
        <v>236358</v>
      </c>
      <c r="K37">
        <f t="shared" si="9"/>
        <v>236223</v>
      </c>
      <c r="L37">
        <f t="shared" si="13"/>
        <v>264.59250279746362</v>
      </c>
      <c r="N37" t="s">
        <v>16</v>
      </c>
      <c r="O37" s="1">
        <v>120</v>
      </c>
      <c r="P37">
        <v>97104</v>
      </c>
      <c r="Q37">
        <f t="shared" si="10"/>
        <v>96824</v>
      </c>
      <c r="R37">
        <f t="shared" si="14"/>
        <v>216.37074711271873</v>
      </c>
    </row>
    <row r="38" spans="2:18" x14ac:dyDescent="0.2">
      <c r="B38" t="s">
        <v>17</v>
      </c>
      <c r="C38" s="1">
        <v>180</v>
      </c>
      <c r="D38">
        <v>77928</v>
      </c>
      <c r="E38">
        <f t="shared" si="11"/>
        <v>77376</v>
      </c>
      <c r="F38">
        <f t="shared" si="12"/>
        <v>244.0027708211222</v>
      </c>
      <c r="H38" t="s">
        <v>17</v>
      </c>
      <c r="I38" s="1">
        <v>180</v>
      </c>
      <c r="J38">
        <v>354780</v>
      </c>
      <c r="K38">
        <f t="shared" si="9"/>
        <v>354645</v>
      </c>
      <c r="L38">
        <f t="shared" si="13"/>
        <v>375.0195822454308</v>
      </c>
      <c r="N38" t="s">
        <v>17</v>
      </c>
      <c r="O38" s="1">
        <v>180</v>
      </c>
      <c r="P38">
        <v>117068</v>
      </c>
      <c r="Q38">
        <f t="shared" si="10"/>
        <v>116788</v>
      </c>
      <c r="R38">
        <f t="shared" si="14"/>
        <v>253.02682555129169</v>
      </c>
    </row>
    <row r="39" spans="2:18" x14ac:dyDescent="0.2">
      <c r="C39" s="1"/>
      <c r="I39" s="1"/>
      <c r="P39" s="1"/>
    </row>
    <row r="40" spans="2:18" x14ac:dyDescent="0.2">
      <c r="B40" t="s">
        <v>23</v>
      </c>
      <c r="H40" t="s">
        <v>24</v>
      </c>
      <c r="N40" t="s">
        <v>25</v>
      </c>
    </row>
    <row r="41" spans="2:18" x14ac:dyDescent="0.2">
      <c r="C41" t="s">
        <v>0</v>
      </c>
      <c r="D41" t="s">
        <v>1</v>
      </c>
      <c r="E41" t="s">
        <v>18</v>
      </c>
      <c r="I41" t="s">
        <v>0</v>
      </c>
      <c r="J41" t="s">
        <v>1</v>
      </c>
      <c r="K41" t="s">
        <v>18</v>
      </c>
      <c r="O41" t="s">
        <v>0</v>
      </c>
      <c r="P41" t="s">
        <v>1</v>
      </c>
      <c r="Q41" t="s">
        <v>18</v>
      </c>
    </row>
    <row r="42" spans="2:18" x14ac:dyDescent="0.2">
      <c r="B42" t="s">
        <v>2</v>
      </c>
      <c r="C42" s="1">
        <v>0</v>
      </c>
      <c r="D42">
        <v>792</v>
      </c>
      <c r="E42">
        <f>D42-$D$42</f>
        <v>0</v>
      </c>
      <c r="F42" t="s">
        <v>19</v>
      </c>
      <c r="H42" s="1">
        <v>0</v>
      </c>
      <c r="I42">
        <v>1</v>
      </c>
      <c r="J42">
        <v>405</v>
      </c>
      <c r="K42">
        <f>J42-$J$42</f>
        <v>0</v>
      </c>
      <c r="L42" t="s">
        <v>19</v>
      </c>
      <c r="N42" s="1">
        <v>0</v>
      </c>
      <c r="O42">
        <v>1</v>
      </c>
      <c r="P42">
        <v>252</v>
      </c>
      <c r="Q42">
        <f>P42-$P$42</f>
        <v>0</v>
      </c>
      <c r="R42" t="s">
        <v>19</v>
      </c>
    </row>
    <row r="43" spans="2:18" x14ac:dyDescent="0.2">
      <c r="B43" t="s">
        <v>3</v>
      </c>
      <c r="C43" s="1">
        <v>20</v>
      </c>
      <c r="D43">
        <v>68760</v>
      </c>
      <c r="E43">
        <f t="shared" ref="E43:E47" si="15">D43-$D$42</f>
        <v>67968</v>
      </c>
      <c r="F43">
        <v>2103.1999999999998</v>
      </c>
      <c r="H43" s="1">
        <v>20</v>
      </c>
      <c r="I43">
        <v>1</v>
      </c>
      <c r="J43">
        <v>54945</v>
      </c>
      <c r="K43">
        <f t="shared" ref="K43:K57" si="16">J43-$J$42</f>
        <v>54540</v>
      </c>
      <c r="L43">
        <v>4487.7</v>
      </c>
      <c r="N43" s="1">
        <v>20</v>
      </c>
      <c r="O43">
        <v>1</v>
      </c>
      <c r="P43">
        <v>44044</v>
      </c>
      <c r="Q43">
        <f t="shared" ref="Q43:Q57" si="17">P43-$P$42</f>
        <v>43792</v>
      </c>
      <c r="R43">
        <v>1490.5</v>
      </c>
    </row>
    <row r="44" spans="2:18" x14ac:dyDescent="0.2">
      <c r="B44" t="s">
        <v>4</v>
      </c>
      <c r="C44" s="1">
        <v>40</v>
      </c>
      <c r="D44">
        <v>94320</v>
      </c>
      <c r="E44">
        <f t="shared" si="15"/>
        <v>93528</v>
      </c>
      <c r="F44" t="s">
        <v>20</v>
      </c>
      <c r="H44" s="1">
        <v>40</v>
      </c>
      <c r="I44">
        <v>1</v>
      </c>
      <c r="J44">
        <v>174285</v>
      </c>
      <c r="K44">
        <f t="shared" si="16"/>
        <v>173880</v>
      </c>
      <c r="L44" t="s">
        <v>20</v>
      </c>
      <c r="N44" s="1">
        <v>40</v>
      </c>
      <c r="O44">
        <v>1</v>
      </c>
      <c r="P44">
        <v>77448</v>
      </c>
      <c r="Q44">
        <f t="shared" si="17"/>
        <v>77196</v>
      </c>
      <c r="R44" t="s">
        <v>20</v>
      </c>
    </row>
    <row r="45" spans="2:18" x14ac:dyDescent="0.2">
      <c r="B45" t="s">
        <v>5</v>
      </c>
      <c r="C45" s="1">
        <v>80</v>
      </c>
      <c r="D45">
        <v>211560</v>
      </c>
      <c r="E45">
        <f t="shared" si="15"/>
        <v>210768</v>
      </c>
      <c r="F45">
        <v>20570</v>
      </c>
      <c r="H45" s="1">
        <v>80</v>
      </c>
      <c r="I45">
        <v>1</v>
      </c>
      <c r="J45">
        <v>368793</v>
      </c>
      <c r="K45">
        <f t="shared" si="16"/>
        <v>368388</v>
      </c>
      <c r="L45">
        <v>971.2</v>
      </c>
      <c r="N45" s="1">
        <v>80</v>
      </c>
      <c r="O45">
        <v>1</v>
      </c>
      <c r="P45">
        <v>132412</v>
      </c>
      <c r="Q45">
        <f t="shared" si="17"/>
        <v>132160</v>
      </c>
      <c r="R45">
        <v>10201</v>
      </c>
    </row>
    <row r="46" spans="2:18" x14ac:dyDescent="0.2">
      <c r="B46" t="s">
        <v>6</v>
      </c>
      <c r="C46" s="1">
        <v>160</v>
      </c>
      <c r="D46">
        <v>374184</v>
      </c>
      <c r="E46">
        <f t="shared" si="15"/>
        <v>373392</v>
      </c>
      <c r="H46" s="1">
        <v>160</v>
      </c>
      <c r="I46">
        <v>1</v>
      </c>
      <c r="J46">
        <v>701352</v>
      </c>
      <c r="K46">
        <f t="shared" si="16"/>
        <v>700947</v>
      </c>
      <c r="N46" s="1">
        <v>160</v>
      </c>
      <c r="O46">
        <v>1</v>
      </c>
      <c r="P46">
        <v>245252</v>
      </c>
      <c r="Q46">
        <f t="shared" si="17"/>
        <v>245000</v>
      </c>
    </row>
    <row r="47" spans="2:18" x14ac:dyDescent="0.2">
      <c r="B47" t="s">
        <v>7</v>
      </c>
      <c r="C47" s="1">
        <v>340</v>
      </c>
      <c r="D47">
        <v>724632</v>
      </c>
      <c r="E47">
        <f t="shared" si="15"/>
        <v>723840</v>
      </c>
      <c r="H47" s="1">
        <v>340</v>
      </c>
      <c r="I47">
        <v>1</v>
      </c>
      <c r="J47">
        <v>992034</v>
      </c>
      <c r="K47">
        <f t="shared" si="16"/>
        <v>991629</v>
      </c>
      <c r="N47" s="1">
        <v>340</v>
      </c>
      <c r="O47">
        <v>1</v>
      </c>
      <c r="P47">
        <v>379204</v>
      </c>
      <c r="Q47">
        <f t="shared" si="17"/>
        <v>378952</v>
      </c>
    </row>
    <row r="48" spans="2:18" x14ac:dyDescent="0.2">
      <c r="B48" t="s">
        <v>8</v>
      </c>
      <c r="C48" s="1"/>
      <c r="H48" s="1"/>
      <c r="N48" s="1"/>
      <c r="P48" s="1"/>
    </row>
    <row r="49" spans="2:18" x14ac:dyDescent="0.2">
      <c r="B49" t="s">
        <v>9</v>
      </c>
      <c r="C49" s="1">
        <v>0</v>
      </c>
      <c r="D49">
        <v>3192</v>
      </c>
      <c r="E49">
        <f>D49-$D$42</f>
        <v>2400</v>
      </c>
      <c r="F49">
        <f>(E49-$F$45)/$F$43</f>
        <v>-8.6392164321034617</v>
      </c>
      <c r="H49" s="1">
        <v>0</v>
      </c>
      <c r="I49">
        <v>1</v>
      </c>
      <c r="J49">
        <v>2727</v>
      </c>
      <c r="K49">
        <f t="shared" si="16"/>
        <v>2322</v>
      </c>
      <c r="L49">
        <f>(K49-$L$45)/$L$43</f>
        <v>0.30100051251197718</v>
      </c>
      <c r="N49" s="1">
        <v>0</v>
      </c>
      <c r="O49">
        <v>1</v>
      </c>
      <c r="P49">
        <v>1792</v>
      </c>
      <c r="Q49">
        <f t="shared" si="17"/>
        <v>1540</v>
      </c>
      <c r="R49">
        <f>(Q49-$R$45)/$R$43</f>
        <v>-5.81080174438108</v>
      </c>
    </row>
    <row r="50" spans="2:18" x14ac:dyDescent="0.2">
      <c r="B50" t="s">
        <v>10</v>
      </c>
      <c r="C50" s="1">
        <v>5</v>
      </c>
      <c r="D50">
        <v>312</v>
      </c>
      <c r="E50">
        <f t="shared" ref="E50:E57" si="18">D50-$D$42</f>
        <v>-480</v>
      </c>
      <c r="F50">
        <f t="shared" ref="F50:F57" si="19">(E50-$F$45)/$F$43</f>
        <v>-10.008558387219477</v>
      </c>
      <c r="H50" s="1">
        <v>5</v>
      </c>
      <c r="I50">
        <v>1</v>
      </c>
      <c r="J50">
        <v>5157</v>
      </c>
      <c r="K50">
        <f t="shared" si="16"/>
        <v>4752</v>
      </c>
      <c r="L50">
        <f t="shared" ref="L50:L57" si="20">(K50-$L$45)/$L$43</f>
        <v>0.84248055796956134</v>
      </c>
      <c r="N50" s="1">
        <v>5</v>
      </c>
      <c r="O50">
        <v>1</v>
      </c>
      <c r="P50">
        <v>2268</v>
      </c>
      <c r="Q50">
        <f t="shared" si="17"/>
        <v>2016</v>
      </c>
      <c r="R50">
        <f t="shared" ref="R50:R57" si="21">(Q50-$R$45)/$R$43</f>
        <v>-5.491445823549145</v>
      </c>
    </row>
    <row r="51" spans="2:18" x14ac:dyDescent="0.2">
      <c r="B51" t="s">
        <v>11</v>
      </c>
      <c r="C51" s="1">
        <v>10</v>
      </c>
      <c r="D51">
        <v>3888</v>
      </c>
      <c r="E51">
        <f t="shared" si="18"/>
        <v>3096</v>
      </c>
      <c r="F51">
        <f t="shared" si="19"/>
        <v>-8.3082921262837583</v>
      </c>
      <c r="H51" s="1">
        <v>10</v>
      </c>
      <c r="I51">
        <v>1</v>
      </c>
      <c r="J51">
        <v>12717</v>
      </c>
      <c r="K51">
        <f t="shared" si="16"/>
        <v>12312</v>
      </c>
      <c r="L51">
        <f t="shared" si="20"/>
        <v>2.5270851438376005</v>
      </c>
      <c r="N51" s="1">
        <v>10</v>
      </c>
      <c r="O51">
        <v>1</v>
      </c>
      <c r="P51">
        <v>5068</v>
      </c>
      <c r="Q51">
        <f t="shared" si="17"/>
        <v>4816</v>
      </c>
      <c r="R51">
        <f t="shared" si="21"/>
        <v>-3.612881583361288</v>
      </c>
    </row>
    <row r="52" spans="2:18" x14ac:dyDescent="0.2">
      <c r="B52" t="s">
        <v>12</v>
      </c>
      <c r="C52" s="1">
        <v>15</v>
      </c>
      <c r="D52">
        <v>6816</v>
      </c>
      <c r="E52">
        <f t="shared" si="18"/>
        <v>6024</v>
      </c>
      <c r="F52">
        <f t="shared" si="19"/>
        <v>-6.9161278052491451</v>
      </c>
      <c r="H52" s="1">
        <v>15</v>
      </c>
      <c r="I52">
        <v>1</v>
      </c>
      <c r="J52">
        <v>14094</v>
      </c>
      <c r="K52">
        <f t="shared" si="16"/>
        <v>13689</v>
      </c>
      <c r="L52">
        <f t="shared" si="20"/>
        <v>2.8339238362635646</v>
      </c>
      <c r="N52" s="1">
        <v>15</v>
      </c>
      <c r="O52">
        <v>1</v>
      </c>
      <c r="P52">
        <v>7896</v>
      </c>
      <c r="Q52">
        <f t="shared" si="17"/>
        <v>7644</v>
      </c>
      <c r="R52">
        <f t="shared" si="21"/>
        <v>-1.7155317007715531</v>
      </c>
    </row>
    <row r="53" spans="2:18" x14ac:dyDescent="0.2">
      <c r="B53" t="s">
        <v>13</v>
      </c>
      <c r="C53" s="1">
        <v>30</v>
      </c>
      <c r="D53">
        <v>17424</v>
      </c>
      <c r="E53">
        <f t="shared" si="18"/>
        <v>16632</v>
      </c>
      <c r="F53">
        <f t="shared" si="19"/>
        <v>-1.872384937238494</v>
      </c>
      <c r="H53" s="1">
        <v>30</v>
      </c>
      <c r="I53">
        <v>1</v>
      </c>
      <c r="J53">
        <v>37800</v>
      </c>
      <c r="K53">
        <f t="shared" si="16"/>
        <v>37395</v>
      </c>
      <c r="L53">
        <f t="shared" si="20"/>
        <v>8.1163625019497747</v>
      </c>
      <c r="N53" s="1">
        <v>30</v>
      </c>
      <c r="O53">
        <v>1</v>
      </c>
      <c r="P53">
        <v>23408</v>
      </c>
      <c r="Q53">
        <f t="shared" si="17"/>
        <v>23156</v>
      </c>
      <c r="R53">
        <f t="shared" si="21"/>
        <v>8.6917141898691721</v>
      </c>
    </row>
    <row r="54" spans="2:18" x14ac:dyDescent="0.2">
      <c r="B54" t="s">
        <v>14</v>
      </c>
      <c r="C54" s="1">
        <v>45</v>
      </c>
      <c r="D54">
        <v>17184</v>
      </c>
      <c r="E54">
        <f t="shared" si="18"/>
        <v>16392</v>
      </c>
      <c r="F54">
        <f t="shared" si="19"/>
        <v>-1.986496766831495</v>
      </c>
      <c r="H54" s="1">
        <v>45</v>
      </c>
      <c r="I54">
        <v>1</v>
      </c>
      <c r="J54">
        <v>98523</v>
      </c>
      <c r="K54">
        <f t="shared" si="16"/>
        <v>98118</v>
      </c>
      <c r="L54">
        <f t="shared" si="20"/>
        <v>21.647347193439849</v>
      </c>
      <c r="N54" s="1">
        <v>45</v>
      </c>
      <c r="O54">
        <v>1</v>
      </c>
      <c r="P54">
        <v>81144</v>
      </c>
      <c r="Q54">
        <f t="shared" si="17"/>
        <v>80892</v>
      </c>
      <c r="R54">
        <f t="shared" si="21"/>
        <v>47.427708822542769</v>
      </c>
    </row>
    <row r="55" spans="2:18" x14ac:dyDescent="0.2">
      <c r="B55" t="s">
        <v>15</v>
      </c>
      <c r="C55" s="1">
        <v>60</v>
      </c>
      <c r="D55">
        <v>104232</v>
      </c>
      <c r="E55">
        <f t="shared" si="18"/>
        <v>103440</v>
      </c>
      <c r="F55">
        <f t="shared" si="19"/>
        <v>39.40186382655002</v>
      </c>
      <c r="H55" s="1">
        <v>60</v>
      </c>
      <c r="I55">
        <v>1</v>
      </c>
      <c r="J55">
        <v>205416</v>
      </c>
      <c r="K55">
        <f t="shared" si="16"/>
        <v>205011</v>
      </c>
      <c r="L55">
        <f t="shared" si="20"/>
        <v>45.466452748624015</v>
      </c>
      <c r="N55" s="1">
        <v>60</v>
      </c>
      <c r="O55">
        <v>1</v>
      </c>
      <c r="P55">
        <v>111272</v>
      </c>
      <c r="Q55">
        <f t="shared" si="17"/>
        <v>111020</v>
      </c>
      <c r="R55">
        <f t="shared" si="21"/>
        <v>67.6410600469641</v>
      </c>
    </row>
    <row r="56" spans="2:18" x14ac:dyDescent="0.2">
      <c r="B56" t="s">
        <v>16</v>
      </c>
      <c r="C56" s="1">
        <v>120</v>
      </c>
      <c r="D56">
        <v>264288</v>
      </c>
      <c r="E56">
        <f t="shared" si="18"/>
        <v>263496</v>
      </c>
      <c r="F56">
        <f t="shared" si="19"/>
        <v>115.50304298212249</v>
      </c>
      <c r="H56" s="1">
        <v>120</v>
      </c>
      <c r="I56">
        <v>1</v>
      </c>
      <c r="J56">
        <v>506871</v>
      </c>
      <c r="K56">
        <f t="shared" si="16"/>
        <v>506466</v>
      </c>
      <c r="L56">
        <f t="shared" si="20"/>
        <v>112.64006061011209</v>
      </c>
      <c r="N56" s="1">
        <v>120</v>
      </c>
      <c r="O56">
        <v>1</v>
      </c>
      <c r="P56">
        <v>196784</v>
      </c>
      <c r="Q56">
        <f t="shared" si="17"/>
        <v>196532</v>
      </c>
      <c r="R56">
        <f t="shared" si="21"/>
        <v>125.01241194230124</v>
      </c>
    </row>
    <row r="57" spans="2:18" x14ac:dyDescent="0.2">
      <c r="B57" t="s">
        <v>17</v>
      </c>
      <c r="C57" s="1">
        <v>180</v>
      </c>
      <c r="D57">
        <v>302232</v>
      </c>
      <c r="E57">
        <f t="shared" si="18"/>
        <v>301440</v>
      </c>
      <c r="F57">
        <f t="shared" si="19"/>
        <v>133.54412324077597</v>
      </c>
      <c r="H57" s="1">
        <v>180</v>
      </c>
      <c r="I57">
        <v>1</v>
      </c>
      <c r="J57">
        <v>784593</v>
      </c>
      <c r="K57">
        <f t="shared" si="16"/>
        <v>784188</v>
      </c>
      <c r="L57">
        <f t="shared" si="20"/>
        <v>174.52521336096444</v>
      </c>
      <c r="N57" s="1">
        <v>180</v>
      </c>
      <c r="O57">
        <v>1</v>
      </c>
      <c r="P57">
        <v>234976</v>
      </c>
      <c r="Q57">
        <f t="shared" si="17"/>
        <v>234724</v>
      </c>
      <c r="R57">
        <f t="shared" si="21"/>
        <v>150.63602817846359</v>
      </c>
    </row>
    <row r="61" spans="2:18" x14ac:dyDescent="0.2">
      <c r="N61" s="1"/>
    </row>
    <row r="62" spans="2:18" x14ac:dyDescent="0.2">
      <c r="N62" s="1"/>
    </row>
    <row r="63" spans="2:18" x14ac:dyDescent="0.2">
      <c r="C63" s="1"/>
      <c r="I63" s="1"/>
      <c r="N63" s="1"/>
      <c r="P63" s="1"/>
    </row>
    <row r="64" spans="2:18" x14ac:dyDescent="0.2">
      <c r="B64" s="1"/>
      <c r="C64" s="1"/>
      <c r="I64" s="1"/>
      <c r="N64" s="1"/>
      <c r="P64" s="1"/>
    </row>
    <row r="65" spans="2:16" x14ac:dyDescent="0.2">
      <c r="B65" s="1"/>
      <c r="C65" s="1"/>
      <c r="I65" s="1"/>
      <c r="N65" s="1"/>
      <c r="P65" s="1"/>
    </row>
    <row r="66" spans="2:16" x14ac:dyDescent="0.2">
      <c r="B66" s="1"/>
      <c r="I66" s="1"/>
      <c r="N66" s="1"/>
    </row>
    <row r="67" spans="2:16" x14ac:dyDescent="0.2">
      <c r="B67" s="1"/>
      <c r="I67" s="1"/>
      <c r="N67" s="1"/>
    </row>
    <row r="68" spans="2:16" x14ac:dyDescent="0.2">
      <c r="B68" s="1"/>
      <c r="I68" s="1"/>
      <c r="N68" s="1"/>
    </row>
    <row r="69" spans="2:16" x14ac:dyDescent="0.2">
      <c r="B69" s="1"/>
      <c r="I69" s="1"/>
    </row>
    <row r="79" spans="2:16" x14ac:dyDescent="0.2">
      <c r="B79" s="1"/>
    </row>
    <row r="80" spans="2:16" x14ac:dyDescent="0.2">
      <c r="B80" s="1"/>
    </row>
    <row r="81" spans="2:2" x14ac:dyDescent="0.2">
      <c r="B8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970D-68F8-844E-BF05-042B6E99252E}">
  <dimension ref="A3:J38"/>
  <sheetViews>
    <sheetView zoomScale="120" zoomScaleNormal="120" workbookViewId="0">
      <selection activeCell="G8" sqref="G8"/>
    </sheetView>
  </sheetViews>
  <sheetFormatPr baseColWidth="10" defaultColWidth="11.5" defaultRowHeight="15" x14ac:dyDescent="0.2"/>
  <sheetData>
    <row r="3" spans="1:10" x14ac:dyDescent="0.2">
      <c r="C3" t="s">
        <v>30</v>
      </c>
      <c r="E3" t="s">
        <v>31</v>
      </c>
      <c r="G3" t="s">
        <v>31</v>
      </c>
      <c r="I3" t="s">
        <v>32</v>
      </c>
      <c r="J3" t="s">
        <v>33</v>
      </c>
    </row>
    <row r="4" spans="1:10" x14ac:dyDescent="0.2">
      <c r="A4" s="1">
        <v>0</v>
      </c>
      <c r="C4">
        <v>4.7943223939969268</v>
      </c>
      <c r="D4" s="5" t="s">
        <v>34</v>
      </c>
      <c r="E4">
        <v>9.4628767222450101</v>
      </c>
      <c r="F4" s="5" t="s">
        <v>35</v>
      </c>
      <c r="G4">
        <v>0.29315638308408437</v>
      </c>
      <c r="I4">
        <f>AVERAGE(C4,E4,G4)</f>
        <v>4.8501184997753404</v>
      </c>
      <c r="J4">
        <f>STDEV(C4,E4,G4)</f>
        <v>4.5851147944921085</v>
      </c>
    </row>
    <row r="5" spans="1:10" x14ac:dyDescent="0.2">
      <c r="A5" s="1">
        <v>5</v>
      </c>
      <c r="B5" s="2" t="s">
        <v>34</v>
      </c>
      <c r="C5">
        <v>4.7834734653286324</v>
      </c>
      <c r="D5" s="6"/>
      <c r="E5">
        <v>8.4009362256593398</v>
      </c>
      <c r="F5" s="6"/>
      <c r="G5">
        <v>-2.1776765375854215</v>
      </c>
      <c r="I5">
        <f t="shared" ref="I5:I12" si="0">AVERAGE(C5,E5,G5)</f>
        <v>3.668911051134184</v>
      </c>
      <c r="J5">
        <f t="shared" ref="J5:J12" si="1">STDEV(C5,E5,G5)</f>
        <v>5.3766577936504811</v>
      </c>
    </row>
    <row r="6" spans="1:10" x14ac:dyDescent="0.2">
      <c r="A6" s="1">
        <v>10</v>
      </c>
      <c r="C6">
        <v>5.2933731127384505</v>
      </c>
      <c r="D6" s="6"/>
      <c r="E6">
        <v>7.7559539608619064</v>
      </c>
      <c r="F6" s="6"/>
      <c r="G6">
        <v>-2.0707140734871743</v>
      </c>
      <c r="I6">
        <f t="shared" si="0"/>
        <v>3.6595376667043937</v>
      </c>
      <c r="J6">
        <f t="shared" si="1"/>
        <v>5.1130142639017242</v>
      </c>
    </row>
    <row r="7" spans="1:10" x14ac:dyDescent="0.2">
      <c r="A7" s="1">
        <v>15</v>
      </c>
      <c r="C7">
        <v>9.8607720820902269</v>
      </c>
      <c r="D7" s="7"/>
      <c r="E7">
        <v>8.830924402190961</v>
      </c>
      <c r="F7" s="7"/>
      <c r="G7">
        <v>-1.2577993463404973</v>
      </c>
      <c r="I7">
        <f t="shared" si="0"/>
        <v>5.8112990459802303</v>
      </c>
      <c r="J7">
        <f t="shared" si="1"/>
        <v>6.1436357819439538</v>
      </c>
    </row>
    <row r="8" spans="1:10" x14ac:dyDescent="0.2">
      <c r="A8" s="1">
        <v>30</v>
      </c>
      <c r="C8">
        <v>9.4810595786999379</v>
      </c>
      <c r="E8">
        <v>13.443524841348358</v>
      </c>
      <c r="G8">
        <v>2.9404773695156976</v>
      </c>
      <c r="I8">
        <f t="shared" si="0"/>
        <v>8.6216872631879991</v>
      </c>
      <c r="J8">
        <f t="shared" si="1"/>
        <v>5.3039977499423827</v>
      </c>
    </row>
    <row r="9" spans="1:10" x14ac:dyDescent="0.2">
      <c r="A9" s="1">
        <v>45</v>
      </c>
      <c r="C9">
        <v>8.2551306391827151</v>
      </c>
      <c r="E9">
        <v>20.316820693482615</v>
      </c>
      <c r="G9">
        <v>10.754085371892641</v>
      </c>
      <c r="I9">
        <f t="shared" si="0"/>
        <v>13.108678901519324</v>
      </c>
      <c r="J9">
        <f t="shared" si="1"/>
        <v>6.3662528035587096</v>
      </c>
    </row>
    <row r="10" spans="1:10" x14ac:dyDescent="0.2">
      <c r="A10" s="1">
        <v>60</v>
      </c>
      <c r="C10">
        <v>47.864569207124134</v>
      </c>
      <c r="E10">
        <v>35.438071568177975</v>
      </c>
      <c r="G10">
        <v>28.226403882341291</v>
      </c>
      <c r="I10">
        <f t="shared" si="0"/>
        <v>37.176348219214468</v>
      </c>
      <c r="J10">
        <f t="shared" si="1"/>
        <v>9.9338103775706461</v>
      </c>
    </row>
    <row r="11" spans="1:10" x14ac:dyDescent="0.2">
      <c r="A11" s="1">
        <v>120</v>
      </c>
      <c r="C11">
        <v>111.55862941867825</v>
      </c>
      <c r="E11">
        <v>90.157324518012686</v>
      </c>
      <c r="G11">
        <v>73.364563731801525</v>
      </c>
      <c r="I11">
        <f t="shared" si="0"/>
        <v>91.693505889497487</v>
      </c>
      <c r="J11">
        <f t="shared" si="1"/>
        <v>19.143316152849238</v>
      </c>
    </row>
    <row r="12" spans="1:10" x14ac:dyDescent="0.2">
      <c r="A12" s="1">
        <v>180</v>
      </c>
      <c r="C12">
        <v>147.05632402133625</v>
      </c>
      <c r="E12">
        <v>160.47342132567621</v>
      </c>
      <c r="G12">
        <v>112.60909180944834</v>
      </c>
      <c r="I12">
        <f t="shared" si="0"/>
        <v>140.04627905215361</v>
      </c>
      <c r="J12">
        <f t="shared" si="1"/>
        <v>24.690161155042773</v>
      </c>
    </row>
    <row r="16" spans="1:10" x14ac:dyDescent="0.2">
      <c r="C16" t="s">
        <v>36</v>
      </c>
      <c r="E16" t="s">
        <v>37</v>
      </c>
      <c r="G16" t="s">
        <v>38</v>
      </c>
      <c r="I16" t="s">
        <v>32</v>
      </c>
      <c r="J16" t="s">
        <v>33</v>
      </c>
    </row>
    <row r="17" spans="1:10" x14ac:dyDescent="0.2">
      <c r="A17" s="1">
        <v>0</v>
      </c>
      <c r="B17" s="5" t="s">
        <v>35</v>
      </c>
      <c r="C17">
        <v>36.894548942292325</v>
      </c>
      <c r="D17" s="5" t="s">
        <v>35</v>
      </c>
      <c r="E17">
        <v>45.576277508392387</v>
      </c>
      <c r="F17" s="5" t="s">
        <v>34</v>
      </c>
      <c r="G17">
        <v>40.390723977746362</v>
      </c>
      <c r="I17">
        <f>AVERAGE(C17,E17,G17)</f>
        <v>40.95385014281036</v>
      </c>
      <c r="J17">
        <f>STDEV(C17,E17,G17)</f>
        <v>4.3681730771793168</v>
      </c>
    </row>
    <row r="18" spans="1:10" x14ac:dyDescent="0.2">
      <c r="A18" s="1">
        <v>5</v>
      </c>
      <c r="B18" s="7"/>
      <c r="C18">
        <v>38.04550540842969</v>
      </c>
      <c r="D18" s="7"/>
      <c r="E18">
        <v>47.439388287952255</v>
      </c>
      <c r="F18" s="7"/>
      <c r="G18">
        <v>40.18507977893249</v>
      </c>
      <c r="I18">
        <f t="shared" ref="I18:I25" si="2">AVERAGE(C18,E18,G18)</f>
        <v>41.889991158438143</v>
      </c>
      <c r="J18">
        <f t="shared" ref="J18:J25" si="3">STDEV(C18,E18,G18)</f>
        <v>4.9235455717930234</v>
      </c>
    </row>
    <row r="19" spans="1:10" x14ac:dyDescent="0.2">
      <c r="A19" s="1">
        <v>10</v>
      </c>
      <c r="C19">
        <v>41.626258858634841</v>
      </c>
      <c r="E19">
        <v>53.406378217083173</v>
      </c>
      <c r="G19">
        <v>62.600297449644714</v>
      </c>
      <c r="I19">
        <f t="shared" si="2"/>
        <v>52.544311508454236</v>
      </c>
      <c r="J19">
        <f t="shared" si="3"/>
        <v>10.513559956641148</v>
      </c>
    </row>
    <row r="20" spans="1:10" x14ac:dyDescent="0.2">
      <c r="A20" s="1">
        <v>15</v>
      </c>
      <c r="C20">
        <v>47.317099163425162</v>
      </c>
      <c r="E20">
        <v>61.639313688922037</v>
      </c>
      <c r="G20">
        <v>46.148761544534821</v>
      </c>
      <c r="I20">
        <f t="shared" si="2"/>
        <v>51.701724798960676</v>
      </c>
      <c r="J20">
        <f t="shared" si="3"/>
        <v>8.626007645912507</v>
      </c>
    </row>
    <row r="21" spans="1:10" x14ac:dyDescent="0.2">
      <c r="A21" s="1">
        <v>30</v>
      </c>
      <c r="C21">
        <v>90.094314488197369</v>
      </c>
      <c r="E21">
        <v>83.820402834763144</v>
      </c>
      <c r="G21">
        <v>53.089253254503056</v>
      </c>
      <c r="I21">
        <f t="shared" si="2"/>
        <v>75.667990192487864</v>
      </c>
      <c r="J21">
        <f t="shared" si="3"/>
        <v>19.803787848409574</v>
      </c>
    </row>
    <row r="22" spans="1:10" x14ac:dyDescent="0.2">
      <c r="A22" s="1">
        <v>45</v>
      </c>
      <c r="C22">
        <v>50.002664251079025</v>
      </c>
      <c r="E22">
        <v>177.63054830287206</v>
      </c>
      <c r="G22">
        <v>136.83785322145309</v>
      </c>
      <c r="I22">
        <f t="shared" si="2"/>
        <v>121.49035525846806</v>
      </c>
      <c r="J22">
        <f t="shared" si="3"/>
        <v>65.18342172038345</v>
      </c>
    </row>
    <row r="23" spans="1:10" x14ac:dyDescent="0.2">
      <c r="A23" s="1">
        <v>60</v>
      </c>
      <c r="C23">
        <v>128.8431821814888</v>
      </c>
      <c r="E23">
        <v>182.66598284222303</v>
      </c>
      <c r="G23">
        <v>136.27233167471493</v>
      </c>
      <c r="I23">
        <f t="shared" si="2"/>
        <v>149.26049889947558</v>
      </c>
      <c r="J23">
        <f t="shared" si="3"/>
        <v>29.167496183852489</v>
      </c>
    </row>
    <row r="24" spans="1:10" x14ac:dyDescent="0.2">
      <c r="A24" s="1">
        <v>120</v>
      </c>
      <c r="B24" s="5" t="s">
        <v>34</v>
      </c>
      <c r="C24">
        <v>207.68370011189856</v>
      </c>
      <c r="E24">
        <v>264.59250279746362</v>
      </c>
      <c r="G24">
        <v>216.37074711271873</v>
      </c>
      <c r="I24">
        <f t="shared" si="2"/>
        <v>229.54898334069364</v>
      </c>
      <c r="J24">
        <f t="shared" si="3"/>
        <v>30.657827521472715</v>
      </c>
    </row>
    <row r="25" spans="1:10" ht="30" x14ac:dyDescent="0.2">
      <c r="A25" s="1">
        <v>180</v>
      </c>
      <c r="B25" s="7"/>
      <c r="C25">
        <v>244.0027708211222</v>
      </c>
      <c r="D25" s="3" t="s">
        <v>34</v>
      </c>
      <c r="E25">
        <v>375.0195822454308</v>
      </c>
      <c r="G25">
        <v>253.02682555129169</v>
      </c>
      <c r="I25">
        <f t="shared" si="2"/>
        <v>290.6830595392816</v>
      </c>
      <c r="J25">
        <f t="shared" si="3"/>
        <v>73.17680771642658</v>
      </c>
    </row>
    <row r="29" spans="1:10" x14ac:dyDescent="0.2">
      <c r="C29" t="s">
        <v>39</v>
      </c>
      <c r="E29" t="s">
        <v>40</v>
      </c>
      <c r="G29" t="s">
        <v>41</v>
      </c>
      <c r="I29" t="s">
        <v>32</v>
      </c>
      <c r="J29" t="s">
        <v>33</v>
      </c>
    </row>
    <row r="30" spans="1:10" x14ac:dyDescent="0.2">
      <c r="A30" s="1">
        <v>0</v>
      </c>
      <c r="B30" s="5" t="s">
        <v>35</v>
      </c>
      <c r="C30">
        <v>-8.6392164321034617</v>
      </c>
      <c r="D30" s="4"/>
      <c r="E30">
        <v>0.30100051251197718</v>
      </c>
      <c r="F30" s="5" t="s">
        <v>34</v>
      </c>
      <c r="G30">
        <v>-5.81080174438108</v>
      </c>
      <c r="I30">
        <f>AVERAGE(C30,E30,G30)</f>
        <v>-4.7163392213241879</v>
      </c>
      <c r="J30">
        <f>STDEV(C30,E30,G30)</f>
        <v>4.5694918661684136</v>
      </c>
    </row>
    <row r="31" spans="1:10" x14ac:dyDescent="0.2">
      <c r="A31" s="1">
        <v>5</v>
      </c>
      <c r="B31" s="6"/>
      <c r="C31">
        <v>-10.008558387219477</v>
      </c>
      <c r="D31" s="4"/>
      <c r="E31">
        <v>0.84248055796956134</v>
      </c>
      <c r="F31" s="6"/>
      <c r="G31">
        <v>-5.491445823549145</v>
      </c>
      <c r="I31">
        <f t="shared" ref="I31:I38" si="4">AVERAGE(C31,E31,G31)</f>
        <v>-4.8858412175996868</v>
      </c>
      <c r="J31">
        <f t="shared" ref="J31:J38" si="5">STDEV(C31,E31,G31)</f>
        <v>5.4508099628920021</v>
      </c>
    </row>
    <row r="32" spans="1:10" x14ac:dyDescent="0.2">
      <c r="A32" s="1">
        <v>10</v>
      </c>
      <c r="B32" s="6"/>
      <c r="C32">
        <v>-8.3082921262837583</v>
      </c>
      <c r="D32" s="4"/>
      <c r="E32">
        <v>2.5270851438376005</v>
      </c>
      <c r="F32" s="6"/>
      <c r="G32">
        <v>-3.612881583361288</v>
      </c>
      <c r="I32">
        <f t="shared" si="4"/>
        <v>-3.1313628552691486</v>
      </c>
      <c r="J32">
        <f t="shared" si="5"/>
        <v>5.4337137724205959</v>
      </c>
    </row>
    <row r="33" spans="1:10" x14ac:dyDescent="0.2">
      <c r="A33" s="1">
        <v>15</v>
      </c>
      <c r="B33" s="6"/>
      <c r="C33">
        <v>-6.9161278052491451</v>
      </c>
      <c r="D33" s="4"/>
      <c r="E33">
        <v>2.8339238362635646</v>
      </c>
      <c r="F33" s="7"/>
      <c r="G33">
        <v>-1.7155317007715531</v>
      </c>
      <c r="I33">
        <f t="shared" si="4"/>
        <v>-1.9325785565857112</v>
      </c>
      <c r="J33">
        <f t="shared" si="5"/>
        <v>4.8786482509251758</v>
      </c>
    </row>
    <row r="34" spans="1:10" x14ac:dyDescent="0.2">
      <c r="A34" s="1">
        <v>30</v>
      </c>
      <c r="B34" s="6"/>
      <c r="C34">
        <v>-1.872384937238494</v>
      </c>
      <c r="E34">
        <v>8.1163625019497747</v>
      </c>
      <c r="G34">
        <v>8.6917141898691721</v>
      </c>
      <c r="I34">
        <f t="shared" si="4"/>
        <v>4.9785639181934842</v>
      </c>
      <c r="J34">
        <f t="shared" si="5"/>
        <v>5.9400658713524779</v>
      </c>
    </row>
    <row r="35" spans="1:10" x14ac:dyDescent="0.2">
      <c r="A35" s="1">
        <v>45</v>
      </c>
      <c r="B35" s="7"/>
      <c r="C35">
        <v>-1.986496766831495</v>
      </c>
      <c r="E35">
        <v>21.647347193439849</v>
      </c>
      <c r="G35">
        <v>47.427708822542769</v>
      </c>
      <c r="I35">
        <f t="shared" si="4"/>
        <v>22.362853083050378</v>
      </c>
      <c r="J35">
        <f t="shared" si="5"/>
        <v>24.714871838951279</v>
      </c>
    </row>
    <row r="36" spans="1:10" x14ac:dyDescent="0.2">
      <c r="A36" s="1">
        <v>60</v>
      </c>
      <c r="C36">
        <v>39.40186382655002</v>
      </c>
      <c r="E36">
        <v>45.466452748624015</v>
      </c>
      <c r="G36">
        <v>67.6410600469641</v>
      </c>
      <c r="I36">
        <f t="shared" si="4"/>
        <v>50.836458874046038</v>
      </c>
      <c r="J36">
        <f t="shared" si="5"/>
        <v>14.865758478263569</v>
      </c>
    </row>
    <row r="37" spans="1:10" x14ac:dyDescent="0.2">
      <c r="A37" s="1">
        <v>120</v>
      </c>
      <c r="C37">
        <v>115.50304298212249</v>
      </c>
      <c r="E37">
        <v>112.64006061011209</v>
      </c>
      <c r="G37">
        <v>125.01241194230124</v>
      </c>
      <c r="I37">
        <f t="shared" si="4"/>
        <v>117.7185051781786</v>
      </c>
      <c r="J37">
        <f t="shared" si="5"/>
        <v>6.4768799532179084</v>
      </c>
    </row>
    <row r="38" spans="1:10" x14ac:dyDescent="0.2">
      <c r="A38" s="1">
        <v>180</v>
      </c>
      <c r="C38">
        <v>133.54412324077597</v>
      </c>
      <c r="E38">
        <v>174.52521336096444</v>
      </c>
      <c r="G38">
        <v>150.63602817846359</v>
      </c>
      <c r="I38">
        <f t="shared" si="4"/>
        <v>152.901788260068</v>
      </c>
      <c r="J38">
        <f t="shared" si="5"/>
        <v>20.584282557822803</v>
      </c>
    </row>
  </sheetData>
  <mergeCells count="8">
    <mergeCell ref="B30:B35"/>
    <mergeCell ref="F30:F33"/>
    <mergeCell ref="D4:D7"/>
    <mergeCell ref="F4:F7"/>
    <mergeCell ref="B17:B18"/>
    <mergeCell ref="B24:B25"/>
    <mergeCell ref="D17:D18"/>
    <mergeCell ref="F17:F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400B-533C-2741-B9D3-0DF42B9D35CF}">
  <dimension ref="A3:M51"/>
  <sheetViews>
    <sheetView tabSelected="1" workbookViewId="0">
      <selection activeCell="K7" sqref="K7"/>
    </sheetView>
  </sheetViews>
  <sheetFormatPr baseColWidth="10" defaultRowHeight="15" x14ac:dyDescent="0.2"/>
  <sheetData>
    <row r="3" spans="1:13" x14ac:dyDescent="0.2">
      <c r="C3" t="s">
        <v>30</v>
      </c>
      <c r="E3" t="s">
        <v>31</v>
      </c>
      <c r="G3" t="s">
        <v>31</v>
      </c>
      <c r="I3" t="s">
        <v>32</v>
      </c>
      <c r="J3" t="s">
        <v>33</v>
      </c>
      <c r="L3" t="s">
        <v>45</v>
      </c>
      <c r="M3" t="s">
        <v>46</v>
      </c>
    </row>
    <row r="4" spans="1:13" x14ac:dyDescent="0.2">
      <c r="A4" s="1">
        <v>0</v>
      </c>
      <c r="C4">
        <v>4.7943223939969268</v>
      </c>
      <c r="D4" s="5" t="s">
        <v>34</v>
      </c>
      <c r="E4">
        <v>0</v>
      </c>
      <c r="F4" s="5" t="s">
        <v>35</v>
      </c>
      <c r="G4">
        <v>0</v>
      </c>
      <c r="I4">
        <f>AVERAGE(C4,E4,G4)</f>
        <v>1.5981074646656424</v>
      </c>
      <c r="J4">
        <f>STDEV(C4,E4,G4)</f>
        <v>2.7680033247559765</v>
      </c>
      <c r="L4">
        <f>I4/$E$43</f>
        <v>7.1585119436677986E-3</v>
      </c>
      <c r="M4">
        <f>J4/$E$43</f>
        <v>1.2398906393021263E-2</v>
      </c>
    </row>
    <row r="5" spans="1:13" x14ac:dyDescent="0.2">
      <c r="A5" s="1">
        <v>5</v>
      </c>
      <c r="B5" s="2" t="s">
        <v>34</v>
      </c>
      <c r="C5">
        <v>0</v>
      </c>
      <c r="D5" s="6"/>
      <c r="E5">
        <v>0</v>
      </c>
      <c r="F5" s="6"/>
      <c r="G5">
        <v>0</v>
      </c>
      <c r="I5">
        <f t="shared" ref="I5:I12" si="0">AVERAGE(C5,E5,G5)</f>
        <v>0</v>
      </c>
      <c r="J5">
        <f t="shared" ref="J5:J12" si="1">STDEV(C5,E5,G5)</f>
        <v>0</v>
      </c>
      <c r="L5">
        <f t="shared" ref="L5:L12" si="2">I5/$E$43</f>
        <v>0</v>
      </c>
      <c r="M5">
        <v>0.1</v>
      </c>
    </row>
    <row r="6" spans="1:13" x14ac:dyDescent="0.2">
      <c r="A6" s="1">
        <v>10</v>
      </c>
      <c r="C6">
        <v>5.2933731127384505</v>
      </c>
      <c r="D6" s="6"/>
      <c r="E6">
        <v>0</v>
      </c>
      <c r="F6" s="6"/>
      <c r="G6">
        <v>0</v>
      </c>
      <c r="I6">
        <f t="shared" si="0"/>
        <v>1.7644577042461502</v>
      </c>
      <c r="J6">
        <f t="shared" si="1"/>
        <v>3.0561303915606715</v>
      </c>
      <c r="L6">
        <f t="shared" si="2"/>
        <v>7.9036559362954846E-3</v>
      </c>
      <c r="M6">
        <f t="shared" ref="M6:M12" si="3">J6/$E$43</f>
        <v>1.3689533647207144E-2</v>
      </c>
    </row>
    <row r="7" spans="1:13" x14ac:dyDescent="0.2">
      <c r="A7" s="1">
        <v>15</v>
      </c>
      <c r="C7">
        <v>9.8607720820902269</v>
      </c>
      <c r="D7" s="7"/>
      <c r="E7">
        <v>0</v>
      </c>
      <c r="F7" s="7"/>
      <c r="G7">
        <v>0</v>
      </c>
      <c r="I7">
        <f t="shared" si="0"/>
        <v>3.2869240273634088</v>
      </c>
      <c r="J7">
        <f t="shared" si="1"/>
        <v>5.6931194160123386</v>
      </c>
      <c r="L7">
        <f t="shared" si="2"/>
        <v>1.4723343347083664E-2</v>
      </c>
      <c r="M7">
        <f t="shared" si="3"/>
        <v>2.5501578734430114E-2</v>
      </c>
    </row>
    <row r="8" spans="1:13" x14ac:dyDescent="0.2">
      <c r="A8" s="1">
        <v>30</v>
      </c>
      <c r="C8">
        <v>9.4810595786999379</v>
      </c>
      <c r="E8">
        <v>13.443524841348358</v>
      </c>
      <c r="G8">
        <v>2.9404773695156976</v>
      </c>
      <c r="I8">
        <f t="shared" si="0"/>
        <v>8.6216872631879991</v>
      </c>
      <c r="J8">
        <f t="shared" si="1"/>
        <v>5.3039977499423827</v>
      </c>
      <c r="L8">
        <f t="shared" si="2"/>
        <v>3.8619712761940338E-2</v>
      </c>
      <c r="M8">
        <f t="shared" si="3"/>
        <v>2.3758559472152604E-2</v>
      </c>
    </row>
    <row r="9" spans="1:13" x14ac:dyDescent="0.2">
      <c r="A9" s="1">
        <v>45</v>
      </c>
      <c r="C9">
        <v>8.2551306391827151</v>
      </c>
      <c r="E9">
        <v>20.316820693482615</v>
      </c>
      <c r="G9">
        <v>10.754085371892641</v>
      </c>
      <c r="I9">
        <f t="shared" si="0"/>
        <v>13.108678901519324</v>
      </c>
      <c r="J9">
        <f t="shared" si="1"/>
        <v>6.3662528035587096</v>
      </c>
      <c r="L9">
        <f t="shared" si="2"/>
        <v>5.8718600943313395E-2</v>
      </c>
      <c r="M9">
        <f t="shared" si="3"/>
        <v>2.8516791103418343E-2</v>
      </c>
    </row>
    <row r="10" spans="1:13" x14ac:dyDescent="0.2">
      <c r="A10" s="1">
        <v>60</v>
      </c>
      <c r="C10">
        <v>47.864569207124134</v>
      </c>
      <c r="E10">
        <v>35.438071568177975</v>
      </c>
      <c r="G10">
        <v>28.226403882341291</v>
      </c>
      <c r="I10">
        <f t="shared" si="0"/>
        <v>37.176348219214468</v>
      </c>
      <c r="J10">
        <f t="shared" si="1"/>
        <v>9.9338103775706461</v>
      </c>
      <c r="L10">
        <f t="shared" si="2"/>
        <v>0.16652655633823679</v>
      </c>
      <c r="M10">
        <f t="shared" si="3"/>
        <v>4.4497195467920914E-2</v>
      </c>
    </row>
    <row r="11" spans="1:13" x14ac:dyDescent="0.2">
      <c r="A11" s="1">
        <v>120</v>
      </c>
      <c r="C11">
        <v>111.55862941867825</v>
      </c>
      <c r="E11">
        <v>90.157324518012686</v>
      </c>
      <c r="G11">
        <v>73.364563731801525</v>
      </c>
      <c r="I11">
        <f t="shared" si="0"/>
        <v>91.693505889497487</v>
      </c>
      <c r="J11">
        <f t="shared" si="1"/>
        <v>19.143316152849238</v>
      </c>
      <c r="L11">
        <f t="shared" si="2"/>
        <v>0.41072898511494771</v>
      </c>
      <c r="M11">
        <f t="shared" si="3"/>
        <v>8.5749963848802319E-2</v>
      </c>
    </row>
    <row r="12" spans="1:13" x14ac:dyDescent="0.2">
      <c r="A12" s="1">
        <v>180</v>
      </c>
      <c r="C12">
        <v>147.05632402133625</v>
      </c>
      <c r="E12">
        <v>160.47342132567621</v>
      </c>
      <c r="G12">
        <v>112.60909180944834</v>
      </c>
      <c r="I12">
        <f t="shared" si="0"/>
        <v>140.04627905215361</v>
      </c>
      <c r="J12">
        <f t="shared" si="1"/>
        <v>24.690161155042773</v>
      </c>
      <c r="L12">
        <f t="shared" si="2"/>
        <v>0.62731886523715341</v>
      </c>
      <c r="M12">
        <f t="shared" si="3"/>
        <v>0.11059632560845034</v>
      </c>
    </row>
    <row r="16" spans="1:13" x14ac:dyDescent="0.2">
      <c r="C16" t="s">
        <v>36</v>
      </c>
      <c r="E16" t="s">
        <v>37</v>
      </c>
      <c r="G16" t="s">
        <v>38</v>
      </c>
      <c r="I16" t="s">
        <v>32</v>
      </c>
      <c r="J16" t="s">
        <v>33</v>
      </c>
      <c r="L16" t="s">
        <v>45</v>
      </c>
      <c r="M16" t="s">
        <v>46</v>
      </c>
    </row>
    <row r="17" spans="1:13" x14ac:dyDescent="0.2">
      <c r="A17" s="1">
        <v>0</v>
      </c>
      <c r="B17" s="5" t="s">
        <v>35</v>
      </c>
      <c r="C17">
        <v>0</v>
      </c>
      <c r="D17" s="5" t="s">
        <v>35</v>
      </c>
      <c r="E17">
        <v>0</v>
      </c>
      <c r="F17" s="5" t="s">
        <v>34</v>
      </c>
      <c r="G17">
        <v>0</v>
      </c>
      <c r="I17">
        <f>AVERAGE(C17,E17,G17)</f>
        <v>0</v>
      </c>
      <c r="J17">
        <v>0.1</v>
      </c>
      <c r="L17">
        <f>I17/$E$43</f>
        <v>0</v>
      </c>
      <c r="M17">
        <v>0.1</v>
      </c>
    </row>
    <row r="18" spans="1:13" x14ac:dyDescent="0.2">
      <c r="A18" s="1">
        <v>5</v>
      </c>
      <c r="B18" s="7"/>
      <c r="C18">
        <v>0</v>
      </c>
      <c r="D18" s="7"/>
      <c r="E18">
        <v>0</v>
      </c>
      <c r="F18" s="7"/>
      <c r="G18">
        <v>0</v>
      </c>
      <c r="I18">
        <f t="shared" ref="I18:I25" si="4">AVERAGE(C18,E18,G18)</f>
        <v>0</v>
      </c>
      <c r="J18">
        <v>0.1</v>
      </c>
      <c r="L18">
        <f t="shared" ref="L18:L25" si="5">I18/$E$43</f>
        <v>0</v>
      </c>
      <c r="M18">
        <v>0.1</v>
      </c>
    </row>
    <row r="19" spans="1:13" x14ac:dyDescent="0.2">
      <c r="A19" s="1">
        <v>10</v>
      </c>
      <c r="C19">
        <v>41.626258858634841</v>
      </c>
      <c r="E19">
        <v>53.406378217083173</v>
      </c>
      <c r="G19">
        <v>62.600297449644714</v>
      </c>
      <c r="I19">
        <f t="shared" si="4"/>
        <v>52.544311508454236</v>
      </c>
      <c r="J19">
        <f t="shared" ref="J19:J25" si="6">STDEV(C19,E19,G19)</f>
        <v>10.513559956641148</v>
      </c>
      <c r="L19">
        <f t="shared" si="5"/>
        <v>0.23536532418598471</v>
      </c>
      <c r="M19">
        <f>J19/$E$43</f>
        <v>4.7094107363943413E-2</v>
      </c>
    </row>
    <row r="20" spans="1:13" x14ac:dyDescent="0.2">
      <c r="A20" s="1">
        <v>15</v>
      </c>
      <c r="C20">
        <v>47.317099163425162</v>
      </c>
      <c r="E20">
        <v>61.639313688922037</v>
      </c>
      <c r="G20">
        <v>46.148761544534821</v>
      </c>
      <c r="I20">
        <f t="shared" si="4"/>
        <v>51.701724798960676</v>
      </c>
      <c r="J20">
        <f t="shared" si="6"/>
        <v>8.626007645912507</v>
      </c>
      <c r="L20">
        <f t="shared" si="5"/>
        <v>0.23159106797553183</v>
      </c>
      <c r="M20">
        <f t="shared" ref="M20:M24" si="7">J20/$E$43</f>
        <v>3.8639065347431875E-2</v>
      </c>
    </row>
    <row r="21" spans="1:13" x14ac:dyDescent="0.2">
      <c r="A21" s="1">
        <v>30</v>
      </c>
      <c r="C21">
        <v>90.094314488197369</v>
      </c>
      <c r="E21">
        <v>83.820402834763144</v>
      </c>
      <c r="G21">
        <v>53.089253254503056</v>
      </c>
      <c r="I21">
        <f t="shared" si="4"/>
        <v>75.667990192487864</v>
      </c>
      <c r="J21">
        <f t="shared" si="6"/>
        <v>19.803787848409574</v>
      </c>
      <c r="L21">
        <f t="shared" si="5"/>
        <v>0.3389447978453633</v>
      </c>
      <c r="M21">
        <f t="shared" si="7"/>
        <v>8.8708459835874373E-2</v>
      </c>
    </row>
    <row r="22" spans="1:13" x14ac:dyDescent="0.2">
      <c r="A22" s="1">
        <v>45</v>
      </c>
      <c r="C22">
        <v>50.002664251079025</v>
      </c>
      <c r="E22">
        <v>177.63054830287206</v>
      </c>
      <c r="G22">
        <v>136.83785322145309</v>
      </c>
      <c r="I22">
        <f t="shared" si="4"/>
        <v>121.49035525846806</v>
      </c>
      <c r="J22">
        <f t="shared" si="6"/>
        <v>65.18342172038345</v>
      </c>
      <c r="L22">
        <f t="shared" si="5"/>
        <v>0.54420004811137346</v>
      </c>
      <c r="M22">
        <f t="shared" si="7"/>
        <v>0.29198055401870354</v>
      </c>
    </row>
    <row r="23" spans="1:13" x14ac:dyDescent="0.2">
      <c r="A23" s="1">
        <v>60</v>
      </c>
      <c r="C23">
        <v>128.8431821814888</v>
      </c>
      <c r="E23">
        <v>182.66598284222303</v>
      </c>
      <c r="G23">
        <v>136.27233167471493</v>
      </c>
      <c r="I23">
        <f t="shared" si="4"/>
        <v>149.26049889947558</v>
      </c>
      <c r="J23">
        <f t="shared" si="6"/>
        <v>29.167496183852489</v>
      </c>
      <c r="L23">
        <f t="shared" si="5"/>
        <v>0.66859274968298787</v>
      </c>
      <c r="M23">
        <f t="shared" si="7"/>
        <v>0.13065195827908699</v>
      </c>
    </row>
    <row r="24" spans="1:13" x14ac:dyDescent="0.2">
      <c r="A24" s="1">
        <v>120</v>
      </c>
      <c r="B24" s="5" t="s">
        <v>34</v>
      </c>
      <c r="C24">
        <v>223.24576353878678</v>
      </c>
      <c r="E24">
        <v>223.24576353878678</v>
      </c>
      <c r="G24">
        <v>216.37074711271873</v>
      </c>
      <c r="I24">
        <f t="shared" si="4"/>
        <v>220.95409139676408</v>
      </c>
      <c r="J24">
        <f t="shared" si="6"/>
        <v>3.9692925842734836</v>
      </c>
      <c r="L24">
        <f t="shared" si="5"/>
        <v>0.98973475641509978</v>
      </c>
      <c r="M24">
        <f t="shared" si="7"/>
        <v>1.7779923441117652E-2</v>
      </c>
    </row>
    <row r="25" spans="1:13" ht="30" x14ac:dyDescent="0.2">
      <c r="A25" s="1">
        <v>180</v>
      </c>
      <c r="B25" s="7"/>
      <c r="C25">
        <v>223.24576353878678</v>
      </c>
      <c r="D25" s="3" t="s">
        <v>34</v>
      </c>
      <c r="E25">
        <v>223.24576353878678</v>
      </c>
      <c r="G25">
        <v>223.24576353878678</v>
      </c>
      <c r="I25">
        <f t="shared" si="4"/>
        <v>223.24576353878675</v>
      </c>
      <c r="J25">
        <f t="shared" si="6"/>
        <v>3.4809342861069267E-14</v>
      </c>
      <c r="L25">
        <f t="shared" si="5"/>
        <v>0.99999999999999989</v>
      </c>
      <c r="M25">
        <v>0.1</v>
      </c>
    </row>
    <row r="29" spans="1:13" x14ac:dyDescent="0.2">
      <c r="C29" t="s">
        <v>39</v>
      </c>
      <c r="E29" t="s">
        <v>40</v>
      </c>
      <c r="G29" t="s">
        <v>41</v>
      </c>
      <c r="I29" t="s">
        <v>32</v>
      </c>
      <c r="J29" t="s">
        <v>33</v>
      </c>
      <c r="L29" t="s">
        <v>45</v>
      </c>
      <c r="M29" t="s">
        <v>46</v>
      </c>
    </row>
    <row r="30" spans="1:13" x14ac:dyDescent="0.2">
      <c r="A30" s="1">
        <v>0</v>
      </c>
      <c r="B30" s="5" t="s">
        <v>35</v>
      </c>
      <c r="C30">
        <v>0</v>
      </c>
      <c r="D30" s="4"/>
      <c r="E30">
        <v>0.30100051251197718</v>
      </c>
      <c r="F30" s="5" t="s">
        <v>34</v>
      </c>
      <c r="G30">
        <v>0</v>
      </c>
      <c r="I30">
        <f>AVERAGE(C30,E30,G30)</f>
        <v>0.10033350417065906</v>
      </c>
      <c r="J30">
        <f>STDEV(C30,E30,G30)</f>
        <v>0.17378272692500535</v>
      </c>
      <c r="L30">
        <f>I30/$E$43</f>
        <v>4.494307196706427E-4</v>
      </c>
      <c r="M30">
        <v>0.1</v>
      </c>
    </row>
    <row r="31" spans="1:13" x14ac:dyDescent="0.2">
      <c r="A31" s="1">
        <v>5</v>
      </c>
      <c r="B31" s="6"/>
      <c r="C31">
        <v>0</v>
      </c>
      <c r="D31" s="4"/>
      <c r="E31">
        <v>0.84248055796956134</v>
      </c>
      <c r="F31" s="6"/>
      <c r="G31">
        <v>0</v>
      </c>
      <c r="I31">
        <f t="shared" ref="I31:I38" si="8">AVERAGE(C31,E31,G31)</f>
        <v>0.28082685265652046</v>
      </c>
      <c r="J31">
        <f t="shared" ref="J31:J38" si="9">STDEV(C31,E31,G31)</f>
        <v>0.48640637693075234</v>
      </c>
      <c r="L31">
        <f t="shared" ref="L31:L38" si="10">I31/$E$43</f>
        <v>1.2579269062265074E-3</v>
      </c>
      <c r="M31">
        <v>0.1</v>
      </c>
    </row>
    <row r="32" spans="1:13" x14ac:dyDescent="0.2">
      <c r="A32" s="1">
        <v>10</v>
      </c>
      <c r="B32" s="6"/>
      <c r="C32">
        <v>0</v>
      </c>
      <c r="D32" s="4"/>
      <c r="E32">
        <v>2.5270851438376005</v>
      </c>
      <c r="F32" s="6"/>
      <c r="G32">
        <v>0</v>
      </c>
      <c r="I32">
        <f t="shared" si="8"/>
        <v>0.84236171461253351</v>
      </c>
      <c r="J32">
        <f t="shared" si="9"/>
        <v>1.4590132880597428</v>
      </c>
      <c r="L32">
        <f t="shared" si="10"/>
        <v>3.7732483755114187E-3</v>
      </c>
      <c r="M32">
        <v>0.1</v>
      </c>
    </row>
    <row r="33" spans="1:13" x14ac:dyDescent="0.2">
      <c r="A33" s="1">
        <v>15</v>
      </c>
      <c r="B33" s="6"/>
      <c r="C33">
        <v>0</v>
      </c>
      <c r="D33" s="4"/>
      <c r="E33">
        <v>2.8339238362635646</v>
      </c>
      <c r="F33" s="7"/>
      <c r="G33">
        <v>0</v>
      </c>
      <c r="I33">
        <f t="shared" si="8"/>
        <v>0.94464127875452153</v>
      </c>
      <c r="J33">
        <f t="shared" si="9"/>
        <v>1.6361666897296661</v>
      </c>
      <c r="L33">
        <f t="shared" si="10"/>
        <v>4.2313962145597416E-3</v>
      </c>
      <c r="M33">
        <v>0.1</v>
      </c>
    </row>
    <row r="34" spans="1:13" x14ac:dyDescent="0.2">
      <c r="A34" s="1">
        <v>30</v>
      </c>
      <c r="B34" s="6"/>
      <c r="C34">
        <v>0</v>
      </c>
      <c r="E34">
        <v>8.1163625019497747</v>
      </c>
      <c r="G34">
        <v>8.6917141898691721</v>
      </c>
      <c r="I34">
        <f t="shared" si="8"/>
        <v>5.6026922306063156</v>
      </c>
      <c r="J34">
        <f t="shared" si="9"/>
        <v>4.8605943632821491</v>
      </c>
      <c r="L34">
        <f t="shared" si="10"/>
        <v>2.5096522065167444E-2</v>
      </c>
      <c r="M34">
        <f t="shared" ref="M34:M38" si="11">J34/$E$43</f>
        <v>2.1772392390495096E-2</v>
      </c>
    </row>
    <row r="35" spans="1:13" x14ac:dyDescent="0.2">
      <c r="A35" s="1">
        <v>45</v>
      </c>
      <c r="B35" s="7"/>
      <c r="C35">
        <v>0</v>
      </c>
      <c r="E35">
        <v>21.647347193439849</v>
      </c>
      <c r="G35">
        <v>47.427708822542769</v>
      </c>
      <c r="I35">
        <f t="shared" si="8"/>
        <v>23.025018671994207</v>
      </c>
      <c r="J35">
        <f t="shared" si="9"/>
        <v>23.743849204922352</v>
      </c>
      <c r="L35">
        <f t="shared" si="10"/>
        <v>0.10313753912733863</v>
      </c>
      <c r="M35">
        <f t="shared" si="11"/>
        <v>0.10635744584150682</v>
      </c>
    </row>
    <row r="36" spans="1:13" x14ac:dyDescent="0.2">
      <c r="A36" s="1">
        <v>60</v>
      </c>
      <c r="C36">
        <v>39.40186382655002</v>
      </c>
      <c r="E36">
        <v>45.466452748624015</v>
      </c>
      <c r="G36">
        <v>67.6410600469641</v>
      </c>
      <c r="I36">
        <f t="shared" si="8"/>
        <v>50.836458874046038</v>
      </c>
      <c r="J36">
        <f t="shared" si="9"/>
        <v>14.865758478263569</v>
      </c>
      <c r="L36">
        <f t="shared" si="10"/>
        <v>0.22771522320607754</v>
      </c>
      <c r="M36">
        <f t="shared" si="11"/>
        <v>6.6589207529041364E-2</v>
      </c>
    </row>
    <row r="37" spans="1:13" x14ac:dyDescent="0.2">
      <c r="A37" s="1">
        <v>120</v>
      </c>
      <c r="C37">
        <v>115.50304298212249</v>
      </c>
      <c r="E37">
        <v>112.64006061011209</v>
      </c>
      <c r="G37">
        <v>125.01241194230124</v>
      </c>
      <c r="I37">
        <f t="shared" si="8"/>
        <v>117.7185051781786</v>
      </c>
      <c r="J37">
        <f t="shared" si="9"/>
        <v>6.4768799532179084</v>
      </c>
      <c r="L37">
        <f t="shared" si="10"/>
        <v>0.52730454236694246</v>
      </c>
      <c r="M37">
        <f t="shared" si="11"/>
        <v>2.9012330852552164E-2</v>
      </c>
    </row>
    <row r="38" spans="1:13" x14ac:dyDescent="0.2">
      <c r="A38" s="1">
        <v>180</v>
      </c>
      <c r="C38">
        <v>133.54412324077597</v>
      </c>
      <c r="E38">
        <v>174.52521336096444</v>
      </c>
      <c r="G38">
        <v>150.63602817846359</v>
      </c>
      <c r="I38">
        <f t="shared" si="8"/>
        <v>152.901788260068</v>
      </c>
      <c r="J38">
        <f t="shared" si="9"/>
        <v>20.584282557822803</v>
      </c>
      <c r="L38">
        <f t="shared" si="10"/>
        <v>0.68490342587622188</v>
      </c>
      <c r="M38">
        <f t="shared" si="11"/>
        <v>9.2204583108456098E-2</v>
      </c>
    </row>
    <row r="42" spans="1:13" x14ac:dyDescent="0.2">
      <c r="G42" t="s">
        <v>42</v>
      </c>
    </row>
    <row r="43" spans="1:13" x14ac:dyDescent="0.2">
      <c r="C43" t="s">
        <v>43</v>
      </c>
      <c r="E43">
        <v>223.24576353878678</v>
      </c>
      <c r="G43">
        <f>E43*0.1</f>
        <v>22.32457635387868</v>
      </c>
    </row>
    <row r="44" spans="1:13" x14ac:dyDescent="0.2">
      <c r="C44" t="s">
        <v>44</v>
      </c>
      <c r="E44">
        <v>0</v>
      </c>
      <c r="G44">
        <v>10</v>
      </c>
    </row>
    <row r="48" spans="1:13" x14ac:dyDescent="0.2">
      <c r="B48" t="s">
        <v>47</v>
      </c>
    </row>
    <row r="49" spans="2:2" x14ac:dyDescent="0.2">
      <c r="B49" t="s">
        <v>48</v>
      </c>
    </row>
    <row r="51" spans="2:2" x14ac:dyDescent="0.2">
      <c r="B51" t="s">
        <v>49</v>
      </c>
    </row>
  </sheetData>
  <mergeCells count="8">
    <mergeCell ref="B30:B35"/>
    <mergeCell ref="F30:F33"/>
    <mergeCell ref="D4:D7"/>
    <mergeCell ref="F4:F7"/>
    <mergeCell ref="B17:B18"/>
    <mergeCell ref="D17:D18"/>
    <mergeCell ref="F17:F18"/>
    <mergeCell ref="B24:B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Nicki Perry</dc:creator>
  <cp:lastModifiedBy>oscar ortega</cp:lastModifiedBy>
  <dcterms:created xsi:type="dcterms:W3CDTF">2018-07-04T14:43:30Z</dcterms:created>
  <dcterms:modified xsi:type="dcterms:W3CDTF">2018-08-20T19:38:27Z</dcterms:modified>
</cp:coreProperties>
</file>