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it\Domoticata\docs\"/>
    </mc:Choice>
  </mc:AlternateContent>
  <xr:revisionPtr revIDLastSave="0" documentId="13_ncr:1_{36F10D0E-2A70-48ED-888F-055370841F29}" xr6:coauthVersionLast="47" xr6:coauthVersionMax="47" xr10:uidLastSave="{00000000-0000-0000-0000-000000000000}"/>
  <bookViews>
    <workbookView xWindow="-120" yWindow="-120" windowWidth="29040" windowHeight="15840" tabRatio="13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rQZflVgDJdzBwdoZYb0M9oYoncw=="/>
    </ext>
  </extLst>
</workbook>
</file>

<file path=xl/calcChain.xml><?xml version="1.0" encoding="utf-8"?>
<calcChain xmlns="http://schemas.openxmlformats.org/spreadsheetml/2006/main">
  <c r="G25" i="1" l="1"/>
  <c r="G23" i="1"/>
  <c r="G24" i="1" s="1"/>
  <c r="C16" i="1"/>
  <c r="K14" i="1" s="1"/>
  <c r="K17" i="1" s="1"/>
  <c r="C17" i="1"/>
  <c r="C18" i="1"/>
  <c r="G11" i="1"/>
  <c r="G13" i="1" l="1"/>
  <c r="G17" i="1"/>
  <c r="K13" i="1"/>
  <c r="K16" i="1" s="1"/>
  <c r="G14" i="1"/>
  <c r="G16" i="1" s="1"/>
  <c r="G6" i="1"/>
  <c r="G5" i="1" s="1"/>
  <c r="G18" i="1"/>
  <c r="K5" i="1"/>
</calcChain>
</file>

<file path=xl/sharedStrings.xml><?xml version="1.0" encoding="utf-8"?>
<sst xmlns="http://schemas.openxmlformats.org/spreadsheetml/2006/main" count="126" uniqueCount="73">
  <si>
    <t>1.2</t>
  </si>
  <si>
    <t>V</t>
  </si>
  <si>
    <t>Tensione di rete</t>
  </si>
  <si>
    <t>1.5</t>
  </si>
  <si>
    <t>VA</t>
  </si>
  <si>
    <t>1.8</t>
  </si>
  <si>
    <t>2.2</t>
  </si>
  <si>
    <t>2.7</t>
  </si>
  <si>
    <t>3.3</t>
  </si>
  <si>
    <t>3.9</t>
  </si>
  <si>
    <t>Ω</t>
  </si>
  <si>
    <t>Resistenza calcolata</t>
  </si>
  <si>
    <t>4.7</t>
  </si>
  <si>
    <t>5.6</t>
  </si>
  <si>
    <t>Massima potenza apparente misurabile</t>
  </si>
  <si>
    <t>6.8</t>
  </si>
  <si>
    <t>Ramo misurazione corrente</t>
  </si>
  <si>
    <t>Risoluzione in corrente</t>
  </si>
  <si>
    <t>Ramo misurazione tensione</t>
  </si>
  <si>
    <t>Resistenza alta calcolata</t>
  </si>
  <si>
    <t>Resistenza bassa calcolata</t>
  </si>
  <si>
    <t>Vrms</t>
  </si>
  <si>
    <t>mArms/step</t>
  </si>
  <si>
    <t>Risoluzione in tensione</t>
  </si>
  <si>
    <t>mVrms/step</t>
  </si>
  <si>
    <t>Guadagno trasformatore</t>
  </si>
  <si>
    <t>Guadagno pinsa di corrente</t>
  </si>
  <si>
    <t>N/A</t>
  </si>
  <si>
    <t>Resistenza totale partitore</t>
  </si>
  <si>
    <t>Costanti derivate</t>
  </si>
  <si>
    <t>Radice di due</t>
  </si>
  <si>
    <t>Massima tensione ADC</t>
  </si>
  <si>
    <t>Massima tensione di rete</t>
  </si>
  <si>
    <t>Costanti fisse</t>
  </si>
  <si>
    <t>Risoluzione ADC</t>
  </si>
  <si>
    <t>mV/step</t>
  </si>
  <si>
    <t>Massima tensione ADC concessa</t>
  </si>
  <si>
    <t>8.2</t>
  </si>
  <si>
    <t>Resistenza alta fornita</t>
  </si>
  <si>
    <t>Resistenza bassa fornita</t>
  </si>
  <si>
    <t>Valori forniti</t>
  </si>
  <si>
    <t>steps</t>
  </si>
  <si>
    <t>Arms</t>
  </si>
  <si>
    <t>Resistenza fornita</t>
  </si>
  <si>
    <t>Tensione di sicurezza ADC</t>
  </si>
  <si>
    <t>Risoluzione in potenza apparente</t>
  </si>
  <si>
    <t>VA/step</t>
  </si>
  <si>
    <t>Massima tensione di rete tollerabile</t>
  </si>
  <si>
    <t>Massima corrente di rete tollerabile</t>
  </si>
  <si>
    <t>Massima potenza di rete tollerabile</t>
  </si>
  <si>
    <t>kΩ</t>
  </si>
  <si>
    <t>MΩ</t>
  </si>
  <si>
    <t>Massa virtuale</t>
  </si>
  <si>
    <t>Massima corrente di rete</t>
  </si>
  <si>
    <t>Massima potenza di rete</t>
  </si>
  <si>
    <t>Valore ADC @ Massima tensione ADC</t>
  </si>
  <si>
    <t>CALCOLO FREQUENZA DI CAMPIONAMENTO OTTIMALE</t>
  </si>
  <si>
    <t>CALCOLO COSTANTI DI LIBRERIA</t>
  </si>
  <si>
    <t>Frequenza di rete</t>
  </si>
  <si>
    <t>Hz</t>
  </si>
  <si>
    <t>Frequenza di campionamento</t>
  </si>
  <si>
    <t>Numero totale di campioni</t>
  </si>
  <si>
    <t>samples</t>
  </si>
  <si>
    <t>Num. cicli frequenza di rete acquisiti</t>
  </si>
  <si>
    <t>cicli</t>
  </si>
  <si>
    <t>Risultato</t>
  </si>
  <si>
    <t>bytes</t>
  </si>
  <si>
    <t>Memoria buffer richiesta</t>
  </si>
  <si>
    <t>Tempo di acquisizione campioni</t>
  </si>
  <si>
    <t>ms</t>
  </si>
  <si>
    <t>Numero di bytes per campione</t>
  </si>
  <si>
    <t>Numero di canali</t>
  </si>
  <si>
    <t>Nota: acquisire almeno 10 cicli per avere letture stabili.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</si>
</sst>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6" applyNumberFormat="0" applyFont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/>
    </xf>
    <xf numFmtId="2" fontId="3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5" fillId="2" borderId="6" xfId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Alignment="1"/>
    <xf numFmtId="0" fontId="1" fillId="0" borderId="1" xfId="0" applyFont="1" applyBorder="1"/>
    <xf numFmtId="0" fontId="1" fillId="0" borderId="5" xfId="0" applyFont="1" applyBorder="1" applyAlignment="1"/>
    <xf numFmtId="0" fontId="1" fillId="0" borderId="0" xfId="0" applyFont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e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1"/>
  <sheetViews>
    <sheetView tabSelected="1" workbookViewId="0"/>
  </sheetViews>
  <sheetFormatPr defaultColWidth="12.625" defaultRowHeight="15" customHeight="1" x14ac:dyDescent="0.25"/>
  <cols>
    <col min="1" max="1" width="10.625" style="1" customWidth="1"/>
    <col min="2" max="2" width="31.875" style="1" bestFit="1" customWidth="1"/>
    <col min="3" max="4" width="10.5" style="1" bestFit="1" customWidth="1"/>
    <col min="5" max="5" width="13" style="1" customWidth="1"/>
    <col min="6" max="6" width="30.75" style="1" bestFit="1" customWidth="1"/>
    <col min="7" max="7" width="11" style="1" bestFit="1" customWidth="1"/>
    <col min="8" max="8" width="10.5" style="1" bestFit="1" customWidth="1"/>
    <col min="9" max="9" width="7.625" style="1" customWidth="1"/>
    <col min="10" max="10" width="30.5" style="1" bestFit="1" customWidth="1"/>
    <col min="11" max="11" width="9.875" style="1" bestFit="1" customWidth="1"/>
    <col min="12" max="12" width="10.5" style="1" bestFit="1" customWidth="1"/>
    <col min="13" max="26" width="7.625" style="1" customWidth="1"/>
    <col min="27" max="16384" width="12.625" style="1"/>
  </cols>
  <sheetData>
    <row r="2" spans="2:21" ht="15" customHeight="1" x14ac:dyDescent="0.25">
      <c r="B2" s="19" t="s">
        <v>57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2:21" x14ac:dyDescent="0.25"/>
    <row r="4" spans="2:21" x14ac:dyDescent="0.25">
      <c r="B4" s="31" t="s">
        <v>33</v>
      </c>
      <c r="C4" s="32"/>
      <c r="D4" s="33"/>
      <c r="F4" s="31" t="s">
        <v>18</v>
      </c>
      <c r="G4" s="32"/>
      <c r="H4" s="33"/>
      <c r="J4" s="31" t="s">
        <v>16</v>
      </c>
      <c r="K4" s="32"/>
      <c r="L4" s="33"/>
      <c r="N4" s="31" t="s">
        <v>10</v>
      </c>
      <c r="O4" s="32"/>
      <c r="P4" s="32"/>
      <c r="Q4" s="31" t="s">
        <v>50</v>
      </c>
      <c r="R4" s="32"/>
      <c r="S4" s="33"/>
      <c r="T4" s="32" t="s">
        <v>51</v>
      </c>
      <c r="U4" s="33"/>
    </row>
    <row r="5" spans="2:21" x14ac:dyDescent="0.25">
      <c r="B5" s="4" t="s">
        <v>2</v>
      </c>
      <c r="C5" s="5">
        <v>230</v>
      </c>
      <c r="D5" s="6" t="s">
        <v>21</v>
      </c>
      <c r="E5" s="3"/>
      <c r="F5" s="4" t="s">
        <v>19</v>
      </c>
      <c r="G5" s="7">
        <f>$C$9-$G$6</f>
        <v>9310.3966067582787</v>
      </c>
      <c r="H5" s="6" t="s">
        <v>10</v>
      </c>
      <c r="J5" s="4" t="s">
        <v>11</v>
      </c>
      <c r="K5" s="7">
        <f>($C$18-$C$13)/(($C$6/$C$5)*$C$16*$C$8)</f>
        <v>111.81125977512282</v>
      </c>
      <c r="L5" s="6" t="s">
        <v>10</v>
      </c>
      <c r="N5" s="2">
        <v>1</v>
      </c>
      <c r="O5" s="38">
        <v>10</v>
      </c>
      <c r="P5" s="38">
        <v>100</v>
      </c>
      <c r="Q5" s="2">
        <v>1</v>
      </c>
      <c r="R5" s="38">
        <v>10</v>
      </c>
      <c r="S5" s="20">
        <v>100</v>
      </c>
      <c r="T5" s="38">
        <v>1</v>
      </c>
      <c r="U5" s="20">
        <v>10</v>
      </c>
    </row>
    <row r="6" spans="2:21" x14ac:dyDescent="0.25">
      <c r="B6" s="4" t="s">
        <v>14</v>
      </c>
      <c r="C6" s="5">
        <v>4000</v>
      </c>
      <c r="D6" s="6" t="s">
        <v>4</v>
      </c>
      <c r="F6" s="4" t="s">
        <v>20</v>
      </c>
      <c r="G6" s="7">
        <f>($C$18-$C$13)/(($C$5*$C$16*$C$7)/$C$9)</f>
        <v>689.60339324172139</v>
      </c>
      <c r="H6" s="6" t="s">
        <v>10</v>
      </c>
      <c r="J6" s="4"/>
      <c r="K6" s="5"/>
      <c r="L6" s="6"/>
      <c r="N6" s="2" t="s">
        <v>0</v>
      </c>
      <c r="O6" s="38">
        <v>12</v>
      </c>
      <c r="P6" s="38">
        <v>120</v>
      </c>
      <c r="Q6" s="2" t="s">
        <v>0</v>
      </c>
      <c r="R6" s="38">
        <v>12</v>
      </c>
      <c r="S6" s="20">
        <v>120</v>
      </c>
      <c r="T6" s="38" t="s">
        <v>0</v>
      </c>
      <c r="U6" s="20">
        <v>12</v>
      </c>
    </row>
    <row r="7" spans="2:21" x14ac:dyDescent="0.25">
      <c r="B7" s="8" t="s">
        <v>25</v>
      </c>
      <c r="C7" s="5">
        <v>6.13E-2</v>
      </c>
      <c r="D7" s="6" t="s">
        <v>27</v>
      </c>
      <c r="F7" s="4"/>
      <c r="G7" s="7"/>
      <c r="H7" s="6"/>
      <c r="J7" s="8"/>
      <c r="K7" s="7"/>
      <c r="L7" s="15"/>
      <c r="N7" s="2" t="s">
        <v>3</v>
      </c>
      <c r="O7" s="38">
        <v>15</v>
      </c>
      <c r="P7" s="38">
        <v>150</v>
      </c>
      <c r="Q7" s="2" t="s">
        <v>3</v>
      </c>
      <c r="R7" s="38">
        <v>15</v>
      </c>
      <c r="S7" s="20">
        <v>150</v>
      </c>
      <c r="T7" s="38" t="s">
        <v>3</v>
      </c>
      <c r="U7" s="20">
        <v>15</v>
      </c>
    </row>
    <row r="8" spans="2:21" x14ac:dyDescent="0.25">
      <c r="B8" s="8" t="s">
        <v>26</v>
      </c>
      <c r="C8" s="5">
        <v>5.0000000000000001E-4</v>
      </c>
      <c r="D8" s="6" t="s">
        <v>27</v>
      </c>
      <c r="F8" s="35" t="s">
        <v>40</v>
      </c>
      <c r="G8" s="36"/>
      <c r="H8" s="37"/>
      <c r="J8" s="35" t="s">
        <v>40</v>
      </c>
      <c r="K8" s="36"/>
      <c r="L8" s="37"/>
      <c r="N8" s="2" t="s">
        <v>5</v>
      </c>
      <c r="O8" s="38">
        <v>18</v>
      </c>
      <c r="P8" s="38">
        <v>180</v>
      </c>
      <c r="Q8" s="2" t="s">
        <v>5</v>
      </c>
      <c r="R8" s="38">
        <v>18</v>
      </c>
      <c r="S8" s="20">
        <v>180</v>
      </c>
      <c r="T8" s="38" t="s">
        <v>5</v>
      </c>
      <c r="U8" s="20">
        <v>18</v>
      </c>
    </row>
    <row r="9" spans="2:21" x14ac:dyDescent="0.25">
      <c r="B9" s="8" t="s">
        <v>28</v>
      </c>
      <c r="C9" s="1">
        <v>10000</v>
      </c>
      <c r="D9" s="6" t="s">
        <v>10</v>
      </c>
      <c r="F9" s="4" t="s">
        <v>38</v>
      </c>
      <c r="G9" s="5">
        <v>10000</v>
      </c>
      <c r="H9" s="6" t="s">
        <v>10</v>
      </c>
      <c r="J9" s="8" t="s">
        <v>43</v>
      </c>
      <c r="K9" s="1">
        <v>120</v>
      </c>
      <c r="L9" s="6" t="s">
        <v>10</v>
      </c>
      <c r="N9" s="2" t="s">
        <v>6</v>
      </c>
      <c r="O9" s="38">
        <v>22</v>
      </c>
      <c r="P9" s="38">
        <v>220</v>
      </c>
      <c r="Q9" s="2" t="s">
        <v>6</v>
      </c>
      <c r="R9" s="38">
        <v>22</v>
      </c>
      <c r="S9" s="20">
        <v>220</v>
      </c>
      <c r="T9" s="38" t="s">
        <v>6</v>
      </c>
      <c r="U9" s="20">
        <v>22</v>
      </c>
    </row>
    <row r="10" spans="2:21" x14ac:dyDescent="0.25">
      <c r="B10" s="8" t="s">
        <v>31</v>
      </c>
      <c r="C10" s="5">
        <v>3</v>
      </c>
      <c r="D10" s="6" t="s">
        <v>1</v>
      </c>
      <c r="F10" s="4" t="s">
        <v>39</v>
      </c>
      <c r="G10" s="5">
        <v>680</v>
      </c>
      <c r="H10" s="6" t="s">
        <v>10</v>
      </c>
      <c r="J10" s="8"/>
      <c r="L10" s="15"/>
      <c r="N10" s="2" t="s">
        <v>7</v>
      </c>
      <c r="O10" s="38">
        <v>27</v>
      </c>
      <c r="P10" s="38">
        <v>270</v>
      </c>
      <c r="Q10" s="2" t="s">
        <v>7</v>
      </c>
      <c r="R10" s="38">
        <v>27</v>
      </c>
      <c r="S10" s="20">
        <v>270</v>
      </c>
      <c r="T10" s="38" t="s">
        <v>7</v>
      </c>
      <c r="U10" s="20" t="s">
        <v>27</v>
      </c>
    </row>
    <row r="11" spans="2:21" x14ac:dyDescent="0.25">
      <c r="B11" s="8" t="s">
        <v>44</v>
      </c>
      <c r="C11" s="1">
        <v>0</v>
      </c>
      <c r="D11" s="6" t="s">
        <v>1</v>
      </c>
      <c r="E11" s="3"/>
      <c r="F11" s="8" t="s">
        <v>28</v>
      </c>
      <c r="G11" s="1">
        <f>$G$9+$G$10</f>
        <v>10680</v>
      </c>
      <c r="H11" s="6" t="s">
        <v>10</v>
      </c>
      <c r="J11" s="8"/>
      <c r="L11" s="15"/>
      <c r="N11" s="2" t="s">
        <v>8</v>
      </c>
      <c r="O11" s="38">
        <v>33</v>
      </c>
      <c r="P11" s="38">
        <v>330</v>
      </c>
      <c r="Q11" s="2" t="s">
        <v>8</v>
      </c>
      <c r="R11" s="38">
        <v>33</v>
      </c>
      <c r="S11" s="20">
        <v>330</v>
      </c>
      <c r="T11" s="38" t="s">
        <v>8</v>
      </c>
      <c r="U11" s="20" t="s">
        <v>27</v>
      </c>
    </row>
    <row r="12" spans="2:21" x14ac:dyDescent="0.25">
      <c r="B12" s="17" t="s">
        <v>55</v>
      </c>
      <c r="C12" s="1">
        <v>3840</v>
      </c>
      <c r="D12" s="15" t="s">
        <v>41</v>
      </c>
      <c r="F12" s="8"/>
      <c r="H12" s="15"/>
      <c r="J12" s="8"/>
      <c r="L12" s="15"/>
      <c r="N12" s="2" t="s">
        <v>9</v>
      </c>
      <c r="O12" s="38">
        <v>39</v>
      </c>
      <c r="P12" s="38">
        <v>390</v>
      </c>
      <c r="Q12" s="2" t="s">
        <v>9</v>
      </c>
      <c r="R12" s="38">
        <v>39</v>
      </c>
      <c r="S12" s="20">
        <v>390</v>
      </c>
      <c r="T12" s="38" t="s">
        <v>9</v>
      </c>
      <c r="U12" s="20" t="s">
        <v>27</v>
      </c>
    </row>
    <row r="13" spans="2:21" x14ac:dyDescent="0.25">
      <c r="B13" s="11" t="s">
        <v>52</v>
      </c>
      <c r="C13" s="14">
        <v>1.625</v>
      </c>
      <c r="D13" s="16" t="s">
        <v>1</v>
      </c>
      <c r="F13" s="4" t="s">
        <v>32</v>
      </c>
      <c r="G13" s="1">
        <f>((($G$9+$G$10)*($C$18-$C$13)/$G$10)/$C$7)/$C$16</f>
        <v>249.10908458220058</v>
      </c>
      <c r="H13" s="6" t="s">
        <v>21</v>
      </c>
      <c r="J13" s="4" t="s">
        <v>53</v>
      </c>
      <c r="K13" s="1">
        <f>((($C$18-$C$13)/$K$9)/$C$8)/$C$16</f>
        <v>16.204530402191711</v>
      </c>
      <c r="L13" s="15" t="s">
        <v>42</v>
      </c>
      <c r="N13" s="2" t="s">
        <v>12</v>
      </c>
      <c r="O13" s="38">
        <v>47</v>
      </c>
      <c r="P13" s="38">
        <v>470</v>
      </c>
      <c r="Q13" s="2" t="s">
        <v>12</v>
      </c>
      <c r="R13" s="38">
        <v>47</v>
      </c>
      <c r="S13" s="20">
        <v>470</v>
      </c>
      <c r="T13" s="38" t="s">
        <v>12</v>
      </c>
      <c r="U13" s="20" t="s">
        <v>27</v>
      </c>
    </row>
    <row r="14" spans="2:21" x14ac:dyDescent="0.25">
      <c r="F14" s="8" t="s">
        <v>47</v>
      </c>
      <c r="G14" s="1">
        <f>((($G$9+$G$10)*($C$10-$C$13)/$G$10)/$C$7)/$C$16</f>
        <v>249.10908458220058</v>
      </c>
      <c r="H14" s="6" t="s">
        <v>21</v>
      </c>
      <c r="J14" s="4" t="s">
        <v>48</v>
      </c>
      <c r="K14" s="1">
        <f>((($C$10-$C$13)/$K$9)/$C$8)/$C$16</f>
        <v>16.204530402191711</v>
      </c>
      <c r="L14" s="15" t="s">
        <v>42</v>
      </c>
      <c r="N14" s="2" t="s">
        <v>13</v>
      </c>
      <c r="O14" s="38">
        <v>56</v>
      </c>
      <c r="P14" s="38">
        <v>560</v>
      </c>
      <c r="Q14" s="2" t="s">
        <v>13</v>
      </c>
      <c r="R14" s="38">
        <v>56</v>
      </c>
      <c r="S14" s="20">
        <v>560</v>
      </c>
      <c r="T14" s="38" t="s">
        <v>13</v>
      </c>
      <c r="U14" s="20" t="s">
        <v>27</v>
      </c>
    </row>
    <row r="15" spans="2:21" x14ac:dyDescent="0.25">
      <c r="B15" s="31" t="s">
        <v>29</v>
      </c>
      <c r="C15" s="32"/>
      <c r="D15" s="33"/>
      <c r="F15" s="8"/>
      <c r="H15" s="15"/>
      <c r="J15" s="8"/>
      <c r="L15" s="15"/>
      <c r="N15" s="2" t="s">
        <v>15</v>
      </c>
      <c r="O15" s="38">
        <v>68</v>
      </c>
      <c r="P15" s="38">
        <v>680</v>
      </c>
      <c r="Q15" s="2" t="s">
        <v>15</v>
      </c>
      <c r="R15" s="38">
        <v>68</v>
      </c>
      <c r="S15" s="20">
        <v>680</v>
      </c>
      <c r="T15" s="38" t="s">
        <v>15</v>
      </c>
      <c r="U15" s="20" t="s">
        <v>27</v>
      </c>
    </row>
    <row r="16" spans="2:21" ht="15" customHeight="1" x14ac:dyDescent="0.25">
      <c r="B16" s="8" t="s">
        <v>30</v>
      </c>
      <c r="C16" s="1">
        <f>SQRT(2)</f>
        <v>1.4142135623730951</v>
      </c>
      <c r="D16" s="15" t="s">
        <v>27</v>
      </c>
      <c r="F16" s="8" t="s">
        <v>23</v>
      </c>
      <c r="G16" s="1">
        <f>($G$14*1000)/$C$12</f>
        <v>64.872157443281409</v>
      </c>
      <c r="H16" s="15" t="s">
        <v>24</v>
      </c>
      <c r="J16" s="18" t="s">
        <v>54</v>
      </c>
      <c r="K16" s="1">
        <f>$K$13*$C$5</f>
        <v>3727.0419925040937</v>
      </c>
      <c r="L16" s="6" t="s">
        <v>4</v>
      </c>
      <c r="N16" s="39" t="s">
        <v>37</v>
      </c>
      <c r="O16" s="40">
        <v>82</v>
      </c>
      <c r="P16" s="40">
        <v>820</v>
      </c>
      <c r="Q16" s="39" t="s">
        <v>37</v>
      </c>
      <c r="R16" s="40">
        <v>82</v>
      </c>
      <c r="S16" s="41">
        <v>820</v>
      </c>
      <c r="T16" s="40" t="s">
        <v>37</v>
      </c>
      <c r="U16" s="41" t="s">
        <v>27</v>
      </c>
    </row>
    <row r="17" spans="2:21" ht="15" customHeight="1" x14ac:dyDescent="0.25">
      <c r="B17" s="8" t="s">
        <v>34</v>
      </c>
      <c r="C17" s="1">
        <f>($C$10*1000)/$C$12</f>
        <v>0.78125</v>
      </c>
      <c r="D17" s="15" t="s">
        <v>35</v>
      </c>
      <c r="F17" s="8" t="s">
        <v>17</v>
      </c>
      <c r="G17" s="1">
        <f>($K$14*1000)/$C$12</f>
        <v>4.2199297922374246</v>
      </c>
      <c r="H17" s="6" t="s">
        <v>22</v>
      </c>
      <c r="J17" s="9" t="s">
        <v>49</v>
      </c>
      <c r="K17" s="14">
        <f>$K$14*$C$5</f>
        <v>3727.0419925040937</v>
      </c>
      <c r="L17" s="10" t="s">
        <v>4</v>
      </c>
    </row>
    <row r="18" spans="2:21" x14ac:dyDescent="0.25">
      <c r="B18" s="11" t="s">
        <v>36</v>
      </c>
      <c r="C18" s="14">
        <f>$C$10-$C$11</f>
        <v>3</v>
      </c>
      <c r="D18" s="10" t="s">
        <v>1</v>
      </c>
      <c r="F18" s="11" t="s">
        <v>45</v>
      </c>
      <c r="G18" s="14">
        <f>$K$17/$C$12</f>
        <v>0.97058385221460775</v>
      </c>
      <c r="H18" s="10" t="s">
        <v>46</v>
      </c>
    </row>
    <row r="20" spans="2:21" x14ac:dyDescent="0.25">
      <c r="B20" s="19" t="s">
        <v>56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2:21" x14ac:dyDescent="0.25">
      <c r="D21" s="12"/>
    </row>
    <row r="22" spans="2:21" ht="15.75" customHeight="1" x14ac:dyDescent="0.25">
      <c r="B22" s="31" t="s">
        <v>33</v>
      </c>
      <c r="C22" s="32"/>
      <c r="D22" s="33"/>
      <c r="F22" s="34" t="s">
        <v>65</v>
      </c>
      <c r="G22" s="32"/>
      <c r="H22" s="33"/>
    </row>
    <row r="23" spans="2:21" ht="15.75" customHeight="1" x14ac:dyDescent="0.25">
      <c r="B23" s="21" t="s">
        <v>58</v>
      </c>
      <c r="C23" s="22">
        <v>50</v>
      </c>
      <c r="D23" s="23" t="s">
        <v>59</v>
      </c>
      <c r="F23" s="28" t="s">
        <v>63</v>
      </c>
      <c r="G23" s="22">
        <f>$C$25/($C$24/$C$23)</f>
        <v>10</v>
      </c>
      <c r="H23" s="23" t="s">
        <v>64</v>
      </c>
      <c r="J23" s="30" t="s">
        <v>72</v>
      </c>
      <c r="K23" s="30"/>
      <c r="L23" s="30"/>
    </row>
    <row r="24" spans="2:21" ht="15.75" customHeight="1" x14ac:dyDescent="0.25">
      <c r="B24" s="21" t="s">
        <v>60</v>
      </c>
      <c r="C24" s="22">
        <v>20000</v>
      </c>
      <c r="D24" s="24" t="s">
        <v>59</v>
      </c>
      <c r="F24" s="28" t="s">
        <v>68</v>
      </c>
      <c r="G24" s="22">
        <f>$G$23/$C$23*1000</f>
        <v>200</v>
      </c>
      <c r="H24" s="23" t="s">
        <v>69</v>
      </c>
    </row>
    <row r="25" spans="2:21" ht="15.75" customHeight="1" x14ac:dyDescent="0.25">
      <c r="B25" s="28" t="s">
        <v>61</v>
      </c>
      <c r="C25" s="22">
        <v>4000</v>
      </c>
      <c r="D25" s="24" t="s">
        <v>62</v>
      </c>
      <c r="F25" s="25" t="s">
        <v>67</v>
      </c>
      <c r="G25" s="14">
        <f>$C$25*$C$26*$C$27</f>
        <v>16000</v>
      </c>
      <c r="H25" s="29" t="s">
        <v>66</v>
      </c>
      <c r="I25" s="27"/>
      <c r="J25" s="27"/>
    </row>
    <row r="26" spans="2:21" ht="15.75" customHeight="1" x14ac:dyDescent="0.25">
      <c r="B26" s="28" t="s">
        <v>70</v>
      </c>
      <c r="C26" s="22">
        <v>2</v>
      </c>
      <c r="D26" s="24" t="s">
        <v>66</v>
      </c>
    </row>
    <row r="27" spans="2:21" ht="15.75" customHeight="1" x14ac:dyDescent="0.25">
      <c r="B27" s="25" t="s">
        <v>71</v>
      </c>
      <c r="C27" s="14">
        <v>2</v>
      </c>
      <c r="D27" s="26" t="s">
        <v>27</v>
      </c>
    </row>
    <row r="28" spans="2:21" ht="15.75" customHeight="1" x14ac:dyDescent="0.25"/>
    <row r="29" spans="2:21" ht="15.75" customHeight="1" x14ac:dyDescent="0.25"/>
    <row r="30" spans="2:21" ht="15.75" customHeight="1" x14ac:dyDescent="0.25"/>
    <row r="31" spans="2:21" ht="15.75" customHeight="1" x14ac:dyDescent="0.25"/>
    <row r="32" spans="2:21" ht="15.75" customHeight="1" x14ac:dyDescent="0.25"/>
    <row r="33" spans="2:3" ht="15.75" customHeight="1" x14ac:dyDescent="0.25"/>
    <row r="34" spans="2:3" ht="15.75" customHeight="1" x14ac:dyDescent="0.25"/>
    <row r="35" spans="2:3" ht="15.75" customHeight="1" x14ac:dyDescent="0.25"/>
    <row r="36" spans="2:3" ht="15.75" customHeight="1" x14ac:dyDescent="0.25"/>
    <row r="37" spans="2:3" ht="15.75" customHeight="1" x14ac:dyDescent="0.25"/>
    <row r="38" spans="2:3" ht="15.75" customHeight="1" x14ac:dyDescent="0.25"/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>
      <c r="B46" s="12"/>
      <c r="C46" s="13"/>
    </row>
    <row r="47" spans="2:3" ht="15.75" customHeight="1" x14ac:dyDescent="0.25">
      <c r="B47" s="12"/>
      <c r="C47" s="13"/>
    </row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4">
    <mergeCell ref="J23:L23"/>
    <mergeCell ref="N4:P4"/>
    <mergeCell ref="B20:U20"/>
    <mergeCell ref="F8:H8"/>
    <mergeCell ref="J8:L8"/>
    <mergeCell ref="B22:D22"/>
    <mergeCell ref="F22:H22"/>
    <mergeCell ref="J4:L4"/>
    <mergeCell ref="F4:H4"/>
    <mergeCell ref="B4:D4"/>
    <mergeCell ref="B15:D15"/>
    <mergeCell ref="B2:U2"/>
    <mergeCell ref="Q4:S4"/>
    <mergeCell ref="T4:U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Scalisi</dc:creator>
  <cp:lastModifiedBy>Davide Scalisi</cp:lastModifiedBy>
  <dcterms:created xsi:type="dcterms:W3CDTF">2015-06-05T18:19:34Z</dcterms:created>
  <dcterms:modified xsi:type="dcterms:W3CDTF">2024-08-20T10:25:46Z</dcterms:modified>
</cp:coreProperties>
</file>