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elekal\Documents\Data Analysis Challenge\"/>
    </mc:Choice>
  </mc:AlternateContent>
  <xr:revisionPtr revIDLastSave="0" documentId="13_ncr:1_{D57F083B-F9D0-4507-AC01-C329EBB73DDD}" xr6:coauthVersionLast="47" xr6:coauthVersionMax="47" xr10:uidLastSave="{00000000-0000-0000-0000-000000000000}"/>
  <bookViews>
    <workbookView xWindow="-108" yWindow="-108" windowWidth="23256" windowHeight="12456" firstSheet="2" activeTab="2" xr2:uid="{C8FE40B4-FC44-4FEF-84F0-4DF494B7E3B3}"/>
  </bookViews>
  <sheets>
    <sheet name="Sheet2" sheetId="2" state="hidden" r:id="rId1"/>
    <sheet name="Sheet3" sheetId="3" state="hidden" r:id="rId2"/>
    <sheet name="Traffic Fines Analysis" sheetId="1" r:id="rId3"/>
  </sheets>
  <definedNames>
    <definedName name="_xlchart.v1.0" hidden="1">'Traffic Fines Analysis'!$C$2:$C$11</definedName>
    <definedName name="_xlchart.v1.1" hidden="1">'Traffic Fines Analysis'!$K$2:$K$11</definedName>
    <definedName name="NativeTimeline_Due_Date">#N/A</definedName>
    <definedName name="Slicer_Fines_Priority">#N/A</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46BE6895-7355-4a93-B00E-2C351335B9C9}">
      <x15:slicerCaches xmlns:x14="http://schemas.microsoft.com/office/spreadsheetml/2009/9/main">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O12" i="1"/>
  <c r="H3" i="1"/>
  <c r="H4" i="1"/>
  <c r="H5" i="1"/>
  <c r="H6" i="1"/>
  <c r="H7" i="1"/>
  <c r="H8" i="1"/>
  <c r="H9" i="1"/>
  <c r="H10" i="1"/>
  <c r="H11" i="1"/>
  <c r="O37" i="1"/>
  <c r="O46" i="1"/>
  <c r="O45" i="1"/>
  <c r="O44" i="1"/>
  <c r="O43" i="1"/>
  <c r="O42" i="1"/>
  <c r="O41" i="1"/>
  <c r="O40" i="1"/>
  <c r="J2" i="1"/>
  <c r="J3" i="1"/>
  <c r="J4" i="1"/>
  <c r="J5" i="1"/>
  <c r="J6" i="1"/>
  <c r="J7" i="1"/>
  <c r="J8" i="1"/>
  <c r="J9" i="1"/>
  <c r="J10" i="1"/>
  <c r="J11" i="1"/>
  <c r="E2" i="1"/>
  <c r="E3" i="1"/>
  <c r="E4" i="1"/>
  <c r="E5" i="1"/>
  <c r="E6" i="1"/>
  <c r="E7" i="1"/>
  <c r="E8" i="1"/>
  <c r="E9" i="1"/>
  <c r="E10" i="1"/>
  <c r="E11" i="1"/>
  <c r="D2" i="1"/>
  <c r="D3" i="1"/>
  <c r="D4" i="1"/>
  <c r="O34" i="1" s="1"/>
  <c r="D5" i="1"/>
  <c r="D6" i="1"/>
  <c r="D7" i="1"/>
  <c r="D8" i="1"/>
  <c r="D9" i="1"/>
  <c r="D10" i="1"/>
  <c r="D11" i="1"/>
  <c r="O9" i="1"/>
  <c r="P6" i="1" l="1"/>
  <c r="O6" i="1"/>
  <c r="P3" i="1"/>
  <c r="O3" i="1"/>
  <c r="N3" i="1" l="1"/>
</calcChain>
</file>

<file path=xl/sharedStrings.xml><?xml version="1.0" encoding="utf-8"?>
<sst xmlns="http://schemas.openxmlformats.org/spreadsheetml/2006/main" count="121" uniqueCount="72">
  <si>
    <t>Traffic Notice</t>
  </si>
  <si>
    <t>Amount</t>
  </si>
  <si>
    <t>Offense Date</t>
  </si>
  <si>
    <t>Due Date</t>
  </si>
  <si>
    <t>Status</t>
  </si>
  <si>
    <t>Action</t>
  </si>
  <si>
    <t>A8/05812/808/012440</t>
  </si>
  <si>
    <t>Warrant</t>
  </si>
  <si>
    <t>B1/98028/808/196865</t>
  </si>
  <si>
    <t>Active Fine</t>
  </si>
  <si>
    <t>A7/92249/808/185313</t>
  </si>
  <si>
    <t>C2/07112/808/015034</t>
  </si>
  <si>
    <t>C5/34997/808/070807</t>
  </si>
  <si>
    <t>A2/60691/808/122192</t>
  </si>
  <si>
    <t>C9/87114/808/175045</t>
  </si>
  <si>
    <t>C5/27361/808/055535</t>
  </si>
  <si>
    <t>B3/11557/808/023925</t>
  </si>
  <si>
    <t>B6/00107/808/001028</t>
  </si>
  <si>
    <t>Not Paid</t>
  </si>
  <si>
    <t>Traffic Notice ID</t>
  </si>
  <si>
    <t>Mean</t>
  </si>
  <si>
    <t>Standard Error</t>
  </si>
  <si>
    <t>Median</t>
  </si>
  <si>
    <t>Mode</t>
  </si>
  <si>
    <t>Standard Deviation</t>
  </si>
  <si>
    <t>Sample Variance</t>
  </si>
  <si>
    <t>Kurtosis</t>
  </si>
  <si>
    <t>Skewness</t>
  </si>
  <si>
    <t>Range</t>
  </si>
  <si>
    <t>Minimum</t>
  </si>
  <si>
    <t>Maximum</t>
  </si>
  <si>
    <t>Sum</t>
  </si>
  <si>
    <t>Count</t>
  </si>
  <si>
    <t>Row Labels</t>
  </si>
  <si>
    <t>Grand Total</t>
  </si>
  <si>
    <t>Dec</t>
  </si>
  <si>
    <t>Feb</t>
  </si>
  <si>
    <t>Jul</t>
  </si>
  <si>
    <t>Sep</t>
  </si>
  <si>
    <t>Nov</t>
  </si>
  <si>
    <t>May</t>
  </si>
  <si>
    <t>Column Labels</t>
  </si>
  <si>
    <t>Sum of Amount</t>
  </si>
  <si>
    <t>What is the due date for action warrant?</t>
  </si>
  <si>
    <t>Find the total count of fines per status</t>
  </si>
  <si>
    <t>Total sum of fines per status</t>
  </si>
  <si>
    <t>Fines Priority</t>
  </si>
  <si>
    <t>Count of Fines Priority</t>
  </si>
  <si>
    <t>High</t>
  </si>
  <si>
    <t>Low</t>
  </si>
  <si>
    <t>Medium</t>
  </si>
  <si>
    <t>Confidence Level(95,0%)</t>
  </si>
  <si>
    <t>Descriptive  Statistics on field Amount</t>
  </si>
  <si>
    <t>Todays Date</t>
  </si>
  <si>
    <t>WeekDay</t>
  </si>
  <si>
    <t>Week Number</t>
  </si>
  <si>
    <t>What is the fines priority for warrant status?</t>
  </si>
  <si>
    <t>Which week day did I have the most fines?</t>
  </si>
  <si>
    <t>Week day</t>
  </si>
  <si>
    <t>Monday</t>
  </si>
  <si>
    <t>Tuesday</t>
  </si>
  <si>
    <t>Wednesday</t>
  </si>
  <si>
    <t>Thursday</t>
  </si>
  <si>
    <t>Friday</t>
  </si>
  <si>
    <t>Saturday</t>
  </si>
  <si>
    <t>Sunday</t>
  </si>
  <si>
    <t>Number Of Days Fine Open</t>
  </si>
  <si>
    <t>Which week day did I receive the highest fine?</t>
  </si>
  <si>
    <t>What is the average of days of fine open?</t>
  </si>
  <si>
    <t>Bins</t>
  </si>
  <si>
    <t>More</t>
  </si>
  <si>
    <t>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</si>
</sst>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ZAR]\ #,##0.00"/>
    <numFmt numFmtId="165" formatCode="dddd"/>
  </numFmts>
  <fonts count="8" x14ac:knownFonts="1">
    <font>
      <sz val="11"/>
      <color theme="1"/>
      <name val="Calibri"/>
      <family val="2"/>
      <scheme val="minor"/>
    </font>
    <font>
      <b/>
      <sz val="11"/>
      <color theme="1"/>
      <name val="Calibri"/>
      <family val="2"/>
      <scheme val="minor"/>
    </font>
    <font>
      <sz val="12"/>
      <name val="Calibri"/>
      <family val="2"/>
      <scheme val="minor"/>
    </font>
    <font>
      <i/>
      <sz val="11"/>
      <color theme="1"/>
      <name val="Calibri"/>
      <family val="2"/>
      <scheme val="minor"/>
    </font>
    <font>
      <b/>
      <sz val="11"/>
      <name val="Calibri"/>
      <family val="2"/>
      <scheme val="minor"/>
    </font>
    <font>
      <u/>
      <sz val="11"/>
      <color theme="10"/>
      <name val="Calibri"/>
      <family val="2"/>
      <scheme val="minor"/>
    </font>
    <font>
      <b/>
      <sz val="12"/>
      <name val="Calibri"/>
      <family val="2"/>
      <scheme val="minor"/>
    </font>
    <font>
      <sz val="12"/>
      <color theme="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indexed="64"/>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14" fontId="0" fillId="0" borderId="0" xfId="0" applyNumberFormat="1"/>
    <xf numFmtId="164" fontId="0" fillId="0" borderId="0" xfId="0" applyNumberFormat="1"/>
    <xf numFmtId="164" fontId="2" fillId="0" borderId="2" xfId="0" applyNumberFormat="1" applyFont="1" applyBorder="1" applyAlignment="1">
      <alignment horizontal="center" vertical="center"/>
    </xf>
    <xf numFmtId="14" fontId="2" fillId="0" borderId="2" xfId="0" applyNumberFormat="1" applyFont="1" applyBorder="1" applyAlignment="1">
      <alignment horizontal="center" vertical="center"/>
    </xf>
    <xf numFmtId="1" fontId="0" fillId="0" borderId="0" xfId="0" applyNumberFormat="1"/>
    <xf numFmtId="0" fontId="0" fillId="0" borderId="5" xfId="0" applyBorder="1"/>
    <xf numFmtId="49" fontId="2" fillId="0" borderId="0" xfId="0" applyNumberFormat="1" applyFont="1" applyAlignment="1">
      <alignment horizontal="center" vertical="center"/>
    </xf>
    <xf numFmtId="49" fontId="2" fillId="0" borderId="3" xfId="0" applyNumberFormat="1" applyFont="1" applyBorder="1" applyAlignment="1">
      <alignment horizontal="center" vertical="center" wrapText="1"/>
    </xf>
    <xf numFmtId="49" fontId="2" fillId="0" borderId="2" xfId="0" applyNumberFormat="1" applyFont="1" applyBorder="1" applyAlignment="1">
      <alignment horizontal="center" vertical="center"/>
    </xf>
    <xf numFmtId="49" fontId="2" fillId="0" borderId="4"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0" fillId="0" borderId="0" xfId="0" pivotButton="1"/>
    <xf numFmtId="14" fontId="0" fillId="0" borderId="0" xfId="0" applyNumberFormat="1" applyAlignment="1">
      <alignment horizontal="left"/>
    </xf>
    <xf numFmtId="0" fontId="0" fillId="0" borderId="0" xfId="0" applyAlignment="1">
      <alignment horizontal="left"/>
    </xf>
    <xf numFmtId="0" fontId="1" fillId="2" borderId="0" xfId="0" applyFont="1" applyFill="1"/>
    <xf numFmtId="0" fontId="1" fillId="0" borderId="0" xfId="0" applyFont="1"/>
    <xf numFmtId="0" fontId="3" fillId="0" borderId="0" xfId="0" applyFont="1" applyAlignment="1">
      <alignment horizontal="centerContinuous"/>
    </xf>
    <xf numFmtId="164" fontId="5" fillId="0" borderId="0" xfId="1" applyNumberFormat="1"/>
    <xf numFmtId="0" fontId="4" fillId="0" borderId="0" xfId="0" applyFont="1"/>
    <xf numFmtId="0" fontId="1" fillId="0" borderId="5" xfId="0" applyFont="1" applyBorder="1"/>
    <xf numFmtId="0" fontId="1" fillId="3" borderId="0" xfId="0" applyFont="1" applyFill="1"/>
    <xf numFmtId="14" fontId="1" fillId="0" borderId="0" xfId="0" applyNumberFormat="1" applyFont="1"/>
    <xf numFmtId="165" fontId="2" fillId="0" borderId="2" xfId="0" applyNumberFormat="1" applyFont="1" applyBorder="1" applyAlignment="1">
      <alignment horizontal="center" vertical="center"/>
    </xf>
    <xf numFmtId="165" fontId="0" fillId="0" borderId="0" xfId="0" applyNumberFormat="1"/>
    <xf numFmtId="1" fontId="2" fillId="0" borderId="2" xfId="0" applyNumberFormat="1" applyFont="1" applyBorder="1" applyAlignment="1">
      <alignment horizontal="center" vertical="center"/>
    </xf>
    <xf numFmtId="164" fontId="4" fillId="0" borderId="0" xfId="0" applyNumberFormat="1" applyFont="1" applyAlignment="1">
      <alignment horizontal="left" vertical="center"/>
    </xf>
    <xf numFmtId="164" fontId="2" fillId="0" borderId="0" xfId="0" applyNumberFormat="1" applyFont="1" applyAlignment="1">
      <alignment horizontal="center" vertical="center"/>
    </xf>
    <xf numFmtId="14" fontId="2" fillId="0" borderId="0" xfId="0" applyNumberFormat="1" applyFont="1" applyAlignment="1">
      <alignment horizontal="center" vertical="center"/>
    </xf>
    <xf numFmtId="1" fontId="2" fillId="0" borderId="0" xfId="0" applyNumberFormat="1" applyFont="1" applyAlignment="1">
      <alignment horizontal="center" vertical="center"/>
    </xf>
    <xf numFmtId="165" fontId="2" fillId="0" borderId="0" xfId="0" applyNumberFormat="1" applyFont="1" applyAlignment="1">
      <alignment horizontal="center" vertical="center"/>
    </xf>
    <xf numFmtId="49" fontId="2" fillId="0" borderId="0" xfId="0" applyNumberFormat="1" applyFont="1" applyAlignment="1">
      <alignment horizontal="center" vertical="center" wrapText="1"/>
    </xf>
    <xf numFmtId="0" fontId="3" fillId="0" borderId="6" xfId="0" applyFont="1" applyBorder="1" applyAlignment="1">
      <alignment horizontal="center"/>
    </xf>
    <xf numFmtId="0" fontId="7" fillId="0" borderId="0" xfId="0" applyFont="1" applyAlignment="1">
      <alignment horizontal="center" vertical="center"/>
    </xf>
    <xf numFmtId="49" fontId="7" fillId="0" borderId="0" xfId="0" applyNumberFormat="1" applyFont="1" applyAlignment="1">
      <alignment horizontal="center" vertical="center"/>
    </xf>
    <xf numFmtId="14" fontId="7" fillId="0" borderId="0" xfId="0" applyNumberFormat="1" applyFont="1" applyAlignment="1">
      <alignment horizontal="center" vertical="center"/>
    </xf>
    <xf numFmtId="1" fontId="7" fillId="0" borderId="0" xfId="0" applyNumberFormat="1" applyFont="1" applyAlignment="1">
      <alignment horizontal="center" vertical="center"/>
    </xf>
    <xf numFmtId="165" fontId="7" fillId="0" borderId="0" xfId="0" applyNumberFormat="1" applyFont="1" applyAlignment="1">
      <alignment horizontal="center" vertical="center"/>
    </xf>
    <xf numFmtId="0" fontId="6" fillId="2" borderId="6" xfId="0" applyFont="1" applyFill="1" applyBorder="1" applyAlignment="1">
      <alignment horizontal="center" wrapText="1"/>
    </xf>
  </cellXfs>
  <cellStyles count="2">
    <cellStyle name="Hyperlink" xfId="1" builtinId="8"/>
    <cellStyle name="Normal" xfId="0" builtinId="0"/>
  </cellStyles>
  <dxfs count="25">
    <dxf>
      <font>
        <b val="0"/>
        <i val="0"/>
        <strike val="0"/>
        <condense val="0"/>
        <extend val="0"/>
        <outline val="0"/>
        <shadow val="0"/>
        <u val="none"/>
        <vertAlign val="baseline"/>
        <sz val="12"/>
        <color auto="1"/>
        <name val="Calibri"/>
        <family val="2"/>
        <scheme val="minor"/>
      </font>
      <numFmt numFmtId="1" formatCode="0"/>
      <alignment horizontal="center"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2"/>
        <color auto="1"/>
        <name val="Calibri"/>
        <family val="2"/>
        <scheme val="minor"/>
      </font>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1" indent="0" justifyLastLine="0" shrinkToFit="0" readingOrder="0"/>
      <border diagonalUp="0" diagonalDown="0">
        <left/>
        <right/>
        <top style="thin">
          <color theme="4"/>
        </top>
        <bottom/>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1" formatCode="0"/>
      <alignment horizontal="center"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2"/>
        <color auto="1"/>
        <name val="Calibri"/>
        <family val="2"/>
        <scheme val="minor"/>
      </font>
      <numFmt numFmtId="165" formatCode="dddd"/>
      <alignment horizontal="center"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19" formatCode="yyyy/mm/dd"/>
      <alignment horizontal="center"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19" formatCode="yyyy/mm/dd"/>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19" formatCode="yyyy/mm/dd"/>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164" formatCode="[$ZAR]\ #,##0.00"/>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2"/>
        <color auto="1"/>
        <name val="Calibri"/>
        <family val="2"/>
        <scheme val="minor"/>
      </font>
      <numFmt numFmtId="164" formatCode="[$ZAR]\ #,##0.00"/>
      <alignment horizontal="center" vertical="center"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style="thin">
          <color theme="4"/>
        </left>
        <right/>
        <top/>
        <bottom/>
      </border>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border diagonalUp="0" diagonalDown="0">
        <left style="thin">
          <color theme="4"/>
        </left>
        <right/>
        <top style="thin">
          <color theme="4"/>
        </top>
        <bottom/>
        <vertical/>
        <horizontal/>
      </border>
    </dxf>
    <dxf>
      <font>
        <b val="0"/>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alignment horizontal="center" vertical="center" textRotation="0" wrapText="0"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microsoft.com/office/2011/relationships/timelineCache" Target="timelineCaches/timeline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[Traffic_fines_project.xlsx]Sheet2!PivotTable2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doughnutChart>
        <c:varyColors val="1"/>
        <c:ser>
          <c:idx val="0"/>
          <c:order val="0"/>
          <c:tx>
            <c:strRef>
              <c:f>Sheet2!$B$13:$B$14</c:f>
              <c:strCache>
                <c:ptCount val="1"/>
                <c:pt idx="0">
                  <c:v>Not Paid</c:v>
                </c:pt>
              </c:strCache>
            </c:strRef>
          </c:tx>
          <c:dPt>
            <c:idx val="0"/>
            <c:bubble3D val="0"/>
            <c:spPr>
              <a:solidFill>
                <a:schemeClr val="accent1"/>
              </a:solidFill>
              <a:ln>
                <a:noFill/>
              </a:ln>
              <a:effectLst/>
            </c:spPr>
            <c:extLst>
              <c:ext xmlns:c16="http://schemas.microsoft.com/office/drawing/2014/chart" uri="{C3380CC4-5D6E-409C-BE32-E72D297353CC}">
                <c16:uniqueId val="{00000001-1D83-46E1-B8D3-B94C5F05853B}"/>
              </c:ext>
            </c:extLst>
          </c:dPt>
          <c:dPt>
            <c:idx val="1"/>
            <c:bubble3D val="0"/>
            <c:spPr>
              <a:solidFill>
                <a:schemeClr val="accent2"/>
              </a:solidFill>
              <a:ln>
                <a:noFill/>
              </a:ln>
              <a:effectLst/>
            </c:spPr>
            <c:extLst>
              <c:ext xmlns:c16="http://schemas.microsoft.com/office/drawing/2014/chart" uri="{C3380CC4-5D6E-409C-BE32-E72D297353CC}">
                <c16:uniqueId val="{00000003-1D83-46E1-B8D3-B94C5F05853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Sheet2!$A$15:$A$17</c:f>
              <c:strCache>
                <c:ptCount val="2"/>
                <c:pt idx="0">
                  <c:v>Active Fine</c:v>
                </c:pt>
                <c:pt idx="1">
                  <c:v>Warrant</c:v>
                </c:pt>
              </c:strCache>
            </c:strRef>
          </c:cat>
          <c:val>
            <c:numRef>
              <c:f>Sheet2!$B$15:$B$17</c:f>
              <c:numCache>
                <c:formatCode>General</c:formatCode>
                <c:ptCount val="2"/>
                <c:pt idx="0">
                  <c:v>3800</c:v>
                </c:pt>
                <c:pt idx="1">
                  <c:v>500</c:v>
                </c:pt>
              </c:numCache>
            </c:numRef>
          </c:val>
          <c:extLst>
            <c:ext xmlns:c16="http://schemas.microsoft.com/office/drawing/2014/chart" uri="{C3380CC4-5D6E-409C-BE32-E72D297353CC}">
              <c16:uniqueId val="{00000002-7BB4-45CA-8B3C-71DEEE4C3B00}"/>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[Traffic_fines_project.xlsx]Sheet2!PivotTable1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Feb</c:v>
                </c:pt>
                <c:pt idx="1">
                  <c:v>May</c:v>
                </c:pt>
                <c:pt idx="2">
                  <c:v>Jul</c:v>
                </c:pt>
                <c:pt idx="3">
                  <c:v>Sep</c:v>
                </c:pt>
                <c:pt idx="4">
                  <c:v>Nov</c:v>
                </c:pt>
                <c:pt idx="5">
                  <c:v>Dec</c:v>
                </c:pt>
              </c:strCache>
            </c:strRef>
          </c:cat>
          <c:val>
            <c:numRef>
              <c:f>Sheet2!$B$4:$B$10</c:f>
              <c:numCache>
                <c:formatCode>General</c:formatCode>
                <c:ptCount val="6"/>
                <c:pt idx="0">
                  <c:v>1500</c:v>
                </c:pt>
                <c:pt idx="1">
                  <c:v>600</c:v>
                </c:pt>
                <c:pt idx="2">
                  <c:v>800</c:v>
                </c:pt>
                <c:pt idx="3">
                  <c:v>800</c:v>
                </c:pt>
                <c:pt idx="4">
                  <c:v>200</c:v>
                </c:pt>
                <c:pt idx="5">
                  <c:v>400</c:v>
                </c:pt>
              </c:numCache>
            </c:numRef>
          </c:val>
          <c:smooth val="0"/>
          <c:extLst>
            <c:ext xmlns:c16="http://schemas.microsoft.com/office/drawing/2014/chart" uri="{C3380CC4-5D6E-409C-BE32-E72D297353CC}">
              <c16:uniqueId val="{00000000-9DA0-4041-AB29-14512A86725D}"/>
            </c:ext>
          </c:extLst>
        </c:ser>
        <c:dLbls>
          <c:dLblPos val="t"/>
          <c:showLegendKey val="0"/>
          <c:showVal val="1"/>
          <c:showCatName val="0"/>
          <c:showSerName val="0"/>
          <c:showPercent val="0"/>
          <c:showBubbleSize val="0"/>
        </c:dLbls>
        <c:smooth val="0"/>
        <c:axId val="493448543"/>
        <c:axId val="493444799"/>
      </c:lineChart>
      <c:catAx>
        <c:axId val="49344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44799"/>
        <c:crosses val="autoZero"/>
        <c:auto val="1"/>
        <c:lblAlgn val="ctr"/>
        <c:lblOffset val="100"/>
        <c:noMultiLvlLbl val="0"/>
      </c:catAx>
      <c:valAx>
        <c:axId val="49344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4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[Traffic_fines_project.xlsx]Sheet2!PivotTable3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Sheet2!$B$20:$B$21</c:f>
              <c:strCache>
                <c:ptCount val="1"/>
                <c:pt idx="0">
                  <c:v>Active Fine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Sheet2!$A$22:$A$25</c:f>
              <c:strCache>
                <c:ptCount val="3"/>
                <c:pt idx="0">
                  <c:v>High</c:v>
                </c:pt>
                <c:pt idx="1">
                  <c:v>Low</c:v>
                </c:pt>
                <c:pt idx="2">
                  <c:v>Medium</c:v>
                </c:pt>
              </c:strCache>
            </c:strRef>
          </c:cat>
          <c:val>
            <c:numRef>
              <c:f>Sheet2!$B$22:$B$25</c:f>
              <c:numCache>
                <c:formatCode>General</c:formatCode>
                <c:ptCount val="3"/>
                <c:pt idx="0">
                  <c:v>2</c:v>
                </c:pt>
                <c:pt idx="1">
                  <c:v>4</c:v>
                </c:pt>
                <c:pt idx="2">
                  <c:v>3</c:v>
                </c:pt>
              </c:numCache>
            </c:numRef>
          </c:val>
          <c:extLst>
            <c:ext xmlns:c16="http://schemas.microsoft.com/office/drawing/2014/chart" uri="{C3380CC4-5D6E-409C-BE32-E72D297353CC}">
              <c16:uniqueId val="{00000000-9A3E-47FF-B8CE-1472AB1BB9DB}"/>
            </c:ext>
          </c:extLst>
        </c:ser>
        <c:ser>
          <c:idx val="1"/>
          <c:order val="1"/>
          <c:tx>
            <c:strRef>
              <c:f>Sheet2!$C$20:$C$21</c:f>
              <c:strCache>
                <c:ptCount val="1"/>
                <c:pt idx="0">
                  <c:v>Warrant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Sheet2!$A$22:$A$25</c:f>
              <c:strCache>
                <c:ptCount val="3"/>
                <c:pt idx="0">
                  <c:v>High</c:v>
                </c:pt>
                <c:pt idx="1">
                  <c:v>Low</c:v>
                </c:pt>
                <c:pt idx="2">
                  <c:v>Medium</c:v>
                </c:pt>
              </c:strCache>
            </c:strRef>
          </c:cat>
          <c:val>
            <c:numRef>
              <c:f>Sheet2!$C$22:$C$25</c:f>
              <c:numCache>
                <c:formatCode>General</c:formatCode>
                <c:ptCount val="3"/>
                <c:pt idx="2">
                  <c:v>1</c:v>
                </c:pt>
              </c:numCache>
            </c:numRef>
          </c:val>
          <c:extLst>
            <c:ext xmlns:c16="http://schemas.microsoft.com/office/drawing/2014/chart" uri="{C3380CC4-5D6E-409C-BE32-E72D297353CC}">
              <c16:uniqueId val="{00000002-9A3E-47FF-B8CE-1472AB1BB9DB}"/>
            </c:ext>
          </c:extLst>
        </c:ser>
        <c:dLbls>
          <c:dLblPos val="ctr"/>
          <c:showLegendKey val="0"/>
          <c:showVal val="1"/>
          <c:showCatName val="0"/>
          <c:showSerName val="0"/>
          <c:showPercent val="0"/>
          <c:showBubbleSize val="0"/>
        </c:dLbls>
        <c:gapWidth val="219"/>
        <c:overlap val="100"/>
        <c:axId val="698112319"/>
        <c:axId val="698111071"/>
      </c:barChart>
      <c:catAx>
        <c:axId val="69811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11071"/>
        <c:crosses val="autoZero"/>
        <c:auto val="1"/>
        <c:lblAlgn val="ctr"/>
        <c:lblOffset val="100"/>
        <c:noMultiLvlLbl val="0"/>
      </c:catAx>
      <c:valAx>
        <c:axId val="69811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1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ZA" b="1"/>
              <a:t>Distribution</a:t>
            </a:r>
            <a:r>
              <a:rPr lang="en-ZA" b="1" baseline="0"/>
              <a:t> Of Amount</a:t>
            </a:r>
            <a:endParaRPr lang="en-ZA" b="1"/>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Sheet3!$A$2:$A$8</c:f>
              <c:strCache>
                <c:ptCount val="7"/>
                <c:pt idx="0">
                  <c:v>0</c:v>
                </c:pt>
                <c:pt idx="1">
                  <c:v>200</c:v>
                </c:pt>
                <c:pt idx="2">
                  <c:v>400</c:v>
                </c:pt>
                <c:pt idx="3">
                  <c:v>600</c:v>
                </c:pt>
                <c:pt idx="4">
                  <c:v>800</c:v>
                </c:pt>
                <c:pt idx="5">
                  <c:v>1000</c:v>
                </c:pt>
                <c:pt idx="6">
                  <c:v>More</c:v>
                </c:pt>
              </c:strCache>
            </c:strRef>
          </c:cat>
          <c:val>
            <c:numRef>
              <c:f>Sheet3!$B$2:$B$8</c:f>
              <c:numCache>
                <c:formatCode>General</c:formatCode>
                <c:ptCount val="7"/>
                <c:pt idx="0">
                  <c:v>0</c:v>
                </c:pt>
                <c:pt idx="1">
                  <c:v>3</c:v>
                </c:pt>
                <c:pt idx="2">
                  <c:v>2</c:v>
                </c:pt>
                <c:pt idx="3">
                  <c:v>2</c:v>
                </c:pt>
                <c:pt idx="4">
                  <c:v>2</c:v>
                </c:pt>
                <c:pt idx="5">
                  <c:v>0</c:v>
                </c:pt>
                <c:pt idx="6">
                  <c:v>0</c:v>
                </c:pt>
              </c:numCache>
            </c:numRef>
          </c:val>
          <c:extLst>
            <c:ext xmlns:c16="http://schemas.microsoft.com/office/drawing/2014/chart" uri="{C3380CC4-5D6E-409C-BE32-E72D297353CC}">
              <c16:uniqueId val="{00000001-ABAB-40DF-938F-CFC1E42F5F3A}"/>
            </c:ext>
          </c:extLst>
        </c:ser>
        <c:dLbls>
          <c:dLblPos val="outEnd"/>
          <c:showLegendKey val="0"/>
          <c:showVal val="1"/>
          <c:showCatName val="0"/>
          <c:showSerName val="0"/>
          <c:showPercent val="0"/>
          <c:showBubbleSize val="0"/>
        </c:dLbls>
        <c:gapWidth val="100"/>
        <c:overlap val="-24"/>
        <c:axId val="134513343"/>
        <c:axId val="134517087"/>
      </c:barChart>
      <c:catAx>
        <c:axId val="134513343"/>
        <c:scaling>
          <c:orientation val="minMax"/>
        </c:scaling>
        <c:delete val="0"/>
        <c:axPos val="b"/>
        <c:title>
          <c:tx>
            <c:rich>
              <a:bodyPr rot="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r>
                  <a:rPr lang="en-ZA" sz="1000"/>
                  <a:t>Bins</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134517087"/>
        <c:crosses val="autoZero"/>
        <c:auto val="1"/>
        <c:lblAlgn val="ctr"/>
        <c:lblOffset val="100"/>
        <c:noMultiLvlLbl val="0"/>
      </c:catAx>
      <c:valAx>
        <c:axId val="13451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r>
                  <a:rPr lang="en-ZA" sz="1000"/>
                  <a:t>Frequency</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13451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[Traffic_fines_project.xlsx]Sheet2!PivotTable1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a:t>
            </a:r>
            <a:r>
              <a:rPr lang="en-US" baseline="0"/>
              <a:t> </a:t>
            </a:r>
            <a:r>
              <a:rPr lang="en-US"/>
              <a:t>Of Fines Per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Sheet2!$A$4:$A$10</c:f>
              <c:strCache>
                <c:ptCount val="6"/>
                <c:pt idx="0">
                  <c:v>Feb</c:v>
                </c:pt>
                <c:pt idx="1">
                  <c:v>May</c:v>
                </c:pt>
                <c:pt idx="2">
                  <c:v>Jul</c:v>
                </c:pt>
                <c:pt idx="3">
                  <c:v>Sep</c:v>
                </c:pt>
                <c:pt idx="4">
                  <c:v>Nov</c:v>
                </c:pt>
                <c:pt idx="5">
                  <c:v>Dec</c:v>
                </c:pt>
              </c:strCache>
            </c:strRef>
          </c:cat>
          <c:val>
            <c:numRef>
              <c:f>Sheet2!$B$4:$B$10</c:f>
              <c:numCache>
                <c:formatCode>General</c:formatCode>
                <c:ptCount val="6"/>
                <c:pt idx="0">
                  <c:v>1500</c:v>
                </c:pt>
                <c:pt idx="1">
                  <c:v>600</c:v>
                </c:pt>
                <c:pt idx="2">
                  <c:v>800</c:v>
                </c:pt>
                <c:pt idx="3">
                  <c:v>800</c:v>
                </c:pt>
                <c:pt idx="4">
                  <c:v>200</c:v>
                </c:pt>
                <c:pt idx="5">
                  <c:v>400</c:v>
                </c:pt>
              </c:numCache>
            </c:numRef>
          </c:val>
          <c:smooth val="0"/>
          <c:extLst>
            <c:ext xmlns:c16="http://schemas.microsoft.com/office/drawing/2014/chart" uri="{C3380CC4-5D6E-409C-BE32-E72D297353CC}">
              <c16:uniqueId val="{00000000-7CC1-4E2E-A6FE-4F2ABE68DBD1}"/>
            </c:ext>
          </c:extLst>
        </c:ser>
        <c:dLbls>
          <c:dLblPos val="t"/>
          <c:showLegendKey val="0"/>
          <c:showVal val="1"/>
          <c:showCatName val="0"/>
          <c:showSerName val="0"/>
          <c:showPercent val="0"/>
          <c:showBubbleSize val="0"/>
        </c:dLbls>
        <c:marker val="1"/>
        <c:smooth val="0"/>
        <c:axId val="493448543"/>
        <c:axId val="493444799"/>
      </c:lineChart>
      <c:catAx>
        <c:axId val="49344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93444799"/>
        <c:crosses val="autoZero"/>
        <c:auto val="1"/>
        <c:lblAlgn val="ctr"/>
        <c:lblOffset val="100"/>
        <c:noMultiLvlLbl val="0"/>
      </c:catAx>
      <c:valAx>
        <c:axId val="49344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SUM OF FINES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9344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[Traffic_fines_project.xlsx]Sheet2!PivotTable2</c:name>
    <c:fmtId val="4"/>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Percentage</a:t>
            </a:r>
            <a:r>
              <a:rPr lang="en-US" b="1" baseline="0"/>
              <a:t> Fines Per Status</a:t>
            </a:r>
            <a:endParaRPr lang="en-US" b="1"/>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pivotFmt>
    </c:pivotFmts>
    <c:plotArea>
      <c:layout>
        <c:manualLayout>
          <c:layoutTarget val="inner"/>
          <c:xMode val="edge"/>
          <c:yMode val="edge"/>
          <c:x val="0.34163285075482797"/>
          <c:y val="0.22159749108919077"/>
          <c:w val="0.37117387868460139"/>
          <c:h val="0.67386455852588423"/>
        </c:manualLayout>
      </c:layout>
      <c:doughnutChart>
        <c:varyColors val="1"/>
        <c:ser>
          <c:idx val="0"/>
          <c:order val="0"/>
          <c:tx>
            <c:strRef>
              <c:f>Sheet2!$B$13:$B$14</c:f>
              <c:strCache>
                <c:ptCount val="1"/>
                <c:pt idx="0">
                  <c:v>Not Paid</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FF34-4497-B218-3D9AEBD8292D}"/>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FF34-4497-B218-3D9AEBD8292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Sheet2!$A$15:$A$17</c:f>
              <c:strCache>
                <c:ptCount val="2"/>
                <c:pt idx="0">
                  <c:v>Active Fine</c:v>
                </c:pt>
                <c:pt idx="1">
                  <c:v>Warrant</c:v>
                </c:pt>
              </c:strCache>
            </c:strRef>
          </c:cat>
          <c:val>
            <c:numRef>
              <c:f>Sheet2!$B$15:$B$17</c:f>
              <c:numCache>
                <c:formatCode>General</c:formatCode>
                <c:ptCount val="2"/>
                <c:pt idx="0">
                  <c:v>3800</c:v>
                </c:pt>
                <c:pt idx="1">
                  <c:v>500</c:v>
                </c:pt>
              </c:numCache>
            </c:numRef>
          </c:val>
          <c:extLst>
            <c:ext xmlns:c16="http://schemas.microsoft.com/office/drawing/2014/chart" uri="{C3380CC4-5D6E-409C-BE32-E72D297353CC}">
              <c16:uniqueId val="{00000004-FF34-4497-B218-3D9AEBD8292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[Traffic_fines_project.xlsx]Sheet2!PivotTable3</c:name>
    <c:fmtId val="4"/>
  </c:pivotSource>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ZA" b="1"/>
              <a:t>Fines Priority vs Status</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Sheet2!$B$20:$B$21</c:f>
              <c:strCache>
                <c:ptCount val="1"/>
                <c:pt idx="0">
                  <c:v>Active Fine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Sheet2!$A$22:$A$25</c:f>
              <c:strCache>
                <c:ptCount val="3"/>
                <c:pt idx="0">
                  <c:v>High</c:v>
                </c:pt>
                <c:pt idx="1">
                  <c:v>Low</c:v>
                </c:pt>
                <c:pt idx="2">
                  <c:v>Medium</c:v>
                </c:pt>
              </c:strCache>
            </c:strRef>
          </c:cat>
          <c:val>
            <c:numRef>
              <c:f>Sheet2!$B$22:$B$25</c:f>
              <c:numCache>
                <c:formatCode>General</c:formatCode>
                <c:ptCount val="3"/>
                <c:pt idx="0">
                  <c:v>2</c:v>
                </c:pt>
                <c:pt idx="1">
                  <c:v>4</c:v>
                </c:pt>
                <c:pt idx="2">
                  <c:v>3</c:v>
                </c:pt>
              </c:numCache>
            </c:numRef>
          </c:val>
          <c:extLst>
            <c:ext xmlns:c16="http://schemas.microsoft.com/office/drawing/2014/chart" uri="{C3380CC4-5D6E-409C-BE32-E72D297353CC}">
              <c16:uniqueId val="{00000000-306F-4081-9936-A1793FAAF809}"/>
            </c:ext>
          </c:extLst>
        </c:ser>
        <c:ser>
          <c:idx val="1"/>
          <c:order val="1"/>
          <c:tx>
            <c:strRef>
              <c:f>Sheet2!$C$20:$C$21</c:f>
              <c:strCache>
                <c:ptCount val="1"/>
                <c:pt idx="0">
                  <c:v>Warrant</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Sheet2!$A$22:$A$25</c:f>
              <c:strCache>
                <c:ptCount val="3"/>
                <c:pt idx="0">
                  <c:v>High</c:v>
                </c:pt>
                <c:pt idx="1">
                  <c:v>Low</c:v>
                </c:pt>
                <c:pt idx="2">
                  <c:v>Medium</c:v>
                </c:pt>
              </c:strCache>
            </c:strRef>
          </c:cat>
          <c:val>
            <c:numRef>
              <c:f>Sheet2!$C$22:$C$25</c:f>
              <c:numCache>
                <c:formatCode>General</c:formatCode>
                <c:ptCount val="3"/>
                <c:pt idx="2">
                  <c:v>1</c:v>
                </c:pt>
              </c:numCache>
            </c:numRef>
          </c:val>
          <c:extLst>
            <c:ext xmlns:c16="http://schemas.microsoft.com/office/drawing/2014/chart" uri="{C3380CC4-5D6E-409C-BE32-E72D297353CC}">
              <c16:uniqueId val="{00000001-306F-4081-9936-A1793FAAF809}"/>
            </c:ext>
          </c:extLst>
        </c:ser>
        <c:dLbls>
          <c:dLblPos val="ctr"/>
          <c:showLegendKey val="0"/>
          <c:showVal val="1"/>
          <c:showCatName val="0"/>
          <c:showSerName val="0"/>
          <c:showPercent val="0"/>
          <c:showBubbleSize val="0"/>
        </c:dLbls>
        <c:gapWidth val="150"/>
        <c:overlap val="100"/>
        <c:axId val="698112319"/>
        <c:axId val="698111071"/>
      </c:barChart>
      <c:catAx>
        <c:axId val="6981123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ZA"/>
                  <a:t>Status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698111071"/>
        <c:crosses val="autoZero"/>
        <c:auto val="1"/>
        <c:lblAlgn val="ctr"/>
        <c:lblOffset val="100"/>
        <c:noMultiLvlLbl val="0"/>
      </c:catAx>
      <c:valAx>
        <c:axId val="69811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ZA"/>
                  <a:t>Number of fines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50000"/>
                    <a:lumOff val="50000"/>
                  </a:schemeClr>
                </a:solidFill>
                <a:latin typeface="+mn-lt"/>
                <a:ea typeface="+mn-ea"/>
                <a:cs typeface="+mn-cs"/>
              </a:defRPr>
            </a:pPr>
            <a:endParaRPr lang="en-US"/>
          </a:p>
        </c:txPr>
        <c:crossAx val="6981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sz="1400" b="1"/>
              <a:t>Number Of Fines Per Week Day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1"/>
        <c:ser>
          <c:idx val="0"/>
          <c:order val="0"/>
          <c:invertIfNegative val="0"/>
          <c:dPt>
            <c:idx val="0"/>
            <c:invertIfNegative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F102-4D07-ACF0-AE01CDDB8F5C}"/>
              </c:ext>
            </c:extLst>
          </c:dPt>
          <c:dPt>
            <c:idx val="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F102-4D07-ACF0-AE01CDDB8F5C}"/>
              </c:ext>
            </c:extLst>
          </c:dPt>
          <c:dPt>
            <c:idx val="2"/>
            <c:invertIfNegative val="0"/>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F102-4D07-ACF0-AE01CDDB8F5C}"/>
              </c:ext>
            </c:extLst>
          </c:dPt>
          <c:dPt>
            <c:idx val="3"/>
            <c:invertIfNegative val="0"/>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F102-4D07-ACF0-AE01CDDB8F5C}"/>
              </c:ext>
            </c:extLst>
          </c:dPt>
          <c:dPt>
            <c:idx val="4"/>
            <c:invertIfNegative val="0"/>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F102-4D07-ACF0-AE01CDDB8F5C}"/>
              </c:ext>
            </c:extLst>
          </c:dPt>
          <c:dPt>
            <c:idx val="5"/>
            <c:invertIfNegative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F102-4D07-ACF0-AE01CDDB8F5C}"/>
              </c:ext>
            </c:extLst>
          </c:dPt>
          <c:dPt>
            <c:idx val="6"/>
            <c:invertIfNegative val="0"/>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F102-4D07-ACF0-AE01CDDB8F5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'Traffic Fines Analysis'!$N$40:$N$46</c:f>
              <c:strCache>
                <c:ptCount val="7"/>
                <c:pt idx="0">
                  <c:v>Monday</c:v>
                </c:pt>
                <c:pt idx="1">
                  <c:v>Tuesday</c:v>
                </c:pt>
                <c:pt idx="2">
                  <c:v>Wednesday</c:v>
                </c:pt>
                <c:pt idx="3">
                  <c:v>Thursday</c:v>
                </c:pt>
                <c:pt idx="4">
                  <c:v>Friday</c:v>
                </c:pt>
                <c:pt idx="5">
                  <c:v>Saturday</c:v>
                </c:pt>
                <c:pt idx="6">
                  <c:v>Sunday</c:v>
                </c:pt>
              </c:strCache>
            </c:strRef>
          </c:cat>
          <c:val>
            <c:numRef>
              <c:f>'Traffic Fines Analysis'!$O$40:$O$46</c:f>
              <c:numCache>
                <c:formatCode>General</c:formatCode>
                <c:ptCount val="7"/>
                <c:pt idx="0">
                  <c:v>2</c:v>
                </c:pt>
                <c:pt idx="1">
                  <c:v>2</c:v>
                </c:pt>
                <c:pt idx="2">
                  <c:v>1</c:v>
                </c:pt>
                <c:pt idx="3">
                  <c:v>2</c:v>
                </c:pt>
                <c:pt idx="4">
                  <c:v>1</c:v>
                </c:pt>
                <c:pt idx="5">
                  <c:v>1</c:v>
                </c:pt>
                <c:pt idx="6">
                  <c:v>1</c:v>
                </c:pt>
              </c:numCache>
            </c:numRef>
          </c:val>
          <c:extLst>
            <c:ext xmlns:c16="http://schemas.microsoft.com/office/drawing/2014/chart" uri="{C3380CC4-5D6E-409C-BE32-E72D297353CC}">
              <c16:uniqueId val="{00000000-083C-46D7-9E5B-B314D0092DE2}"/>
            </c:ext>
          </c:extLst>
        </c:ser>
        <c:dLbls>
          <c:dLblPos val="outEnd"/>
          <c:showLegendKey val="0"/>
          <c:showVal val="1"/>
          <c:showCatName val="0"/>
          <c:showSerName val="0"/>
          <c:showPercent val="0"/>
          <c:showBubbleSize val="0"/>
        </c:dLbls>
        <c:gapWidth val="100"/>
        <c:overlap val="-24"/>
        <c:axId val="2074743055"/>
        <c:axId val="2074743887"/>
      </c:barChart>
      <c:catAx>
        <c:axId val="2074743055"/>
        <c:scaling>
          <c:orientation val="minMax"/>
        </c:scaling>
        <c:delete val="0"/>
        <c:axPos val="b"/>
        <c:title>
          <c:tx>
            <c:rich>
              <a:bodyPr rot="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r>
                  <a:rPr lang="en-ZA" sz="1000"/>
                  <a:t>Week day</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2074743887"/>
        <c:crosses val="autoZero"/>
        <c:auto val="1"/>
        <c:lblAlgn val="ctr"/>
        <c:lblOffset val="100"/>
        <c:noMultiLvlLbl val="0"/>
      </c:catAx>
      <c:valAx>
        <c:axId val="2074743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r>
                  <a:rPr lang="en-ZA" sz="1000"/>
                  <a:t>number</a:t>
                </a:r>
                <a:r>
                  <a:rPr lang="en-ZA" sz="1000" baseline="0"/>
                  <a:t> of fines</a:t>
                </a:r>
                <a:endParaRPr lang="en-ZA" sz="1000"/>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207474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ZA" b="1"/>
              <a:t>Distribution</a:t>
            </a:r>
            <a:r>
              <a:rPr lang="en-ZA" b="1" baseline="0"/>
              <a:t> Of Amount</a:t>
            </a:r>
            <a:endParaRPr lang="en-ZA" b="1"/>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Sheet3!$A$2:$A$8</c:f>
              <c:strCache>
                <c:ptCount val="7"/>
                <c:pt idx="0">
                  <c:v>0</c:v>
                </c:pt>
                <c:pt idx="1">
                  <c:v>200</c:v>
                </c:pt>
                <c:pt idx="2">
                  <c:v>400</c:v>
                </c:pt>
                <c:pt idx="3">
                  <c:v>600</c:v>
                </c:pt>
                <c:pt idx="4">
                  <c:v>800</c:v>
                </c:pt>
                <c:pt idx="5">
                  <c:v>1000</c:v>
                </c:pt>
                <c:pt idx="6">
                  <c:v>More</c:v>
                </c:pt>
              </c:strCache>
            </c:strRef>
          </c:cat>
          <c:val>
            <c:numRef>
              <c:f>Sheet3!$B$2:$B$8</c:f>
              <c:numCache>
                <c:formatCode>General</c:formatCode>
                <c:ptCount val="7"/>
                <c:pt idx="0">
                  <c:v>0</c:v>
                </c:pt>
                <c:pt idx="1">
                  <c:v>3</c:v>
                </c:pt>
                <c:pt idx="2">
                  <c:v>2</c:v>
                </c:pt>
                <c:pt idx="3">
                  <c:v>2</c:v>
                </c:pt>
                <c:pt idx="4">
                  <c:v>2</c:v>
                </c:pt>
                <c:pt idx="5">
                  <c:v>0</c:v>
                </c:pt>
                <c:pt idx="6">
                  <c:v>0</c:v>
                </c:pt>
              </c:numCache>
            </c:numRef>
          </c:val>
          <c:extLst>
            <c:ext xmlns:c16="http://schemas.microsoft.com/office/drawing/2014/chart" uri="{C3380CC4-5D6E-409C-BE32-E72D297353CC}">
              <c16:uniqueId val="{00000000-CC4D-4A4C-95E9-A4471DC13CB4}"/>
            </c:ext>
          </c:extLst>
        </c:ser>
        <c:dLbls>
          <c:dLblPos val="outEnd"/>
          <c:showLegendKey val="0"/>
          <c:showVal val="1"/>
          <c:showCatName val="0"/>
          <c:showSerName val="0"/>
          <c:showPercent val="0"/>
          <c:showBubbleSize val="0"/>
        </c:dLbls>
        <c:gapWidth val="100"/>
        <c:overlap val="-24"/>
        <c:axId val="134513343"/>
        <c:axId val="134517087"/>
      </c:barChart>
      <c:catAx>
        <c:axId val="134513343"/>
        <c:scaling>
          <c:orientation val="minMax"/>
        </c:scaling>
        <c:delete val="0"/>
        <c:axPos val="b"/>
        <c:title>
          <c:tx>
            <c:rich>
              <a:bodyPr rot="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r>
                  <a:rPr lang="en-ZA" sz="1000"/>
                  <a:t>Bins</a:t>
                </a:r>
              </a:p>
            </c:rich>
          </c:tx>
          <c:overlay val="0"/>
          <c:spPr>
            <a:noFill/>
            <a:ln>
              <a:noFill/>
            </a:ln>
            <a:effectLst/>
          </c:spPr>
          <c:txPr>
            <a:bodyPr rot="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134517087"/>
        <c:crosses val="autoZero"/>
        <c:auto val="1"/>
        <c:lblAlgn val="ctr"/>
        <c:lblOffset val="100"/>
        <c:noMultiLvlLbl val="0"/>
      </c:catAx>
      <c:valAx>
        <c:axId val="13451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r>
                  <a:rPr lang="en-ZA" sz="1000"/>
                  <a:t>Frequency</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en-US"/>
          </a:p>
        </c:txPr>
        <c:crossAx val="13451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txData>
          <cx:v>Status amount box plot</cx:v>
        </cx:txData>
      </cx:tx>
      <cx:txPr>
        <a:bodyPr spcFirstLastPara="1" vertOverflow="ellipsis" horzOverflow="overflow" wrap="square" lIns="0" tIns="0" rIns="0" bIns="0" anchor="ctr" anchorCtr="1"/>
        <a:lstStyle/>
        <a:p>
          <a:pPr algn="ctr" rtl="0">
            <a:defRPr sz="1200"/>
          </a:pPr>
          <a:r>
            <a:rPr lang="en-US" sz="1200" b="1" i="0" u="none" strike="noStrike" cap="all" spc="150" baseline="0">
              <a:solidFill>
                <a:sysClr val="windowText" lastClr="000000">
                  <a:lumMod val="50000"/>
                  <a:lumOff val="50000"/>
                </a:sysClr>
              </a:solidFill>
              <a:latin typeface="Calibri" panose="020F0502020204030204"/>
            </a:rPr>
            <a:t>Status amount box plot</a:t>
          </a:r>
        </a:p>
      </cx:txPr>
    </cx:title>
    <cx:plotArea>
      <cx:plotAreaRegion>
        <cx:series layoutId="boxWhisker" uniqueId="{B28D9CC8-5553-4A39-8381-9112A4B8DEF1}">
          <cx:tx>
            <cx:txData>
              <cx:f/>
              <cx:v>Amount vs Fine Priority Box Plot</cx:v>
            </cx:txData>
          </cx:tx>
          <cx:dataId val="0"/>
          <cx:layoutPr>
            <cx:visibility meanLine="0" meanMarker="0" nonoutliers="0" outliers="1"/>
            <cx:statistics quartileMethod="exclusive"/>
          </cx:layoutPr>
        </cx:series>
      </cx:plotAreaRegion>
      <cx:axis id="0">
        <cx:catScaling gapWidth="1.10000002"/>
        <cx:tick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sz="1000"/>
            </a:pPr>
            <a:endParaRPr lang="en-US" sz="1000" b="0" i="0" u="none" strike="noStrike" baseline="0">
              <a:solidFill>
                <a:sysClr val="windowText" lastClr="000000">
                  <a:lumMod val="65000"/>
                  <a:lumOff val="35000"/>
                </a:sysClr>
              </a:solidFill>
              <a:latin typeface="Calibri" panose="020F0502020204030204"/>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1">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1.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678180</xdr:colOff>
      <xdr:row>0</xdr:row>
      <xdr:rowOff>7620</xdr:rowOff>
    </xdr:from>
    <xdr:to>
      <xdr:col>17</xdr:col>
      <xdr:colOff>0</xdr:colOff>
      <xdr:row>7</xdr:row>
      <xdr:rowOff>167640</xdr:rowOff>
    </xdr:to>
    <mc:AlternateContent xmlns:mc="http://schemas.openxmlformats.org/markup-compatibility/2006" xmlns:tsle="http://schemas.microsoft.com/office/drawing/2012/timeslicer">
      <mc:Choice Requires="tsle">
        <xdr:graphicFrame macro="">
          <xdr:nvGraphicFramePr>
            <xdr:cNvPr id="4" name="Due Date">
              <a:extLst>
                <a:ext uri="{FF2B5EF4-FFF2-40B4-BE49-F238E27FC236}">
                  <a16:creationId xmlns:a16="http://schemas.microsoft.com/office/drawing/2014/main" id="{DC083BE2-F202-E163-8A0D-7F1E14C6CAE5}"/>
                </a:ext>
              </a:extLst>
            </xdr:cNvPr>
            <xdr:cNvGraphicFramePr/>
          </xdr:nvGraphicFramePr>
          <xdr:xfrm>
            <a:off x="0" y="0"/>
            <a:ext cx="0" cy="0"/>
          </xdr:xfrm>
          <a:graphic>
            <a:graphicData uri="http://schemas.microsoft.com/office/drawing/2012/timeslicer">
              <tsle:timeslicer name="Due Date"/>
            </a:graphicData>
          </a:graphic>
        </xdr:graphicFrame>
      </mc:Choice>
      <mc:Fallback xmlns="">
        <xdr:sp macro="" textlink="">
          <xdr:nvSpPr>
            <xdr:cNvPr id="0" name=""/>
            <xdr:cNvSpPr>
              <a:spLocks noTextEdit="1"/>
            </xdr:cNvSpPr>
          </xdr:nvSpPr>
          <xdr:spPr>
            <a:xfrm>
              <a:off x="9258300" y="7620"/>
              <a:ext cx="3337560" cy="144018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10</xdr:col>
      <xdr:colOff>312420</xdr:colOff>
      <xdr:row>7</xdr:row>
      <xdr:rowOff>167640</xdr:rowOff>
    </xdr:from>
    <xdr:to>
      <xdr:col>17</xdr:col>
      <xdr:colOff>7620</xdr:colOff>
      <xdr:row>22</xdr:row>
      <xdr:rowOff>175260</xdr:rowOff>
    </xdr:to>
    <xdr:graphicFrame macro="">
      <xdr:nvGraphicFramePr>
        <xdr:cNvPr id="5" name="Chart 4">
          <a:extLst>
            <a:ext uri="{FF2B5EF4-FFF2-40B4-BE49-F238E27FC236}">
              <a16:creationId xmlns:a16="http://schemas.microsoft.com/office/drawing/2014/main" id="{2AB6A1ED-C29A-47EA-9305-500419344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7</xdr:row>
      <xdr:rowOff>175260</xdr:rowOff>
    </xdr:from>
    <xdr:to>
      <xdr:col>10</xdr:col>
      <xdr:colOff>312420</xdr:colOff>
      <xdr:row>22</xdr:row>
      <xdr:rowOff>175260</xdr:rowOff>
    </xdr:to>
    <xdr:graphicFrame macro="">
      <xdr:nvGraphicFramePr>
        <xdr:cNvPr id="6" name="Chart 5">
          <a:extLst>
            <a:ext uri="{FF2B5EF4-FFF2-40B4-BE49-F238E27FC236}">
              <a16:creationId xmlns:a16="http://schemas.microsoft.com/office/drawing/2014/main" id="{7260A8C1-2FCF-C6A9-0854-3426047941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22</xdr:row>
      <xdr:rowOff>175260</xdr:rowOff>
    </xdr:from>
    <xdr:to>
      <xdr:col>10</xdr:col>
      <xdr:colOff>320040</xdr:colOff>
      <xdr:row>37</xdr:row>
      <xdr:rowOff>175260</xdr:rowOff>
    </xdr:to>
    <xdr:graphicFrame macro="">
      <xdr:nvGraphicFramePr>
        <xdr:cNvPr id="8" name="Chart 7">
          <a:extLst>
            <a:ext uri="{FF2B5EF4-FFF2-40B4-BE49-F238E27FC236}">
              <a16:creationId xmlns:a16="http://schemas.microsoft.com/office/drawing/2014/main" id="{090974BE-A6AA-807A-45E4-C34125A21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251460</xdr:colOff>
      <xdr:row>0</xdr:row>
      <xdr:rowOff>175260</xdr:rowOff>
    </xdr:from>
    <xdr:to>
      <xdr:col>11</xdr:col>
      <xdr:colOff>487680</xdr:colOff>
      <xdr:row>14</xdr:row>
      <xdr:rowOff>60960</xdr:rowOff>
    </xdr:to>
    <xdr:graphicFrame macro="">
      <xdr:nvGraphicFramePr>
        <xdr:cNvPr id="2" name="Chart 1">
          <a:extLst>
            <a:ext uri="{FF2B5EF4-FFF2-40B4-BE49-F238E27FC236}">
              <a16:creationId xmlns:a16="http://schemas.microsoft.com/office/drawing/2014/main" id="{669F7D18-C14F-616B-810D-5124D32CA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152400</xdr:rowOff>
    </xdr:from>
    <xdr:to>
      <xdr:col>3</xdr:col>
      <xdr:colOff>563641</xdr:colOff>
      <xdr:row>41</xdr:row>
      <xdr:rowOff>14883</xdr:rowOff>
    </xdr:to>
    <xdr:graphicFrame macro="">
      <xdr:nvGraphicFramePr>
        <xdr:cNvPr id="2" name="Chart 1">
          <a:extLst>
            <a:ext uri="{FF2B5EF4-FFF2-40B4-BE49-F238E27FC236}">
              <a16:creationId xmlns:a16="http://schemas.microsoft.com/office/drawing/2014/main" id="{0D0870E2-2E1F-4589-87F2-1CB665799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759024</xdr:colOff>
      <xdr:row>23</xdr:row>
      <xdr:rowOff>160260</xdr:rowOff>
    </xdr:from>
    <xdr:to>
      <xdr:col>12</xdr:col>
      <xdr:colOff>1</xdr:colOff>
      <xdr:row>41</xdr:row>
      <xdr:rowOff>0</xdr:rowOff>
    </xdr:to>
    <xdr:graphicFrame macro="">
      <xdr:nvGraphicFramePr>
        <xdr:cNvPr id="5" name="Chart 4">
          <a:extLst>
            <a:ext uri="{FF2B5EF4-FFF2-40B4-BE49-F238E27FC236}">
              <a16:creationId xmlns:a16="http://schemas.microsoft.com/office/drawing/2014/main" id="{D022DE9E-53CB-4BA2-80F9-439090A00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917380</xdr:colOff>
      <xdr:row>15</xdr:row>
      <xdr:rowOff>171079</xdr:rowOff>
    </xdr:from>
    <xdr:to>
      <xdr:col>8</xdr:col>
      <xdr:colOff>474730</xdr:colOff>
      <xdr:row>23</xdr:row>
      <xdr:rowOff>134040</xdr:rowOff>
    </xdr:to>
    <mc:AlternateContent xmlns:mc="http://schemas.openxmlformats.org/markup-compatibility/2006" xmlns:tsle="http://schemas.microsoft.com/office/drawing/2012/timeslicer">
      <mc:Choice Requires="tsle">
        <xdr:graphicFrame macro="">
          <xdr:nvGraphicFramePr>
            <xdr:cNvPr id="6" name="Due Date 1">
              <a:extLst>
                <a:ext uri="{FF2B5EF4-FFF2-40B4-BE49-F238E27FC236}">
                  <a16:creationId xmlns:a16="http://schemas.microsoft.com/office/drawing/2014/main" id="{0EF26ABD-AF4E-43E7-8CBC-ACF53D3F0B5E}"/>
                </a:ext>
              </a:extLst>
            </xdr:cNvPr>
            <xdr:cNvGraphicFramePr/>
          </xdr:nvGraphicFramePr>
          <xdr:xfrm>
            <a:off x="0" y="0"/>
            <a:ext cx="0" cy="0"/>
          </xdr:xfrm>
          <a:graphic>
            <a:graphicData uri="http://schemas.microsoft.com/office/drawing/2012/timeslicer">
              <tsle:timeslicer name="Due Date 1"/>
            </a:graphicData>
          </a:graphic>
        </xdr:graphicFrame>
      </mc:Choice>
      <mc:Fallback xmlns="">
        <xdr:sp macro="" textlink="">
          <xdr:nvSpPr>
            <xdr:cNvPr id="0" name=""/>
            <xdr:cNvSpPr>
              <a:spLocks noTextEdit="1"/>
            </xdr:cNvSpPr>
          </xdr:nvSpPr>
          <xdr:spPr>
            <a:xfrm>
              <a:off x="10709080" y="3180979"/>
              <a:ext cx="4091250" cy="1385361"/>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0</xdr:col>
      <xdr:colOff>20320</xdr:colOff>
      <xdr:row>40</xdr:row>
      <xdr:rowOff>172998</xdr:rowOff>
    </xdr:from>
    <xdr:to>
      <xdr:col>3</xdr:col>
      <xdr:colOff>550664</xdr:colOff>
      <xdr:row>59</xdr:row>
      <xdr:rowOff>29488</xdr:rowOff>
    </xdr:to>
    <xdr:graphicFrame macro="">
      <xdr:nvGraphicFramePr>
        <xdr:cNvPr id="9" name="Chart 8">
          <a:extLst>
            <a:ext uri="{FF2B5EF4-FFF2-40B4-BE49-F238E27FC236}">
              <a16:creationId xmlns:a16="http://schemas.microsoft.com/office/drawing/2014/main" id="{9DB76679-F008-4D63-8528-D195FE43D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xdr:row>
      <xdr:rowOff>179070</xdr:rowOff>
    </xdr:from>
    <xdr:to>
      <xdr:col>12</xdr:col>
      <xdr:colOff>1904</xdr:colOff>
      <xdr:row>15</xdr:row>
      <xdr:rowOff>163711</xdr:rowOff>
    </xdr:to>
    <xdr:sp macro="" textlink="">
      <xdr:nvSpPr>
        <xdr:cNvPr id="10" name="TextBox 9">
          <a:extLst>
            <a:ext uri="{FF2B5EF4-FFF2-40B4-BE49-F238E27FC236}">
              <a16:creationId xmlns:a16="http://schemas.microsoft.com/office/drawing/2014/main" id="{F8328311-7B75-1A97-2465-B14E51388CBA}"/>
            </a:ext>
          </a:extLst>
        </xdr:cNvPr>
        <xdr:cNvSpPr txBox="1"/>
      </xdr:nvSpPr>
      <xdr:spPr>
        <a:xfrm>
          <a:off x="0" y="2113836"/>
          <a:ext cx="16253935" cy="937141"/>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3600" b="1">
              <a:solidFill>
                <a:schemeClr val="bg1"/>
              </a:solidFill>
            </a:rPr>
            <a:t>Traffic</a:t>
          </a:r>
          <a:r>
            <a:rPr lang="en-ZA" sz="3600" b="1" baseline="0">
              <a:solidFill>
                <a:schemeClr val="bg1"/>
              </a:solidFill>
            </a:rPr>
            <a:t> Fine Dashboard</a:t>
          </a:r>
          <a:endParaRPr lang="en-ZA" sz="3600" b="1">
            <a:solidFill>
              <a:schemeClr val="bg1"/>
            </a:solidFill>
          </a:endParaRPr>
        </a:p>
      </xdr:txBody>
    </xdr:sp>
    <xdr:clientData/>
  </xdr:twoCellAnchor>
  <xdr:twoCellAnchor>
    <xdr:from>
      <xdr:col>3</xdr:col>
      <xdr:colOff>552013</xdr:colOff>
      <xdr:row>23</xdr:row>
      <xdr:rowOff>158750</xdr:rowOff>
    </xdr:from>
    <xdr:to>
      <xdr:col>7</xdr:col>
      <xdr:colOff>740331</xdr:colOff>
      <xdr:row>40</xdr:row>
      <xdr:rowOff>165616</xdr:rowOff>
    </xdr:to>
    <xdr:graphicFrame macro="">
      <xdr:nvGraphicFramePr>
        <xdr:cNvPr id="3" name="Chart 2">
          <a:extLst>
            <a:ext uri="{FF2B5EF4-FFF2-40B4-BE49-F238E27FC236}">
              <a16:creationId xmlns:a16="http://schemas.microsoft.com/office/drawing/2014/main" id="{9218485C-2EA1-FA98-F7E0-2DF3EDE79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16913</xdr:colOff>
      <xdr:row>16</xdr:row>
      <xdr:rowOff>16913</xdr:rowOff>
    </xdr:from>
    <xdr:to>
      <xdr:col>1</xdr:col>
      <xdr:colOff>401836</xdr:colOff>
      <xdr:row>23</xdr:row>
      <xdr:rowOff>142875</xdr:rowOff>
    </xdr:to>
    <xdr:sp macro="" textlink="">
      <xdr:nvSpPr>
        <xdr:cNvPr id="4" name="TextBox 3">
          <a:extLst>
            <a:ext uri="{FF2B5EF4-FFF2-40B4-BE49-F238E27FC236}">
              <a16:creationId xmlns:a16="http://schemas.microsoft.com/office/drawing/2014/main" id="{8DC61BFA-73DF-98CE-3FF5-1A018655488F}"/>
            </a:ext>
          </a:extLst>
        </xdr:cNvPr>
        <xdr:cNvSpPr txBox="1"/>
      </xdr:nvSpPr>
      <xdr:spPr>
        <a:xfrm>
          <a:off x="16913" y="3239538"/>
          <a:ext cx="2226423" cy="13483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400" b="1"/>
            <a:t>Total Sum Of Fines</a:t>
          </a:r>
        </a:p>
        <a:p>
          <a:pPr algn="ctr"/>
          <a:r>
            <a:rPr lang="en-ZA" sz="1200" b="1">
              <a:solidFill>
                <a:srgbClr val="FF0000"/>
              </a:solidFill>
            </a:rPr>
            <a:t>ZAR</a:t>
          </a:r>
          <a:r>
            <a:rPr lang="en-ZA" sz="1200" b="1" baseline="0">
              <a:solidFill>
                <a:srgbClr val="FF0000"/>
              </a:solidFill>
            </a:rPr>
            <a:t> 4300</a:t>
          </a:r>
          <a:endParaRPr lang="en-ZA" sz="1200" b="1">
            <a:solidFill>
              <a:srgbClr val="FF0000"/>
            </a:solidFill>
          </a:endParaRPr>
        </a:p>
      </xdr:txBody>
    </xdr:sp>
    <xdr:clientData/>
  </xdr:twoCellAnchor>
  <xdr:twoCellAnchor>
    <xdr:from>
      <xdr:col>1</xdr:col>
      <xdr:colOff>398025</xdr:colOff>
      <xdr:row>16</xdr:row>
      <xdr:rowOff>13226</xdr:rowOff>
    </xdr:from>
    <xdr:to>
      <xdr:col>2</xdr:col>
      <xdr:colOff>1263044</xdr:colOff>
      <xdr:row>23</xdr:row>
      <xdr:rowOff>142874</xdr:rowOff>
    </xdr:to>
    <xdr:sp macro="" textlink="">
      <xdr:nvSpPr>
        <xdr:cNvPr id="7" name="TextBox 6">
          <a:extLst>
            <a:ext uri="{FF2B5EF4-FFF2-40B4-BE49-F238E27FC236}">
              <a16:creationId xmlns:a16="http://schemas.microsoft.com/office/drawing/2014/main" id="{DBA222E0-BBF4-A23E-FC21-8985818949C6}"/>
            </a:ext>
          </a:extLst>
        </xdr:cNvPr>
        <xdr:cNvSpPr txBox="1"/>
      </xdr:nvSpPr>
      <xdr:spPr>
        <a:xfrm>
          <a:off x="2239525" y="3235851"/>
          <a:ext cx="2373144" cy="1352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400" b="1"/>
            <a:t>Count Of Fines</a:t>
          </a:r>
        </a:p>
        <a:p>
          <a:pPr algn="ctr"/>
          <a:r>
            <a:rPr lang="en-ZA" sz="1200" b="1">
              <a:solidFill>
                <a:srgbClr val="FF0000"/>
              </a:solidFill>
            </a:rPr>
            <a:t>10</a:t>
          </a:r>
        </a:p>
      </xdr:txBody>
    </xdr:sp>
    <xdr:clientData/>
  </xdr:twoCellAnchor>
  <xdr:twoCellAnchor>
    <xdr:from>
      <xdr:col>2</xdr:col>
      <xdr:colOff>1265039</xdr:colOff>
      <xdr:row>15</xdr:row>
      <xdr:rowOff>173237</xdr:rowOff>
    </xdr:from>
    <xdr:to>
      <xdr:col>4</xdr:col>
      <xdr:colOff>859393</xdr:colOff>
      <xdr:row>23</xdr:row>
      <xdr:rowOff>148684</xdr:rowOff>
    </xdr:to>
    <xdr:sp macro="" textlink="">
      <xdr:nvSpPr>
        <xdr:cNvPr id="8" name="TextBox 7">
          <a:extLst>
            <a:ext uri="{FF2B5EF4-FFF2-40B4-BE49-F238E27FC236}">
              <a16:creationId xmlns:a16="http://schemas.microsoft.com/office/drawing/2014/main" id="{5AB26BB6-8FE4-C9C7-4F17-09F78834583C}"/>
            </a:ext>
          </a:extLst>
        </xdr:cNvPr>
        <xdr:cNvSpPr txBox="1"/>
      </xdr:nvSpPr>
      <xdr:spPr>
        <a:xfrm>
          <a:off x="4613672" y="3060503"/>
          <a:ext cx="2466737" cy="14041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400" b="1"/>
            <a:t>Fine With</a:t>
          </a:r>
          <a:r>
            <a:rPr lang="en-ZA" sz="1400" b="1" baseline="0"/>
            <a:t> The Highest Amount</a:t>
          </a:r>
        </a:p>
        <a:p>
          <a:pPr algn="ctr"/>
          <a:r>
            <a:rPr lang="en-ZA" sz="1200" b="1" baseline="0">
              <a:solidFill>
                <a:srgbClr val="FF0000"/>
              </a:solidFill>
            </a:rPr>
            <a:t>ZAR 800</a:t>
          </a:r>
          <a:endParaRPr lang="en-ZA" sz="1200" b="1">
            <a:solidFill>
              <a:srgbClr val="FF0000"/>
            </a:solidFill>
          </a:endParaRPr>
        </a:p>
      </xdr:txBody>
    </xdr:sp>
    <xdr:clientData/>
  </xdr:twoCellAnchor>
  <xdr:twoCellAnchor>
    <xdr:from>
      <xdr:col>4</xdr:col>
      <xdr:colOff>859393</xdr:colOff>
      <xdr:row>15</xdr:row>
      <xdr:rowOff>174783</xdr:rowOff>
    </xdr:from>
    <xdr:to>
      <xdr:col>6</xdr:col>
      <xdr:colOff>893716</xdr:colOff>
      <xdr:row>23</xdr:row>
      <xdr:rowOff>148829</xdr:rowOff>
    </xdr:to>
    <xdr:sp macro="" textlink="">
      <xdr:nvSpPr>
        <xdr:cNvPr id="11" name="TextBox 10">
          <a:extLst>
            <a:ext uri="{FF2B5EF4-FFF2-40B4-BE49-F238E27FC236}">
              <a16:creationId xmlns:a16="http://schemas.microsoft.com/office/drawing/2014/main" id="{2D2E2DEF-D942-460A-5AD5-0B3347679168}"/>
            </a:ext>
          </a:extLst>
        </xdr:cNvPr>
        <xdr:cNvSpPr txBox="1"/>
      </xdr:nvSpPr>
      <xdr:spPr>
        <a:xfrm>
          <a:off x="7080409" y="3062049"/>
          <a:ext cx="2207213" cy="14027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ZA" sz="1400" b="1"/>
            <a:t>Fine With The</a:t>
          </a:r>
          <a:r>
            <a:rPr lang="en-ZA" sz="1400" b="1" baseline="0"/>
            <a:t> Longest Day Open</a:t>
          </a:r>
        </a:p>
        <a:p>
          <a:pPr algn="ctr"/>
          <a:r>
            <a:rPr lang="en-ZA" sz="1200" b="1" i="0" u="none" strike="noStrike">
              <a:solidFill>
                <a:srgbClr val="FF0000"/>
              </a:solidFill>
              <a:effectLst/>
              <a:latin typeface="+mn-lt"/>
              <a:ea typeface="+mn-ea"/>
              <a:cs typeface="+mn-cs"/>
            </a:rPr>
            <a:t>A2/60691/808/122192</a:t>
          </a:r>
          <a:r>
            <a:rPr lang="en-ZA" sz="1200" b="1">
              <a:solidFill>
                <a:srgbClr val="FF0000"/>
              </a:solidFill>
            </a:rPr>
            <a:t> </a:t>
          </a:r>
        </a:p>
      </xdr:txBody>
    </xdr:sp>
    <xdr:clientData/>
  </xdr:twoCellAnchor>
  <xdr:twoCellAnchor editAs="absolute">
    <xdr:from>
      <xdr:col>7</xdr:col>
      <xdr:colOff>2230640</xdr:colOff>
      <xdr:row>16</xdr:row>
      <xdr:rowOff>17274</xdr:rowOff>
    </xdr:from>
    <xdr:to>
      <xdr:col>9</xdr:col>
      <xdr:colOff>454025</xdr:colOff>
      <xdr:row>24</xdr:row>
      <xdr:rowOff>0</xdr:rowOff>
    </xdr:to>
    <mc:AlternateContent xmlns:mc="http://schemas.openxmlformats.org/markup-compatibility/2006" xmlns:sle15="http://schemas.microsoft.com/office/drawing/2012/slicer">
      <mc:Choice Requires="sle15">
        <xdr:graphicFrame macro="">
          <xdr:nvGraphicFramePr>
            <xdr:cNvPr id="12" name="Fines Priority">
              <a:extLst>
                <a:ext uri="{FF2B5EF4-FFF2-40B4-BE49-F238E27FC236}">
                  <a16:creationId xmlns:a16="http://schemas.microsoft.com/office/drawing/2014/main" id="{874CE2CD-569B-EF28-FBE7-CA7B8020ED6C}"/>
                </a:ext>
              </a:extLst>
            </xdr:cNvPr>
            <xdr:cNvGraphicFramePr/>
          </xdr:nvGraphicFramePr>
          <xdr:xfrm>
            <a:off x="0" y="0"/>
            <a:ext cx="0" cy="0"/>
          </xdr:xfrm>
          <a:graphic>
            <a:graphicData uri="http://schemas.microsoft.com/office/drawing/2010/slicer">
              <sle:slicer xmlns:sle="http://schemas.microsoft.com/office/drawing/2010/slicer" name="Fines Priority"/>
            </a:graphicData>
          </a:graphic>
        </xdr:graphicFrame>
      </mc:Choice>
      <mc:Fallback xmlns="">
        <xdr:sp macro="" textlink="">
          <xdr:nvSpPr>
            <xdr:cNvPr id="0" name=""/>
            <xdr:cNvSpPr>
              <a:spLocks noTextEdit="1"/>
            </xdr:cNvSpPr>
          </xdr:nvSpPr>
          <xdr:spPr>
            <a:xfrm>
              <a:off x="13482840" y="3204974"/>
              <a:ext cx="2757285" cy="1405126"/>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3</xdr:col>
      <xdr:colOff>550666</xdr:colOff>
      <xdr:row>40</xdr:row>
      <xdr:rowOff>173236</xdr:rowOff>
    </xdr:from>
    <xdr:to>
      <xdr:col>7</xdr:col>
      <xdr:colOff>740332</xdr:colOff>
      <xdr:row>59</xdr:row>
      <xdr:rowOff>31750</xdr:rowOff>
    </xdr:to>
    <xdr:graphicFrame macro="">
      <xdr:nvGraphicFramePr>
        <xdr:cNvPr id="14" name="Chart 13">
          <a:extLst>
            <a:ext uri="{FF2B5EF4-FFF2-40B4-BE49-F238E27FC236}">
              <a16:creationId xmlns:a16="http://schemas.microsoft.com/office/drawing/2014/main" id="{986C878A-DFDF-4FD3-AF43-FA1EBBBF8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745054</xdr:colOff>
      <xdr:row>40</xdr:row>
      <xdr:rowOff>170419</xdr:rowOff>
    </xdr:from>
    <xdr:to>
      <xdr:col>12</xdr:col>
      <xdr:colOff>0</xdr:colOff>
      <xdr:row>59</xdr:row>
      <xdr:rowOff>47626</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5D91437C-7AB6-3780-8429-F7C9B8499F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999794" y="7698979"/>
              <a:ext cx="8040806" cy="3351927"/>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eka, Loaone, Vodacom (External)" refreshedDate="44901.636763888891" createdVersion="8" refreshedVersion="8" minRefreshableVersion="3" recordCount="10" xr:uid="{5063F935-5ABD-41B3-80B2-59F65FD5198E}">
  <cacheSource type="worksheet">
    <worksheetSource name="tbl_traffic_fines"/>
  </cacheSource>
  <cacheFields count="10">
    <cacheField name="Traffic Notice" numFmtId="49">
      <sharedItems/>
    </cacheField>
    <cacheField name="Amount" numFmtId="164">
      <sharedItems containsSemiMixedTypes="0" containsString="0" containsNumber="1" containsInteger="1" minValue="200" maxValue="800"/>
    </cacheField>
    <cacheField name="Fines Priority" numFmtId="164">
      <sharedItems count="3">
        <s v="Low"/>
        <s v="Medium"/>
        <s v="High"/>
      </sharedItems>
    </cacheField>
    <cacheField name="Offense Date" numFmtId="14">
      <sharedItems containsSemiMixedTypes="0" containsNonDate="0" containsDate="1" containsString="0" minDate="2021-03-27T00:00:00" maxDate="2022-10-27T00:00:00"/>
    </cacheField>
    <cacheField name="Due Date" numFmtId="14">
      <sharedItems containsSemiMixedTypes="0" containsNonDate="0" containsDate="1" containsString="0" minDate="2021-12-04T00:00:00" maxDate="2023-05-17T00:00:00" count="10">
        <d v="2022-11-17T00:00:00"/>
        <d v="2022-02-18T00:00:00"/>
        <d v="2022-02-22T00:00:00"/>
        <d v="2021-12-04T00:00:00"/>
        <d v="2023-02-10T00:00:00"/>
        <d v="2023-05-16T00:00:00"/>
        <d v="2022-07-04T00:00:00"/>
        <d v="2023-02-08T00:00:00"/>
        <d v="2022-09-11T00:00:00"/>
        <d v="2022-12-14T00:00:00"/>
      </sharedItems>
      <fieldGroup par="9" base="4">
        <rangePr groupBy="months" startDate="2021-12-04T00:00:00" endDate="2023-05-17T00:00:00"/>
        <groupItems count="14">
          <s v="&lt;2021/12/04"/>
          <s v="Jan"/>
          <s v="Feb"/>
          <s v="Mar"/>
          <s v="Apr"/>
          <s v="May"/>
          <s v="Jun"/>
          <s v="Jul"/>
          <s v="Aug"/>
          <s v="Sep"/>
          <s v="Oct"/>
          <s v="Nov"/>
          <s v="Dec"/>
          <s v="&gt;2023/05/17"/>
        </groupItems>
      </fieldGroup>
    </cacheField>
    <cacheField name="Status" numFmtId="49">
      <sharedItems count="2">
        <s v="Active Fine"/>
        <s v="Warrant"/>
      </sharedItems>
    </cacheField>
    <cacheField name="Action" numFmtId="49">
      <sharedItems count="1">
        <s v="Not Paid"/>
      </sharedItems>
    </cacheField>
    <cacheField name="Traffic Notice ID" numFmtId="49">
      <sharedItems containsSemiMixedTypes="0" containsString="0" containsNumber="1" containsInteger="1" minValue="1028" maxValue="196865"/>
    </cacheField>
    <cacheField name="Quarters" numFmtId="0" databaseField="0">
      <fieldGroup base="4">
        <rangePr groupBy="quarters" startDate="2021-12-04T00:00:00" endDate="2023-05-17T00:00:00"/>
        <groupItems count="6">
          <s v="&lt;2021/12/04"/>
          <s v="Qtr1"/>
          <s v="Qtr2"/>
          <s v="Qtr3"/>
          <s v="Qtr4"/>
          <s v="&gt;2023/05/17"/>
        </groupItems>
      </fieldGroup>
    </cacheField>
    <cacheField name="Years" numFmtId="0" databaseField="0">
      <fieldGroup base="4">
        <rangePr groupBy="years" startDate="2021-12-04T00:00:00" endDate="2023-05-17T00:00:00"/>
        <groupItems count="5">
          <s v="&lt;2021/12/04"/>
          <s v="2021"/>
          <s v="2022"/>
          <s v="2023"/>
          <s v="&gt;2023/05/17"/>
        </groupItems>
      </fieldGroup>
    </cacheField>
  </cacheFields>
  <extLst>
    <ext xmlns:x14="http://schemas.microsoft.com/office/spreadsheetml/2009/9/main" uri="{725AE2AE-9491-48be-B2B4-4EB974FC3084}">
      <x14:pivotCacheDefinition pivotCacheId="10897007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2/60691/808/122192"/>
    <n v="200"/>
    <x v="0"/>
    <d v="2021-03-27T00:00:00"/>
    <x v="0"/>
    <x v="0"/>
    <x v="0"/>
    <n v="122192"/>
  </r>
  <r>
    <s v="A7/92249/808/185313"/>
    <n v="400"/>
    <x v="1"/>
    <d v="2021-08-03T00:00:00"/>
    <x v="1"/>
    <x v="0"/>
    <x v="0"/>
    <n v="185313"/>
  </r>
  <r>
    <s v="A8/05812/808/012440"/>
    <n v="500"/>
    <x v="1"/>
    <d v="2021-08-06T00:00:00"/>
    <x v="2"/>
    <x v="1"/>
    <x v="0"/>
    <n v="12440"/>
  </r>
  <r>
    <s v="B1/98028/808/196865"/>
    <n v="200"/>
    <x v="0"/>
    <d v="2021-10-17T00:00:00"/>
    <x v="3"/>
    <x v="0"/>
    <x v="0"/>
    <n v="196865"/>
  </r>
  <r>
    <s v="B3/11557/808/023925"/>
    <n v="400"/>
    <x v="1"/>
    <d v="2021-11-13T00:00:00"/>
    <x v="4"/>
    <x v="0"/>
    <x v="0"/>
    <n v="23925"/>
  </r>
  <r>
    <s v="B6/00107/808/001028"/>
    <n v="600"/>
    <x v="1"/>
    <d v="2022-01-23T00:00:00"/>
    <x v="5"/>
    <x v="0"/>
    <x v="0"/>
    <n v="1028"/>
  </r>
  <r>
    <s v="C2/07112/808/015034"/>
    <n v="800"/>
    <x v="2"/>
    <d v="2022-05-10T00:00:00"/>
    <x v="6"/>
    <x v="0"/>
    <x v="0"/>
    <n v="15034"/>
  </r>
  <r>
    <s v="C5/27361/808/055535"/>
    <n v="200"/>
    <x v="0"/>
    <d v="2022-07-24T00:00:00"/>
    <x v="7"/>
    <x v="0"/>
    <x v="0"/>
    <n v="55535"/>
  </r>
  <r>
    <s v="C5/34997/808/070807"/>
    <n v="800"/>
    <x v="2"/>
    <d v="2022-07-25T00:00:00"/>
    <x v="8"/>
    <x v="0"/>
    <x v="0"/>
    <n v="70807"/>
  </r>
  <r>
    <s v="C9/87114/808/175045"/>
    <n v="200"/>
    <x v="0"/>
    <d v="2022-10-26T00:00:00"/>
    <x v="9"/>
    <x v="0"/>
    <x v="0"/>
    <n v="1750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19B80B-73C5-45D0-84BE-ECBA122BE6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5" firstHeaderRow="1" firstDataRow="2" firstDataCol="1"/>
  <pivotFields count="10">
    <pivotField showAll="0"/>
    <pivotField numFmtId="164" showAll="0"/>
    <pivotField axis="axisRow" dataField="1" showAll="0">
      <items count="4">
        <item x="2"/>
        <item x="0"/>
        <item x="1"/>
        <item t="default"/>
      </items>
    </pivotField>
    <pivotField numFmtId="14" showAll="0"/>
    <pivotField numFmtId="14" showAll="0"/>
    <pivotField axis="axisCol" showAll="0">
      <items count="3">
        <item x="0"/>
        <item x="1"/>
        <item t="default"/>
      </items>
    </pivotField>
    <pivotField showAll="0"/>
    <pivotField numFmtId="49" showAll="0"/>
    <pivotField showAll="0" defaultSubtotal="0"/>
    <pivotField showAll="0" defaultSubtotal="0"/>
  </pivotFields>
  <rowFields count="1">
    <field x="2"/>
  </rowFields>
  <rowItems count="4">
    <i>
      <x/>
    </i>
    <i>
      <x v="1"/>
    </i>
    <i>
      <x v="2"/>
    </i>
    <i t="grand">
      <x/>
    </i>
  </rowItems>
  <colFields count="1">
    <field x="5"/>
  </colFields>
  <colItems count="3">
    <i>
      <x/>
    </i>
    <i>
      <x v="1"/>
    </i>
    <i t="grand">
      <x/>
    </i>
  </colItems>
  <dataFields count="1">
    <dataField name="Count of Fines Priority" fld="2"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0"/>
          </reference>
        </references>
      </pivotArea>
    </chartFormat>
    <chartFormat chart="4" format="6"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D6AD54-ED2B-45FB-93EE-EA7A8C68D4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C17" firstHeaderRow="1" firstDataRow="2" firstDataCol="1"/>
  <pivotFields count="10">
    <pivotField showAll="0"/>
    <pivotField dataField="1" numFmtId="164" showAll="0"/>
    <pivotField showAll="0"/>
    <pivotField numFmtId="14" showAll="0"/>
    <pivotField numFmtId="14" showAll="0"/>
    <pivotField axis="axisRow" showAll="0">
      <items count="3">
        <item x="0"/>
        <item x="1"/>
        <item t="default"/>
      </items>
    </pivotField>
    <pivotField axis="axisCol" showAll="0">
      <items count="2">
        <item x="0"/>
        <item t="default"/>
      </items>
    </pivotField>
    <pivotField numFmtId="49" showAll="0"/>
    <pivotField showAll="0" defaultSubtotal="0"/>
    <pivotField showAll="0" defaultSubtotal="0"/>
  </pivotFields>
  <rowFields count="1">
    <field x="5"/>
  </rowFields>
  <rowItems count="3">
    <i>
      <x/>
    </i>
    <i>
      <x v="1"/>
    </i>
    <i t="grand">
      <x/>
    </i>
  </rowItems>
  <colFields count="1">
    <field x="6"/>
  </colFields>
  <colItems count="2">
    <i>
      <x/>
    </i>
    <i t="grand">
      <x/>
    </i>
  </colItems>
  <dataFields count="1">
    <dataField name="Sum of Amount" fld="1" baseField="0" baseItem="0"/>
  </dataFields>
  <chartFormats count="7">
    <chartFormat chart="0" format="1" series="1">
      <pivotArea type="data" outline="0" fieldPosition="0">
        <references count="1">
          <reference field="6" count="1" selected="0">
            <x v="0"/>
          </reference>
        </references>
      </pivotArea>
    </chartFormat>
    <chartFormat chart="0" format="2" series="1">
      <pivotArea type="data" outline="0" fieldPosition="0">
        <references count="2">
          <reference field="4294967294" count="1" selected="0">
            <x v="0"/>
          </reference>
          <reference field="6" count="1" selected="0">
            <x v="0"/>
          </reference>
        </references>
      </pivotArea>
    </chartFormat>
    <chartFormat chart="4" format="6" series="1">
      <pivotArea type="data" outline="0" fieldPosition="0">
        <references count="2">
          <reference field="4294967294" count="1" selected="0">
            <x v="0"/>
          </reference>
          <reference field="6" count="1" selected="0">
            <x v="0"/>
          </reference>
        </references>
      </pivotArea>
    </chartFormat>
    <chartFormat chart="4" format="7">
      <pivotArea type="data" outline="0" fieldPosition="0">
        <references count="3">
          <reference field="4294967294" count="1" selected="0">
            <x v="0"/>
          </reference>
          <reference field="5" count="1" selected="0">
            <x v="0"/>
          </reference>
          <reference field="6" count="1" selected="0">
            <x v="0"/>
          </reference>
        </references>
      </pivotArea>
    </chartFormat>
    <chartFormat chart="4" format="8">
      <pivotArea type="data" outline="0" fieldPosition="0">
        <references count="3">
          <reference field="4294967294" count="1" selected="0">
            <x v="0"/>
          </reference>
          <reference field="5" count="1" selected="0">
            <x v="1"/>
          </reference>
          <reference field="6" count="1" selected="0">
            <x v="0"/>
          </reference>
        </references>
      </pivotArea>
    </chartFormat>
    <chartFormat chart="0" format="3">
      <pivotArea type="data" outline="0" fieldPosition="0">
        <references count="3">
          <reference field="4294967294" count="1" selected="0">
            <x v="0"/>
          </reference>
          <reference field="5" count="1" selected="0">
            <x v="0"/>
          </reference>
          <reference field="6" count="1" selected="0">
            <x v="0"/>
          </reference>
        </references>
      </pivotArea>
    </chartFormat>
    <chartFormat chart="0" format="4">
      <pivotArea type="data" outline="0" fieldPosition="0">
        <references count="3">
          <reference field="4294967294" count="1" selected="0">
            <x v="0"/>
          </reference>
          <reference field="5" count="1" selected="0">
            <x v="1"/>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CBAF7F-0017-4092-A7B0-62F4E850843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0" firstHeaderRow="1" firstDataRow="1" firstDataCol="1"/>
  <pivotFields count="10">
    <pivotField showAll="0"/>
    <pivotField dataField="1" numFmtId="164" showAll="0"/>
    <pivotField showAll="0"/>
    <pivotField numFmtId="14" showAll="0"/>
    <pivotField axis="axisRow" numFmtId="14" showAll="0">
      <items count="15">
        <item x="0"/>
        <item x="1"/>
        <item x="2"/>
        <item x="3"/>
        <item x="4"/>
        <item x="5"/>
        <item x="6"/>
        <item x="7"/>
        <item x="8"/>
        <item x="9"/>
        <item x="10"/>
        <item x="11"/>
        <item x="12"/>
        <item x="13"/>
        <item t="default"/>
      </items>
    </pivotField>
    <pivotField showAll="0"/>
    <pivotField showAll="0"/>
    <pivotField numFmtId="49"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4"/>
  </rowFields>
  <rowItems count="7">
    <i>
      <x v="2"/>
    </i>
    <i>
      <x v="5"/>
    </i>
    <i>
      <x v="7"/>
    </i>
    <i>
      <x v="9"/>
    </i>
    <i>
      <x v="11"/>
    </i>
    <i>
      <x v="12"/>
    </i>
    <i t="grand">
      <x/>
    </i>
  </rowItems>
  <colItems count="1">
    <i/>
  </colItems>
  <dataFields count="1">
    <dataField name="Sum of Amount"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es_Priority" xr10:uid="{26EF9A36-250A-4AE7-A591-72BC0F0D70E2}" sourceName="Fines Priority">
  <extLst>
    <x:ext xmlns:x15="http://schemas.microsoft.com/office/spreadsheetml/2010/11/main" uri="{2F2917AC-EB37-4324-AD4E-5DD8C200BD13}">
      <x15:tableSlicerCache tableId="3"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nes Priority" xr10:uid="{046C57BB-F701-4DD6-B65B-63702CC8C850}" cache="Slicer_Fines_Priority" caption="Fines Prior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97997D-5D65-4BB2-9370-F81D79F1DD4E}" name="tbl_traffic_fines" displayName="tbl_traffic_fines" ref="A1:L11" headerRowDxfId="23" dataDxfId="22">
  <autoFilter ref="A1:L11" xr:uid="{C397997D-5D65-4BB2-9370-F81D79F1DD4E}"/>
  <sortState xmlns:xlrd2="http://schemas.microsoft.com/office/spreadsheetml/2017/richdata2" ref="A2:L11">
    <sortCondition ref="F1:F11"/>
  </sortState>
  <tableColumns count="12">
    <tableColumn id="1" xr3:uid="{3C4DF17B-8B42-406A-AE0C-F0FBCDD63578}" name="Traffic Notice" totalsRowLabel="Total" dataDxfId="21" totalsRowDxfId="20"/>
    <tableColumn id="7" xr3:uid="{9C88576F-9544-4187-9A63-AE0A3665A04A}" name="Traffic Notice ID" totalsRowFunction="sum" dataDxfId="19" totalsRowDxfId="18"/>
    <tableColumn id="2" xr3:uid="{27C60E76-ECB4-4D04-A4B3-C03D5658C0B6}" name="Amount" dataDxfId="17" totalsRowDxfId="16"/>
    <tableColumn id="8" xr3:uid="{9731D510-9BBF-4116-96DB-0214518166E8}" name="Fines Priority" dataDxfId="15" totalsRowDxfId="14">
      <calculatedColumnFormula>IF(tbl_traffic_fines[[#This Row],[Amount]]&lt;=200,"Low",IF(tbl_traffic_fines[[#This Row],[Amount]]&lt;=600,"Medium",IF(tbl_traffic_fines[[#This Row],[Amount]]&gt;600,"High","Critical")))</calculatedColumnFormula>
    </tableColumn>
    <tableColumn id="9" xr3:uid="{83626085-5586-4C4F-B86F-2A6D2F7DFD34}" name="Todays Date" dataDxfId="13" totalsRowDxfId="12">
      <calculatedColumnFormula>TODAY()</calculatedColumnFormula>
    </tableColumn>
    <tableColumn id="3" xr3:uid="{62E2875C-83DF-448B-B90E-B203237535DD}" name="Offense Date" dataDxfId="11" totalsRowDxfId="10"/>
    <tableColumn id="4" xr3:uid="{4028BC8E-D942-4CF9-AB83-797A54D60B50}" name="Due Date" dataDxfId="9" totalsRowDxfId="8"/>
    <tableColumn id="12" xr3:uid="{3265CC31-C04B-4DB4-B12F-C70033D18DCE}" name="Number Of Days Fine Open" dataDxfId="0">
      <calculatedColumnFormula>tbl_traffic_fines[[#This Row],[Due Date]]-tbl_traffic_fines[[#This Row],[Offense Date]]</calculatedColumnFormula>
    </tableColumn>
    <tableColumn id="10" xr3:uid="{A7CBD586-66DF-4D0E-BED1-3489E299733E}" name="WeekDay" dataDxfId="7"/>
    <tableColumn id="11" xr3:uid="{29CA3079-7EEB-415E-890C-970850A54D9F}" name="Week Number" dataDxfId="6" totalsRowDxfId="5">
      <calculatedColumnFormula>WEEKNUM(tbl_traffic_fines[[#This Row],[Due Date]])</calculatedColumnFormula>
    </tableColumn>
    <tableColumn id="5" xr3:uid="{D4929474-FA3D-4A79-B7F3-E73BF4A8C3AA}" name="Status" dataDxfId="4" totalsRowDxfId="3"/>
    <tableColumn id="6" xr3:uid="{BD91E4CE-929C-4529-8489-0E16063DD10F}" name="Action" dataDxfId="2" totalsRow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ue_Date" xr10:uid="{59AE8D48-1B15-4A73-923A-8602AA34EE15}" sourceName="Due Date">
  <pivotTables>
    <pivotTable tabId="2" name="PivotTable1"/>
  </pivotTables>
  <state minimalRefreshVersion="6" lastRefreshVersion="6" pivotCacheId="1089700753"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ue Date" xr10:uid="{68450B72-66F9-4917-BE38-A8FF0E80336C}" cache="NativeTimeline_Due_Date" caption="Due Date" level="0" selectionLevel="0"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ue Date 1" xr10:uid="{D29C38C9-2CC1-4A01-A066-23897EFE5CFF}" cache="NativeTimeline_Due_Date" caption="Due Date" level="0" selectionLevel="0"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1/relationships/timeline" Target="../timelines/timelin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9DD-38C5-47B9-AE70-C5F16F5FC4E0}">
  <dimension ref="A3:D25"/>
  <sheetViews>
    <sheetView workbookViewId="0">
      <selection activeCell="O26" sqref="O26"/>
    </sheetView>
  </sheetViews>
  <sheetFormatPr defaultRowHeight="14.4" x14ac:dyDescent="0.3"/>
  <cols>
    <col min="1" max="1" width="19.77734375" bestFit="1" customWidth="1"/>
    <col min="2" max="2" width="15.5546875" bestFit="1" customWidth="1"/>
    <col min="3" max="3" width="7.88671875" bestFit="1" customWidth="1"/>
    <col min="4" max="4" width="10.77734375" bestFit="1" customWidth="1"/>
    <col min="13" max="13" width="14.44140625" bestFit="1" customWidth="1"/>
    <col min="14" max="14" width="15.5546875" bestFit="1" customWidth="1"/>
    <col min="15" max="15" width="10.77734375" bestFit="1" customWidth="1"/>
  </cols>
  <sheetData>
    <row r="3" spans="1:3" x14ac:dyDescent="0.3">
      <c r="A3" s="12" t="s">
        <v>33</v>
      </c>
      <c r="B3" t="s">
        <v>42</v>
      </c>
    </row>
    <row r="4" spans="1:3" x14ac:dyDescent="0.3">
      <c r="A4" s="13" t="s">
        <v>36</v>
      </c>
      <c r="B4">
        <v>1500</v>
      </c>
    </row>
    <row r="5" spans="1:3" x14ac:dyDescent="0.3">
      <c r="A5" s="13" t="s">
        <v>40</v>
      </c>
      <c r="B5">
        <v>600</v>
      </c>
    </row>
    <row r="6" spans="1:3" x14ac:dyDescent="0.3">
      <c r="A6" s="13" t="s">
        <v>37</v>
      </c>
      <c r="B6">
        <v>800</v>
      </c>
    </row>
    <row r="7" spans="1:3" x14ac:dyDescent="0.3">
      <c r="A7" s="13" t="s">
        <v>38</v>
      </c>
      <c r="B7">
        <v>800</v>
      </c>
    </row>
    <row r="8" spans="1:3" x14ac:dyDescent="0.3">
      <c r="A8" s="13" t="s">
        <v>39</v>
      </c>
      <c r="B8">
        <v>200</v>
      </c>
    </row>
    <row r="9" spans="1:3" x14ac:dyDescent="0.3">
      <c r="A9" s="13" t="s">
        <v>35</v>
      </c>
      <c r="B9">
        <v>400</v>
      </c>
    </row>
    <row r="10" spans="1:3" x14ac:dyDescent="0.3">
      <c r="A10" s="13" t="s">
        <v>34</v>
      </c>
      <c r="B10">
        <v>4300</v>
      </c>
    </row>
    <row r="13" spans="1:3" x14ac:dyDescent="0.3">
      <c r="A13" s="12" t="s">
        <v>42</v>
      </c>
      <c r="B13" s="12" t="s">
        <v>41</v>
      </c>
    </row>
    <row r="14" spans="1:3" x14ac:dyDescent="0.3">
      <c r="A14" s="12" t="s">
        <v>33</v>
      </c>
      <c r="B14" t="s">
        <v>18</v>
      </c>
      <c r="C14" t="s">
        <v>34</v>
      </c>
    </row>
    <row r="15" spans="1:3" x14ac:dyDescent="0.3">
      <c r="A15" s="14" t="s">
        <v>9</v>
      </c>
      <c r="B15">
        <v>3800</v>
      </c>
      <c r="C15">
        <v>3800</v>
      </c>
    </row>
    <row r="16" spans="1:3" x14ac:dyDescent="0.3">
      <c r="A16" s="14" t="s">
        <v>7</v>
      </c>
      <c r="B16">
        <v>500</v>
      </c>
      <c r="C16">
        <v>500</v>
      </c>
    </row>
    <row r="17" spans="1:4" x14ac:dyDescent="0.3">
      <c r="A17" s="14" t="s">
        <v>34</v>
      </c>
      <c r="B17">
        <v>4300</v>
      </c>
      <c r="C17">
        <v>4300</v>
      </c>
    </row>
    <row r="20" spans="1:4" x14ac:dyDescent="0.3">
      <c r="A20" s="12" t="s">
        <v>47</v>
      </c>
      <c r="B20" s="12" t="s">
        <v>41</v>
      </c>
    </row>
    <row r="21" spans="1:4" x14ac:dyDescent="0.3">
      <c r="A21" s="12" t="s">
        <v>33</v>
      </c>
      <c r="B21" t="s">
        <v>9</v>
      </c>
      <c r="C21" t="s">
        <v>7</v>
      </c>
      <c r="D21" t="s">
        <v>34</v>
      </c>
    </row>
    <row r="22" spans="1:4" x14ac:dyDescent="0.3">
      <c r="A22" s="14" t="s">
        <v>48</v>
      </c>
      <c r="B22">
        <v>2</v>
      </c>
      <c r="D22">
        <v>2</v>
      </c>
    </row>
    <row r="23" spans="1:4" x14ac:dyDescent="0.3">
      <c r="A23" s="14" t="s">
        <v>49</v>
      </c>
      <c r="B23">
        <v>4</v>
      </c>
      <c r="D23">
        <v>4</v>
      </c>
    </row>
    <row r="24" spans="1:4" x14ac:dyDescent="0.3">
      <c r="A24" s="14" t="s">
        <v>50</v>
      </c>
      <c r="B24">
        <v>3</v>
      </c>
      <c r="C24">
        <v>1</v>
      </c>
      <c r="D24">
        <v>4</v>
      </c>
    </row>
    <row r="25" spans="1:4" x14ac:dyDescent="0.3">
      <c r="A25" s="14" t="s">
        <v>34</v>
      </c>
      <c r="B25">
        <v>9</v>
      </c>
      <c r="C25">
        <v>1</v>
      </c>
      <c r="D25">
        <v>10</v>
      </c>
    </row>
  </sheetData>
  <pageMargins left="0.7" right="0.7" top="0.75" bottom="0.75" header="0.3" footer="0.3"/>
  <drawing r:id="rId4"/>
  <extLs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FFA1E-3037-43DC-A5E7-E1A68C2BFB72}">
  <dimension ref="A1:B8"/>
  <sheetViews>
    <sheetView workbookViewId="0">
      <selection activeCell="I22" sqref="I22"/>
    </sheetView>
  </sheetViews>
  <sheetFormatPr defaultRowHeight="14.4" x14ac:dyDescent="0.3"/>
  <sheetData>
    <row r="1" spans="1:2" x14ac:dyDescent="0.3">
      <c r="A1" s="32" t="s">
        <v>69</v>
      </c>
      <c r="B1" s="32" t="s">
        <v>71</v>
      </c>
    </row>
    <row r="2" spans="1:2" x14ac:dyDescent="0.3">
      <c r="A2" s="5">
        <v>0</v>
      </c>
      <c r="B2">
        <v>0</v>
      </c>
    </row>
    <row r="3" spans="1:2" x14ac:dyDescent="0.3">
      <c r="A3" s="5">
        <v>200</v>
      </c>
      <c r="B3">
        <v>3</v>
      </c>
    </row>
    <row r="4" spans="1:2" x14ac:dyDescent="0.3">
      <c r="A4" s="5">
        <v>400</v>
      </c>
      <c r="B4">
        <v>2</v>
      </c>
    </row>
    <row r="5" spans="1:2" x14ac:dyDescent="0.3">
      <c r="A5" s="5">
        <v>600</v>
      </c>
      <c r="B5">
        <v>2</v>
      </c>
    </row>
    <row r="6" spans="1:2" x14ac:dyDescent="0.3">
      <c r="A6" s="5">
        <v>800</v>
      </c>
      <c r="B6">
        <v>2</v>
      </c>
    </row>
    <row r="7" spans="1:2" x14ac:dyDescent="0.3">
      <c r="A7" s="5">
        <v>1000</v>
      </c>
      <c r="B7">
        <v>0</v>
      </c>
    </row>
    <row r="8" spans="1:2" ht="15" thickBot="1" x14ac:dyDescent="0.35">
      <c r="A8" s="6" t="s">
        <v>70</v>
      </c>
      <c r="B8" s="6">
        <v>0</v>
      </c>
    </row>
  </sheetData>
  <sortState xmlns:xlrd2="http://schemas.microsoft.com/office/spreadsheetml/2017/richdata2" ref="A2:A7">
    <sortCondition ref="A2"/>
  </sortState>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E1B01-EE06-4F4A-85E1-36B2C7041A9A}">
  <dimension ref="A1:P46"/>
  <sheetViews>
    <sheetView tabSelected="1" zoomScale="60" zoomScaleNormal="60" workbookViewId="0">
      <selection activeCell="M8" sqref="M8"/>
    </sheetView>
  </sheetViews>
  <sheetFormatPr defaultRowHeight="14.4" x14ac:dyDescent="0.3"/>
  <cols>
    <col min="1" max="1" width="26.88671875" bestFit="1" customWidth="1"/>
    <col min="2" max="2" width="22" customWidth="1"/>
    <col min="3" max="3" width="24.33203125" style="2" customWidth="1"/>
    <col min="4" max="4" width="17.5546875" style="1" customWidth="1"/>
    <col min="5" max="5" width="25.5546875" style="1" bestFit="1" customWidth="1"/>
    <col min="6" max="6" width="26.5546875" style="1" bestFit="1" customWidth="1"/>
    <col min="7" max="7" width="21.21875" bestFit="1" customWidth="1"/>
    <col min="8" max="8" width="44.88671875" style="5" bestFit="1" customWidth="1"/>
    <col min="9" max="9" width="21.21875" style="24" bestFit="1" customWidth="1"/>
    <col min="10" max="10" width="26.88671875" style="5" bestFit="1" customWidth="1"/>
    <col min="11" max="11" width="17.77734375" bestFit="1" customWidth="1"/>
    <col min="12" max="12" width="17.33203125" style="5" bestFit="1" customWidth="1"/>
    <col min="13" max="13" width="20.44140625" customWidth="1"/>
    <col min="14" max="14" width="46.77734375" bestFit="1" customWidth="1"/>
    <col min="15" max="15" width="56.5546875" bestFit="1" customWidth="1"/>
    <col min="16" max="16" width="11.77734375" bestFit="1" customWidth="1"/>
  </cols>
  <sheetData>
    <row r="1" spans="1:16" ht="15.6" x14ac:dyDescent="0.3">
      <c r="A1" s="33" t="s">
        <v>0</v>
      </c>
      <c r="B1" s="34" t="s">
        <v>19</v>
      </c>
      <c r="C1" s="33" t="s">
        <v>1</v>
      </c>
      <c r="D1" s="33" t="s">
        <v>46</v>
      </c>
      <c r="E1" s="35" t="s">
        <v>53</v>
      </c>
      <c r="F1" s="33" t="s">
        <v>2</v>
      </c>
      <c r="G1" s="33" t="s">
        <v>3</v>
      </c>
      <c r="H1" s="36" t="s">
        <v>66</v>
      </c>
      <c r="I1" s="37" t="s">
        <v>54</v>
      </c>
      <c r="J1" s="36" t="s">
        <v>55</v>
      </c>
      <c r="K1" s="33" t="s">
        <v>4</v>
      </c>
      <c r="L1" s="33" t="s">
        <v>5</v>
      </c>
    </row>
    <row r="2" spans="1:16" ht="15.6" x14ac:dyDescent="0.3">
      <c r="A2" s="10" t="s">
        <v>13</v>
      </c>
      <c r="B2" s="7">
        <v>122192</v>
      </c>
      <c r="C2" s="3">
        <v>200</v>
      </c>
      <c r="D2" s="3" t="str">
        <f>IF(tbl_traffic_fines[[#This Row],[Amount]]&lt;=200,"Low",IF(tbl_traffic_fines[[#This Row],[Amount]]&lt;=600,"Medium",IF(tbl_traffic_fines[[#This Row],[Amount]]&gt;600,"High","Critical")))</f>
        <v>Low</v>
      </c>
      <c r="E2" s="4">
        <f t="shared" ref="E2:E11" ca="1" si="0">TODAY()</f>
        <v>44910</v>
      </c>
      <c r="F2" s="4">
        <v>44282</v>
      </c>
      <c r="G2" s="4">
        <v>44882</v>
      </c>
      <c r="H2" s="25">
        <f>tbl_traffic_fines[[#This Row],[Due Date]]-tbl_traffic_fines[[#This Row],[Offense Date]]</f>
        <v>600</v>
      </c>
      <c r="I2" s="23" t="s">
        <v>61</v>
      </c>
      <c r="J2" s="25">
        <f>WEEKNUM(tbl_traffic_fines[[#This Row],[Due Date]])</f>
        <v>47</v>
      </c>
      <c r="K2" s="9" t="s">
        <v>9</v>
      </c>
      <c r="L2" s="8" t="s">
        <v>18</v>
      </c>
      <c r="N2" s="15" t="s">
        <v>44</v>
      </c>
      <c r="O2" s="21" t="s">
        <v>9</v>
      </c>
      <c r="P2" s="21" t="s">
        <v>7</v>
      </c>
    </row>
    <row r="3" spans="1:16" ht="15.6" x14ac:dyDescent="0.3">
      <c r="A3" s="11" t="s">
        <v>10</v>
      </c>
      <c r="B3" s="7">
        <v>185313</v>
      </c>
      <c r="C3" s="3">
        <v>400</v>
      </c>
      <c r="D3" s="3" t="str">
        <f>IF(tbl_traffic_fines[[#This Row],[Amount]]&lt;=200,"Low",IF(tbl_traffic_fines[[#This Row],[Amount]]&lt;=600,"Medium",IF(tbl_traffic_fines[[#This Row],[Amount]]&gt;600,"High","Critical")))</f>
        <v>Medium</v>
      </c>
      <c r="E3" s="4">
        <f t="shared" ca="1" si="0"/>
        <v>44910</v>
      </c>
      <c r="F3" s="4">
        <v>44411</v>
      </c>
      <c r="G3" s="4">
        <v>44610</v>
      </c>
      <c r="H3" s="25">
        <f>tbl_traffic_fines[[#This Row],[Due Date]]-tbl_traffic_fines[[#This Row],[Offense Date]]</f>
        <v>199</v>
      </c>
      <c r="I3" s="23" t="s">
        <v>62</v>
      </c>
      <c r="J3" s="25">
        <f>WEEKNUM(tbl_traffic_fines[[#This Row],[Due Date]])</f>
        <v>8</v>
      </c>
      <c r="K3" s="9" t="s">
        <v>9</v>
      </c>
      <c r="L3" s="8" t="s">
        <v>18</v>
      </c>
      <c r="N3" s="16">
        <f>COUNT(tbl_traffic_fines[Traffic Notice ID])</f>
        <v>10</v>
      </c>
      <c r="O3" s="16">
        <f>COUNTIF(tbl_traffic_fines[Status],"Active Fine")</f>
        <v>9</v>
      </c>
      <c r="P3">
        <f>COUNTIF(tbl_traffic_fines[Status],"Warrant")</f>
        <v>1</v>
      </c>
    </row>
    <row r="4" spans="1:16" ht="15.6" x14ac:dyDescent="0.3">
      <c r="A4" s="11" t="s">
        <v>6</v>
      </c>
      <c r="B4" s="7">
        <v>12440</v>
      </c>
      <c r="C4" s="3">
        <v>500</v>
      </c>
      <c r="D4" s="3" t="str">
        <f>IF(tbl_traffic_fines[[#This Row],[Amount]]&lt;=200,"Low",IF(tbl_traffic_fines[[#This Row],[Amount]]&lt;=600,"Medium",IF(tbl_traffic_fines[[#This Row],[Amount]]&gt;600,"High","Critical")))</f>
        <v>Medium</v>
      </c>
      <c r="E4" s="4">
        <f t="shared" ca="1" si="0"/>
        <v>44910</v>
      </c>
      <c r="F4" s="4">
        <v>44414</v>
      </c>
      <c r="G4" s="4">
        <v>44614</v>
      </c>
      <c r="H4" s="25">
        <f>tbl_traffic_fines[[#This Row],[Due Date]]-tbl_traffic_fines[[#This Row],[Offense Date]]</f>
        <v>200</v>
      </c>
      <c r="I4" s="23" t="s">
        <v>59</v>
      </c>
      <c r="J4" s="25">
        <f>WEEKNUM(tbl_traffic_fines[[#This Row],[Due Date]])</f>
        <v>9</v>
      </c>
      <c r="K4" s="9" t="s">
        <v>7</v>
      </c>
      <c r="L4" s="8" t="s">
        <v>18</v>
      </c>
    </row>
    <row r="5" spans="1:16" ht="15.6" x14ac:dyDescent="0.3">
      <c r="A5" s="11" t="s">
        <v>8</v>
      </c>
      <c r="B5" s="7">
        <v>196865</v>
      </c>
      <c r="C5" s="3">
        <v>200</v>
      </c>
      <c r="D5" s="3" t="str">
        <f>IF(tbl_traffic_fines[[#This Row],[Amount]]&lt;=200,"Low",IF(tbl_traffic_fines[[#This Row],[Amount]]&lt;=600,"Medium",IF(tbl_traffic_fines[[#This Row],[Amount]]&gt;600,"High","Critical")))</f>
        <v>Low</v>
      </c>
      <c r="E5" s="4">
        <f t="shared" ca="1" si="0"/>
        <v>44910</v>
      </c>
      <c r="F5" s="4">
        <v>44486</v>
      </c>
      <c r="G5" s="4">
        <v>44534</v>
      </c>
      <c r="H5" s="25">
        <f>tbl_traffic_fines[[#This Row],[Due Date]]-tbl_traffic_fines[[#This Row],[Offense Date]]</f>
        <v>48</v>
      </c>
      <c r="I5" s="23" t="s">
        <v>63</v>
      </c>
      <c r="J5" s="25">
        <f>WEEKNUM(tbl_traffic_fines[[#This Row],[Due Date]])</f>
        <v>49</v>
      </c>
      <c r="K5" s="9" t="s">
        <v>9</v>
      </c>
      <c r="L5" s="8" t="s">
        <v>18</v>
      </c>
      <c r="N5" s="15" t="s">
        <v>45</v>
      </c>
      <c r="O5" s="21" t="s">
        <v>9</v>
      </c>
      <c r="P5" s="21" t="s">
        <v>7</v>
      </c>
    </row>
    <row r="6" spans="1:16" ht="15.6" x14ac:dyDescent="0.3">
      <c r="A6" s="11" t="s">
        <v>16</v>
      </c>
      <c r="B6" s="7">
        <v>23925</v>
      </c>
      <c r="C6" s="3">
        <v>400</v>
      </c>
      <c r="D6" s="3" t="str">
        <f>IF(tbl_traffic_fines[[#This Row],[Amount]]&lt;=200,"Low",IF(tbl_traffic_fines[[#This Row],[Amount]]&lt;=600,"Medium",IF(tbl_traffic_fines[[#This Row],[Amount]]&gt;600,"High","Critical")))</f>
        <v>Medium</v>
      </c>
      <c r="E6" s="4">
        <f t="shared" ca="1" si="0"/>
        <v>44910</v>
      </c>
      <c r="F6" s="4">
        <v>44513</v>
      </c>
      <c r="G6" s="4">
        <v>44967</v>
      </c>
      <c r="H6" s="25">
        <f>tbl_traffic_fines[[#This Row],[Due Date]]-tbl_traffic_fines[[#This Row],[Offense Date]]</f>
        <v>454</v>
      </c>
      <c r="I6" s="23" t="s">
        <v>62</v>
      </c>
      <c r="J6" s="25">
        <f>WEEKNUM(tbl_traffic_fines[[#This Row],[Due Date]])</f>
        <v>6</v>
      </c>
      <c r="K6" s="9" t="s">
        <v>9</v>
      </c>
      <c r="L6" s="8" t="s">
        <v>18</v>
      </c>
      <c r="N6" s="2"/>
      <c r="O6" s="16">
        <f>SUMIF(tbl_traffic_fines[Status],"Active Fine",tbl_traffic_fines[Amount])</f>
        <v>3800</v>
      </c>
      <c r="P6" s="16">
        <f>SUMIF(tbl_traffic_fines[Status],"Warrant",tbl_traffic_fines[Amount])</f>
        <v>500</v>
      </c>
    </row>
    <row r="7" spans="1:16" ht="15.6" x14ac:dyDescent="0.3">
      <c r="A7" s="11" t="s">
        <v>17</v>
      </c>
      <c r="B7" s="7">
        <v>1028</v>
      </c>
      <c r="C7" s="3">
        <v>600</v>
      </c>
      <c r="D7" s="3" t="str">
        <f>IF(tbl_traffic_fines[[#This Row],[Amount]]&lt;=200,"Low",IF(tbl_traffic_fines[[#This Row],[Amount]]&lt;=600,"Medium",IF(tbl_traffic_fines[[#This Row],[Amount]]&gt;600,"High","Critical")))</f>
        <v>Medium</v>
      </c>
      <c r="E7" s="4">
        <f t="shared" ca="1" si="0"/>
        <v>44910</v>
      </c>
      <c r="F7" s="4">
        <v>44584</v>
      </c>
      <c r="G7" s="4">
        <v>45062</v>
      </c>
      <c r="H7" s="25">
        <f>tbl_traffic_fines[[#This Row],[Due Date]]-tbl_traffic_fines[[#This Row],[Offense Date]]</f>
        <v>478</v>
      </c>
      <c r="I7" s="23" t="s">
        <v>59</v>
      </c>
      <c r="J7" s="25">
        <f>WEEKNUM(tbl_traffic_fines[[#This Row],[Due Date]])</f>
        <v>20</v>
      </c>
      <c r="K7" s="9" t="s">
        <v>9</v>
      </c>
      <c r="L7" s="8" t="s">
        <v>18</v>
      </c>
    </row>
    <row r="8" spans="1:16" ht="15.6" x14ac:dyDescent="0.3">
      <c r="A8" s="11" t="s">
        <v>11</v>
      </c>
      <c r="B8" s="7">
        <v>15034</v>
      </c>
      <c r="C8" s="3">
        <v>800</v>
      </c>
      <c r="D8" s="3" t="str">
        <f>IF(tbl_traffic_fines[[#This Row],[Amount]]&lt;=200,"Low",IF(tbl_traffic_fines[[#This Row],[Amount]]&lt;=600,"Medium",IF(tbl_traffic_fines[[#This Row],[Amount]]&gt;600,"High","Critical")))</f>
        <v>High</v>
      </c>
      <c r="E8" s="4">
        <f t="shared" ca="1" si="0"/>
        <v>44910</v>
      </c>
      <c r="F8" s="4">
        <v>44691</v>
      </c>
      <c r="G8" s="4">
        <v>44746</v>
      </c>
      <c r="H8" s="25">
        <f>tbl_traffic_fines[[#This Row],[Due Date]]-tbl_traffic_fines[[#This Row],[Offense Date]]</f>
        <v>55</v>
      </c>
      <c r="I8" s="23" t="s">
        <v>65</v>
      </c>
      <c r="J8" s="25">
        <f>WEEKNUM(tbl_traffic_fines[[#This Row],[Due Date]])</f>
        <v>28</v>
      </c>
      <c r="K8" s="9" t="s">
        <v>9</v>
      </c>
      <c r="L8" s="8" t="s">
        <v>18</v>
      </c>
      <c r="N8" s="15" t="s">
        <v>43</v>
      </c>
      <c r="O8" s="21" t="s">
        <v>3</v>
      </c>
    </row>
    <row r="9" spans="1:16" ht="15.6" x14ac:dyDescent="0.3">
      <c r="A9" s="11" t="s">
        <v>15</v>
      </c>
      <c r="B9" s="7">
        <v>55535</v>
      </c>
      <c r="C9" s="3">
        <v>200</v>
      </c>
      <c r="D9" s="3" t="str">
        <f>IF(tbl_traffic_fines[[#This Row],[Amount]]&lt;=200,"Low",IF(tbl_traffic_fines[[#This Row],[Amount]]&lt;=600,"Medium",IF(tbl_traffic_fines[[#This Row],[Amount]]&gt;600,"High","Critical")))</f>
        <v>Low</v>
      </c>
      <c r="E9" s="4">
        <f t="shared" ca="1" si="0"/>
        <v>44910</v>
      </c>
      <c r="F9" s="4">
        <v>44766</v>
      </c>
      <c r="G9" s="4">
        <v>44965</v>
      </c>
      <c r="H9" s="25">
        <f>tbl_traffic_fines[[#This Row],[Due Date]]-tbl_traffic_fines[[#This Row],[Offense Date]]</f>
        <v>199</v>
      </c>
      <c r="I9" s="23" t="s">
        <v>60</v>
      </c>
      <c r="J9" s="25">
        <f>WEEKNUM(tbl_traffic_fines[[#This Row],[Due Date]])</f>
        <v>6</v>
      </c>
      <c r="K9" s="9" t="s">
        <v>9</v>
      </c>
      <c r="L9" s="8" t="s">
        <v>18</v>
      </c>
      <c r="N9" s="16" t="s">
        <v>7</v>
      </c>
      <c r="O9" s="22">
        <f>_xlfn.XLOOKUP(N9,tbl_traffic_fines[Status],tbl_traffic_fines[Due Date])</f>
        <v>44614</v>
      </c>
    </row>
    <row r="10" spans="1:16" ht="15.6" x14ac:dyDescent="0.3">
      <c r="A10" s="11" t="s">
        <v>12</v>
      </c>
      <c r="B10" s="7">
        <v>70807</v>
      </c>
      <c r="C10" s="3">
        <v>800</v>
      </c>
      <c r="D10" s="3" t="str">
        <f>IF(tbl_traffic_fines[[#This Row],[Amount]]&lt;=200,"Low",IF(tbl_traffic_fines[[#This Row],[Amount]]&lt;=600,"Medium",IF(tbl_traffic_fines[[#This Row],[Amount]]&gt;600,"High","Critical")))</f>
        <v>High</v>
      </c>
      <c r="E10" s="4">
        <f t="shared" ca="1" si="0"/>
        <v>44910</v>
      </c>
      <c r="F10" s="4">
        <v>44767</v>
      </c>
      <c r="G10" s="4">
        <v>44815</v>
      </c>
      <c r="H10" s="25">
        <f>tbl_traffic_fines[[#This Row],[Due Date]]-tbl_traffic_fines[[#This Row],[Offense Date]]</f>
        <v>48</v>
      </c>
      <c r="I10" s="23" t="s">
        <v>64</v>
      </c>
      <c r="J10" s="25">
        <f>WEEKNUM(tbl_traffic_fines[[#This Row],[Due Date]])</f>
        <v>38</v>
      </c>
      <c r="K10" s="9" t="s">
        <v>9</v>
      </c>
      <c r="L10" s="8" t="s">
        <v>18</v>
      </c>
    </row>
    <row r="11" spans="1:16" ht="15.6" x14ac:dyDescent="0.3">
      <c r="A11" s="11" t="s">
        <v>14</v>
      </c>
      <c r="B11" s="7">
        <v>175045</v>
      </c>
      <c r="C11" s="3">
        <v>200</v>
      </c>
      <c r="D11" s="3" t="str">
        <f>IF(tbl_traffic_fines[[#This Row],[Amount]]&lt;=200,"Low",IF(tbl_traffic_fines[[#This Row],[Amount]]&lt;=600,"Medium",IF(tbl_traffic_fines[[#This Row],[Amount]]&gt;600,"High","Critical")))</f>
        <v>Low</v>
      </c>
      <c r="E11" s="4">
        <f t="shared" ca="1" si="0"/>
        <v>44910</v>
      </c>
      <c r="F11" s="4">
        <v>44860</v>
      </c>
      <c r="G11" s="4">
        <v>44909</v>
      </c>
      <c r="H11" s="25">
        <f>tbl_traffic_fines[[#This Row],[Due Date]]-tbl_traffic_fines[[#This Row],[Offense Date]]</f>
        <v>49</v>
      </c>
      <c r="I11" s="23" t="s">
        <v>60</v>
      </c>
      <c r="J11" s="25">
        <f>WEEKNUM(tbl_traffic_fines[[#This Row],[Due Date]])</f>
        <v>51</v>
      </c>
      <c r="K11" s="9" t="s">
        <v>9</v>
      </c>
      <c r="L11" s="8" t="s">
        <v>18</v>
      </c>
      <c r="O11" s="21" t="s">
        <v>68</v>
      </c>
    </row>
    <row r="12" spans="1:16" ht="15.6" x14ac:dyDescent="0.3">
      <c r="A12" s="7"/>
      <c r="B12" s="7"/>
      <c r="C12" s="27"/>
      <c r="D12" s="27"/>
      <c r="E12" s="28"/>
      <c r="F12" s="28"/>
      <c r="G12" s="28"/>
      <c r="H12" s="29"/>
      <c r="I12" s="30"/>
      <c r="J12" s="29"/>
      <c r="K12" s="7"/>
      <c r="L12" s="31"/>
      <c r="O12" s="16">
        <f>AVERAGE(tbl_traffic_fines[Number Of Days Fine Open])</f>
        <v>233</v>
      </c>
    </row>
    <row r="13" spans="1:16" ht="15" thickBot="1" x14ac:dyDescent="0.35">
      <c r="A13" s="16"/>
      <c r="B13" s="16"/>
      <c r="N13" s="19"/>
    </row>
    <row r="14" spans="1:16" ht="15.6" x14ac:dyDescent="0.3">
      <c r="C14" s="18"/>
      <c r="N14" s="38" t="s">
        <v>52</v>
      </c>
      <c r="O14" s="38"/>
    </row>
    <row r="15" spans="1:16" x14ac:dyDescent="0.3">
      <c r="A15" s="17"/>
      <c r="B15" s="17"/>
      <c r="C15" s="17"/>
    </row>
    <row r="16" spans="1:16" x14ac:dyDescent="0.3">
      <c r="C16"/>
      <c r="N16" s="16" t="s">
        <v>20</v>
      </c>
      <c r="O16">
        <v>430</v>
      </c>
    </row>
    <row r="17" spans="3:15" x14ac:dyDescent="0.3">
      <c r="C17"/>
      <c r="N17" s="16" t="s">
        <v>21</v>
      </c>
      <c r="O17">
        <v>76.08474807008885</v>
      </c>
    </row>
    <row r="18" spans="3:15" x14ac:dyDescent="0.3">
      <c r="C18"/>
      <c r="N18" s="16" t="s">
        <v>22</v>
      </c>
      <c r="O18">
        <v>400</v>
      </c>
    </row>
    <row r="19" spans="3:15" x14ac:dyDescent="0.3">
      <c r="C19"/>
      <c r="N19" s="16" t="s">
        <v>23</v>
      </c>
      <c r="O19">
        <v>200</v>
      </c>
    </row>
    <row r="20" spans="3:15" x14ac:dyDescent="0.3">
      <c r="C20"/>
      <c r="N20" s="16" t="s">
        <v>24</v>
      </c>
      <c r="O20">
        <v>240.60109910158118</v>
      </c>
    </row>
    <row r="21" spans="3:15" x14ac:dyDescent="0.3">
      <c r="C21"/>
      <c r="N21" s="16" t="s">
        <v>25</v>
      </c>
      <c r="O21">
        <v>57888.888888888891</v>
      </c>
    </row>
    <row r="22" spans="3:15" x14ac:dyDescent="0.3">
      <c r="C22"/>
      <c r="N22" s="16" t="s">
        <v>26</v>
      </c>
      <c r="O22">
        <v>-1.1129648274000092</v>
      </c>
    </row>
    <row r="23" spans="3:15" x14ac:dyDescent="0.3">
      <c r="C23"/>
      <c r="N23" s="16" t="s">
        <v>27</v>
      </c>
      <c r="O23">
        <v>0.57677040382771527</v>
      </c>
    </row>
    <row r="24" spans="3:15" x14ac:dyDescent="0.3">
      <c r="C24"/>
      <c r="N24" s="16" t="s">
        <v>28</v>
      </c>
      <c r="O24">
        <v>600</v>
      </c>
    </row>
    <row r="25" spans="3:15" x14ac:dyDescent="0.3">
      <c r="C25"/>
      <c r="N25" s="16" t="s">
        <v>29</v>
      </c>
      <c r="O25">
        <v>200</v>
      </c>
    </row>
    <row r="26" spans="3:15" x14ac:dyDescent="0.3">
      <c r="C26"/>
      <c r="N26" s="16" t="s">
        <v>30</v>
      </c>
      <c r="O26">
        <v>800</v>
      </c>
    </row>
    <row r="27" spans="3:15" x14ac:dyDescent="0.3">
      <c r="C27"/>
      <c r="N27" s="16" t="s">
        <v>31</v>
      </c>
      <c r="O27">
        <v>4300</v>
      </c>
    </row>
    <row r="28" spans="3:15" x14ac:dyDescent="0.3">
      <c r="C28"/>
      <c r="N28" s="16" t="s">
        <v>32</v>
      </c>
      <c r="O28">
        <v>10</v>
      </c>
    </row>
    <row r="29" spans="3:15" ht="15" thickBot="1" x14ac:dyDescent="0.35">
      <c r="C29"/>
      <c r="N29" s="20" t="s">
        <v>51</v>
      </c>
      <c r="O29" s="6">
        <v>172.1156578264484</v>
      </c>
    </row>
    <row r="33" spans="14:15" x14ac:dyDescent="0.3">
      <c r="N33" s="15" t="s">
        <v>4</v>
      </c>
      <c r="O33" s="21" t="s">
        <v>56</v>
      </c>
    </row>
    <row r="34" spans="14:15" x14ac:dyDescent="0.3">
      <c r="N34" s="16" t="s">
        <v>7</v>
      </c>
      <c r="O34" s="16" t="str">
        <f>_xlfn.XLOOKUP(N34,tbl_traffic_fines[Status],tbl_traffic_fines[Fines Priority],"No priority")</f>
        <v>Medium</v>
      </c>
    </row>
    <row r="35" spans="14:15" x14ac:dyDescent="0.3">
      <c r="N35" s="16"/>
    </row>
    <row r="36" spans="14:15" x14ac:dyDescent="0.3">
      <c r="N36" s="15" t="s">
        <v>1</v>
      </c>
      <c r="O36" s="21" t="s">
        <v>67</v>
      </c>
    </row>
    <row r="37" spans="14:15" x14ac:dyDescent="0.3">
      <c r="N37" s="26">
        <v>800</v>
      </c>
      <c r="O37" s="16" t="str">
        <f>_xlfn.XLOOKUP(N37,tbl_traffic_fines[Amount],tbl_traffic_fines[WeekDay])</f>
        <v>Sunday</v>
      </c>
    </row>
    <row r="39" spans="14:15" x14ac:dyDescent="0.3">
      <c r="N39" s="15" t="s">
        <v>58</v>
      </c>
      <c r="O39" s="21" t="s">
        <v>57</v>
      </c>
    </row>
    <row r="40" spans="14:15" x14ac:dyDescent="0.3">
      <c r="N40" s="16" t="s">
        <v>59</v>
      </c>
      <c r="O40" s="16">
        <f>COUNTIF(tbl_traffic_fines[WeekDay],"Monday")</f>
        <v>2</v>
      </c>
    </row>
    <row r="41" spans="14:15" x14ac:dyDescent="0.3">
      <c r="N41" s="16" t="s">
        <v>60</v>
      </c>
      <c r="O41" s="16">
        <f>COUNTIF(tbl_traffic_fines[WeekDay],"Monday")</f>
        <v>2</v>
      </c>
    </row>
    <row r="42" spans="14:15" x14ac:dyDescent="0.3">
      <c r="N42" s="16" t="s">
        <v>61</v>
      </c>
      <c r="O42" s="16">
        <f>COUNTIF(tbl_traffic_fines[WeekDay],"Wednesday")</f>
        <v>1</v>
      </c>
    </row>
    <row r="43" spans="14:15" x14ac:dyDescent="0.3">
      <c r="N43" s="16" t="s">
        <v>62</v>
      </c>
      <c r="O43" s="16">
        <f>COUNTIF(tbl_traffic_fines[WeekDay],"Thursday")</f>
        <v>2</v>
      </c>
    </row>
    <row r="44" spans="14:15" x14ac:dyDescent="0.3">
      <c r="N44" s="16" t="s">
        <v>63</v>
      </c>
      <c r="O44" s="16">
        <f>COUNTIF(tbl_traffic_fines[WeekDay],"Friday")</f>
        <v>1</v>
      </c>
    </row>
    <row r="45" spans="14:15" x14ac:dyDescent="0.3">
      <c r="N45" s="16" t="s">
        <v>64</v>
      </c>
      <c r="O45" s="16">
        <f>COUNTIF(tbl_traffic_fines[WeekDay],"Saturday")</f>
        <v>1</v>
      </c>
    </row>
    <row r="46" spans="14:15" x14ac:dyDescent="0.3">
      <c r="N46" s="16" t="s">
        <v>65</v>
      </c>
      <c r="O46" s="16">
        <f>COUNTIF(tbl_traffic_fines[WeekDay],"Sunday")</f>
        <v>1</v>
      </c>
    </row>
  </sheetData>
  <mergeCells count="1">
    <mergeCell ref="N14:O14"/>
  </mergeCells>
  <conditionalFormatting sqref="C2:D12">
    <cfRule type="colorScale" priority="3">
      <colorScale>
        <cfvo type="min"/>
        <cfvo type="percentile" val="50"/>
        <cfvo type="max"/>
        <color rgb="FF63BE7B"/>
        <color rgb="FFFFEB84"/>
        <color rgb="FFF8696B"/>
      </colorScale>
    </cfRule>
  </conditionalFormatting>
  <conditionalFormatting sqref="K2:K12">
    <cfRule type="containsText" dxfId="24" priority="2" operator="containsText" text="Warrant">
      <formula>NOT(ISERROR(SEARCH("Warrant",K2)))</formula>
    </cfRule>
  </conditionalFormatting>
  <pageMargins left="0.7" right="0.7" top="0.75" bottom="0.75" header="0.3" footer="0.3"/>
  <pageSetup paperSize="9" orientation="portrait" verticalDpi="0" r:id="rId1"/>
  <headerFooter>
    <oddFooter>&amp;L_x000D_&amp;1#&amp;"Calibri"&amp;7&amp;K000000 C2 General</oddFooter>
  </headerFooter>
  <ignoredErrors>
    <ignoredError sqref="O43" formula="1"/>
  </ignoredErrors>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Traffic Fines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Seleka, Loaone, Vodacom (External)</dc:creator>
  <cp:lastModifiedBy>Seleka, Loaone, Vodacom (External)</cp:lastModifiedBy>
  <dcterms:created xsi:type="dcterms:W3CDTF">2022-12-06T07:28:39Z</dcterms:created>
  <dcterms:modified xsi:type="dcterms:W3CDTF">2022-12-15T07:22:12Z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2022-12-06T07:34:15Z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2c2dbced-35d5-4b79-acfc-470ec258303c</vt:lpwstr>
  </property>
  <property fmtid="{D5CDD505-2E9C-101B-9397-08002B2CF9AE}" pid="8" name="MSIP_Label_0359f705-2ba0-454b-9cfc-6ce5bcaac040_ContentBits">
    <vt:lpwstr>2</vt:lpwstr>
  </property>
</Properties>
</file>