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imlobanov/Desktop/emitters/"/>
    </mc:Choice>
  </mc:AlternateContent>
  <xr:revisionPtr revIDLastSave="0" documentId="13_ncr:1_{0BC6EE20-A4C4-B647-A32C-B55C61A01C6E}" xr6:coauthVersionLast="47" xr6:coauthVersionMax="47" xr10:uidLastSave="{00000000-0000-0000-0000-000000000000}"/>
  <bookViews>
    <workbookView xWindow="14840" yWindow="740" windowWidth="14560" windowHeight="16900" xr2:uid="{F59EFE31-E8B0-484C-B25E-1B2B1D1C564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1" l="1"/>
  <c r="H46" i="1"/>
  <c r="G46" i="1"/>
  <c r="F46" i="1"/>
  <c r="H47" i="1"/>
  <c r="H48" i="1"/>
  <c r="H49" i="1"/>
  <c r="H50" i="1"/>
  <c r="H51" i="1"/>
  <c r="H52" i="1"/>
  <c r="H53" i="1"/>
  <c r="H54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G54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5" i="1"/>
  <c r="E45" i="1"/>
  <c r="F44" i="1"/>
  <c r="E44" i="1"/>
  <c r="F42" i="1"/>
  <c r="E42" i="1"/>
  <c r="F43" i="1"/>
  <c r="E43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<sst xmlns="http://schemas.openxmlformats.org/spreadsheetml/2006/main" count="105" uniqueCount="67">
  <si>
    <t>Эмитент</t>
  </si>
  <si>
    <t>название</t>
  </si>
  <si>
    <t>Описание</t>
  </si>
  <si>
    <t>.</t>
  </si>
  <si>
    <t>CEO</t>
  </si>
  <si>
    <t>сектор</t>
  </si>
  <si>
    <t>отрасль</t>
  </si>
  <si>
    <t>сайт</t>
  </si>
  <si>
    <t>ссылка на rusbonds</t>
  </si>
  <si>
    <t>id эмитента</t>
  </si>
  <si>
    <t>Системообразующее предприятие</t>
  </si>
  <si>
    <t>Кредитные рейтинги:</t>
  </si>
  <si>
    <t>АКРА</t>
  </si>
  <si>
    <t>FITCH</t>
  </si>
  <si>
    <t>Эксперт РА</t>
  </si>
  <si>
    <t>S&amp;P</t>
  </si>
  <si>
    <t>Moodys</t>
  </si>
  <si>
    <t>ед. изм</t>
  </si>
  <si>
    <t>еденица измерения</t>
  </si>
  <si>
    <t>LTM</t>
  </si>
  <si>
    <t>Потребительский цикличный</t>
  </si>
  <si>
    <t>Строительство</t>
  </si>
  <si>
    <t>https://rusbonds.ru/issuers/108514/</t>
  </si>
  <si>
    <t>assets</t>
  </si>
  <si>
    <t>non-current-assets</t>
  </si>
  <si>
    <t>accounts-receivable</t>
  </si>
  <si>
    <t>cash</t>
  </si>
  <si>
    <t>current-assets</t>
  </si>
  <si>
    <t>liabilities</t>
  </si>
  <si>
    <t>equity</t>
  </si>
  <si>
    <t>long-debt</t>
  </si>
  <si>
    <t>long-liabilities</t>
  </si>
  <si>
    <t>short-debt</t>
  </si>
  <si>
    <t>short-liabilities</t>
  </si>
  <si>
    <t>amortization</t>
  </si>
  <si>
    <t>escrow</t>
  </si>
  <si>
    <t>revenue</t>
  </si>
  <si>
    <t>operation-profit</t>
  </si>
  <si>
    <t>interest-payable</t>
  </si>
  <si>
    <t>ebt</t>
  </si>
  <si>
    <t>net-profit</t>
  </si>
  <si>
    <t>intangible-assets</t>
  </si>
  <si>
    <t>fixed-assets</t>
  </si>
  <si>
    <t>financial-investments-long</t>
  </si>
  <si>
    <t>inventories</t>
  </si>
  <si>
    <t>financial-investments-short</t>
  </si>
  <si>
    <t>retained-earnings</t>
  </si>
  <si>
    <t>long-leasing</t>
  </si>
  <si>
    <t>accounts-payable</t>
  </si>
  <si>
    <t>short-leasing</t>
  </si>
  <si>
    <t>gross-profit</t>
  </si>
  <si>
    <t>commercial-expenses</t>
  </si>
  <si>
    <t>management-expenses</t>
  </si>
  <si>
    <t>interest-receivable</t>
  </si>
  <si>
    <t>FFO</t>
  </si>
  <si>
    <t>OCF</t>
  </si>
  <si>
    <t>CAPEX</t>
  </si>
  <si>
    <t>borrow-outflow</t>
  </si>
  <si>
    <t>ICF</t>
  </si>
  <si>
    <t>owners-inflow</t>
  </si>
  <si>
    <t>dividends</t>
  </si>
  <si>
    <t>CFF</t>
  </si>
  <si>
    <t>Свиньин Владимир Владимирович</t>
  </si>
  <si>
    <t>АО «НПФ «Микран»</t>
  </si>
  <si>
    <t>BBB(RU)</t>
  </si>
  <si>
    <t xml:space="preserve">«Микран» — один из крупнейших российских производителей радиоэлектроники. Основные направления деятельности Компании — производство телекоммуникационного оборудования, контрольно-измерительной аппаратуры и аксессуаров СВЧ-тракта и пр.
</t>
  </si>
  <si>
    <t>https://www.micran.ru/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</si>
</sst>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232B44"/>
      <name val="Roboto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6"/>
      <color rgb="FF000000"/>
      <name val="Arial"/>
      <family val="2"/>
      <charset val="204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1" xfId="1" applyBorder="1" applyAlignment="1">
      <alignment wrapText="1"/>
    </xf>
    <xf numFmtId="0" fontId="5" fillId="0" borderId="1" xfId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icran.ru/" TargetMode="External"/><Relationship Id="rId1" Type="http://schemas.openxmlformats.org/officeDocument/2006/relationships/hyperlink" Target="https://rusbonds.ru/issuers/1085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ADC06-9C18-4F45-BAAA-99B530BFB829}">
  <dimension ref="A1:J94"/>
  <sheetViews>
    <sheetView tabSelected="1" topLeftCell="A24" zoomScale="91" zoomScaleNormal="55" workbookViewId="0">
      <selection activeCell="E53" sqref="E53"/>
    </sheetView>
  </sheetViews>
  <sheetFormatPr baseColWidth="10" defaultColWidth="8.83203125" defaultRowHeight="15" x14ac:dyDescent="0.2"/>
  <cols>
    <col min="1" max="1" width="20.6640625" customWidth="1"/>
    <col min="2" max="2" width="40.6640625" customWidth="1"/>
    <col min="3" max="6" width="13.5" bestFit="1" customWidth="1"/>
    <col min="7" max="7" width="13.5" customWidth="1"/>
    <col min="8" max="8" width="13.5" bestFit="1" customWidth="1"/>
    <col min="9" max="9" width="16.6640625" customWidth="1"/>
  </cols>
  <sheetData>
    <row r="1" spans="1:10" ht="20" thickBot="1" x14ac:dyDescent="0.25">
      <c r="A1" s="1" t="s">
        <v>0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 t="s">
        <v>19</v>
      </c>
      <c r="I1" s="2"/>
      <c r="J1" s="2"/>
    </row>
    <row r="2" spans="1:10" ht="16" thickBot="1" x14ac:dyDescent="0.25">
      <c r="A2" s="2" t="s">
        <v>1</v>
      </c>
      <c r="B2" s="2" t="s">
        <v>63</v>
      </c>
      <c r="C2" s="2"/>
      <c r="D2" s="2"/>
      <c r="E2" s="2"/>
      <c r="F2" s="2"/>
      <c r="G2" s="2"/>
      <c r="H2" s="2"/>
      <c r="I2" s="2"/>
      <c r="J2" s="2"/>
    </row>
    <row r="3" spans="1:10" ht="209.75" customHeight="1" thickBot="1" x14ac:dyDescent="0.25">
      <c r="A3" s="2" t="s">
        <v>2</v>
      </c>
      <c r="B3" s="3" t="s">
        <v>65</v>
      </c>
      <c r="C3" s="2" t="s">
        <v>3</v>
      </c>
      <c r="D3" s="2"/>
      <c r="E3" s="2"/>
      <c r="F3" s="2"/>
      <c r="G3" s="2"/>
      <c r="H3" s="2"/>
      <c r="I3" s="2"/>
      <c r="J3" s="2"/>
    </row>
    <row r="4" spans="1:10" ht="16" thickBot="1" x14ac:dyDescent="0.25">
      <c r="A4" s="2" t="s">
        <v>4</v>
      </c>
      <c r="B4" s="9" t="s">
        <v>62</v>
      </c>
      <c r="C4" s="2"/>
      <c r="D4" s="2"/>
      <c r="E4" s="2"/>
      <c r="F4" s="2"/>
      <c r="G4" s="2"/>
      <c r="H4" s="2"/>
      <c r="I4" s="2"/>
      <c r="J4" s="2"/>
    </row>
    <row r="5" spans="1:10" ht="16" thickBot="1" x14ac:dyDescent="0.25">
      <c r="A5" s="2" t="s">
        <v>5</v>
      </c>
      <c r="B5" s="2" t="s">
        <v>20</v>
      </c>
      <c r="C5" s="2"/>
      <c r="D5" s="2"/>
      <c r="E5" s="2"/>
      <c r="F5" s="2"/>
      <c r="G5" s="2"/>
      <c r="H5" s="2"/>
      <c r="I5" s="2"/>
      <c r="J5" s="2"/>
    </row>
    <row r="6" spans="1:10" ht="16" thickBot="1" x14ac:dyDescent="0.25">
      <c r="A6" s="2" t="s">
        <v>6</v>
      </c>
      <c r="B6" s="2" t="s">
        <v>21</v>
      </c>
      <c r="C6" s="2"/>
      <c r="D6" s="2"/>
      <c r="E6" s="2"/>
      <c r="F6" s="2"/>
      <c r="G6" s="2"/>
      <c r="H6" s="2"/>
      <c r="I6" s="2"/>
      <c r="J6" s="2"/>
    </row>
    <row r="7" spans="1:10" ht="17" thickBot="1" x14ac:dyDescent="0.25">
      <c r="A7" s="2" t="s">
        <v>7</v>
      </c>
      <c r="B7" s="5" t="s">
        <v>66</v>
      </c>
      <c r="C7" s="2"/>
      <c r="D7" s="2"/>
      <c r="E7" s="2"/>
      <c r="F7" s="2"/>
      <c r="G7" s="2"/>
      <c r="H7" s="2"/>
      <c r="I7" s="2"/>
      <c r="J7" s="2"/>
    </row>
    <row r="8" spans="1:10" ht="16" thickBot="1" x14ac:dyDescent="0.25">
      <c r="A8" s="2" t="s">
        <v>8</v>
      </c>
      <c r="B8" s="6" t="s">
        <v>22</v>
      </c>
      <c r="C8" s="2"/>
      <c r="D8" s="2"/>
      <c r="E8" s="2"/>
      <c r="F8" s="2"/>
      <c r="G8" s="2"/>
      <c r="H8" s="2"/>
      <c r="I8" s="2"/>
      <c r="J8" s="2"/>
    </row>
    <row r="9" spans="1:10" ht="16" thickBot="1" x14ac:dyDescent="0.25">
      <c r="A9" s="2" t="s">
        <v>9</v>
      </c>
      <c r="B9" s="12">
        <v>1377587</v>
      </c>
      <c r="D9" s="2"/>
      <c r="E9" s="2"/>
      <c r="F9" s="2"/>
      <c r="G9" s="2"/>
      <c r="H9" s="2"/>
      <c r="I9" s="2"/>
      <c r="J9" s="2"/>
    </row>
    <row r="10" spans="1:10" ht="30" customHeight="1" thickBot="1" x14ac:dyDescent="0.25">
      <c r="A10" s="2" t="s">
        <v>10</v>
      </c>
      <c r="B10" s="7">
        <v>0</v>
      </c>
      <c r="C10" s="2"/>
      <c r="D10" s="2"/>
      <c r="E10" s="2"/>
      <c r="F10" s="2"/>
      <c r="G10" s="2"/>
      <c r="H10" s="2"/>
      <c r="I10" s="2"/>
      <c r="J10" s="2"/>
    </row>
    <row r="11" spans="1:10" ht="20" customHeight="1" thickBot="1" x14ac:dyDescent="0.25">
      <c r="A11" s="8" t="s">
        <v>11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16" thickBot="1" x14ac:dyDescent="0.25">
      <c r="A12" s="2" t="s">
        <v>12</v>
      </c>
      <c r="B12" s="2" t="s">
        <v>64</v>
      </c>
      <c r="C12" s="2"/>
      <c r="D12" s="2"/>
      <c r="E12" s="2"/>
      <c r="F12" s="2"/>
      <c r="G12" s="2"/>
      <c r="H12" s="2"/>
      <c r="I12" s="2"/>
      <c r="J12" s="2"/>
    </row>
    <row r="13" spans="1:10" ht="16" thickBot="1" x14ac:dyDescent="0.25">
      <c r="A13" s="2" t="s">
        <v>13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16" thickBot="1" x14ac:dyDescent="0.25">
      <c r="A14" s="2" t="s">
        <v>14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6" thickBot="1" x14ac:dyDescent="0.25">
      <c r="A15" s="2" t="s">
        <v>15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16" thickBot="1" x14ac:dyDescent="0.25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16" thickBot="1" x14ac:dyDescent="0.25">
      <c r="A17" s="10" t="s">
        <v>23</v>
      </c>
      <c r="B17" s="4">
        <v>0</v>
      </c>
      <c r="C17" s="4">
        <v>0</v>
      </c>
      <c r="D17" s="4">
        <v>0</v>
      </c>
      <c r="E17" s="4">
        <f>10649</f>
        <v>10649</v>
      </c>
      <c r="F17" s="4">
        <f>12483</f>
        <v>12483</v>
      </c>
      <c r="G17" s="4">
        <f>16954</f>
        <v>16954</v>
      </c>
      <c r="H17" s="2">
        <f>18778</f>
        <v>18778</v>
      </c>
      <c r="I17" s="7" t="s">
        <v>17</v>
      </c>
      <c r="J17" s="2">
        <v>1000000</v>
      </c>
    </row>
    <row r="18" spans="1:10" ht="16" thickBot="1" x14ac:dyDescent="0.25">
      <c r="A18" s="10" t="s">
        <v>41</v>
      </c>
      <c r="B18" s="4">
        <v>0</v>
      </c>
      <c r="C18" s="4">
        <v>0</v>
      </c>
      <c r="D18" s="4">
        <v>0</v>
      </c>
      <c r="E18" s="4">
        <f>72</f>
        <v>72</v>
      </c>
      <c r="F18" s="4">
        <f>420</f>
        <v>420</v>
      </c>
      <c r="G18" s="4">
        <f>658</f>
        <v>658</v>
      </c>
      <c r="H18" s="2">
        <f>528</f>
        <v>528</v>
      </c>
      <c r="I18" s="2"/>
      <c r="J18" s="2"/>
    </row>
    <row r="19" spans="1:10" ht="16" thickBot="1" x14ac:dyDescent="0.25">
      <c r="A19" s="10" t="s">
        <v>42</v>
      </c>
      <c r="B19" s="4">
        <v>0</v>
      </c>
      <c r="C19" s="4">
        <v>0</v>
      </c>
      <c r="D19" s="4">
        <v>0</v>
      </c>
      <c r="E19" s="4">
        <f>1219</f>
        <v>1219</v>
      </c>
      <c r="F19" s="4">
        <f>1158</f>
        <v>1158</v>
      </c>
      <c r="G19" s="4">
        <f>1591</f>
        <v>1591</v>
      </c>
      <c r="H19" s="2">
        <f>1566</f>
        <v>1566</v>
      </c>
      <c r="I19" s="2"/>
      <c r="J19" s="2"/>
    </row>
    <row r="20" spans="1:10" ht="16" thickBot="1" x14ac:dyDescent="0.25">
      <c r="A20" s="10" t="s">
        <v>43</v>
      </c>
      <c r="B20" s="4">
        <v>0</v>
      </c>
      <c r="C20" s="4">
        <v>0</v>
      </c>
      <c r="D20" s="4">
        <v>0</v>
      </c>
      <c r="E20" s="4">
        <f>31</f>
        <v>31</v>
      </c>
      <c r="F20" s="4">
        <f>31</f>
        <v>31</v>
      </c>
      <c r="G20" s="4">
        <f>31</f>
        <v>31</v>
      </c>
      <c r="H20" s="2">
        <f>31</f>
        <v>31</v>
      </c>
      <c r="I20" s="2"/>
      <c r="J20" s="2"/>
    </row>
    <row r="21" spans="1:10" ht="16" thickBot="1" x14ac:dyDescent="0.25">
      <c r="A21" s="10" t="s">
        <v>24</v>
      </c>
      <c r="B21" s="4">
        <v>0</v>
      </c>
      <c r="C21" s="4">
        <v>0</v>
      </c>
      <c r="D21" s="4">
        <v>0</v>
      </c>
      <c r="E21" s="4">
        <f>4045</f>
        <v>4045</v>
      </c>
      <c r="F21" s="4">
        <f>4482</f>
        <v>4482</v>
      </c>
      <c r="G21" s="4">
        <f>5610</f>
        <v>5610</v>
      </c>
      <c r="H21" s="2">
        <f>5564</f>
        <v>5564</v>
      </c>
      <c r="I21" s="2"/>
      <c r="J21" s="2"/>
    </row>
    <row r="22" spans="1:10" ht="16" thickBot="1" x14ac:dyDescent="0.25">
      <c r="A22" s="10" t="s">
        <v>44</v>
      </c>
      <c r="B22" s="4">
        <v>0</v>
      </c>
      <c r="C22" s="4">
        <v>0</v>
      </c>
      <c r="D22" s="4">
        <v>0</v>
      </c>
      <c r="E22" s="4">
        <f>3804</f>
        <v>3804</v>
      </c>
      <c r="F22" s="4">
        <f>4106</f>
        <v>4106</v>
      </c>
      <c r="G22" s="4">
        <f>4373</f>
        <v>4373</v>
      </c>
      <c r="H22" s="2">
        <f>5896</f>
        <v>5896</v>
      </c>
      <c r="I22" s="2"/>
      <c r="J22" s="2"/>
    </row>
    <row r="23" spans="1:10" ht="16" thickBot="1" x14ac:dyDescent="0.25">
      <c r="A23" s="10" t="s">
        <v>25</v>
      </c>
      <c r="B23" s="4">
        <v>0</v>
      </c>
      <c r="C23" s="4">
        <v>0</v>
      </c>
      <c r="D23" s="4">
        <v>0</v>
      </c>
      <c r="E23" s="4">
        <f>1771</f>
        <v>1771</v>
      </c>
      <c r="F23" s="4">
        <f>2981</f>
        <v>2981</v>
      </c>
      <c r="G23" s="4">
        <f>4896</f>
        <v>4896</v>
      </c>
      <c r="H23" s="2">
        <f>5235</f>
        <v>5235</v>
      </c>
      <c r="I23" s="2"/>
      <c r="J23" s="2"/>
    </row>
    <row r="24" spans="1:10" ht="16" thickBot="1" x14ac:dyDescent="0.25">
      <c r="A24" s="10" t="s">
        <v>45</v>
      </c>
      <c r="B24" s="4">
        <v>0</v>
      </c>
      <c r="C24" s="4">
        <v>0</v>
      </c>
      <c r="D24" s="4">
        <v>0</v>
      </c>
      <c r="E24" s="4">
        <f>0</f>
        <v>0</v>
      </c>
      <c r="F24" s="4">
        <f>0</f>
        <v>0</v>
      </c>
      <c r="G24" s="4">
        <f>0</f>
        <v>0</v>
      </c>
      <c r="H24" s="2">
        <f>0</f>
        <v>0</v>
      </c>
      <c r="I24" s="2"/>
      <c r="J24" s="2"/>
    </row>
    <row r="25" spans="1:10" ht="16" thickBot="1" x14ac:dyDescent="0.25">
      <c r="A25" s="10" t="s">
        <v>26</v>
      </c>
      <c r="B25" s="4">
        <v>0</v>
      </c>
      <c r="C25" s="4">
        <v>0</v>
      </c>
      <c r="D25" s="4">
        <v>0</v>
      </c>
      <c r="E25" s="4">
        <f>983</f>
        <v>983</v>
      </c>
      <c r="F25" s="4">
        <f>889</f>
        <v>889</v>
      </c>
      <c r="G25" s="4">
        <f>2052</f>
        <v>2052</v>
      </c>
      <c r="H25" s="2">
        <f>2071</f>
        <v>2071</v>
      </c>
      <c r="I25" s="2"/>
      <c r="J25" s="2"/>
    </row>
    <row r="26" spans="1:10" ht="16" thickBot="1" x14ac:dyDescent="0.25">
      <c r="A26" s="10" t="s">
        <v>27</v>
      </c>
      <c r="B26" s="4">
        <v>0</v>
      </c>
      <c r="C26" s="4">
        <v>0</v>
      </c>
      <c r="D26" s="4">
        <v>0</v>
      </c>
      <c r="E26" s="4">
        <f>6603</f>
        <v>6603</v>
      </c>
      <c r="F26" s="4">
        <f>8000</f>
        <v>8000</v>
      </c>
      <c r="G26" s="4">
        <f>11344</f>
        <v>11344</v>
      </c>
      <c r="H26" s="2">
        <f>13214</f>
        <v>13214</v>
      </c>
      <c r="I26" s="2"/>
      <c r="J26" s="2"/>
    </row>
    <row r="27" spans="1:10" ht="16" thickBot="1" x14ac:dyDescent="0.25">
      <c r="A27" s="10" t="s">
        <v>46</v>
      </c>
      <c r="B27" s="4">
        <v>0</v>
      </c>
      <c r="C27" s="4">
        <v>0</v>
      </c>
      <c r="D27" s="4">
        <v>0</v>
      </c>
      <c r="E27" s="4">
        <f>2207</f>
        <v>2207</v>
      </c>
      <c r="F27" s="4">
        <f>2479</f>
        <v>2479</v>
      </c>
      <c r="G27" s="4">
        <f>3095</f>
        <v>3095</v>
      </c>
      <c r="H27" s="2">
        <f>3271</f>
        <v>3271</v>
      </c>
      <c r="I27" s="2"/>
      <c r="J27" s="2"/>
    </row>
    <row r="28" spans="1:10" ht="16" thickBot="1" x14ac:dyDescent="0.25">
      <c r="A28" s="10" t="s">
        <v>29</v>
      </c>
      <c r="B28" s="4">
        <v>0</v>
      </c>
      <c r="C28" s="4">
        <v>0</v>
      </c>
      <c r="D28" s="4">
        <v>0</v>
      </c>
      <c r="E28" s="4">
        <f>2264</f>
        <v>2264</v>
      </c>
      <c r="F28" s="4">
        <f>2536</f>
        <v>2536</v>
      </c>
      <c r="G28" s="4">
        <f>3152</f>
        <v>3152</v>
      </c>
      <c r="H28" s="2">
        <f>3078</f>
        <v>3078</v>
      </c>
      <c r="I28" s="2"/>
      <c r="J28" s="2"/>
    </row>
    <row r="29" spans="1:10" ht="16" thickBot="1" x14ac:dyDescent="0.25">
      <c r="A29" s="10" t="s">
        <v>30</v>
      </c>
      <c r="B29" s="4">
        <v>0</v>
      </c>
      <c r="C29" s="4">
        <v>0</v>
      </c>
      <c r="D29" s="4">
        <v>0</v>
      </c>
      <c r="E29" s="4">
        <f>1127</f>
        <v>1127</v>
      </c>
      <c r="F29" s="4">
        <f>1674</f>
        <v>1674</v>
      </c>
      <c r="G29" s="4">
        <f>735</f>
        <v>735</v>
      </c>
      <c r="H29" s="2">
        <f>1982</f>
        <v>1982</v>
      </c>
      <c r="I29" s="2"/>
      <c r="J29" s="2"/>
    </row>
    <row r="30" spans="1:10" ht="16" thickBot="1" x14ac:dyDescent="0.25">
      <c r="A30" s="10" t="s">
        <v>47</v>
      </c>
      <c r="B30" s="4">
        <v>0</v>
      </c>
      <c r="C30" s="4">
        <v>0</v>
      </c>
      <c r="D30" s="4">
        <v>0</v>
      </c>
      <c r="E30" s="4">
        <f>0</f>
        <v>0</v>
      </c>
      <c r="F30" s="4">
        <f>0</f>
        <v>0</v>
      </c>
      <c r="G30" s="4">
        <f>0</f>
        <v>0</v>
      </c>
      <c r="H30" s="2">
        <f>0</f>
        <v>0</v>
      </c>
      <c r="I30" s="2"/>
      <c r="J30" s="2"/>
    </row>
    <row r="31" spans="1:10" ht="16" thickBot="1" x14ac:dyDescent="0.25">
      <c r="A31" s="10" t="s">
        <v>31</v>
      </c>
      <c r="B31" s="4">
        <v>0</v>
      </c>
      <c r="C31" s="4">
        <v>0</v>
      </c>
      <c r="D31" s="4">
        <v>0</v>
      </c>
      <c r="E31" s="4">
        <f>2953</f>
        <v>2953</v>
      </c>
      <c r="F31" s="4">
        <f>2989</f>
        <v>2989</v>
      </c>
      <c r="G31" s="4">
        <f>3982</f>
        <v>3982</v>
      </c>
      <c r="H31" s="2">
        <f>5702</f>
        <v>5702</v>
      </c>
      <c r="I31" s="2"/>
      <c r="J31" s="2"/>
    </row>
    <row r="32" spans="1:10" ht="16" thickBot="1" x14ac:dyDescent="0.25">
      <c r="A32" s="10" t="s">
        <v>32</v>
      </c>
      <c r="B32" s="4">
        <v>0</v>
      </c>
      <c r="C32" s="4">
        <v>0</v>
      </c>
      <c r="D32" s="4">
        <v>0</v>
      </c>
      <c r="E32" s="4">
        <f>2018</f>
        <v>2018</v>
      </c>
      <c r="F32" s="4">
        <f>2183</f>
        <v>2183</v>
      </c>
      <c r="G32" s="4">
        <f>3683</f>
        <v>3683</v>
      </c>
      <c r="H32" s="2">
        <f>2234</f>
        <v>2234</v>
      </c>
      <c r="I32" s="2"/>
      <c r="J32" s="2"/>
    </row>
    <row r="33" spans="1:10" ht="16" thickBot="1" x14ac:dyDescent="0.25">
      <c r="A33" s="10" t="s">
        <v>48</v>
      </c>
      <c r="B33" s="4">
        <v>0</v>
      </c>
      <c r="C33" s="4">
        <v>0</v>
      </c>
      <c r="D33" s="4">
        <v>0</v>
      </c>
      <c r="E33" s="4">
        <f>2987</f>
        <v>2987</v>
      </c>
      <c r="F33" s="4">
        <f>4632</f>
        <v>4632</v>
      </c>
      <c r="G33" s="4">
        <f>5932</f>
        <v>5932</v>
      </c>
      <c r="H33" s="2">
        <f>7523</f>
        <v>7523</v>
      </c>
      <c r="I33" s="2"/>
      <c r="J33" s="2"/>
    </row>
    <row r="34" spans="1:10" ht="16" thickBot="1" x14ac:dyDescent="0.25">
      <c r="A34" s="10" t="s">
        <v>49</v>
      </c>
      <c r="B34" s="4">
        <v>0</v>
      </c>
      <c r="C34" s="4">
        <v>0</v>
      </c>
      <c r="D34" s="4">
        <v>0</v>
      </c>
      <c r="E34" s="4">
        <f>0</f>
        <v>0</v>
      </c>
      <c r="F34" s="4">
        <f>0</f>
        <v>0</v>
      </c>
      <c r="G34" s="4">
        <f>0</f>
        <v>0</v>
      </c>
      <c r="H34" s="2">
        <f>0</f>
        <v>0</v>
      </c>
      <c r="I34" s="2"/>
      <c r="J34" s="2"/>
    </row>
    <row r="35" spans="1:10" ht="20" customHeight="1" thickBot="1" x14ac:dyDescent="0.25">
      <c r="A35" s="10" t="s">
        <v>33</v>
      </c>
      <c r="B35" s="4">
        <v>0</v>
      </c>
      <c r="C35" s="4">
        <v>0</v>
      </c>
      <c r="D35" s="4">
        <v>0</v>
      </c>
      <c r="E35" s="4">
        <f>5431</f>
        <v>5431</v>
      </c>
      <c r="F35" s="4">
        <f>6957</f>
        <v>6957</v>
      </c>
      <c r="G35" s="4">
        <f>9819</f>
        <v>9819</v>
      </c>
      <c r="H35" s="2">
        <f>9997</f>
        <v>9997</v>
      </c>
      <c r="I35" s="7"/>
      <c r="J35" s="2"/>
    </row>
    <row r="36" spans="1:10" ht="20" customHeight="1" thickBot="1" x14ac:dyDescent="0.25">
      <c r="A36" s="10" t="s">
        <v>28</v>
      </c>
      <c r="B36" s="4">
        <v>0</v>
      </c>
      <c r="C36" s="4">
        <v>0</v>
      </c>
      <c r="D36" s="4">
        <v>0</v>
      </c>
      <c r="E36" s="4">
        <f>10649</f>
        <v>10649</v>
      </c>
      <c r="F36" s="4">
        <f>12483</f>
        <v>12483</v>
      </c>
      <c r="G36" s="4">
        <f>16954</f>
        <v>16954</v>
      </c>
      <c r="H36" s="2">
        <f>18778</f>
        <v>18778</v>
      </c>
      <c r="I36" s="2"/>
      <c r="J36" s="2"/>
    </row>
    <row r="37" spans="1:10" ht="30" customHeight="1" thickBot="1" x14ac:dyDescent="0.25">
      <c r="A37" s="10" t="s">
        <v>36</v>
      </c>
      <c r="B37" s="4">
        <v>0</v>
      </c>
      <c r="C37" s="4">
        <v>0</v>
      </c>
      <c r="D37" s="4">
        <v>0</v>
      </c>
      <c r="E37" s="4">
        <f>3308</f>
        <v>3308</v>
      </c>
      <c r="F37" s="4">
        <f>4027</f>
        <v>4027</v>
      </c>
      <c r="G37" s="4">
        <f>4444</f>
        <v>4444</v>
      </c>
      <c r="H37" s="2">
        <f>G37+2246-1341</f>
        <v>5349</v>
      </c>
      <c r="I37" s="2"/>
      <c r="J37" s="2"/>
    </row>
    <row r="38" spans="1:10" ht="30" customHeight="1" thickBot="1" x14ac:dyDescent="0.25">
      <c r="A38" s="10" t="s">
        <v>50</v>
      </c>
      <c r="B38" s="4">
        <v>0</v>
      </c>
      <c r="C38" s="4">
        <v>0</v>
      </c>
      <c r="D38" s="4">
        <v>0</v>
      </c>
      <c r="E38" s="4">
        <f>892</f>
        <v>892</v>
      </c>
      <c r="F38" s="4">
        <f>1087</f>
        <v>1087</v>
      </c>
      <c r="G38" s="4">
        <f>1359</f>
        <v>1359</v>
      </c>
      <c r="H38" s="2">
        <f>G38+689-514</f>
        <v>1534</v>
      </c>
      <c r="I38" s="2"/>
      <c r="J38" s="2"/>
    </row>
    <row r="39" spans="1:10" ht="20" customHeight="1" thickBot="1" x14ac:dyDescent="0.25">
      <c r="A39" s="10" t="s">
        <v>51</v>
      </c>
      <c r="B39" s="4">
        <v>0</v>
      </c>
      <c r="C39" s="4">
        <v>0</v>
      </c>
      <c r="D39" s="4">
        <v>0</v>
      </c>
      <c r="E39" s="4">
        <f>23</f>
        <v>23</v>
      </c>
      <c r="F39" s="4">
        <f>55</f>
        <v>55</v>
      </c>
      <c r="G39" s="4">
        <f>29</f>
        <v>29</v>
      </c>
      <c r="H39" s="2">
        <f>G39+17-5</f>
        <v>41</v>
      </c>
      <c r="I39" s="2"/>
      <c r="J39" s="2"/>
    </row>
    <row r="40" spans="1:10" ht="20" customHeight="1" thickBot="1" x14ac:dyDescent="0.25">
      <c r="A40" s="10" t="s">
        <v>52</v>
      </c>
      <c r="B40" s="4">
        <v>0</v>
      </c>
      <c r="C40" s="4">
        <v>0</v>
      </c>
      <c r="D40" s="4">
        <v>0</v>
      </c>
      <c r="E40" s="4">
        <f>253</f>
        <v>253</v>
      </c>
      <c r="F40" s="4">
        <f>292</f>
        <v>292</v>
      </c>
      <c r="G40" s="4">
        <f>329</f>
        <v>329</v>
      </c>
      <c r="H40" s="2">
        <f>G40+168-164</f>
        <v>333</v>
      </c>
      <c r="I40" s="2"/>
      <c r="J40" s="2"/>
    </row>
    <row r="41" spans="1:10" ht="20" customHeight="1" thickBot="1" x14ac:dyDescent="0.25">
      <c r="A41" s="10" t="s">
        <v>37</v>
      </c>
      <c r="B41" s="4">
        <v>0</v>
      </c>
      <c r="C41" s="4">
        <v>0</v>
      </c>
      <c r="D41" s="4">
        <v>0</v>
      </c>
      <c r="E41" s="4">
        <f>615</f>
        <v>615</v>
      </c>
      <c r="F41" s="4">
        <f>739</f>
        <v>739</v>
      </c>
      <c r="G41" s="4">
        <f>1001</f>
        <v>1001</v>
      </c>
      <c r="H41" s="2">
        <f>G41+502-344</f>
        <v>1159</v>
      </c>
      <c r="I41" s="2"/>
      <c r="J41" s="2"/>
    </row>
    <row r="42" spans="1:10" ht="30" customHeight="1" thickBot="1" x14ac:dyDescent="0.25">
      <c r="A42" s="10" t="s">
        <v>53</v>
      </c>
      <c r="B42" s="4">
        <v>0</v>
      </c>
      <c r="C42" s="4">
        <v>0</v>
      </c>
      <c r="D42" s="4">
        <v>0</v>
      </c>
      <c r="E42" s="4">
        <f>11</f>
        <v>11</v>
      </c>
      <c r="F42" s="4">
        <f>9</f>
        <v>9</v>
      </c>
      <c r="G42" s="4">
        <f>5</f>
        <v>5</v>
      </c>
      <c r="H42" s="2">
        <f>G42+3-4</f>
        <v>4</v>
      </c>
      <c r="I42" s="2"/>
      <c r="J42" s="2"/>
    </row>
    <row r="43" spans="1:10" ht="30" customHeight="1" thickBot="1" x14ac:dyDescent="0.25">
      <c r="A43" s="10" t="s">
        <v>38</v>
      </c>
      <c r="B43" s="4">
        <v>0</v>
      </c>
      <c r="C43" s="4">
        <v>0</v>
      </c>
      <c r="D43" s="4">
        <v>0</v>
      </c>
      <c r="E43" s="4">
        <f>347</f>
        <v>347</v>
      </c>
      <c r="F43" s="4">
        <f>307</f>
        <v>307</v>
      </c>
      <c r="G43" s="4">
        <f>517</f>
        <v>517</v>
      </c>
      <c r="H43" s="2">
        <f>G43+216-287</f>
        <v>446</v>
      </c>
      <c r="I43" s="2"/>
      <c r="J43" s="2"/>
    </row>
    <row r="44" spans="1:10" ht="30" customHeight="1" thickBot="1" x14ac:dyDescent="0.25">
      <c r="A44" s="10" t="s">
        <v>39</v>
      </c>
      <c r="B44" s="4">
        <v>0</v>
      </c>
      <c r="C44" s="4">
        <v>0</v>
      </c>
      <c r="D44" s="4">
        <v>0</v>
      </c>
      <c r="E44" s="4">
        <f>364</f>
        <v>364</v>
      </c>
      <c r="F44" s="4">
        <f>406</f>
        <v>406</v>
      </c>
      <c r="G44" s="4">
        <f>497</f>
        <v>497</v>
      </c>
      <c r="H44" s="2">
        <f>G44+194-65</f>
        <v>626</v>
      </c>
      <c r="I44" s="2"/>
      <c r="J44" s="2"/>
    </row>
    <row r="45" spans="1:10" ht="30" customHeight="1" thickBot="1" x14ac:dyDescent="0.25">
      <c r="A45" s="10" t="s">
        <v>40</v>
      </c>
      <c r="B45" s="4">
        <v>0</v>
      </c>
      <c r="C45" s="4">
        <v>0</v>
      </c>
      <c r="D45" s="4">
        <v>0</v>
      </c>
      <c r="E45" s="4">
        <f>271</f>
        <v>271</v>
      </c>
      <c r="F45" s="4">
        <f>329</f>
        <v>329</v>
      </c>
      <c r="G45" s="4">
        <f>440</f>
        <v>440</v>
      </c>
      <c r="H45" s="2">
        <f>G45+176-48</f>
        <v>568</v>
      </c>
      <c r="I45" s="2"/>
      <c r="J45" s="2"/>
    </row>
    <row r="46" spans="1:10" ht="30" customHeight="1" thickBot="1" x14ac:dyDescent="0.25">
      <c r="A46" s="10" t="s">
        <v>34</v>
      </c>
      <c r="B46" s="4">
        <v>0</v>
      </c>
      <c r="C46" s="4">
        <v>0</v>
      </c>
      <c r="D46" s="4">
        <v>0</v>
      </c>
      <c r="E46" s="4">
        <f>125</f>
        <v>125</v>
      </c>
      <c r="F46" s="4">
        <f>185</f>
        <v>185</v>
      </c>
      <c r="G46" s="4">
        <f>343</f>
        <v>343</v>
      </c>
      <c r="H46" s="4">
        <f>343</f>
        <v>343</v>
      </c>
      <c r="I46" s="2"/>
      <c r="J46" s="2"/>
    </row>
    <row r="47" spans="1:10" ht="20" customHeight="1" thickBot="1" x14ac:dyDescent="0.25">
      <c r="A47" s="10" t="s">
        <v>55</v>
      </c>
      <c r="B47" s="4">
        <v>0</v>
      </c>
      <c r="C47" s="4">
        <v>0</v>
      </c>
      <c r="D47" s="4">
        <v>0</v>
      </c>
      <c r="E47" s="4">
        <f>1654</f>
        <v>1654</v>
      </c>
      <c r="F47" s="4">
        <f>-107</f>
        <v>-107</v>
      </c>
      <c r="G47" s="4">
        <f>746</f>
        <v>746</v>
      </c>
      <c r="H47" s="4">
        <f>746</f>
        <v>746</v>
      </c>
      <c r="I47" s="2"/>
      <c r="J47" s="2"/>
    </row>
    <row r="48" spans="1:10" ht="20" customHeight="1" thickBot="1" x14ac:dyDescent="0.25">
      <c r="A48" s="10" t="s">
        <v>56</v>
      </c>
      <c r="B48" s="4">
        <v>0</v>
      </c>
      <c r="C48" s="4">
        <v>0</v>
      </c>
      <c r="D48" s="4">
        <v>0</v>
      </c>
      <c r="E48" s="4">
        <f>571</f>
        <v>571</v>
      </c>
      <c r="F48" s="4">
        <f>650</f>
        <v>650</v>
      </c>
      <c r="G48" s="4">
        <f>870</f>
        <v>870</v>
      </c>
      <c r="H48" s="4">
        <f>870</f>
        <v>870</v>
      </c>
      <c r="I48" s="2"/>
      <c r="J48" s="2"/>
    </row>
    <row r="49" spans="1:10" ht="20" customHeight="1" thickBot="1" x14ac:dyDescent="0.25">
      <c r="A49" s="10" t="s">
        <v>57</v>
      </c>
      <c r="B49" s="4">
        <v>0</v>
      </c>
      <c r="C49" s="4">
        <v>0</v>
      </c>
      <c r="D49" s="4">
        <v>0</v>
      </c>
      <c r="E49" s="4">
        <f>0</f>
        <v>0</v>
      </c>
      <c r="F49" s="4">
        <f>0</f>
        <v>0</v>
      </c>
      <c r="G49" s="4">
        <f>0</f>
        <v>0</v>
      </c>
      <c r="H49" s="4">
        <f>0</f>
        <v>0</v>
      </c>
      <c r="I49" s="2"/>
      <c r="J49" s="2"/>
    </row>
    <row r="50" spans="1:10" ht="30" customHeight="1" thickBot="1" x14ac:dyDescent="0.25">
      <c r="A50" s="10" t="s">
        <v>58</v>
      </c>
      <c r="B50" s="4">
        <v>0</v>
      </c>
      <c r="C50" s="4">
        <v>0</v>
      </c>
      <c r="D50" s="4">
        <v>0</v>
      </c>
      <c r="E50" s="4">
        <f>-557</f>
        <v>-557</v>
      </c>
      <c r="F50" s="4">
        <f>-641</f>
        <v>-641</v>
      </c>
      <c r="G50" s="4">
        <f>-70</f>
        <v>-70</v>
      </c>
      <c r="H50" s="4">
        <f>-70</f>
        <v>-70</v>
      </c>
      <c r="I50" s="2"/>
      <c r="J50" s="2"/>
    </row>
    <row r="51" spans="1:10" ht="20" customHeight="1" thickBot="1" x14ac:dyDescent="0.25">
      <c r="A51" s="10" t="s">
        <v>59</v>
      </c>
      <c r="B51" s="4">
        <v>0</v>
      </c>
      <c r="C51" s="4">
        <v>0</v>
      </c>
      <c r="D51" s="4">
        <v>0</v>
      </c>
      <c r="E51" s="4">
        <f>0</f>
        <v>0</v>
      </c>
      <c r="F51" s="4">
        <f>0</f>
        <v>0</v>
      </c>
      <c r="G51" s="4">
        <f>0</f>
        <v>0</v>
      </c>
      <c r="H51" s="4">
        <f>0</f>
        <v>0</v>
      </c>
      <c r="I51" s="2"/>
      <c r="J51" s="2"/>
    </row>
    <row r="52" spans="1:10" ht="20" customHeight="1" thickBot="1" x14ac:dyDescent="0.25">
      <c r="A52" s="10" t="s">
        <v>60</v>
      </c>
      <c r="B52" s="4">
        <v>0</v>
      </c>
      <c r="C52" s="4">
        <v>0</v>
      </c>
      <c r="D52" s="4">
        <v>0</v>
      </c>
      <c r="E52" s="4">
        <f>13</f>
        <v>13</v>
      </c>
      <c r="F52" s="4">
        <f>0</f>
        <v>0</v>
      </c>
      <c r="G52" s="4">
        <f>0</f>
        <v>0</v>
      </c>
      <c r="H52" s="4">
        <f>0</f>
        <v>0</v>
      </c>
      <c r="I52" s="2"/>
      <c r="J52" s="2"/>
    </row>
    <row r="53" spans="1:10" ht="20" customHeight="1" thickBot="1" x14ac:dyDescent="0.25">
      <c r="A53" s="10" t="s">
        <v>61</v>
      </c>
      <c r="B53" s="4">
        <v>0</v>
      </c>
      <c r="C53" s="4">
        <v>0</v>
      </c>
      <c r="D53" s="4">
        <v>0</v>
      </c>
      <c r="E53" s="4">
        <f>-735</f>
        <v>-735</v>
      </c>
      <c r="F53" s="4">
        <f>654</f>
        <v>654</v>
      </c>
      <c r="G53" s="4">
        <f>477</f>
        <v>477</v>
      </c>
      <c r="H53" s="4">
        <f>477</f>
        <v>477</v>
      </c>
      <c r="I53" s="2"/>
      <c r="J53" s="2"/>
    </row>
    <row r="54" spans="1:10" ht="20" customHeight="1" thickBot="1" x14ac:dyDescent="0.25">
      <c r="A54" s="11" t="s">
        <v>35</v>
      </c>
      <c r="B54" s="4">
        <v>0</v>
      </c>
      <c r="C54" s="4">
        <v>0</v>
      </c>
      <c r="D54" s="4">
        <v>0</v>
      </c>
      <c r="E54" s="4">
        <f>0</f>
        <v>0</v>
      </c>
      <c r="F54" s="4">
        <f>0</f>
        <v>0</v>
      </c>
      <c r="G54" s="4">
        <f>0</f>
        <v>0</v>
      </c>
      <c r="H54" s="4">
        <f>0</f>
        <v>0</v>
      </c>
      <c r="I54" s="2"/>
      <c r="J54" s="2"/>
    </row>
    <row r="55" spans="1:10" ht="20" customHeight="1" thickBot="1" x14ac:dyDescent="0.25">
      <c r="A55" s="11"/>
      <c r="B55" s="4"/>
      <c r="C55" s="4"/>
      <c r="D55" s="4"/>
      <c r="E55" s="4"/>
      <c r="F55" s="4"/>
      <c r="G55" s="4"/>
      <c r="H55" s="2"/>
      <c r="I55" s="2"/>
      <c r="J55" s="2"/>
    </row>
    <row r="56" spans="1:10" ht="30" customHeight="1" thickBot="1" x14ac:dyDescent="0.25">
      <c r="A56" s="10" t="s">
        <v>23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2" t="s">
        <v>18</v>
      </c>
      <c r="J56" s="7">
        <v>1000000</v>
      </c>
    </row>
    <row r="57" spans="1:10" ht="20" customHeight="1" thickBot="1" x14ac:dyDescent="0.25">
      <c r="A57" s="10" t="s">
        <v>41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2"/>
      <c r="J57" s="2"/>
    </row>
    <row r="58" spans="1:10" ht="30" customHeight="1" thickBot="1" x14ac:dyDescent="0.25">
      <c r="A58" s="10" t="s">
        <v>42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2"/>
      <c r="J58" s="2"/>
    </row>
    <row r="59" spans="1:10" ht="30" customHeight="1" thickBot="1" x14ac:dyDescent="0.25">
      <c r="A59" s="10" t="s">
        <v>43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2"/>
      <c r="J59" s="2"/>
    </row>
    <row r="60" spans="1:10" ht="30" customHeight="1" thickBot="1" x14ac:dyDescent="0.25">
      <c r="A60" s="10" t="s">
        <v>24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2"/>
      <c r="J60" s="2"/>
    </row>
    <row r="61" spans="1:10" ht="30" customHeight="1" thickBot="1" x14ac:dyDescent="0.25">
      <c r="A61" s="10" t="s">
        <v>44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2"/>
      <c r="J61" s="2"/>
    </row>
    <row r="62" spans="1:10" ht="30" customHeight="1" thickBot="1" x14ac:dyDescent="0.25">
      <c r="A62" s="10" t="s">
        <v>25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2"/>
      <c r="J62" s="2"/>
    </row>
    <row r="63" spans="1:10" ht="30" customHeight="1" thickBot="1" x14ac:dyDescent="0.25">
      <c r="A63" s="10" t="s">
        <v>45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2"/>
      <c r="J63" s="2"/>
    </row>
    <row r="64" spans="1:10" ht="30" customHeight="1" thickBot="1" x14ac:dyDescent="0.25">
      <c r="A64" s="10" t="s">
        <v>26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2"/>
      <c r="J64" s="2"/>
    </row>
    <row r="65" spans="1:10" ht="30" customHeight="1" thickBot="1" x14ac:dyDescent="0.25">
      <c r="A65" s="10" t="s">
        <v>27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2"/>
      <c r="J65" s="2"/>
    </row>
    <row r="66" spans="1:10" ht="30" customHeight="1" thickBot="1" x14ac:dyDescent="0.25">
      <c r="A66" s="10" t="s">
        <v>46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2"/>
      <c r="J66" s="2"/>
    </row>
    <row r="67" spans="1:10" ht="20" customHeight="1" thickBot="1" x14ac:dyDescent="0.25">
      <c r="A67" s="10" t="s">
        <v>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2"/>
      <c r="J67" s="2"/>
    </row>
    <row r="68" spans="1:10" ht="30" customHeight="1" thickBot="1" x14ac:dyDescent="0.25">
      <c r="A68" s="10" t="s">
        <v>30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2"/>
      <c r="J68" s="2"/>
    </row>
    <row r="69" spans="1:10" ht="20" customHeight="1" thickBot="1" x14ac:dyDescent="0.25">
      <c r="A69" s="10" t="s">
        <v>47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2"/>
      <c r="J69" s="2"/>
    </row>
    <row r="70" spans="1:10" ht="20" customHeight="1" thickBot="1" x14ac:dyDescent="0.25">
      <c r="A70" s="10" t="s">
        <v>31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2"/>
      <c r="J70" s="2"/>
    </row>
    <row r="71" spans="1:10" ht="20" customHeight="1" thickBot="1" x14ac:dyDescent="0.25">
      <c r="A71" s="10" t="s">
        <v>32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2"/>
      <c r="J71" s="2"/>
    </row>
    <row r="72" spans="1:10" ht="20" customHeight="1" thickBot="1" x14ac:dyDescent="0.25">
      <c r="A72" s="10" t="s">
        <v>48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2"/>
      <c r="J72" s="2"/>
    </row>
    <row r="73" spans="1:10" ht="20" customHeight="1" thickBot="1" x14ac:dyDescent="0.25">
      <c r="A73" s="10" t="s">
        <v>49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2"/>
      <c r="J73" s="2"/>
    </row>
    <row r="74" spans="1:10" ht="16" thickBot="1" x14ac:dyDescent="0.25">
      <c r="A74" s="10" t="s">
        <v>33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2"/>
      <c r="J74" s="2"/>
    </row>
    <row r="75" spans="1:10" ht="16" thickBot="1" x14ac:dyDescent="0.25">
      <c r="A75" s="10" t="s">
        <v>28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2"/>
      <c r="J75" s="2"/>
    </row>
    <row r="76" spans="1:10" ht="16" thickBot="1" x14ac:dyDescent="0.25">
      <c r="A76" s="10" t="s">
        <v>36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2"/>
      <c r="J76" s="2"/>
    </row>
    <row r="77" spans="1:10" ht="16" thickBot="1" x14ac:dyDescent="0.25">
      <c r="A77" s="10" t="s">
        <v>50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2"/>
      <c r="J77" s="2"/>
    </row>
    <row r="78" spans="1:10" ht="16" thickBot="1" x14ac:dyDescent="0.25">
      <c r="A78" s="10" t="s">
        <v>51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2"/>
      <c r="J78" s="2"/>
    </row>
    <row r="79" spans="1:10" ht="16" thickBot="1" x14ac:dyDescent="0.25">
      <c r="A79" s="10" t="s">
        <v>52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2"/>
      <c r="J79" s="2"/>
    </row>
    <row r="80" spans="1:10" ht="16" thickBot="1" x14ac:dyDescent="0.25">
      <c r="A80" s="10" t="s">
        <v>37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2"/>
      <c r="J80" s="2"/>
    </row>
    <row r="81" spans="1:10" ht="16" thickBot="1" x14ac:dyDescent="0.25">
      <c r="A81" s="10" t="s">
        <v>53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2"/>
      <c r="J81" s="2"/>
    </row>
    <row r="82" spans="1:10" ht="16" thickBot="1" x14ac:dyDescent="0.25">
      <c r="A82" s="10" t="s">
        <v>38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2"/>
      <c r="J82" s="2"/>
    </row>
    <row r="83" spans="1:10" ht="16" thickBot="1" x14ac:dyDescent="0.25">
      <c r="A83" s="10" t="s">
        <v>39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2"/>
      <c r="J83" s="2"/>
    </row>
    <row r="84" spans="1:10" ht="16" thickBot="1" x14ac:dyDescent="0.25">
      <c r="A84" s="10" t="s">
        <v>40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2"/>
      <c r="J84" s="2"/>
    </row>
    <row r="85" spans="1:10" ht="16" thickBot="1" x14ac:dyDescent="0.25">
      <c r="A85" s="10" t="s">
        <v>34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2"/>
      <c r="J85" s="2"/>
    </row>
    <row r="86" spans="1:10" ht="16" thickBot="1" x14ac:dyDescent="0.25">
      <c r="A86" s="10" t="s">
        <v>54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2"/>
      <c r="J86" s="2"/>
    </row>
    <row r="87" spans="1:10" ht="16" thickBot="1" x14ac:dyDescent="0.25">
      <c r="A87" s="10" t="s">
        <v>55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2"/>
      <c r="J87" s="2"/>
    </row>
    <row r="88" spans="1:10" ht="16" thickBot="1" x14ac:dyDescent="0.25">
      <c r="A88" s="10" t="s">
        <v>56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2"/>
      <c r="J88" s="2"/>
    </row>
    <row r="89" spans="1:10" ht="16" thickBot="1" x14ac:dyDescent="0.25">
      <c r="A89" s="10" t="s">
        <v>57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2"/>
      <c r="J89" s="2"/>
    </row>
    <row r="90" spans="1:10" ht="16" thickBot="1" x14ac:dyDescent="0.25">
      <c r="A90" s="10" t="s">
        <v>58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2"/>
      <c r="J90" s="2"/>
    </row>
    <row r="91" spans="1:10" ht="16" thickBot="1" x14ac:dyDescent="0.25">
      <c r="A91" s="10" t="s">
        <v>59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2"/>
      <c r="J91" s="2"/>
    </row>
    <row r="92" spans="1:10" ht="16" thickBot="1" x14ac:dyDescent="0.25">
      <c r="A92" s="10" t="s">
        <v>60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2"/>
      <c r="J92" s="2"/>
    </row>
    <row r="93" spans="1:10" ht="16" thickBot="1" x14ac:dyDescent="0.25">
      <c r="A93" s="10" t="s">
        <v>61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2"/>
      <c r="J93" s="2"/>
    </row>
    <row r="94" spans="1:10" ht="16" thickBot="1" x14ac:dyDescent="0.25">
      <c r="A94" s="11" t="s">
        <v>35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2"/>
      <c r="J94" s="2"/>
    </row>
  </sheetData>
  <hyperlinks>
    <hyperlink ref="B8" r:id="rId1" xr:uid="{5DFEB8C3-32DA-46EA-8427-F7608A3ED4F5}"/>
    <hyperlink ref="B7" r:id="rId2" xr:uid="{46F3A88E-A897-4F4A-8380-181C3C42E0A3}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 Лобанов</cp:lastModifiedBy>
  <dcterms:created xsi:type="dcterms:W3CDTF">2022-07-13T15:17:42Z</dcterms:created>
  <dcterms:modified xsi:type="dcterms:W3CDTF">2023-08-08T08:38:25Z</dcterms:modified>
</cp:coreProperties>
</file>