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https://qubstudentcloud.sharepoint.com/sites/CIV7059GroupReport/Shared Documents/General/"/>
    </mc:Choice>
  </mc:AlternateContent>
  <xr:revisionPtr revIDLastSave="1369" documentId="11_9C2F4E9A0A1A377148C7C838DB622E4F3CED4083" xr6:coauthVersionLast="47" xr6:coauthVersionMax="47" xr10:uidLastSave="{B58511E4-8B3D-4167-95C7-B9D148DF5EC3}"/>
  <bookViews>
    <workbookView xWindow="39780" yWindow="5550" windowWidth="28800" windowHeight="15600" firstSheet="2" activeTab="3" xr2:uid="{00000000-000D-0000-FFFF-FFFF00000000}"/>
  </bookViews>
  <sheets>
    <sheet name="Introduction" sheetId="1" r:id="rId1"/>
    <sheet name="Carbon Emission" sheetId="2" r:id="rId2"/>
    <sheet name="Conversions" sheetId="3" r:id="rId3"/>
    <sheet name="Jonathan" sheetId="4" r:id="rId4"/>
    <sheet name="Connor" sheetId="7" r:id="rId5"/>
    <sheet name="Agnel" sheetId="8" r:id="rId6"/>
    <sheet name="Andrew" sheetId="11" r:id="rId7"/>
    <sheet name="Group Comparison" sheetId="9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4" l="1"/>
  <c r="C35" i="9"/>
  <c r="N37" i="4"/>
  <c r="M36" i="9"/>
  <c r="M35" i="9"/>
  <c r="M34" i="9"/>
  <c r="M33" i="9"/>
  <c r="H33" i="9"/>
  <c r="H36" i="9"/>
  <c r="H35" i="9"/>
  <c r="H34" i="9"/>
  <c r="C36" i="9"/>
  <c r="C34" i="9"/>
  <c r="C33" i="9"/>
  <c r="E20" i="4"/>
  <c r="E10" i="4"/>
  <c r="C52" i="4" s="1"/>
  <c r="C61" i="11"/>
  <c r="C60" i="11"/>
  <c r="C59" i="11"/>
  <c r="C58" i="11"/>
  <c r="C57" i="11"/>
  <c r="C56" i="11"/>
  <c r="N37" i="11"/>
  <c r="E26" i="11" s="1"/>
  <c r="C55" i="11" s="1"/>
  <c r="N33" i="11"/>
  <c r="E20" i="11"/>
  <c r="C54" i="11" s="1"/>
  <c r="E15" i="11"/>
  <c r="E14" i="11"/>
  <c r="E13" i="11"/>
  <c r="E12" i="11"/>
  <c r="E11" i="11"/>
  <c r="C53" i="11" s="1"/>
  <c r="E10" i="11"/>
  <c r="C52" i="11" s="1"/>
  <c r="E9" i="11"/>
  <c r="C51" i="11" s="1"/>
  <c r="O6" i="11"/>
  <c r="O5" i="11"/>
  <c r="O4" i="11"/>
  <c r="O3" i="11"/>
  <c r="E9" i="4"/>
  <c r="C51" i="4"/>
  <c r="C56" i="4"/>
  <c r="C54" i="4"/>
  <c r="C57" i="4"/>
  <c r="C53" i="8"/>
  <c r="E12" i="7"/>
  <c r="C53" i="7"/>
  <c r="E13" i="7"/>
  <c r="C57" i="7"/>
  <c r="C58" i="7"/>
  <c r="N37" i="7"/>
  <c r="C56" i="7"/>
  <c r="E9" i="7"/>
  <c r="C51" i="7" s="1"/>
  <c r="C64" i="7" s="1"/>
  <c r="C65" i="7" s="1"/>
  <c r="C61" i="8"/>
  <c r="C60" i="8"/>
  <c r="C59" i="8"/>
  <c r="C58" i="8"/>
  <c r="C57" i="8"/>
  <c r="C56" i="8"/>
  <c r="C55" i="8"/>
  <c r="C54" i="8"/>
  <c r="E9" i="8"/>
  <c r="C51" i="8" s="1"/>
  <c r="E14" i="8"/>
  <c r="E14" i="4"/>
  <c r="E13" i="8"/>
  <c r="E11" i="8"/>
  <c r="E12" i="8"/>
  <c r="E12" i="4"/>
  <c r="E11" i="4"/>
  <c r="E32" i="8"/>
  <c r="C55" i="7"/>
  <c r="C59" i="7"/>
  <c r="C60" i="7"/>
  <c r="C61" i="7"/>
  <c r="C62" i="7"/>
  <c r="O3" i="7"/>
  <c r="O4" i="7"/>
  <c r="O5" i="7"/>
  <c r="O6" i="7"/>
  <c r="E10" i="7"/>
  <c r="C52" i="7" s="1"/>
  <c r="E11" i="7"/>
  <c r="E14" i="7"/>
  <c r="E26" i="7"/>
  <c r="C61" i="4"/>
  <c r="C59" i="4"/>
  <c r="C60" i="4"/>
  <c r="C58" i="4"/>
  <c r="C53" i="4"/>
  <c r="E15" i="4"/>
  <c r="N33" i="4"/>
  <c r="E13" i="4"/>
  <c r="O3" i="4"/>
  <c r="O6" i="4"/>
  <c r="O5" i="4"/>
  <c r="O4" i="4"/>
  <c r="C55" i="4" l="1"/>
  <c r="C63" i="4" s="1"/>
  <c r="C64" i="4" s="1"/>
  <c r="C63" i="11"/>
  <c r="C64" i="11" s="1"/>
  <c r="C63" i="8"/>
  <c r="C6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Bramwell, Rebekah</author>
  </authors>
  <commentList>
    <comment ref="C3" authorId="0" shapeId="0" xr:uid="{8BA15B67-602D-4B4C-8DFF-BC041E7E1120}">
      <text>
        <r>
          <rPr>
            <b/>
            <sz val="8"/>
            <rFont val="Tahoma"/>
            <family val="2"/>
          </rPr>
          <t>Standard natural gas received through the gas mains grid network in the UK. Note - contains limited biogas content.</t>
        </r>
      </text>
    </comment>
    <comment ref="C7" authorId="1" shapeId="0" xr:uid="{89515377-0BC3-4449-BFD1-7F7CE58C2D95}">
      <text>
        <r>
          <rPr>
            <b/>
            <sz val="9"/>
            <color indexed="81"/>
            <rFont val="Tahoma"/>
            <family val="2"/>
          </rPr>
          <t>Natural gas (100% mineral blend) factor is natural gas not obtained through the grid and therefore does not contain any biogas content. It can be used for calculating bespoke fuel mixtures.</t>
        </r>
      </text>
    </comment>
    <comment ref="C11" authorId="0" shapeId="0" xr:uid="{827FE7ED-A75C-4391-8A09-7D20E098A6F3}">
      <text>
        <r>
          <rPr>
            <b/>
            <sz val="8"/>
            <rFont val="Tahoma"/>
            <family val="2"/>
          </rPr>
          <t>Main purpose is for heating/lighting on a domestic scale (also known as kerosene).</t>
        </r>
      </text>
    </comment>
    <comment ref="C15" authorId="0" shapeId="0" xr:uid="{839236D0-3769-4F12-9698-76E5F7AF1047}">
      <text>
        <r>
          <rPr>
            <b/>
            <sz val="8"/>
            <rFont val="Tahoma"/>
            <family val="2"/>
          </rPr>
          <t>Standard diesel bought from any local filling station (across the board forecourt fuel typically contains biofuel content).</t>
        </r>
      </text>
    </comment>
    <comment ref="C19" authorId="0" shapeId="0" xr:uid="{A29A6485-0ED4-4ECE-B183-AE2378874536}">
      <text>
        <r>
          <rPr>
            <b/>
            <sz val="8"/>
            <rFont val="Tahoma"/>
            <family val="2"/>
          </rPr>
          <t>Diesel that has not been blended with biofuel (non-forecourt diesel).</t>
        </r>
      </text>
    </comment>
    <comment ref="C23" authorId="0" shapeId="0" xr:uid="{DC23EDA7-FAB1-48B7-9B48-200982045F81}">
      <text>
        <r>
          <rPr>
            <b/>
            <sz val="8"/>
            <rFont val="Tahoma"/>
            <family val="2"/>
          </rPr>
          <t>Heavy oil used as fuel in furnaces and boilers of power stations, in industry, for industrial heating and in ships.</t>
        </r>
      </text>
    </comment>
    <comment ref="C27" authorId="0" shapeId="0" xr:uid="{62212475-E2A2-4D00-AA14-B6A0F372FAD3}">
      <text>
        <r>
          <rPr>
            <b/>
            <sz val="8"/>
            <rFont val="Tahoma"/>
            <family val="2"/>
          </rPr>
          <t>Medium oil used in diesel engines and heating systems (also known as red diesel).</t>
        </r>
      </text>
    </comment>
    <comment ref="C31" authorId="0" shapeId="0" xr:uid="{88BD9844-C68B-48F1-B9F8-92DB45AF26EE}">
      <text>
        <r>
          <rPr>
            <b/>
            <sz val="8"/>
            <rFont val="Tahoma"/>
            <family val="2"/>
          </rPr>
          <t>Standard petrol bought from any local filling station (across the board forecourt fuel typically contains biofuel content).</t>
        </r>
      </text>
    </comment>
    <comment ref="C35" authorId="0" shapeId="0" xr:uid="{070CEA32-69CF-421E-AA50-2411403AE166}">
      <text>
        <r>
          <rPr>
            <b/>
            <sz val="8"/>
            <rFont val="Tahoma"/>
            <family val="2"/>
          </rPr>
          <t>Petrol that has not been blended with biofuel (non forecourt petrol).</t>
        </r>
      </text>
    </comment>
    <comment ref="C39" authorId="0" shapeId="0" xr:uid="{CD8DA7FF-FB06-41BB-9278-B809581B231D}">
      <text>
        <r>
          <rPr>
            <b/>
            <sz val="8"/>
            <rFont val="Tahoma"/>
            <family val="2"/>
          </rPr>
          <t>Petrol/LPG/CNG - up to a 1.4-litre engine
Diesel - up to a 1.7-litre engine
Others - vehicles models of a similar size (i.e. market segment A or B)</t>
        </r>
      </text>
    </comment>
    <comment ref="C41" authorId="0" shapeId="0" xr:uid="{2DD60E53-E2DC-4929-940A-26771F03589E}">
      <text>
        <r>
          <rPr>
            <b/>
            <sz val="8"/>
            <rFont val="Tahoma"/>
            <family val="2"/>
          </rPr>
          <t>Petrol/LPG/CNG - from 1.4-litre to 2.0-litre engine
Diesel - from 1.7-litre to 2.0-litre engine
Others - vehicles models of a similar size (i.e. generally market segment C)</t>
        </r>
      </text>
    </comment>
    <comment ref="C43" authorId="0" shapeId="0" xr:uid="{0E313CAD-46DD-4068-BEE0-47E561CB63A8}">
      <text>
        <r>
          <rPr>
            <b/>
            <sz val="8"/>
            <rFont val="Tahoma"/>
            <family val="2"/>
          </rPr>
          <t>Petrol/LPG/CNG - 2.0-litre engine +
Diesel - 2.0-litre engine +
Others - vehicles models of a similar size (i.e. generally market segment D and above)</t>
        </r>
      </text>
    </comment>
    <comment ref="C45" authorId="0" shapeId="0" xr:uid="{16D098FF-C763-4B1E-8091-34C154FAFCD8}">
      <text>
        <r>
          <rPr>
            <b/>
            <sz val="8"/>
            <rFont val="Tahoma"/>
            <family val="2"/>
          </rPr>
          <t>Unknown engine size.</t>
        </r>
      </text>
    </comment>
    <comment ref="C47" authorId="0" shapeId="0" xr:uid="{EEB40E17-1C07-454F-8527-92A28BC9DEFA}">
      <text>
        <r>
          <rPr>
            <b/>
            <sz val="8"/>
            <rFont val="Tahoma"/>
            <family val="2"/>
          </rPr>
          <t>Petrol/LPG/CNG - up to a 1.4-litre engine
Diesel - up to a 1.7-litre engine
Others - vehicles models of a similar size (i.e. market segment A or B)</t>
        </r>
      </text>
    </comment>
    <comment ref="C49" authorId="0" shapeId="0" xr:uid="{33BD2BFD-76DB-4045-8EF7-010282D84F57}">
      <text>
        <r>
          <rPr>
            <b/>
            <sz val="8"/>
            <rFont val="Tahoma"/>
            <family val="2"/>
          </rPr>
          <t>Petrol/LPG/CNG - from 1.4-litre to 2.0-litre engine
Diesel - from 1.7-litre to 2.0-litre engine
Others - vehicles models of a similar size (i.e. generally market segment C)</t>
        </r>
      </text>
    </comment>
    <comment ref="C51" authorId="0" shapeId="0" xr:uid="{A5552565-EDB5-4124-9CC3-A5C9BC4ED30B}">
      <text>
        <r>
          <rPr>
            <b/>
            <sz val="8"/>
            <rFont val="Tahoma"/>
            <family val="2"/>
          </rPr>
          <t>Petrol/LPG/CNG - 2.0-litre engine +
Diesel - 2.0-litre engine +
Others - vehicles models of a similar size (i.e. generally market segment D and above)</t>
        </r>
      </text>
    </comment>
    <comment ref="C53" authorId="0" shapeId="0" xr:uid="{B0678FE9-7770-4B0F-9997-F9B65717A1B9}">
      <text>
        <r>
          <rPr>
            <b/>
            <sz val="8"/>
            <rFont val="Tahoma"/>
            <family val="2"/>
          </rPr>
          <t>Unknown engine size.</t>
        </r>
      </text>
    </comment>
    <comment ref="C55" authorId="0" shapeId="0" xr:uid="{B7DB83CF-F215-4B4A-84FF-C9D985935465}">
      <text>
        <r>
          <rPr>
            <b/>
            <sz val="8"/>
            <rFont val="Tahoma"/>
            <family val="2"/>
          </rPr>
          <t>Mopeds/scooters up to 125cc.</t>
        </r>
      </text>
    </comment>
    <comment ref="C57" authorId="0" shapeId="0" xr:uid="{4C7568A5-A2F4-4235-9A24-D00F0D085BDB}">
      <text>
        <r>
          <rPr>
            <b/>
            <sz val="8"/>
            <rFont val="Tahoma"/>
            <family val="2"/>
          </rPr>
          <t>125cc to 500cc</t>
        </r>
      </text>
    </comment>
    <comment ref="C59" authorId="0" shapeId="0" xr:uid="{C39315F2-33C5-430D-A4D5-0E48B2B6B425}">
      <text>
        <r>
          <rPr>
            <b/>
            <sz val="8"/>
            <rFont val="Tahoma"/>
            <family val="2"/>
          </rPr>
          <t>500cc +</t>
        </r>
      </text>
    </comment>
    <comment ref="C61" authorId="0" shapeId="0" xr:uid="{B96D75BC-FCCC-4B50-955C-92FCC4681990}">
      <text>
        <r>
          <rPr>
            <b/>
            <sz val="8"/>
            <rFont val="Tahoma"/>
            <family val="2"/>
          </rPr>
          <t>Unknown engine size</t>
        </r>
      </text>
    </comment>
    <comment ref="B63" authorId="0" shapeId="0" xr:uid="{348ED180-CFAB-47DD-B81E-C0DA60D55DF9}">
      <text>
        <r>
          <rPr>
            <b/>
            <sz val="8"/>
            <rFont val="Tahoma"/>
            <family val="2"/>
          </rPr>
          <t>Emissions associated with the generation of electricity at a power station.  Electricity generation factors do not include transmission and distribution.</t>
        </r>
      </text>
    </comment>
    <comment ref="B64" authorId="0" shapeId="0" xr:uid="{38169828-EB09-43E2-B62A-3E08FCA5AE58}">
      <text>
        <r>
          <rPr>
            <b/>
            <sz val="8"/>
            <rFont val="Tahoma"/>
            <family val="2"/>
          </rPr>
          <t>Emissions impact of the efficiency losses experienced in getting electricity from the power plant to the end user.</t>
        </r>
      </text>
    </comment>
    <comment ref="E77" authorId="0" shapeId="0" xr:uid="{D3EDE8D3-6395-466E-973A-FB0A12E625D9}">
      <text>
        <r>
          <rPr>
            <b/>
            <sz val="8"/>
            <rFont val="Tahoma"/>
            <family val="2"/>
          </rPr>
          <t>Materials that are re-used instead of disposed of by recycling or landfill.</t>
        </r>
      </text>
    </comment>
    <comment ref="F77" authorId="0" shapeId="0" xr:uid="{C5BBD1A8-8F8C-43D7-A7D2-CA912FFF4910}">
      <text>
        <r>
          <rPr>
            <b/>
            <sz val="8"/>
            <rFont val="Tahoma"/>
            <family val="2"/>
          </rPr>
          <t>Open-loop recycling is the process of recycling material into other products.</t>
        </r>
      </text>
    </comment>
    <comment ref="G77" authorId="0" shapeId="0" xr:uid="{3C58EB0D-DAA7-42BE-A4B6-041FDB9C3BC8}">
      <text>
        <r>
          <rPr>
            <b/>
            <sz val="8"/>
            <rFont val="Tahoma"/>
            <family val="2"/>
          </rPr>
          <t>Closed-loop recycling is the process of recycling material back into the same product.</t>
        </r>
      </text>
    </comment>
    <comment ref="H77" authorId="0" shapeId="0" xr:uid="{FABC01ED-3E59-47F2-A864-81A90931B481}">
      <text>
        <r>
          <rPr>
            <b/>
            <sz val="8"/>
            <rFont val="Tahoma"/>
            <family val="2"/>
          </rPr>
          <t>Energy is recovered from the waste through incineration and subsequent generation of electricity.</t>
        </r>
      </text>
    </comment>
    <comment ref="I77" authorId="0" shapeId="0" xr:uid="{433F5DDA-89EE-4884-9593-A5023ABA15B8}">
      <text>
        <r>
          <rPr>
            <b/>
            <sz val="8"/>
            <rFont val="Tahoma"/>
            <family val="2"/>
          </rPr>
          <t>CO₂e emitted as a result of composting a waste stream.</t>
        </r>
      </text>
    </comment>
    <comment ref="K77" authorId="0" shapeId="0" xr:uid="{2B47D409-C54B-4C87-B701-D47D00B0B66B}">
      <text>
        <r>
          <rPr>
            <b/>
            <sz val="8"/>
            <rFont val="Tahoma"/>
            <family val="2"/>
          </rPr>
          <t>Energy is recovered from the waste through anaerobic digestion.</t>
        </r>
      </text>
    </comment>
    <comment ref="C79" authorId="0" shapeId="0" xr:uid="{2EE1A049-FE1C-40FA-9995-66B6C93B64D3}">
      <text>
        <r>
          <rPr>
            <b/>
            <sz val="8"/>
            <rFont val="Tahoma"/>
            <family val="2"/>
          </rPr>
          <t>Domestic waste</t>
        </r>
      </text>
    </comment>
    <comment ref="C83" authorId="0" shapeId="0" xr:uid="{6B3BB0C0-BC15-4E50-AE93-0DD5058EEECF}">
      <text>
        <r>
          <rPr>
            <b/>
            <sz val="8"/>
            <rFont val="Tahoma"/>
            <family val="2"/>
          </rPr>
          <t>Waste generated by businesses or industrial operations</t>
        </r>
      </text>
    </comment>
    <comment ref="C85" authorId="0" shapeId="0" xr:uid="{8939A63E-7107-4F25-AFE5-3238CF669806}">
      <text>
        <r>
          <rPr>
            <b/>
            <sz val="8"/>
            <rFont val="Tahoma"/>
            <family val="2"/>
          </rPr>
          <t>Stationary machines for routine housekeeping tasks e.g. cookers / fridges</t>
        </r>
      </text>
    </comment>
    <comment ref="C87" authorId="0" shapeId="0" xr:uid="{709D758A-65DE-4A7B-B99F-799D56D9DEB9}">
      <text>
        <r>
          <rPr>
            <b/>
            <sz val="8"/>
            <rFont val="Tahoma"/>
            <family val="2"/>
          </rPr>
          <t>Small power equipment</t>
        </r>
      </text>
    </comment>
    <comment ref="C88" authorId="0" shapeId="0" xr:uid="{F862A13B-B854-419F-B0BD-9558BF806627}">
      <text>
        <r>
          <rPr>
            <b/>
            <sz val="8"/>
            <rFont val="Tahoma"/>
            <family val="2"/>
          </rPr>
          <t>Excludes car batteries</t>
        </r>
      </text>
    </comment>
    <comment ref="C92" authorId="0" shapeId="0" xr:uid="{CAE87DF4-DD88-41C3-A558-F63EC95178A0}">
      <text>
        <r>
          <rPr>
            <b/>
            <sz val="8"/>
            <rFont val="Tahoma"/>
            <family val="2"/>
          </rPr>
          <t>An opaque plastic commonly used for milk bottles</t>
        </r>
      </text>
    </comment>
    <comment ref="C93" authorId="0" shapeId="0" xr:uid="{1670F63E-BC6E-4AD1-BF3A-771520AD7A1C}">
      <text>
        <r>
          <rPr>
            <b/>
            <sz val="8"/>
            <rFont val="Tahoma"/>
            <family val="2"/>
          </rPr>
          <t>Packaging material (foils, plastic bags etc.)</t>
        </r>
      </text>
    </comment>
    <comment ref="C94" authorId="0" shapeId="0" xr:uid="{00D381B8-472E-4080-A541-F19DD2CA7DFC}">
      <text>
        <r>
          <rPr>
            <b/>
            <sz val="8"/>
            <rFont val="Tahoma"/>
            <family val="2"/>
          </rPr>
          <t>For example clear drink bottles/ sandwich wrappers</t>
        </r>
      </text>
    </comment>
    <comment ref="C95" authorId="0" shapeId="0" xr:uid="{D9D71AC8-23DB-4F26-AC39-A790DBE117D2}">
      <text>
        <r>
          <rPr>
            <b/>
            <sz val="8"/>
            <rFont val="Tahoma"/>
            <family val="2"/>
          </rPr>
          <t>Mainly used in injection moulding i.e. for cutlery, containers, and automotive parts</t>
        </r>
      </text>
    </comment>
    <comment ref="C96" authorId="0" shapeId="0" xr:uid="{14F51334-5B4E-42B8-A3C6-AA52E890E6DF}">
      <text>
        <r>
          <rPr>
            <b/>
            <sz val="8"/>
            <rFont val="Tahoma"/>
            <family val="2"/>
          </rPr>
          <t>Commonly used for foam based insulation and cheap disposable items i.e. protective packaging and disposable cutlery</t>
        </r>
      </text>
    </comment>
    <comment ref="C97" authorId="0" shapeId="0" xr:uid="{FAED84CF-0A4C-4879-BDCA-C8E33F80FE0C}">
      <text>
        <r>
          <rPr>
            <b/>
            <sz val="8"/>
            <rFont val="Tahoma"/>
            <family val="2"/>
          </rPr>
          <t>Widespread use in building, transport, packaging, electrical/electronic and healthcare applications</t>
        </r>
      </text>
    </comment>
    <comment ref="C98" authorId="0" shapeId="0" xr:uid="{BD82AA67-DC69-480C-AEF6-C82B36141F56}">
      <text>
        <r>
          <rPr>
            <b/>
            <sz val="8"/>
            <rFont val="Tahoma"/>
            <family val="2"/>
          </rPr>
          <t>Average: 78% corrugate and 22% carton board</t>
        </r>
      </text>
    </comment>
    <comment ref="C99" authorId="0" shapeId="0" xr:uid="{E6E0C15C-4ADA-4D27-BBF7-76E140FC77BF}">
      <text>
        <r>
          <rPr>
            <b/>
            <sz val="8"/>
            <rFont val="Tahoma"/>
            <family val="2"/>
          </rPr>
          <t>Assumes 25% paper, 75% board</t>
        </r>
      </text>
    </comment>
    <comment ref="F102" authorId="0" shapeId="0" xr:uid="{86F0A23E-DCDA-4E88-8D66-D2E1DC48F4A2}">
      <text>
        <r>
          <rPr>
            <b/>
            <sz val="8"/>
            <rFont val="Tahoma"/>
            <family val="2"/>
          </rPr>
          <t>Including the indirect effects of non-CO2 emissions</t>
        </r>
      </text>
    </comment>
    <comment ref="G102" authorId="0" shapeId="0" xr:uid="{43347555-ECC3-40C1-90FB-0CE0797B76F0}">
      <text>
        <r>
          <rPr>
            <b/>
            <sz val="8"/>
            <rFont val="Tahoma"/>
            <family val="2"/>
          </rPr>
          <t>Direct effects from CO2, CH4 and N2O emissions only</t>
        </r>
      </text>
    </comment>
    <comment ref="C104" authorId="0" shapeId="0" xr:uid="{9D8976B1-723D-41D4-BD7E-8F0EF3F9A88D}">
      <text>
        <r>
          <rPr>
            <b/>
            <sz val="8"/>
            <rFont val="Tahoma"/>
            <family val="2"/>
          </rPr>
          <t>Domestic flights are between UK airports.</t>
        </r>
      </text>
    </comment>
    <comment ref="E104" authorId="0" shapeId="0" xr:uid="{A7700391-FCFE-4783-A8FB-D9E0F522C8C4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C105" authorId="0" shapeId="0" xr:uid="{7AC35046-1E91-4724-9845-3E874CC09B1D}">
      <text>
        <r>
          <rPr>
            <b/>
            <sz val="8"/>
            <rFont val="Tahoma"/>
            <family val="2"/>
          </rPr>
          <t>International flights to/from the UK, typically to Europe (up to 3700km distance).</t>
        </r>
      </text>
    </comment>
    <comment ref="E105" authorId="0" shapeId="0" xr:uid="{C77039BB-D691-4B87-B597-40A171AF49B9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06" authorId="0" shapeId="0" xr:uid="{D258D2B1-E806-442B-B136-2965A3772D98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07" authorId="0" shapeId="0" xr:uid="{949C30FC-F772-4522-9247-71666888DDAA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C108" authorId="0" shapeId="0" xr:uid="{DAB16C59-0F73-444C-9AAA-54F668F50B21}">
      <text>
        <r>
          <rPr>
            <b/>
            <sz val="8"/>
            <rFont val="Tahoma"/>
            <family val="2"/>
          </rPr>
          <t>Long haul international flights to/from the UK, typically to non-European destinations (over 3700km distance).</t>
        </r>
      </text>
    </comment>
    <comment ref="E108" authorId="0" shapeId="0" xr:uid="{AC00F06A-260D-4E6B-9C65-E73CD365E258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09" authorId="0" shapeId="0" xr:uid="{7E95B56E-F6A4-4B07-896B-496A1D625E93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0" authorId="0" shapeId="0" xr:uid="{6B98BA33-D313-4299-93A4-F18D2AC3CA3D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1" authorId="0" shapeId="0" xr:uid="{E6C07D97-E271-4D8F-A9D4-0A6A2339CB9B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2" authorId="0" shapeId="0" xr:uid="{AAD2679C-BFFA-4B6B-9DA9-978BF79CCB80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C113" authorId="0" shapeId="0" xr:uid="{0A65B542-F8E2-4A92-BFDC-76AA42BFE31D}">
      <text>
        <r>
          <rPr>
            <b/>
            <sz val="8"/>
            <rFont val="Tahoma"/>
            <family val="2"/>
          </rPr>
          <t>International flights to/from non-UK countries.</t>
        </r>
      </text>
    </comment>
    <comment ref="E113" authorId="0" shapeId="0" xr:uid="{15972F0C-B187-46F0-A984-312457E37AD9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4" authorId="0" shapeId="0" xr:uid="{B7AB05AB-980A-443F-AAB0-D26DDF32D4DB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5" authorId="0" shapeId="0" xr:uid="{72B30947-00EF-45A8-83B0-3041B286C038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6" authorId="0" shapeId="0" xr:uid="{546C8A50-0706-47C8-B0D0-9A889F87D6A6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E117" authorId="0" shapeId="0" xr:uid="{B8EF9C32-B561-4243-AE89-205076DB6320}">
      <text>
        <r>
          <rPr>
            <b/>
            <sz val="8"/>
            <rFont val="Tahoma"/>
            <family val="2"/>
          </rPr>
          <t>The distance travelled by individual passengers per transport mode</t>
        </r>
      </text>
    </comment>
    <comment ref="D120" authorId="0" shapeId="0" xr:uid="{1C429DCD-50F4-49B0-AC73-0CC223E515CC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1" authorId="0" shapeId="0" xr:uid="{AEB026ED-3DD0-487B-8C60-3CA9FE951BE7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2" authorId="0" shapeId="0" xr:uid="{EBEE3D26-8345-4742-A4D0-82AF971D3BDB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3" authorId="0" shapeId="0" xr:uid="{D08C79B8-6AE0-42C0-A133-F4D6E038B791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5" authorId="0" shapeId="0" xr:uid="{EE02A43A-1D7F-45BF-B118-CB0867D4D0A6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7" authorId="0" shapeId="0" xr:uid="{FA5ED6D4-5252-4F58-A42B-B458C491B2BA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8" authorId="0" shapeId="0" xr:uid="{265DB897-768A-4D45-BFDD-A87EFCE1A149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29" authorId="0" shapeId="0" xr:uid="{1D65FC18-34D9-4AEA-B0C0-43ADA3DECC42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30" authorId="0" shapeId="0" xr:uid="{21AA3F5B-62CE-44E2-BC70-42C23172CC25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31" authorId="0" shapeId="0" xr:uid="{A2F10A9E-7F4E-412A-A54C-F9CA602AD5ED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32" authorId="0" shapeId="0" xr:uid="{7FDC085C-B2BE-4AA2-9618-59CD5BC36061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33" authorId="0" shapeId="0" xr:uid="{5395CD0D-BD3A-4B55-83B2-EECA110E8737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  <comment ref="D134" authorId="0" shapeId="0" xr:uid="{BB7DA99F-CCAC-4408-B311-C889CCCA4B06}">
      <text>
        <r>
          <rPr>
            <b/>
            <sz val="8"/>
            <rFont val="Tahoma"/>
            <family val="2"/>
          </rPr>
          <t>The distance travelled by individual passengers a transport mode</t>
        </r>
      </text>
    </comment>
  </commentList>
</comments>
</file>

<file path=xl/sharedStrings.xml><?xml version="1.0" encoding="utf-8"?>
<sst xmlns="http://schemas.openxmlformats.org/spreadsheetml/2006/main" count="1326" uniqueCount="299">
  <si>
    <t xml:space="preserve"> GHG emissions = activity data x emission conversion factor</t>
  </si>
  <si>
    <t>Which gases can I report on using these factors?</t>
  </si>
  <si>
    <r>
      <t>There are seven main GHGs that contribute to climate change, as covered by the Kyoto Protocol: carbon dioxide (CO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), methane (CH</t>
    </r>
    <r>
      <rPr>
        <vertAlign val="subscript"/>
        <sz val="11"/>
        <color indexed="56"/>
        <rFont val="Calibri"/>
        <family val="2"/>
      </rPr>
      <t>4</t>
    </r>
    <r>
      <rPr>
        <sz val="11"/>
        <color indexed="56"/>
        <rFont val="Calibri"/>
        <family val="2"/>
      </rPr>
      <t>), nitrous oxide (N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O), hydrofluorocarbons (HFCs), perfluorocarbons (PFCs), sulphur hexafluoride (SF</t>
    </r>
    <r>
      <rPr>
        <vertAlign val="subscript"/>
        <sz val="11"/>
        <color indexed="56"/>
        <rFont val="Calibri"/>
        <family val="2"/>
      </rPr>
      <t>6</t>
    </r>
    <r>
      <rPr>
        <sz val="11"/>
        <color indexed="56"/>
        <rFont val="Calibri"/>
        <family val="2"/>
      </rPr>
      <t>) and nitrogen trifluoride (NF</t>
    </r>
    <r>
      <rPr>
        <vertAlign val="subscript"/>
        <sz val="11"/>
        <color indexed="56"/>
        <rFont val="Calibri"/>
        <family val="2"/>
      </rPr>
      <t>3</t>
    </r>
    <r>
      <rPr>
        <sz val="11"/>
        <color indexed="56"/>
        <rFont val="Calibri"/>
        <family val="2"/>
      </rPr>
      <t>). Different activities emit different gases and you should report on the Kyoto Protocol GHG gases produced by your particular activities.</t>
    </r>
  </si>
  <si>
    <r>
      <t>All conversion factors presented here are in units of 'kilograms of carbon dioxide equivalent of Y per X' (kg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 of Y per X), where Y is the gas emitted and X is the unit activity. 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 xml:space="preserve">e is the universal unit of measurement to indicate the global warming potential (GWP) of GHGs, expressed in terms of the GWP of one unit of carbon dioxide. </t>
    </r>
  </si>
  <si>
    <r>
      <t>The GWPs used in the calculation of CO</t>
    </r>
    <r>
      <rPr>
        <vertAlign val="subscript"/>
        <sz val="11"/>
        <color rgb="FF053D5F"/>
        <rFont val="Aptos Narrow"/>
        <family val="2"/>
        <scheme val="minor"/>
      </rPr>
      <t>2</t>
    </r>
    <r>
      <rPr>
        <sz val="11"/>
        <color rgb="FF053D5F"/>
        <rFont val="Aptos Narrow"/>
        <family val="2"/>
        <scheme val="minor"/>
      </rPr>
      <t xml:space="preserve">e are based on the Intergovernmental Panel on Climate Change (IPCC) Fifth Assessment Report (AR5) over a 100-year period so that the Conversion Factors are consistent with current national and international reporting requirements. </t>
    </r>
  </si>
  <si>
    <r>
      <t>As a minimum, for each activity there is a factor that can be used to calculate emissions of all relevant GHGs combined (kg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 per unit activity).  
Additionally, for</t>
    </r>
    <r>
      <rPr>
        <sz val="11"/>
        <color indexed="56"/>
        <rFont val="Calibri"/>
        <family val="2"/>
      </rPr>
      <t xml:space="preserve"> many activities</t>
    </r>
    <r>
      <rPr>
        <sz val="11"/>
        <color indexed="56"/>
        <rFont val="Calibri"/>
        <family val="2"/>
      </rPr>
      <t>, this factor is then split into separate factors for each gas (that is, 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 of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/CH</t>
    </r>
    <r>
      <rPr>
        <vertAlign val="subscript"/>
        <sz val="11"/>
        <color indexed="56"/>
        <rFont val="Calibri"/>
        <family val="2"/>
      </rPr>
      <t>4</t>
    </r>
    <r>
      <rPr>
        <sz val="11"/>
        <color indexed="56"/>
        <rFont val="Calibri"/>
        <family val="2"/>
      </rPr>
      <t>/N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O per unit activity) which sum to the total 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 per unit activity. These gas-specific factors can be used if desired.</t>
    </r>
  </si>
  <si>
    <t>Activity</t>
  </si>
  <si>
    <t>Fuel</t>
  </si>
  <si>
    <t>Unit</t>
  </si>
  <si>
    <r>
      <t>kg CO</t>
    </r>
    <r>
      <rPr>
        <vertAlign val="subscript"/>
        <sz val="11"/>
        <color indexed="56"/>
        <rFont val="Calibri"/>
        <family val="2"/>
      </rPr>
      <t>2</t>
    </r>
    <r>
      <rPr>
        <sz val="11"/>
        <color indexed="56"/>
        <rFont val="Calibri"/>
        <family val="2"/>
      </rPr>
      <t>e</t>
    </r>
  </si>
  <si>
    <r>
      <t>kg CO</t>
    </r>
    <r>
      <rPr>
        <vertAlign val="subscript"/>
        <sz val="11"/>
        <color rgb="FF002060"/>
        <rFont val="Aptos Narrow"/>
        <family val="2"/>
        <scheme val="minor"/>
      </rPr>
      <t>2</t>
    </r>
    <r>
      <rPr>
        <sz val="11"/>
        <color rgb="FF002060"/>
        <rFont val="Aptos Narrow"/>
        <family val="2"/>
        <scheme val="minor"/>
      </rPr>
      <t>e of CO</t>
    </r>
    <r>
      <rPr>
        <vertAlign val="subscript"/>
        <sz val="11"/>
        <color rgb="FF002060"/>
        <rFont val="Aptos Narrow"/>
        <family val="2"/>
        <scheme val="minor"/>
      </rPr>
      <t>2</t>
    </r>
    <r>
      <rPr>
        <sz val="11"/>
        <color rgb="FF002060"/>
        <rFont val="Aptos Narrow"/>
        <family val="2"/>
        <scheme val="minor"/>
      </rPr>
      <t xml:space="preserve"> per unit</t>
    </r>
  </si>
  <si>
    <r>
      <t>kg CO</t>
    </r>
    <r>
      <rPr>
        <vertAlign val="subscript"/>
        <sz val="11"/>
        <color rgb="FF002060"/>
        <rFont val="Aptos Narrow"/>
        <family val="2"/>
        <scheme val="minor"/>
      </rPr>
      <t>2</t>
    </r>
    <r>
      <rPr>
        <sz val="11"/>
        <color rgb="FF002060"/>
        <rFont val="Aptos Narrow"/>
        <family val="2"/>
        <scheme val="minor"/>
      </rPr>
      <t>e of CH</t>
    </r>
    <r>
      <rPr>
        <vertAlign val="subscript"/>
        <sz val="11"/>
        <color rgb="FF002060"/>
        <rFont val="Aptos Narrow"/>
        <family val="2"/>
        <scheme val="minor"/>
      </rPr>
      <t>4</t>
    </r>
    <r>
      <rPr>
        <sz val="11"/>
        <color rgb="FF002060"/>
        <rFont val="Aptos Narrow"/>
        <family val="2"/>
        <scheme val="minor"/>
      </rPr>
      <t xml:space="preserve"> per unit</t>
    </r>
  </si>
  <si>
    <r>
      <t>kg CO</t>
    </r>
    <r>
      <rPr>
        <vertAlign val="subscript"/>
        <sz val="11"/>
        <color rgb="FF002060"/>
        <rFont val="Aptos Narrow"/>
        <family val="2"/>
        <scheme val="minor"/>
      </rPr>
      <t>2</t>
    </r>
    <r>
      <rPr>
        <sz val="11"/>
        <color rgb="FF002060"/>
        <rFont val="Aptos Narrow"/>
        <family val="2"/>
        <scheme val="minor"/>
      </rPr>
      <t>e of N</t>
    </r>
    <r>
      <rPr>
        <vertAlign val="subscript"/>
        <sz val="11"/>
        <color rgb="FF002060"/>
        <rFont val="Aptos Narrow"/>
        <family val="2"/>
        <scheme val="minor"/>
      </rPr>
      <t>2</t>
    </r>
    <r>
      <rPr>
        <sz val="11"/>
        <color rgb="FF002060"/>
        <rFont val="Aptos Narrow"/>
        <family val="2"/>
        <scheme val="minor"/>
      </rPr>
      <t>O per unit</t>
    </r>
  </si>
  <si>
    <t>Gaseous fuels</t>
  </si>
  <si>
    <t>tonnes</t>
  </si>
  <si>
    <t>litres</t>
  </si>
  <si>
    <t>kWh (Net CV)</t>
  </si>
  <si>
    <t>kWh (Gross CV)</t>
  </si>
  <si>
    <t>Natural gas</t>
  </si>
  <si>
    <t>cubic metres</t>
  </si>
  <si>
    <t>Natural gas (100% mineral blend)</t>
  </si>
  <si>
    <t>Liquid fuels</t>
  </si>
  <si>
    <t>Burning oil</t>
  </si>
  <si>
    <t>Diesel (average biofuel blend)</t>
  </si>
  <si>
    <t>Diesel (100% mineral diesel)</t>
  </si>
  <si>
    <t>Fuel oil</t>
  </si>
  <si>
    <t>Gas oil</t>
  </si>
  <si>
    <t>Petrol (average biofuel blend)</t>
  </si>
  <si>
    <t>Petrol (100% mineral petrol)</t>
  </si>
  <si>
    <r>
      <rPr>
        <b/>
        <u/>
        <sz val="11"/>
        <color rgb="FF053D5F"/>
        <rFont val="Aptos Narrow"/>
        <family val="2"/>
        <scheme val="minor"/>
      </rPr>
      <t>A worked example of "Method 2: Generic vehicle emission factors"</t>
    </r>
    <r>
      <rPr>
        <sz val="11"/>
        <color rgb="FF053D5F"/>
        <rFont val="Aptos Narrow"/>
        <family val="2"/>
        <scheme val="minor"/>
      </rPr>
      <t>:
- The PHEV car has travelled 10,000 miles in a year.
- In 2023, the conversion factors for PHEV Car (Large): 0.11397 kg CO</t>
    </r>
    <r>
      <rPr>
        <vertAlign val="subscript"/>
        <sz val="11"/>
        <color rgb="FF053D5F"/>
        <rFont val="Aptos Narrow"/>
        <family val="2"/>
        <scheme val="minor"/>
      </rPr>
      <t>2</t>
    </r>
    <r>
      <rPr>
        <sz val="11"/>
        <color rgb="FF053D5F"/>
        <rFont val="Aptos Narrow"/>
        <family val="2"/>
        <scheme val="minor"/>
      </rPr>
      <t>e / mile;
Emissions =  Total activity for vehicle category (in km, miles or tonne-km)  x  Emission Factor
= 10,000 miles x 0.11397 kg CO</t>
    </r>
    <r>
      <rPr>
        <vertAlign val="subscript"/>
        <sz val="11"/>
        <color rgb="FF053D5F"/>
        <rFont val="Aptos Narrow"/>
        <family val="2"/>
        <scheme val="minor"/>
      </rPr>
      <t>2</t>
    </r>
    <r>
      <rPr>
        <sz val="11"/>
        <color rgb="FF053D5F"/>
        <rFont val="Aptos Narrow"/>
        <family val="2"/>
        <scheme val="minor"/>
      </rPr>
      <t>e / mile = 1140 kg CO</t>
    </r>
    <r>
      <rPr>
        <vertAlign val="subscript"/>
        <sz val="11"/>
        <color rgb="FF053D5F"/>
        <rFont val="Aptos Narrow"/>
        <family val="2"/>
        <scheme val="minor"/>
      </rPr>
      <t>2</t>
    </r>
    <r>
      <rPr>
        <sz val="11"/>
        <color rgb="FF053D5F"/>
        <rFont val="Aptos Narrow"/>
        <family val="2"/>
        <scheme val="minor"/>
      </rPr>
      <t>e. 
Note: the emission factors already account for the average share of driving using electricity or conventional fuel for plug-in hybrid electric vehicles, so the</t>
    </r>
    <r>
      <rPr>
        <u/>
        <sz val="11"/>
        <color rgb="FF053D5F"/>
        <rFont val="Aptos Narrow"/>
        <family val="2"/>
        <scheme val="minor"/>
      </rPr>
      <t xml:space="preserve"> total number of km / miles / tonne-km should be used</t>
    </r>
    <r>
      <rPr>
        <sz val="11"/>
        <color rgb="FF053D5F"/>
        <rFont val="Aptos Narrow"/>
        <family val="2"/>
        <scheme val="minor"/>
      </rPr>
      <t xml:space="preserve"> in calculations.
Emissions from the electricity consumed by the PHEV can be calculated by applying conversion factors in Scope 2 "UK electricity for EVs", Scope 3 "UK electricity T&amp;D for EVs" and "WTT- pass vehs &amp; travel- land".
</t>
    </r>
    <r>
      <rPr>
        <i/>
        <sz val="11"/>
        <color rgb="FF053D5F"/>
        <rFont val="Aptos Narrow"/>
        <family val="2"/>
        <scheme val="minor"/>
      </rPr>
      <t>Note</t>
    </r>
    <r>
      <rPr>
        <sz val="11"/>
        <color rgb="FF053D5F"/>
        <rFont val="Aptos Narrow"/>
        <family val="2"/>
        <scheme val="minor"/>
      </rPr>
      <t>: If the PHEVs are mostly charged in an organisation's sites, care should be taken to avoid double counting with an organisation's general electricity consumption.</t>
    </r>
  </si>
  <si>
    <t>Type</t>
  </si>
  <si>
    <t>Small car</t>
  </si>
  <si>
    <t>km</t>
  </si>
  <si>
    <t>miles</t>
  </si>
  <si>
    <t>Medium car</t>
  </si>
  <si>
    <t>Large car</t>
  </si>
  <si>
    <t>Average car</t>
  </si>
  <si>
    <t>Diseal Cars (by size)</t>
  </si>
  <si>
    <t>Petrol Cars (by size)</t>
  </si>
  <si>
    <t>Motorbike</t>
  </si>
  <si>
    <t>Small</t>
  </si>
  <si>
    <t>Medium</t>
  </si>
  <si>
    <t>Large</t>
  </si>
  <si>
    <t>Average</t>
  </si>
  <si>
    <t>Electricity generated</t>
  </si>
  <si>
    <t>Electricity: UK</t>
  </si>
  <si>
    <t>kWh</t>
  </si>
  <si>
    <t>Water supply</t>
  </si>
  <si>
    <t>million litres</t>
  </si>
  <si>
    <t>NA</t>
  </si>
  <si>
    <t>Other</t>
  </si>
  <si>
    <t>Books</t>
  </si>
  <si>
    <t>Glass</t>
  </si>
  <si>
    <t>Clothing</t>
  </si>
  <si>
    <t>Food and drink</t>
  </si>
  <si>
    <t>Organic</t>
  </si>
  <si>
    <t>Compost derived from garden waste</t>
  </si>
  <si>
    <t>Compost derived from food and garden waste</t>
  </si>
  <si>
    <t>Electrical items</t>
  </si>
  <si>
    <t>Waste Disposal</t>
  </si>
  <si>
    <t>Re-use</t>
  </si>
  <si>
    <t>Open-loop</t>
  </si>
  <si>
    <t>Closed-loop</t>
  </si>
  <si>
    <t>Combustion</t>
  </si>
  <si>
    <t>Composting</t>
  </si>
  <si>
    <t>Landfill</t>
  </si>
  <si>
    <t>Anaerobic digestion</t>
  </si>
  <si>
    <t>Waste type</t>
  </si>
  <si>
    <t>Refuse</t>
  </si>
  <si>
    <t>Household residual waste</t>
  </si>
  <si>
    <t>Organic: food and drink waste</t>
  </si>
  <si>
    <t>Organic: garden waste</t>
  </si>
  <si>
    <t>Organic: mixed food and garden waste</t>
  </si>
  <si>
    <t>Commercial and industrial waste</t>
  </si>
  <si>
    <t>WEEE - fridges and freezers</t>
  </si>
  <si>
    <t>WEEE - large</t>
  </si>
  <si>
    <t>WEEE - mixed</t>
  </si>
  <si>
    <t>WEEE - small</t>
  </si>
  <si>
    <t>Batteries</t>
  </si>
  <si>
    <t>Plastic</t>
  </si>
  <si>
    <t>Plastics: average plastics</t>
  </si>
  <si>
    <t>Plastics: average plastic film</t>
  </si>
  <si>
    <t>Plastics: average plastic rigid</t>
  </si>
  <si>
    <t>Plastics: HDPE (incl. forming)</t>
  </si>
  <si>
    <t>Plastics: LDPE and LLDPE (incl. forming)</t>
  </si>
  <si>
    <t>Plastics: PET (incl. forming)</t>
  </si>
  <si>
    <t>Plastics: PP (incl. forming)</t>
  </si>
  <si>
    <t>Plastics: PS (incl. forming)</t>
  </si>
  <si>
    <t>Plastics: PVC (incl. forming)</t>
  </si>
  <si>
    <t>Paper</t>
  </si>
  <si>
    <t>Paper and board: board</t>
  </si>
  <si>
    <t>Paper and board: mixed</t>
  </si>
  <si>
    <t>Paper and board: paper</t>
  </si>
  <si>
    <t>Well-to-tank (WTT) business travel – air conversion factors should be used to account for the upstream Scope 3 emissions associated with extraction, refining and transportation of the aviation fuel to the plane before take-off.</t>
  </si>
  <si>
    <t>With RF</t>
  </si>
  <si>
    <t>Without RF</t>
  </si>
  <si>
    <t>Haul</t>
  </si>
  <si>
    <t>Class</t>
  </si>
  <si>
    <t>WTT- flights</t>
  </si>
  <si>
    <t>Domestic, to/from UK</t>
  </si>
  <si>
    <t>Average passenger</t>
  </si>
  <si>
    <t>passenger.km</t>
  </si>
  <si>
    <t>Short-haul, to/from UK</t>
  </si>
  <si>
    <t>Economy class</t>
  </si>
  <si>
    <t>Business class</t>
  </si>
  <si>
    <t>Long-haul, to/from UK</t>
  </si>
  <si>
    <t>Premium economy class</t>
  </si>
  <si>
    <t>First class</t>
  </si>
  <si>
    <t>International, to/from non-UK</t>
  </si>
  <si>
    <t>Foot passenger</t>
  </si>
  <si>
    <t>Car passenger</t>
  </si>
  <si>
    <t>Average (all passenger)</t>
  </si>
  <si>
    <t>WTT- ferry</t>
  </si>
  <si>
    <t>WTT- taxis</t>
  </si>
  <si>
    <t>Regular taxi</t>
  </si>
  <si>
    <t>Black cab</t>
  </si>
  <si>
    <t>WTT- bus</t>
  </si>
  <si>
    <t>Local bus (not London)</t>
  </si>
  <si>
    <t>Local London bus</t>
  </si>
  <si>
    <t>Average local bus</t>
  </si>
  <si>
    <t>Coach</t>
  </si>
  <si>
    <t>WTT- rail</t>
  </si>
  <si>
    <t>National rail</t>
  </si>
  <si>
    <t>International rail</t>
  </si>
  <si>
    <t>Light rail and tram</t>
  </si>
  <si>
    <t>London Underground</t>
  </si>
  <si>
    <t>T&amp;D- UK electricity</t>
  </si>
  <si>
    <t>Material Use</t>
  </si>
  <si>
    <t>Water treatment</t>
  </si>
  <si>
    <t>Water supply conversion factors should be used to account for water delivered through the mains supply network.</t>
  </si>
  <si>
    <t>Water treatment conversion factors should be used for water returned into the sewage system through mains drains.</t>
  </si>
  <si>
    <t>Symbol</t>
  </si>
  <si>
    <t>Number</t>
  </si>
  <si>
    <t>Standard form</t>
  </si>
  <si>
    <t>Abbreviation</t>
  </si>
  <si>
    <t>Kilo</t>
  </si>
  <si>
    <t>k</t>
  </si>
  <si>
    <r>
      <t xml:space="preserve">10 </t>
    </r>
    <r>
      <rPr>
        <vertAlign val="superscript"/>
        <sz val="11"/>
        <color indexed="56"/>
        <rFont val="Calibri"/>
        <family val="2"/>
      </rPr>
      <t>3</t>
    </r>
  </si>
  <si>
    <t>Mega</t>
  </si>
  <si>
    <t>M</t>
  </si>
  <si>
    <r>
      <t xml:space="preserve">10 </t>
    </r>
    <r>
      <rPr>
        <vertAlign val="superscript"/>
        <sz val="11"/>
        <color indexed="56"/>
        <rFont val="Calibri"/>
        <family val="2"/>
      </rPr>
      <t>6</t>
    </r>
  </si>
  <si>
    <t>Giga</t>
  </si>
  <si>
    <t>G</t>
  </si>
  <si>
    <r>
      <t xml:space="preserve">10 </t>
    </r>
    <r>
      <rPr>
        <vertAlign val="superscript"/>
        <sz val="11"/>
        <color indexed="56"/>
        <rFont val="Calibri"/>
        <family val="2"/>
      </rPr>
      <t>9</t>
    </r>
  </si>
  <si>
    <t>Tera</t>
  </si>
  <si>
    <t>T</t>
  </si>
  <si>
    <r>
      <t xml:space="preserve">10 </t>
    </r>
    <r>
      <rPr>
        <vertAlign val="superscript"/>
        <sz val="11"/>
        <color indexed="56"/>
        <rFont val="Calibri"/>
        <family val="2"/>
      </rPr>
      <t>12</t>
    </r>
  </si>
  <si>
    <t>Peta</t>
  </si>
  <si>
    <t>P</t>
  </si>
  <si>
    <r>
      <t xml:space="preserve">10 </t>
    </r>
    <r>
      <rPr>
        <vertAlign val="superscript"/>
        <sz val="11"/>
        <color indexed="56"/>
        <rFont val="Calibri"/>
        <family val="2"/>
      </rPr>
      <t>15</t>
    </r>
  </si>
  <si>
    <t>GJ</t>
  </si>
  <si>
    <t>therm</t>
  </si>
  <si>
    <t>toe</t>
  </si>
  <si>
    <t>kcal</t>
  </si>
  <si>
    <t>Energy</t>
  </si>
  <si>
    <t>Gigajoule, GJ</t>
  </si>
  <si>
    <t>Kilowatt-hour, kWh</t>
  </si>
  <si>
    <t>Therm</t>
  </si>
  <si>
    <t>Tonne oil equivalent, toe</t>
  </si>
  <si>
    <t>Kilocalorie, kcal</t>
  </si>
  <si>
    <t>L</t>
  </si>
  <si>
    <r>
      <t>m</t>
    </r>
    <r>
      <rPr>
        <b/>
        <vertAlign val="superscript"/>
        <sz val="11"/>
        <color indexed="56"/>
        <rFont val="Calibri"/>
        <family val="2"/>
      </rPr>
      <t>3</t>
    </r>
  </si>
  <si>
    <t>cu ft</t>
  </si>
  <si>
    <t>Imp. gallon</t>
  </si>
  <si>
    <t>US gallon</t>
  </si>
  <si>
    <t>Bbl (US,P)</t>
  </si>
  <si>
    <t>Volume</t>
  </si>
  <si>
    <t>Litres, L</t>
  </si>
  <si>
    <r>
      <t>Cubic metres, m</t>
    </r>
    <r>
      <rPr>
        <b/>
        <vertAlign val="superscript"/>
        <sz val="11"/>
        <color indexed="56"/>
        <rFont val="Calibri"/>
        <family val="2"/>
      </rPr>
      <t>3</t>
    </r>
  </si>
  <si>
    <t>Cubic feet, cu ft</t>
  </si>
  <si>
    <t>Imperial gallon</t>
  </si>
  <si>
    <t>Barrel (US, petroleum), bbl</t>
  </si>
  <si>
    <t>kg</t>
  </si>
  <si>
    <t>tonne</t>
  </si>
  <si>
    <t>ton (UK)</t>
  </si>
  <si>
    <t>ton (US)</t>
  </si>
  <si>
    <t>lb</t>
  </si>
  <si>
    <t>Weight/mass</t>
  </si>
  <si>
    <t>Kilogram, kg</t>
  </si>
  <si>
    <t>tonne, t (metric ton)</t>
  </si>
  <si>
    <t>ton (UK, long ton)</t>
  </si>
  <si>
    <t>ton (US, short ton)</t>
  </si>
  <si>
    <t>Pound, lb</t>
  </si>
  <si>
    <t>m</t>
  </si>
  <si>
    <t>ft</t>
  </si>
  <si>
    <t>mi</t>
  </si>
  <si>
    <t>nmi</t>
  </si>
  <si>
    <t>Length / distance</t>
  </si>
  <si>
    <t>Metre, m</t>
  </si>
  <si>
    <t>Feet, ft</t>
  </si>
  <si>
    <t>Miles, mi</t>
  </si>
  <si>
    <t>Kilometres, km</t>
  </si>
  <si>
    <t>Nautical miles, nmi or NM</t>
  </si>
  <si>
    <t>in</t>
  </si>
  <si>
    <t>cm</t>
  </si>
  <si>
    <t>yd</t>
  </si>
  <si>
    <t>Inch, in</t>
  </si>
  <si>
    <t>Centimetres, cm</t>
  </si>
  <si>
    <t>Yard, yd</t>
  </si>
  <si>
    <t>Household</t>
  </si>
  <si>
    <t>Time period</t>
  </si>
  <si>
    <t>Electricity</t>
  </si>
  <si>
    <t>Heating Oil</t>
  </si>
  <si>
    <t>Car</t>
  </si>
  <si>
    <t>Days</t>
  </si>
  <si>
    <t>Setup</t>
  </si>
  <si>
    <t>Units</t>
  </si>
  <si>
    <t>KWh</t>
  </si>
  <si>
    <t>Transport</t>
  </si>
  <si>
    <t>mpg</t>
  </si>
  <si>
    <t>Fuel Type</t>
  </si>
  <si>
    <t>Efficiency</t>
  </si>
  <si>
    <t>Input</t>
  </si>
  <si>
    <t>Bus</t>
  </si>
  <si>
    <t>Distance Travelled</t>
  </si>
  <si>
    <t>Train</t>
  </si>
  <si>
    <t>Taxi</t>
  </si>
  <si>
    <t>Water</t>
  </si>
  <si>
    <t>Diet</t>
  </si>
  <si>
    <t>quarter 1</t>
  </si>
  <si>
    <t>quarter 2</t>
  </si>
  <si>
    <t>quarter 3</t>
  </si>
  <si>
    <t>quarter 4</t>
  </si>
  <si>
    <t>Quartely Electricity Usage</t>
  </si>
  <si>
    <t>Average Household Usage</t>
  </si>
  <si>
    <t>Household Number</t>
  </si>
  <si>
    <t>Quartely Heating Oil Usage</t>
  </si>
  <si>
    <t>Average Daily Household Usage</t>
  </si>
  <si>
    <t>Average Daily Individual Usage</t>
  </si>
  <si>
    <t>House Size</t>
  </si>
  <si>
    <t>square feet</t>
  </si>
  <si>
    <t>rounded to nearest 100th</t>
  </si>
  <si>
    <t>Shower</t>
  </si>
  <si>
    <t>Washing Machine</t>
  </si>
  <si>
    <t>Other - Fish Tank Water Change</t>
  </si>
  <si>
    <t>-</t>
  </si>
  <si>
    <t>Washing Machine Usage</t>
  </si>
  <si>
    <t>Water Usage Per 40 C to 60 C Cycle</t>
  </si>
  <si>
    <t>Number of Washes Per Week</t>
  </si>
  <si>
    <t>Water Usage Per Cycle</t>
  </si>
  <si>
    <t>Dishwasher Usage</t>
  </si>
  <si>
    <t>Dishwasher</t>
  </si>
  <si>
    <t>Shower Usage</t>
  </si>
  <si>
    <t>Time</t>
  </si>
  <si>
    <t>Average Water Flow</t>
  </si>
  <si>
    <t>litres/min</t>
  </si>
  <si>
    <t>min</t>
  </si>
  <si>
    <t>Car Usage</t>
  </si>
  <si>
    <t>Number of Journeys Per Week</t>
  </si>
  <si>
    <t>Journey Distance</t>
  </si>
  <si>
    <t>National Rail</t>
  </si>
  <si>
    <t>Train Usage</t>
  </si>
  <si>
    <t>1 mile = 1.60934 kilometre</t>
  </si>
  <si>
    <t>Dual Flush Toilet Usage</t>
  </si>
  <si>
    <t>Number of Uses Per Day</t>
  </si>
  <si>
    <t>Toilet</t>
  </si>
  <si>
    <t>31 uni weeks</t>
  </si>
  <si>
    <t>High meat-eater</t>
  </si>
  <si>
    <t>More than 100g per day</t>
  </si>
  <si>
    <t>Medium meat-eater</t>
  </si>
  <si>
    <t>Between 50g to 100g per day</t>
  </si>
  <si>
    <t>Low meat-eater</t>
  </si>
  <si>
    <t>Less than 50g per day</t>
  </si>
  <si>
    <t>Beef</t>
  </si>
  <si>
    <t>Lamb &amp; Mutton</t>
  </si>
  <si>
    <t>Pig Meat</t>
  </si>
  <si>
    <t>Fish</t>
  </si>
  <si>
    <t>Poultry</t>
  </si>
  <si>
    <t>Number of Days Per Week</t>
  </si>
  <si>
    <t>Rice</t>
  </si>
  <si>
    <t>Potatoes</t>
  </si>
  <si>
    <t>100g of mashed potato = 104 kcal</t>
  </si>
  <si>
    <t>Weight</t>
  </si>
  <si>
    <t>g</t>
  </si>
  <si>
    <t>Pasta</t>
  </si>
  <si>
    <t>Pasta based on grains carbon emission</t>
  </si>
  <si>
    <t>per 100g</t>
  </si>
  <si>
    <t>Pig meat</t>
  </si>
  <si>
    <t>Fish (farmed)</t>
  </si>
  <si>
    <t>Poultry Meat</t>
  </si>
  <si>
    <t>Grains</t>
  </si>
  <si>
    <t>per 1000 kcal</t>
  </si>
  <si>
    <t>&lt;- GHG Emissions</t>
  </si>
  <si>
    <t>&lt;- Look at figure, and put down what you think</t>
  </si>
  <si>
    <t>Carbon Emission (kg CO2e)</t>
  </si>
  <si>
    <t>Annual Carbon Footprint</t>
  </si>
  <si>
    <t>100g of uncooked rice = 350 kcal</t>
  </si>
  <si>
    <t>Total</t>
  </si>
  <si>
    <t>kg CO2e</t>
  </si>
  <si>
    <t>tonnes CO2e</t>
  </si>
  <si>
    <t>&lt;- look at equations carefully</t>
  </si>
  <si>
    <t>Flush Toilet Usage</t>
  </si>
  <si>
    <t>Cleaning Usage (Dishes)</t>
  </si>
  <si>
    <t>Water Usage Per Wash</t>
  </si>
  <si>
    <t>Jonathan</t>
  </si>
  <si>
    <t>Connor</t>
  </si>
  <si>
    <t>Agnel</t>
  </si>
  <si>
    <t>Residential Energy</t>
  </si>
  <si>
    <t>69.2km between larne and belfast train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</si>
</sst>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0.00000"/>
    <numFmt numFmtId="165" formatCode="??0.0????"/>
    <numFmt numFmtId="166" formatCode="#,##0.000"/>
    <numFmt numFmtId="167" formatCode="_-* #,##0_-;\-* #,##0_-;_-* &quot;-&quot;??_-;_-@_-"/>
    <numFmt numFmtId="168" formatCode="0.0000"/>
    <numFmt numFmtId="169" formatCode="#,##0.00000"/>
    <numFmt numFmtId="170" formatCode="#,##0.0000"/>
    <numFmt numFmtId="171" formatCode="#,##0.000000000"/>
    <numFmt numFmtId="172" formatCode="#,##0.0000000"/>
    <numFmt numFmtId="173" formatCode="0.000"/>
    <numFmt numFmtId="174" formatCode="0.0000000"/>
    <numFmt numFmtId="175" formatCode="0.000000"/>
    <numFmt numFmtId="176" formatCode="0.00000000"/>
    <numFmt numFmtId="177" formatCode="0.0"/>
    <numFmt numFmtId="178" formatCode="[$-809]dd\ mmmm\ yyyy;@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53D5F"/>
      <name val="Aptos Narrow"/>
      <family val="2"/>
      <scheme val="minor"/>
    </font>
    <font>
      <sz val="11"/>
      <color rgb="FF053D5F"/>
      <name val="Aptos Narrow"/>
      <family val="2"/>
      <scheme val="minor"/>
    </font>
    <font>
      <vertAlign val="subscript"/>
      <sz val="11"/>
      <color indexed="56"/>
      <name val="Calibri"/>
      <family val="2"/>
    </font>
    <font>
      <sz val="11"/>
      <color indexed="56"/>
      <name val="Calibri"/>
      <family val="2"/>
    </font>
    <font>
      <vertAlign val="subscript"/>
      <sz val="11"/>
      <color rgb="FF053D5F"/>
      <name val="Aptos Narrow"/>
      <family val="2"/>
      <scheme val="minor"/>
    </font>
    <font>
      <sz val="11"/>
      <color rgb="FF002060"/>
      <name val="Aptos Narrow"/>
      <family val="2"/>
      <scheme val="minor"/>
    </font>
    <font>
      <vertAlign val="subscript"/>
      <sz val="11"/>
      <color rgb="FF002060"/>
      <name val="Aptos Narrow"/>
      <family val="2"/>
      <scheme val="minor"/>
    </font>
    <font>
      <b/>
      <sz val="8"/>
      <name val="Tahoma"/>
      <family val="2"/>
    </font>
    <font>
      <b/>
      <sz val="9"/>
      <color indexed="81"/>
      <name val="Tahoma"/>
      <family val="2"/>
    </font>
    <font>
      <b/>
      <u/>
      <sz val="11"/>
      <color rgb="FF053D5F"/>
      <name val="Aptos Narrow"/>
      <family val="2"/>
      <scheme val="minor"/>
    </font>
    <font>
      <u/>
      <sz val="11"/>
      <color rgb="FF053D5F"/>
      <name val="Aptos Narrow"/>
      <family val="2"/>
      <scheme val="minor"/>
    </font>
    <font>
      <i/>
      <sz val="11"/>
      <color rgb="FF053D5F"/>
      <name val="Aptos Narrow"/>
      <family val="2"/>
      <scheme val="minor"/>
    </font>
    <font>
      <b/>
      <sz val="11"/>
      <color rgb="FF053D5F"/>
      <name val="Aptos Narrow"/>
      <family val="2"/>
      <scheme val="minor"/>
    </font>
    <font>
      <vertAlign val="superscript"/>
      <sz val="11"/>
      <color indexed="56"/>
      <name val="Calibri"/>
      <family val="2"/>
    </font>
    <font>
      <b/>
      <vertAlign val="superscript"/>
      <sz val="11"/>
      <color indexed="56"/>
      <name val="Calibri"/>
      <family val="2"/>
    </font>
    <font>
      <b/>
      <sz val="14"/>
      <color theme="1"/>
      <name val="Aptos Narrow"/>
      <family val="2"/>
      <scheme val="minor"/>
    </font>
    <font>
      <sz val="11"/>
      <color theme="3" tint="9.9978637043366805E-2"/>
      <name val="Aptos Narrow"/>
      <family val="2"/>
      <scheme val="minor"/>
    </font>
    <font>
      <sz val="1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lightGray">
        <bgColor theme="0"/>
      </patternFill>
    </fill>
    <fill>
      <patternFill patternType="gray125">
        <bgColor theme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53D5F"/>
      </left>
      <right style="thin">
        <color rgb="FF053D5F"/>
      </right>
      <top style="thin">
        <color rgb="FF053D5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53D5F"/>
      </left>
      <right style="thin">
        <color rgb="FF053D5F"/>
      </right>
      <top/>
      <bottom/>
      <diagonal/>
    </border>
    <border>
      <left style="thin">
        <color rgb="FF053D5F"/>
      </left>
      <right style="thin">
        <color rgb="FF053D5F"/>
      </right>
      <top/>
      <bottom style="thin">
        <color rgb="FF053D5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53D5F"/>
      </left>
      <right/>
      <top style="thin">
        <color rgb="FF053D5F"/>
      </top>
      <bottom/>
      <diagonal/>
    </border>
    <border>
      <left style="thin">
        <color rgb="FF053D5F"/>
      </left>
      <right/>
      <top/>
      <bottom/>
      <diagonal/>
    </border>
    <border>
      <left style="thin">
        <color rgb="FF053D5F"/>
      </left>
      <right/>
      <top/>
      <bottom style="thin">
        <color rgb="FF053D5F"/>
      </bottom>
      <diagonal/>
    </border>
    <border>
      <left style="thin">
        <color indexed="64"/>
      </left>
      <right style="thin">
        <color rgb="FF053D5F"/>
      </right>
      <top style="thin">
        <color indexed="64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indexed="64"/>
      </top>
      <bottom style="thin">
        <color rgb="FF053D5F"/>
      </bottom>
      <diagonal/>
    </border>
    <border>
      <left style="thin">
        <color rgb="FF053D5F"/>
      </left>
      <right style="thin">
        <color indexed="64"/>
      </right>
      <top style="thin">
        <color indexed="64"/>
      </top>
      <bottom style="thin">
        <color rgb="FF053D5F"/>
      </bottom>
      <diagonal/>
    </border>
    <border>
      <left style="thin">
        <color indexed="64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rgb="FF053D5F"/>
      </left>
      <right style="thin">
        <color indexed="64"/>
      </right>
      <top style="thin">
        <color rgb="FF053D5F"/>
      </top>
      <bottom style="thin">
        <color rgb="FF053D5F"/>
      </bottom>
      <diagonal/>
    </border>
    <border>
      <left style="thin">
        <color indexed="64"/>
      </left>
      <right style="thin">
        <color rgb="FF053D5F"/>
      </right>
      <top style="thin">
        <color rgb="FF053D5F"/>
      </top>
      <bottom style="thin">
        <color indexed="64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n">
        <color indexed="64"/>
      </bottom>
      <diagonal/>
    </border>
    <border>
      <left style="thin">
        <color rgb="FF053D5F"/>
      </left>
      <right style="thin">
        <color indexed="64"/>
      </right>
      <top style="thin">
        <color rgb="FF053D5F"/>
      </top>
      <bottom style="thin">
        <color indexed="64"/>
      </bottom>
      <diagonal/>
    </border>
    <border>
      <left style="thin">
        <color rgb="FF053D5F"/>
      </left>
      <right style="thin">
        <color rgb="FF053D5F"/>
      </right>
      <top style="thin">
        <color indexed="64"/>
      </top>
      <bottom/>
      <diagonal/>
    </border>
    <border>
      <left style="thin">
        <color rgb="FF053D5F"/>
      </left>
      <right style="thin">
        <color rgb="FF053D5F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rgb="FF053D5F"/>
      </left>
      <right style="thick">
        <color rgb="FF053D5F"/>
      </right>
      <top style="thick">
        <color rgb="FF053D5F"/>
      </top>
      <bottom style="thick">
        <color rgb="FF053D5F"/>
      </bottom>
      <diagonal/>
    </border>
    <border>
      <left style="thick">
        <color rgb="FF053D5F"/>
      </left>
      <right style="thick">
        <color rgb="FF053D5F"/>
      </right>
      <top style="thick">
        <color rgb="FF053D5F"/>
      </top>
      <bottom/>
      <diagonal/>
    </border>
    <border>
      <left style="thick">
        <color rgb="FF053D5F"/>
      </left>
      <right style="thick">
        <color rgb="FF053D5F"/>
      </right>
      <top style="thick">
        <color rgb="FF053D5F"/>
      </top>
      <bottom style="thin">
        <color rgb="FF053D5F"/>
      </bottom>
      <diagonal/>
    </border>
    <border>
      <left style="thick">
        <color rgb="FF053D5F"/>
      </left>
      <right style="thick">
        <color rgb="FF053D5F"/>
      </right>
      <top/>
      <bottom/>
      <diagonal/>
    </border>
    <border>
      <left style="thick">
        <color rgb="FF053D5F"/>
      </left>
      <right style="thick">
        <color rgb="FF053D5F"/>
      </right>
      <top style="thin">
        <color rgb="FF053D5F"/>
      </top>
      <bottom style="thin">
        <color rgb="FF053D5F"/>
      </bottom>
      <diagonal/>
    </border>
    <border>
      <left style="thick">
        <color rgb="FF053D5F"/>
      </left>
      <right style="thick">
        <color rgb="FF053D5F"/>
      </right>
      <top/>
      <bottom style="thick">
        <color rgb="FF053D5F"/>
      </bottom>
      <diagonal/>
    </border>
    <border>
      <left style="thick">
        <color rgb="FF053D5F"/>
      </left>
      <right style="thick">
        <color rgb="FF053D5F"/>
      </right>
      <top style="thin">
        <color rgb="FF053D5F"/>
      </top>
      <bottom style="thick">
        <color rgb="FF053D5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rgb="FF053D5F"/>
      </left>
      <right style="thin">
        <color rgb="FF053D5F"/>
      </right>
      <top style="thick">
        <color rgb="FF053D5F"/>
      </top>
      <bottom style="thin">
        <color rgb="FF053D5F"/>
      </bottom>
      <diagonal/>
    </border>
    <border>
      <left style="thin">
        <color rgb="FF053D5F"/>
      </left>
      <right style="thin">
        <color rgb="FF053D5F"/>
      </right>
      <top style="thick">
        <color rgb="FF053D5F"/>
      </top>
      <bottom style="thin">
        <color rgb="FF053D5F"/>
      </bottom>
      <diagonal/>
    </border>
    <border>
      <left style="thin">
        <color rgb="FF053D5F"/>
      </left>
      <right style="thick">
        <color rgb="FF053D5F"/>
      </right>
      <top style="thick">
        <color rgb="FF053D5F"/>
      </top>
      <bottom style="thin">
        <color rgb="FF053D5F"/>
      </bottom>
      <diagonal/>
    </border>
    <border>
      <left style="thick">
        <color rgb="FF053D5F"/>
      </left>
      <right style="thin">
        <color rgb="FF053D5F"/>
      </right>
      <top style="thin">
        <color rgb="FF053D5F"/>
      </top>
      <bottom style="thin">
        <color rgb="FF053D5F"/>
      </bottom>
      <diagonal/>
    </border>
    <border>
      <left style="thin">
        <color rgb="FF053D5F"/>
      </left>
      <right style="thick">
        <color rgb="FF053D5F"/>
      </right>
      <top style="thin">
        <color rgb="FF053D5F"/>
      </top>
      <bottom style="thin">
        <color rgb="FF053D5F"/>
      </bottom>
      <diagonal/>
    </border>
    <border>
      <left style="thick">
        <color rgb="FF053D5F"/>
      </left>
      <right style="thin">
        <color rgb="FF053D5F"/>
      </right>
      <top style="thin">
        <color rgb="FF053D5F"/>
      </top>
      <bottom style="thick">
        <color rgb="FF053D5F"/>
      </bottom>
      <diagonal/>
    </border>
    <border>
      <left style="thin">
        <color rgb="FF053D5F"/>
      </left>
      <right style="thin">
        <color rgb="FF053D5F"/>
      </right>
      <top style="thin">
        <color rgb="FF053D5F"/>
      </top>
      <bottom style="thick">
        <color rgb="FF053D5F"/>
      </bottom>
      <diagonal/>
    </border>
    <border>
      <left style="thin">
        <color rgb="FF053D5F"/>
      </left>
      <right style="thick">
        <color rgb="FF053D5F"/>
      </right>
      <top style="thin">
        <color rgb="FF053D5F"/>
      </top>
      <bottom style="thick">
        <color rgb="FF053D5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/>
    </xf>
    <xf numFmtId="0" fontId="8" fillId="0" borderId="1" xfId="0" applyFont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horizontal="left"/>
    </xf>
    <xf numFmtId="164" fontId="8" fillId="0" borderId="1" xfId="0" applyNumberFormat="1" applyFont="1" applyBorder="1" applyAlignment="1">
      <alignment horizontal="center"/>
    </xf>
    <xf numFmtId="164" fontId="8" fillId="0" borderId="1" xfId="0" applyNumberFormat="1" applyFont="1" applyBorder="1" applyAlignment="1">
      <alignment horizontal="center" vertical="center"/>
    </xf>
    <xf numFmtId="0" fontId="8" fillId="3" borderId="11" xfId="0" applyFont="1" applyFill="1" applyBorder="1"/>
    <xf numFmtId="164" fontId="8" fillId="0" borderId="12" xfId="0" applyNumberFormat="1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0" fontId="8" fillId="3" borderId="14" xfId="0" applyFont="1" applyFill="1" applyBorder="1"/>
    <xf numFmtId="164" fontId="8" fillId="0" borderId="15" xfId="0" applyNumberFormat="1" applyFont="1" applyBorder="1" applyAlignment="1">
      <alignment horizontal="center"/>
    </xf>
    <xf numFmtId="0" fontId="8" fillId="3" borderId="16" xfId="0" applyFont="1" applyFill="1" applyBorder="1"/>
    <xf numFmtId="164" fontId="8" fillId="0" borderId="17" xfId="0" applyNumberFormat="1" applyFont="1" applyBorder="1" applyAlignment="1">
      <alignment horizontal="center"/>
    </xf>
    <xf numFmtId="164" fontId="8" fillId="0" borderId="18" xfId="0" applyNumberFormat="1" applyFont="1" applyBorder="1" applyAlignment="1">
      <alignment horizontal="center"/>
    </xf>
    <xf numFmtId="0" fontId="8" fillId="3" borderId="6" xfId="0" applyFont="1" applyFill="1" applyBorder="1"/>
    <xf numFmtId="164" fontId="8" fillId="0" borderId="6" xfId="0" applyNumberFormat="1" applyFont="1" applyBorder="1" applyAlignment="1">
      <alignment horizontal="center"/>
    </xf>
    <xf numFmtId="0" fontId="8" fillId="2" borderId="0" xfId="0" applyFont="1" applyFill="1"/>
    <xf numFmtId="165" fontId="8" fillId="0" borderId="1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left" wrapText="1"/>
    </xf>
    <xf numFmtId="164" fontId="8" fillId="2" borderId="1" xfId="0" applyNumberFormat="1" applyFont="1" applyFill="1" applyBorder="1" applyAlignment="1">
      <alignment horizontal="center" wrapText="1"/>
    </xf>
    <xf numFmtId="164" fontId="8" fillId="4" borderId="1" xfId="1" applyNumberFormat="1" applyFont="1" applyFill="1" applyBorder="1" applyAlignment="1">
      <alignment horizontal="center" vertical="center"/>
    </xf>
    <xf numFmtId="164" fontId="8" fillId="2" borderId="1" xfId="1" applyNumberFormat="1" applyFont="1" applyFill="1" applyBorder="1" applyAlignment="1">
      <alignment horizontal="center" vertical="center"/>
    </xf>
    <xf numFmtId="166" fontId="8" fillId="0" borderId="1" xfId="1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6" fontId="8" fillId="3" borderId="1" xfId="1" applyNumberFormat="1" applyFont="1" applyFill="1" applyBorder="1" applyAlignment="1"/>
    <xf numFmtId="164" fontId="8" fillId="0" borderId="1" xfId="0" applyNumberFormat="1" applyFont="1" applyBorder="1"/>
    <xf numFmtId="164" fontId="8" fillId="0" borderId="1" xfId="1" applyNumberFormat="1" applyFont="1" applyFill="1" applyBorder="1"/>
    <xf numFmtId="0" fontId="8" fillId="2" borderId="0" xfId="0" applyFont="1" applyFill="1" applyAlignment="1">
      <alignment horizontal="left" wrapText="1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horizontal="left" wrapText="1"/>
    </xf>
    <xf numFmtId="164" fontId="8" fillId="2" borderId="1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3" borderId="24" xfId="0" applyFont="1" applyFill="1" applyBorder="1" applyAlignment="1">
      <alignment horizontal="center"/>
    </xf>
    <xf numFmtId="0" fontId="4" fillId="3" borderId="24" xfId="0" applyFont="1" applyFill="1" applyBorder="1"/>
    <xf numFmtId="0" fontId="4" fillId="2" borderId="26" xfId="0" applyFont="1" applyFill="1" applyBorder="1"/>
    <xf numFmtId="167" fontId="4" fillId="2" borderId="26" xfId="1" applyNumberFormat="1" applyFont="1" applyFill="1" applyBorder="1"/>
    <xf numFmtId="0" fontId="4" fillId="2" borderId="28" xfId="0" applyFont="1" applyFill="1" applyBorder="1"/>
    <xf numFmtId="167" fontId="4" fillId="2" borderId="28" xfId="1" applyNumberFormat="1" applyFont="1" applyFill="1" applyBorder="1"/>
    <xf numFmtId="0" fontId="4" fillId="2" borderId="30" xfId="0" applyFont="1" applyFill="1" applyBorder="1"/>
    <xf numFmtId="167" fontId="4" fillId="2" borderId="30" xfId="1" applyNumberFormat="1" applyFont="1" applyFill="1" applyBorder="1"/>
    <xf numFmtId="0" fontId="4" fillId="2" borderId="0" xfId="0" applyFont="1" applyFill="1" applyAlignment="1">
      <alignment horizontal="center" textRotation="90" wrapText="1"/>
    </xf>
    <xf numFmtId="0" fontId="14" fillId="2" borderId="31" xfId="0" applyFont="1" applyFill="1" applyBorder="1"/>
    <xf numFmtId="168" fontId="4" fillId="5" borderId="32" xfId="0" applyNumberFormat="1" applyFont="1" applyFill="1" applyBorder="1" applyAlignment="1">
      <alignment vertical="center"/>
    </xf>
    <xf numFmtId="4" fontId="4" fillId="2" borderId="33" xfId="0" applyNumberFormat="1" applyFont="1" applyFill="1" applyBorder="1" applyAlignment="1">
      <alignment horizontal="center"/>
    </xf>
    <xf numFmtId="169" fontId="4" fillId="2" borderId="33" xfId="0" applyNumberFormat="1" applyFont="1" applyFill="1" applyBorder="1" applyAlignment="1">
      <alignment horizontal="center"/>
    </xf>
    <xf numFmtId="3" fontId="4" fillId="2" borderId="34" xfId="0" applyNumberFormat="1" applyFont="1" applyFill="1" applyBorder="1" applyAlignment="1">
      <alignment horizontal="center"/>
    </xf>
    <xf numFmtId="170" fontId="4" fillId="2" borderId="35" xfId="0" applyNumberFormat="1" applyFont="1" applyFill="1" applyBorder="1" applyAlignment="1">
      <alignment horizontal="center"/>
    </xf>
    <xf numFmtId="168" fontId="4" fillId="5" borderId="1" xfId="0" applyNumberFormat="1" applyFont="1" applyFill="1" applyBorder="1" applyAlignment="1">
      <alignment vertical="center"/>
    </xf>
    <xf numFmtId="169" fontId="4" fillId="2" borderId="1" xfId="0" applyNumberFormat="1" applyFont="1" applyFill="1" applyBorder="1" applyAlignment="1">
      <alignment horizontal="center"/>
    </xf>
    <xf numFmtId="4" fontId="4" fillId="2" borderId="36" xfId="0" applyNumberFormat="1" applyFont="1" applyFill="1" applyBorder="1" applyAlignment="1">
      <alignment horizontal="center"/>
    </xf>
    <xf numFmtId="169" fontId="4" fillId="2" borderId="35" xfId="0" applyNumberFormat="1" applyFont="1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3" fontId="4" fillId="2" borderId="36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171" fontId="4" fillId="2" borderId="37" xfId="0" applyNumberFormat="1" applyFont="1" applyFill="1" applyBorder="1" applyAlignment="1">
      <alignment horizontal="center"/>
    </xf>
    <xf numFmtId="172" fontId="4" fillId="2" borderId="38" xfId="0" applyNumberFormat="1" applyFont="1" applyFill="1" applyBorder="1" applyAlignment="1">
      <alignment horizontal="center"/>
    </xf>
    <xf numFmtId="171" fontId="4" fillId="2" borderId="38" xfId="0" applyNumberFormat="1" applyFont="1" applyFill="1" applyBorder="1" applyAlignment="1">
      <alignment horizontal="center"/>
    </xf>
    <xf numFmtId="168" fontId="4" fillId="5" borderId="39" xfId="0" applyNumberFormat="1" applyFont="1" applyFill="1" applyBorder="1" applyAlignment="1">
      <alignment vertical="center"/>
    </xf>
    <xf numFmtId="173" fontId="4" fillId="2" borderId="33" xfId="0" applyNumberFormat="1" applyFont="1" applyFill="1" applyBorder="1" applyAlignment="1">
      <alignment horizontal="center"/>
    </xf>
    <xf numFmtId="164" fontId="4" fillId="2" borderId="33" xfId="0" applyNumberFormat="1" applyFont="1" applyFill="1" applyBorder="1" applyAlignment="1">
      <alignment horizontal="center"/>
    </xf>
    <xf numFmtId="174" fontId="4" fillId="2" borderId="34" xfId="0" applyNumberFormat="1" applyFont="1" applyFill="1" applyBorder="1" applyAlignment="1">
      <alignment horizontal="center"/>
    </xf>
    <xf numFmtId="1" fontId="4" fillId="2" borderId="35" xfId="0" applyNumberFormat="1" applyFont="1" applyFill="1" applyBorder="1" applyAlignment="1">
      <alignment horizontal="center"/>
    </xf>
    <xf numFmtId="173" fontId="4" fillId="2" borderId="1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8" fontId="4" fillId="2" borderId="36" xfId="0" applyNumberFormat="1" applyFont="1" applyFill="1" applyBorder="1" applyAlignment="1">
      <alignment horizontal="center"/>
    </xf>
    <xf numFmtId="173" fontId="4" fillId="2" borderId="35" xfId="0" applyNumberFormat="1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8" fontId="4" fillId="2" borderId="1" xfId="0" applyNumberFormat="1" applyFont="1" applyFill="1" applyBorder="1" applyAlignment="1">
      <alignment horizontal="center"/>
    </xf>
    <xf numFmtId="164" fontId="4" fillId="2" borderId="36" xfId="0" applyNumberFormat="1" applyFont="1" applyFill="1" applyBorder="1" applyAlignment="1">
      <alignment horizontal="center"/>
    </xf>
    <xf numFmtId="168" fontId="4" fillId="2" borderId="35" xfId="0" applyNumberFormat="1" applyFont="1" applyFill="1" applyBorder="1" applyAlignment="1">
      <alignment horizontal="center"/>
    </xf>
    <xf numFmtId="175" fontId="4" fillId="2" borderId="36" xfId="0" applyNumberFormat="1" applyFont="1" applyFill="1" applyBorder="1" applyAlignment="1">
      <alignment horizontal="center"/>
    </xf>
    <xf numFmtId="174" fontId="4" fillId="2" borderId="1" xfId="0" applyNumberFormat="1" applyFont="1" applyFill="1" applyBorder="1" applyAlignment="1">
      <alignment horizontal="center"/>
    </xf>
    <xf numFmtId="2" fontId="4" fillId="2" borderId="37" xfId="0" applyNumberFormat="1" applyFont="1" applyFill="1" applyBorder="1" applyAlignment="1">
      <alignment horizontal="center"/>
    </xf>
    <xf numFmtId="164" fontId="4" fillId="2" borderId="38" xfId="0" applyNumberFormat="1" applyFont="1" applyFill="1" applyBorder="1" applyAlignment="1">
      <alignment horizontal="center"/>
    </xf>
    <xf numFmtId="168" fontId="4" fillId="2" borderId="38" xfId="0" applyNumberFormat="1" applyFont="1" applyFill="1" applyBorder="1" applyAlignment="1">
      <alignment horizontal="center"/>
    </xf>
    <xf numFmtId="173" fontId="4" fillId="2" borderId="38" xfId="0" applyNumberFormat="1" applyFont="1" applyFill="1" applyBorder="1" applyAlignment="1">
      <alignment horizontal="center"/>
    </xf>
    <xf numFmtId="1" fontId="4" fillId="2" borderId="38" xfId="0" applyNumberFormat="1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164" fontId="4" fillId="2" borderId="34" xfId="0" applyNumberFormat="1" applyFont="1" applyFill="1" applyBorder="1" applyAlignment="1">
      <alignment horizontal="center"/>
    </xf>
    <xf numFmtId="164" fontId="4" fillId="2" borderId="35" xfId="0" applyNumberFormat="1" applyFont="1" applyFill="1" applyBorder="1" applyAlignment="1">
      <alignment horizontal="center"/>
    </xf>
    <xf numFmtId="1" fontId="4" fillId="2" borderId="36" xfId="0" applyNumberFormat="1" applyFont="1" applyFill="1" applyBorder="1" applyAlignment="1">
      <alignment horizontal="center"/>
    </xf>
    <xf numFmtId="2" fontId="4" fillId="2" borderId="35" xfId="0" applyNumberFormat="1" applyFont="1" applyFill="1" applyBorder="1" applyAlignment="1">
      <alignment horizontal="center"/>
    </xf>
    <xf numFmtId="164" fontId="4" fillId="2" borderId="37" xfId="0" applyNumberFormat="1" applyFont="1" applyFill="1" applyBorder="1" applyAlignment="1">
      <alignment horizontal="center"/>
    </xf>
    <xf numFmtId="176" fontId="4" fillId="2" borderId="38" xfId="0" applyNumberFormat="1" applyFont="1" applyFill="1" applyBorder="1" applyAlignment="1">
      <alignment horizontal="center"/>
    </xf>
    <xf numFmtId="168" fontId="4" fillId="2" borderId="33" xfId="0" applyNumberFormat="1" applyFont="1" applyFill="1" applyBorder="1" applyAlignment="1">
      <alignment horizontal="center"/>
    </xf>
    <xf numFmtId="176" fontId="4" fillId="2" borderId="33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176" fontId="4" fillId="2" borderId="34" xfId="0" applyNumberFormat="1" applyFont="1" applyFill="1" applyBorder="1" applyAlignment="1">
      <alignment horizontal="center"/>
    </xf>
    <xf numFmtId="176" fontId="4" fillId="2" borderId="36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77" fontId="4" fillId="2" borderId="1" xfId="0" applyNumberFormat="1" applyFont="1" applyFill="1" applyBorder="1" applyAlignment="1">
      <alignment horizontal="center"/>
    </xf>
    <xf numFmtId="1" fontId="4" fillId="2" borderId="37" xfId="0" applyNumberFormat="1" applyFont="1" applyFill="1" applyBorder="1" applyAlignment="1">
      <alignment horizontal="center"/>
    </xf>
    <xf numFmtId="177" fontId="4" fillId="2" borderId="38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" fontId="4" fillId="2" borderId="33" xfId="0" applyNumberFormat="1" applyFont="1" applyFill="1" applyBorder="1" applyAlignment="1">
      <alignment horizontal="center"/>
    </xf>
    <xf numFmtId="0" fontId="0" fillId="0" borderId="40" xfId="0" applyBorder="1"/>
    <xf numFmtId="0" fontId="0" fillId="6" borderId="40" xfId="0" applyFill="1" applyBorder="1" applyAlignment="1">
      <alignment horizontal="center"/>
    </xf>
    <xf numFmtId="0" fontId="2" fillId="0" borderId="0" xfId="0" applyFont="1"/>
    <xf numFmtId="0" fontId="2" fillId="0" borderId="40" xfId="0" applyFont="1" applyBorder="1" applyAlignment="1">
      <alignment horizontal="center"/>
    </xf>
    <xf numFmtId="0" fontId="18" fillId="0" borderId="0" xfId="0" applyFont="1"/>
    <xf numFmtId="0" fontId="2" fillId="0" borderId="40" xfId="0" applyFont="1" applyBorder="1"/>
    <xf numFmtId="2" fontId="0" fillId="6" borderId="40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78" fontId="0" fillId="0" borderId="0" xfId="0" applyNumberFormat="1"/>
    <xf numFmtId="2" fontId="0" fillId="0" borderId="0" xfId="0" applyNumberFormat="1" applyAlignment="1">
      <alignment horizontal="center"/>
    </xf>
    <xf numFmtId="0" fontId="0" fillId="0" borderId="40" xfId="0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2" fontId="0" fillId="6" borderId="40" xfId="0" applyNumberForma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8" fillId="0" borderId="40" xfId="0" applyFont="1" applyBorder="1"/>
    <xf numFmtId="0" fontId="8" fillId="0" borderId="0" xfId="0" applyFont="1"/>
    <xf numFmtId="0" fontId="8" fillId="3" borderId="40" xfId="0" applyFont="1" applyFill="1" applyBorder="1"/>
    <xf numFmtId="0" fontId="19" fillId="6" borderId="40" xfId="0" applyFont="1" applyFill="1" applyBorder="1"/>
    <xf numFmtId="0" fontId="20" fillId="0" borderId="0" xfId="0" applyFont="1"/>
    <xf numFmtId="2" fontId="0" fillId="7" borderId="40" xfId="0" applyNumberFormat="1" applyFill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6" borderId="43" xfId="0" applyNumberForma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2" borderId="0" xfId="0" applyFont="1" applyFill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top" wrapText="1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 wrapText="1"/>
    </xf>
    <xf numFmtId="0" fontId="8" fillId="3" borderId="9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8" fillId="3" borderId="3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 textRotation="90" wrapText="1"/>
    </xf>
    <xf numFmtId="0" fontId="4" fillId="2" borderId="27" xfId="0" applyFont="1" applyFill="1" applyBorder="1" applyAlignment="1">
      <alignment horizontal="center" vertical="center" textRotation="90" wrapText="1"/>
    </xf>
    <xf numFmtId="0" fontId="4" fillId="2" borderId="29" xfId="0" applyFont="1" applyFill="1" applyBorder="1" applyAlignment="1">
      <alignment horizontal="center" vertical="center" textRotation="90" wrapText="1"/>
    </xf>
    <xf numFmtId="0" fontId="4" fillId="2" borderId="25" xfId="0" applyFont="1" applyFill="1" applyBorder="1" applyAlignment="1">
      <alignment horizontal="center" vertical="center" textRotation="90"/>
    </xf>
    <xf numFmtId="0" fontId="4" fillId="2" borderId="27" xfId="0" applyFont="1" applyFill="1" applyBorder="1" applyAlignment="1">
      <alignment horizontal="center" vertical="center" textRotation="90"/>
    </xf>
    <xf numFmtId="0" fontId="4" fillId="2" borderId="29" xfId="0" applyFont="1" applyFill="1" applyBorder="1" applyAlignment="1">
      <alignment horizontal="center" vertical="center" textRotation="90"/>
    </xf>
    <xf numFmtId="0" fontId="0" fillId="0" borderId="40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">
    <dxf>
      <fill>
        <patternFill patternType="lightGray"/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1F-4780-AADA-BF253E871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91F-4780-AADA-BF253E871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91F-4780-AADA-BF253E871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91F-4780-AADA-BF253E87133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1F-4780-AADA-BF253E8713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Comparison'!$B$22:$B$26</c:f>
              <c:strCache>
                <c:ptCount val="5"/>
                <c:pt idx="0">
                  <c:v>Shower</c:v>
                </c:pt>
                <c:pt idx="1">
                  <c:v>Dishwasher</c:v>
                </c:pt>
                <c:pt idx="2">
                  <c:v>Washing Machine</c:v>
                </c:pt>
                <c:pt idx="3">
                  <c:v>Toilet</c:v>
                </c:pt>
                <c:pt idx="4">
                  <c:v>Other - Fish Tank Water Change</c:v>
                </c:pt>
              </c:strCache>
            </c:strRef>
          </c:cat>
          <c:val>
            <c:numRef>
              <c:f>'Group Comparison'!$C$22:$C$26</c:f>
              <c:numCache>
                <c:formatCode>General</c:formatCode>
                <c:ptCount val="5"/>
                <c:pt idx="0">
                  <c:v>16380</c:v>
                </c:pt>
                <c:pt idx="1">
                  <c:v>4186</c:v>
                </c:pt>
                <c:pt idx="2">
                  <c:v>8112</c:v>
                </c:pt>
                <c:pt idx="3">
                  <c:v>7300</c:v>
                </c:pt>
                <c:pt idx="4">
                  <c:v>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1-4B9F-A2F6-BDA57D6DC4AF}"/>
            </c:ext>
          </c:extLst>
        </c:ser>
        <c:ser>
          <c:idx val="1"/>
          <c:order val="1"/>
          <c:tx>
            <c:strRef>
              <c:f>'Group Comparison'!$H$22</c:f>
              <c:strCache>
                <c:ptCount val="1"/>
                <c:pt idx="0">
                  <c:v>32760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1F-4780-AADA-BF253E87133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1F-4780-AADA-BF253E87133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91F-4780-AADA-BF253E87133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91F-4780-AADA-BF253E8713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'Group Comparison'!$B$22:$B$26</c:f>
              <c:strCache>
                <c:ptCount val="5"/>
                <c:pt idx="0">
                  <c:v>Shower</c:v>
                </c:pt>
                <c:pt idx="1">
                  <c:v>Dishwasher</c:v>
                </c:pt>
                <c:pt idx="2">
                  <c:v>Washing Machine</c:v>
                </c:pt>
                <c:pt idx="3">
                  <c:v>Toilet</c:v>
                </c:pt>
                <c:pt idx="4">
                  <c:v>Other - Fish Tank Water Change</c:v>
                </c:pt>
              </c:strCache>
            </c:strRef>
          </c:cat>
          <c:val>
            <c:numRef>
              <c:f>'Group Comparison'!$H$23:$H$26</c:f>
              <c:numCache>
                <c:formatCode>General</c:formatCode>
                <c:ptCount val="4"/>
                <c:pt idx="0">
                  <c:v>2184</c:v>
                </c:pt>
                <c:pt idx="1">
                  <c:v>4680</c:v>
                </c:pt>
                <c:pt idx="2">
                  <c:v>26280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1-4B9F-A2F6-BDA57D6DC4A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84142607174107"/>
          <c:y val="3.0989355497229548E-3"/>
          <c:w val="0.27515857392825899"/>
          <c:h val="0.642366579177602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47625</xdr:colOff>
      <xdr:row>1</xdr:row>
      <xdr:rowOff>66675</xdr:rowOff>
    </xdr:from>
    <xdr:to>
      <xdr:col>23</xdr:col>
      <xdr:colOff>352425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2E6128-1EDF-A60D-4AC3-4DD98A59E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16"/>
  <sheetViews>
    <sheetView workbookViewId="0">
      <selection activeCell="B2" sqref="B2:G2"/>
    </sheetView>
  </sheetViews>
  <sheetFormatPr defaultRowHeight="15" x14ac:dyDescent="0.25"/>
  <cols>
    <col min="13" max="13" width="9.140625" customWidth="1"/>
  </cols>
  <sheetData>
    <row r="2" spans="2:13" x14ac:dyDescent="0.25">
      <c r="B2" s="131" t="s">
        <v>0</v>
      </c>
      <c r="C2" s="131"/>
      <c r="D2" s="131"/>
      <c r="E2" s="131"/>
      <c r="F2" s="131"/>
      <c r="G2" s="131"/>
    </row>
    <row r="4" spans="2:13" ht="15.75" x14ac:dyDescent="0.25">
      <c r="B4" s="132" t="s">
        <v>1</v>
      </c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</row>
    <row r="5" spans="2:13" ht="83.25" customHeight="1" x14ac:dyDescent="0.25">
      <c r="B5" s="127" t="s">
        <v>2</v>
      </c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</row>
    <row r="6" spans="2:13" ht="61.5" customHeight="1" x14ac:dyDescent="0.25">
      <c r="B6" s="127" t="s">
        <v>3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</row>
    <row r="7" spans="2:13" ht="54.75" customHeight="1" x14ac:dyDescent="0.25">
      <c r="B7" s="127" t="s">
        <v>4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2:13" ht="86.25" customHeight="1" x14ac:dyDescent="0.25">
      <c r="B8" s="127" t="s">
        <v>5</v>
      </c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</row>
    <row r="11" spans="2:13" ht="153.75" customHeight="1" x14ac:dyDescent="0.25">
      <c r="B11" s="127" t="s">
        <v>29</v>
      </c>
      <c r="C11" s="127"/>
      <c r="D11" s="127"/>
      <c r="E11" s="127"/>
      <c r="F11" s="127"/>
      <c r="G11" s="127"/>
      <c r="H11" s="127"/>
      <c r="I11" s="127"/>
      <c r="J11" s="127"/>
      <c r="K11" s="127"/>
      <c r="L11" s="127"/>
      <c r="M11" s="127"/>
    </row>
    <row r="14" spans="2:13" ht="15.75" thickBot="1" x14ac:dyDescent="0.3"/>
    <row r="15" spans="2:13" ht="16.5" thickTop="1" thickBot="1" x14ac:dyDescent="0.3">
      <c r="B15" s="128" t="s">
        <v>93</v>
      </c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2:13" ht="15.75" thickTop="1" x14ac:dyDescent="0.25"/>
  </sheetData>
  <mergeCells count="8">
    <mergeCell ref="B11:M11"/>
    <mergeCell ref="B15:M15"/>
    <mergeCell ref="B2:G2"/>
    <mergeCell ref="B4:M4"/>
    <mergeCell ref="B5:M5"/>
    <mergeCell ref="B6:M6"/>
    <mergeCell ref="B7:M7"/>
    <mergeCell ref="B8:M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85059-FD49-47BB-98D9-06CADEAC3FB4}">
  <dimension ref="A2:T145"/>
  <sheetViews>
    <sheetView topLeftCell="A112" zoomScale="115" zoomScaleNormal="115" workbookViewId="0">
      <selection activeCell="F144" sqref="F144"/>
    </sheetView>
  </sheetViews>
  <sheetFormatPr defaultRowHeight="15" x14ac:dyDescent="0.25"/>
  <cols>
    <col min="1" max="1" width="14.85546875" bestFit="1" customWidth="1"/>
    <col min="2" max="2" width="19" bestFit="1" customWidth="1"/>
    <col min="3" max="3" width="31.140625" bestFit="1" customWidth="1"/>
    <col min="4" max="4" width="14.7109375" bestFit="1" customWidth="1"/>
    <col min="5" max="5" width="11.5703125" bestFit="1" customWidth="1"/>
    <col min="6" max="6" width="21" bestFit="1" customWidth="1"/>
    <col min="7" max="7" width="20.85546875" bestFit="1" customWidth="1"/>
    <col min="8" max="8" width="21.42578125" bestFit="1" customWidth="1"/>
    <col min="9" max="9" width="11.5703125" bestFit="1" customWidth="1"/>
    <col min="10" max="10" width="9.5703125" bestFit="1" customWidth="1"/>
    <col min="11" max="11" width="18.85546875" bestFit="1" customWidth="1"/>
  </cols>
  <sheetData>
    <row r="2" spans="2:8" ht="18" x14ac:dyDescent="0.35"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4" t="s">
        <v>11</v>
      </c>
      <c r="H2" s="4" t="s">
        <v>12</v>
      </c>
    </row>
    <row r="3" spans="2:8" x14ac:dyDescent="0.25">
      <c r="B3" s="135" t="s">
        <v>13</v>
      </c>
      <c r="C3" s="136" t="s">
        <v>18</v>
      </c>
      <c r="D3" s="3" t="s">
        <v>14</v>
      </c>
      <c r="E3" s="5">
        <v>2568.1644099999999</v>
      </c>
      <c r="F3" s="5">
        <v>2563.12</v>
      </c>
      <c r="G3" s="5">
        <v>3.8527999999999998</v>
      </c>
      <c r="H3" s="5">
        <v>1.1916100000000001</v>
      </c>
    </row>
    <row r="4" spans="2:8" x14ac:dyDescent="0.25">
      <c r="B4" s="135"/>
      <c r="C4" s="137"/>
      <c r="D4" s="3" t="s">
        <v>19</v>
      </c>
      <c r="E4" s="5">
        <v>2.04542</v>
      </c>
      <c r="F4" s="5">
        <v>2.0413999999999999</v>
      </c>
      <c r="G4" s="5">
        <v>3.0699999999999998E-3</v>
      </c>
      <c r="H4" s="5">
        <v>9.5E-4</v>
      </c>
    </row>
    <row r="5" spans="2:8" x14ac:dyDescent="0.25">
      <c r="B5" s="135"/>
      <c r="C5" s="137"/>
      <c r="D5" s="3" t="s">
        <v>16</v>
      </c>
      <c r="E5" s="5">
        <v>0.20263999999999999</v>
      </c>
      <c r="F5" s="5">
        <v>0.20222999999999999</v>
      </c>
      <c r="G5" s="5">
        <v>3.1E-4</v>
      </c>
      <c r="H5" s="5">
        <v>1E-4</v>
      </c>
    </row>
    <row r="6" spans="2:8" x14ac:dyDescent="0.25">
      <c r="B6" s="135"/>
      <c r="C6" s="138"/>
      <c r="D6" s="3" t="s">
        <v>17</v>
      </c>
      <c r="E6" s="5">
        <v>0.18290000000000001</v>
      </c>
      <c r="F6" s="5">
        <v>0.18253</v>
      </c>
      <c r="G6" s="5">
        <v>2.7999999999999998E-4</v>
      </c>
      <c r="H6" s="5">
        <v>9.0000000000000006E-5</v>
      </c>
    </row>
    <row r="7" spans="2:8" x14ac:dyDescent="0.25">
      <c r="B7" s="135"/>
      <c r="C7" s="136" t="s">
        <v>20</v>
      </c>
      <c r="D7" s="3" t="s">
        <v>14</v>
      </c>
      <c r="E7" s="5">
        <v>2590.46441</v>
      </c>
      <c r="F7" s="5">
        <v>2585.42</v>
      </c>
      <c r="G7" s="5">
        <v>3.8527999999999998</v>
      </c>
      <c r="H7" s="5">
        <v>1.1916100000000001</v>
      </c>
    </row>
    <row r="8" spans="2:8" x14ac:dyDescent="0.25">
      <c r="B8" s="135"/>
      <c r="C8" s="137"/>
      <c r="D8" s="3" t="s">
        <v>19</v>
      </c>
      <c r="E8" s="5">
        <v>2.06318</v>
      </c>
      <c r="F8" s="5">
        <v>2.0591599999999999</v>
      </c>
      <c r="G8" s="5">
        <v>3.0699999999999998E-3</v>
      </c>
      <c r="H8" s="5">
        <v>9.5E-4</v>
      </c>
    </row>
    <row r="9" spans="2:8" x14ac:dyDescent="0.25">
      <c r="B9" s="135"/>
      <c r="C9" s="137"/>
      <c r="D9" s="3" t="s">
        <v>16</v>
      </c>
      <c r="E9" s="5">
        <v>0.2044</v>
      </c>
      <c r="F9" s="5">
        <v>0.20399</v>
      </c>
      <c r="G9" s="5">
        <v>3.1E-4</v>
      </c>
      <c r="H9" s="5">
        <v>1E-4</v>
      </c>
    </row>
    <row r="10" spans="2:8" x14ac:dyDescent="0.25">
      <c r="B10" s="135"/>
      <c r="C10" s="138"/>
      <c r="D10" s="3" t="s">
        <v>17</v>
      </c>
      <c r="E10" s="5">
        <v>0.18448999999999999</v>
      </c>
      <c r="F10" s="5">
        <v>0.18412000000000001</v>
      </c>
      <c r="G10" s="5">
        <v>2.7999999999999998E-4</v>
      </c>
      <c r="H10" s="5">
        <v>9.0000000000000006E-5</v>
      </c>
    </row>
    <row r="11" spans="2:8" x14ac:dyDescent="0.25">
      <c r="B11" s="145" t="s">
        <v>21</v>
      </c>
      <c r="C11" s="142" t="s">
        <v>22</v>
      </c>
      <c r="D11" s="3" t="s">
        <v>14</v>
      </c>
      <c r="E11" s="5">
        <v>3165.0418100000002</v>
      </c>
      <c r="F11" s="5">
        <v>3149.67</v>
      </c>
      <c r="G11" s="5">
        <v>8.4</v>
      </c>
      <c r="H11" s="5">
        <v>6.9718099999999996</v>
      </c>
    </row>
    <row r="12" spans="2:8" x14ac:dyDescent="0.25">
      <c r="B12" s="146"/>
      <c r="C12" s="143"/>
      <c r="D12" s="3" t="s">
        <v>15</v>
      </c>
      <c r="E12" s="5">
        <v>2.5401500000000001</v>
      </c>
      <c r="F12" s="5">
        <v>2.5278200000000002</v>
      </c>
      <c r="G12" s="5">
        <v>6.7400000000000003E-3</v>
      </c>
      <c r="H12" s="5">
        <v>5.5900000000000004E-3</v>
      </c>
    </row>
    <row r="13" spans="2:8" x14ac:dyDescent="0.25">
      <c r="B13" s="146"/>
      <c r="C13" s="143"/>
      <c r="D13" s="3" t="s">
        <v>16</v>
      </c>
      <c r="E13" s="5">
        <v>0.25974999999999998</v>
      </c>
      <c r="F13" s="5">
        <v>0.25849</v>
      </c>
      <c r="G13" s="5">
        <v>6.8999999999999997E-4</v>
      </c>
      <c r="H13" s="5">
        <v>5.6999999999999998E-4</v>
      </c>
    </row>
    <row r="14" spans="2:8" x14ac:dyDescent="0.25">
      <c r="B14" s="146"/>
      <c r="C14" s="144"/>
      <c r="D14" s="3" t="s">
        <v>17</v>
      </c>
      <c r="E14" s="5">
        <v>0.24676999999999999</v>
      </c>
      <c r="F14" s="5">
        <v>0.24557000000000001</v>
      </c>
      <c r="G14" s="5">
        <v>6.6E-4</v>
      </c>
      <c r="H14" s="5">
        <v>5.4000000000000001E-4</v>
      </c>
    </row>
    <row r="15" spans="2:8" x14ac:dyDescent="0.25">
      <c r="B15" s="146"/>
      <c r="C15" s="142" t="s">
        <v>23</v>
      </c>
      <c r="D15" s="3" t="s">
        <v>14</v>
      </c>
      <c r="E15" s="5">
        <v>3014.0946199999998</v>
      </c>
      <c r="F15" s="5">
        <v>2974.86</v>
      </c>
      <c r="G15" s="5">
        <v>0.34720000000000001</v>
      </c>
      <c r="H15" s="5">
        <v>38.887419999999999</v>
      </c>
    </row>
    <row r="16" spans="2:8" x14ac:dyDescent="0.25">
      <c r="B16" s="146"/>
      <c r="C16" s="143"/>
      <c r="D16" s="3" t="s">
        <v>15</v>
      </c>
      <c r="E16" s="5">
        <v>2.5127899999999999</v>
      </c>
      <c r="F16" s="5">
        <v>2.4796</v>
      </c>
      <c r="G16" s="5">
        <v>2.9E-4</v>
      </c>
      <c r="H16" s="5">
        <v>3.2899999999999999E-2</v>
      </c>
    </row>
    <row r="17" spans="2:8" x14ac:dyDescent="0.25">
      <c r="B17" s="146"/>
      <c r="C17" s="143"/>
      <c r="D17" s="3" t="s">
        <v>16</v>
      </c>
      <c r="E17" s="5">
        <v>0.25402999999999998</v>
      </c>
      <c r="F17" s="5">
        <v>0.25069999999999998</v>
      </c>
      <c r="G17" s="5">
        <v>3.0000000000000001E-5</v>
      </c>
      <c r="H17" s="5">
        <v>3.3E-3</v>
      </c>
    </row>
    <row r="18" spans="2:8" x14ac:dyDescent="0.25">
      <c r="B18" s="146"/>
      <c r="C18" s="144"/>
      <c r="D18" s="3" t="s">
        <v>17</v>
      </c>
      <c r="E18" s="5">
        <v>0.23902000000000001</v>
      </c>
      <c r="F18" s="5">
        <v>0.2359</v>
      </c>
      <c r="G18" s="5">
        <v>2.0000000000000002E-5</v>
      </c>
      <c r="H18" s="5">
        <v>3.0999999999999999E-3</v>
      </c>
    </row>
    <row r="19" spans="2:8" x14ac:dyDescent="0.25">
      <c r="B19" s="146"/>
      <c r="C19" s="142" t="s">
        <v>24</v>
      </c>
      <c r="D19" s="3" t="s">
        <v>14</v>
      </c>
      <c r="E19" s="5">
        <v>3203.9114300000001</v>
      </c>
      <c r="F19" s="5">
        <v>3164.33</v>
      </c>
      <c r="G19" s="5">
        <v>0.34720000000000001</v>
      </c>
      <c r="H19" s="5">
        <v>39.234229999999997</v>
      </c>
    </row>
    <row r="20" spans="2:8" x14ac:dyDescent="0.25">
      <c r="B20" s="146"/>
      <c r="C20" s="143"/>
      <c r="D20" s="3" t="s">
        <v>15</v>
      </c>
      <c r="E20" s="5">
        <v>2.6615500000000001</v>
      </c>
      <c r="F20" s="5">
        <v>2.62818</v>
      </c>
      <c r="G20" s="5">
        <v>2.9E-4</v>
      </c>
      <c r="H20" s="5">
        <v>3.3079999999999998E-2</v>
      </c>
    </row>
    <row r="21" spans="2:8" x14ac:dyDescent="0.25">
      <c r="B21" s="146"/>
      <c r="C21" s="143"/>
      <c r="D21" s="3" t="s">
        <v>16</v>
      </c>
      <c r="E21" s="5">
        <v>0.26807999999999998</v>
      </c>
      <c r="F21" s="5">
        <v>0.26474999999999999</v>
      </c>
      <c r="G21" s="5">
        <v>3.0000000000000001E-5</v>
      </c>
      <c r="H21" s="5">
        <v>3.3E-3</v>
      </c>
    </row>
    <row r="22" spans="2:8" x14ac:dyDescent="0.25">
      <c r="B22" s="146"/>
      <c r="C22" s="144"/>
      <c r="D22" s="3" t="s">
        <v>17</v>
      </c>
      <c r="E22" s="5">
        <v>0.25197000000000003</v>
      </c>
      <c r="F22" s="5">
        <v>0.24886</v>
      </c>
      <c r="G22" s="5">
        <v>2.0000000000000002E-5</v>
      </c>
      <c r="H22" s="5">
        <v>3.0899999999999999E-3</v>
      </c>
    </row>
    <row r="23" spans="2:8" x14ac:dyDescent="0.25">
      <c r="B23" s="146"/>
      <c r="C23" s="142" t="s">
        <v>25</v>
      </c>
      <c r="D23" s="3" t="s">
        <v>14</v>
      </c>
      <c r="E23" s="5">
        <v>3228.8901900000001</v>
      </c>
      <c r="F23" s="5">
        <v>3216.38</v>
      </c>
      <c r="G23" s="5">
        <v>5.3872</v>
      </c>
      <c r="H23" s="5">
        <v>7.1229899999999997</v>
      </c>
    </row>
    <row r="24" spans="2:8" x14ac:dyDescent="0.25">
      <c r="B24" s="146"/>
      <c r="C24" s="143"/>
      <c r="D24" s="3" t="s">
        <v>15</v>
      </c>
      <c r="E24" s="5">
        <v>3.1749299999999998</v>
      </c>
      <c r="F24" s="5">
        <v>3.16262</v>
      </c>
      <c r="G24" s="5">
        <v>5.3E-3</v>
      </c>
      <c r="H24" s="5">
        <v>7.0099999999999997E-3</v>
      </c>
    </row>
    <row r="25" spans="2:8" x14ac:dyDescent="0.25">
      <c r="B25" s="146"/>
      <c r="C25" s="143"/>
      <c r="D25" s="3" t="s">
        <v>16</v>
      </c>
      <c r="E25" s="5">
        <v>0.28522999999999998</v>
      </c>
      <c r="F25" s="5">
        <v>0.28412999999999999</v>
      </c>
      <c r="G25" s="5">
        <v>4.6999999999999999E-4</v>
      </c>
      <c r="H25" s="5">
        <v>6.3000000000000003E-4</v>
      </c>
    </row>
    <row r="26" spans="2:8" x14ac:dyDescent="0.25">
      <c r="B26" s="146"/>
      <c r="C26" s="144"/>
      <c r="D26" s="3" t="s">
        <v>17</v>
      </c>
      <c r="E26" s="5">
        <v>0.26813999999999999</v>
      </c>
      <c r="F26" s="5">
        <v>0.26708999999999999</v>
      </c>
      <c r="G26" s="5">
        <v>4.4999999999999999E-4</v>
      </c>
      <c r="H26" s="5">
        <v>5.9999999999999995E-4</v>
      </c>
    </row>
    <row r="27" spans="2:8" x14ac:dyDescent="0.25">
      <c r="B27" s="146"/>
      <c r="C27" s="142" t="s">
        <v>26</v>
      </c>
      <c r="D27" s="3" t="s">
        <v>14</v>
      </c>
      <c r="E27" s="5">
        <v>3226.5785900000001</v>
      </c>
      <c r="F27" s="5">
        <v>3190</v>
      </c>
      <c r="G27" s="5">
        <v>3.6848000000000001</v>
      </c>
      <c r="H27" s="5">
        <v>32.893790000000003</v>
      </c>
    </row>
    <row r="28" spans="2:8" x14ac:dyDescent="0.25">
      <c r="B28" s="146"/>
      <c r="C28" s="143"/>
      <c r="D28" s="3" t="s">
        <v>15</v>
      </c>
      <c r="E28" s="5">
        <v>2.7554099999999999</v>
      </c>
      <c r="F28" s="5">
        <v>2.72417</v>
      </c>
      <c r="G28" s="5">
        <v>3.15E-3</v>
      </c>
      <c r="H28" s="5">
        <v>2.809E-2</v>
      </c>
    </row>
    <row r="29" spans="2:8" x14ac:dyDescent="0.25">
      <c r="B29" s="146"/>
      <c r="C29" s="143"/>
      <c r="D29" s="3" t="s">
        <v>16</v>
      </c>
      <c r="E29" s="5">
        <v>0.27287</v>
      </c>
      <c r="F29" s="5">
        <v>0.26978000000000002</v>
      </c>
      <c r="G29" s="5">
        <v>3.1E-4</v>
      </c>
      <c r="H29" s="5">
        <v>2.7799999999999999E-3</v>
      </c>
    </row>
    <row r="30" spans="2:8" x14ac:dyDescent="0.25">
      <c r="B30" s="146"/>
      <c r="C30" s="144"/>
      <c r="D30" s="3" t="s">
        <v>17</v>
      </c>
      <c r="E30" s="5">
        <v>0.25649</v>
      </c>
      <c r="F30" s="5">
        <v>0.25358999999999998</v>
      </c>
      <c r="G30" s="5">
        <v>2.9E-4</v>
      </c>
      <c r="H30" s="5">
        <v>2.6099999999999999E-3</v>
      </c>
    </row>
    <row r="31" spans="2:8" x14ac:dyDescent="0.25">
      <c r="B31" s="146"/>
      <c r="C31" s="139" t="s">
        <v>27</v>
      </c>
      <c r="D31" s="7" t="s">
        <v>14</v>
      </c>
      <c r="E31" s="5">
        <v>2778.5293499999998</v>
      </c>
      <c r="F31" s="8">
        <v>2759.8</v>
      </c>
      <c r="G31" s="8">
        <v>10.8416</v>
      </c>
      <c r="H31" s="9">
        <v>7.8877499999999996</v>
      </c>
    </row>
    <row r="32" spans="2:8" x14ac:dyDescent="0.25">
      <c r="B32" s="146"/>
      <c r="C32" s="140"/>
      <c r="D32" s="10" t="s">
        <v>15</v>
      </c>
      <c r="E32" s="5">
        <v>2.0844</v>
      </c>
      <c r="F32" s="5">
        <v>2.0704699999999998</v>
      </c>
      <c r="G32" s="5">
        <v>8.0599999999999995E-3</v>
      </c>
      <c r="H32" s="11">
        <v>5.8700000000000002E-3</v>
      </c>
    </row>
    <row r="33" spans="2:8" x14ac:dyDescent="0.25">
      <c r="B33" s="146"/>
      <c r="C33" s="140"/>
      <c r="D33" s="10" t="s">
        <v>16</v>
      </c>
      <c r="E33" s="5">
        <v>0.2324</v>
      </c>
      <c r="F33" s="5">
        <v>0.23085</v>
      </c>
      <c r="G33" s="5">
        <v>8.9999999999999998E-4</v>
      </c>
      <c r="H33" s="11">
        <v>6.4999999999999997E-4</v>
      </c>
    </row>
    <row r="34" spans="2:8" x14ac:dyDescent="0.25">
      <c r="B34" s="146"/>
      <c r="C34" s="141"/>
      <c r="D34" s="12" t="s">
        <v>17</v>
      </c>
      <c r="E34" s="5">
        <v>0.22012999999999999</v>
      </c>
      <c r="F34" s="13">
        <v>0.21868000000000001</v>
      </c>
      <c r="G34" s="13">
        <v>8.4000000000000003E-4</v>
      </c>
      <c r="H34" s="14">
        <v>6.0999999999999997E-4</v>
      </c>
    </row>
    <row r="35" spans="2:8" x14ac:dyDescent="0.25">
      <c r="B35" s="146"/>
      <c r="C35" s="142" t="s">
        <v>28</v>
      </c>
      <c r="D35" s="15" t="s">
        <v>14</v>
      </c>
      <c r="E35" s="5">
        <v>3154.0821299999998</v>
      </c>
      <c r="F35" s="8">
        <v>3135</v>
      </c>
      <c r="G35" s="16">
        <v>11.043200000000001</v>
      </c>
      <c r="H35" s="16">
        <v>8.0389300000000006</v>
      </c>
    </row>
    <row r="36" spans="2:8" x14ac:dyDescent="0.25">
      <c r="B36" s="146"/>
      <c r="C36" s="143"/>
      <c r="D36" s="3" t="s">
        <v>15</v>
      </c>
      <c r="E36" s="5">
        <v>2.35372</v>
      </c>
      <c r="F36" s="5">
        <v>2.33955</v>
      </c>
      <c r="G36" s="5">
        <v>8.2000000000000007E-3</v>
      </c>
      <c r="H36" s="5">
        <v>5.9699999999999996E-3</v>
      </c>
    </row>
    <row r="37" spans="2:8" x14ac:dyDescent="0.25">
      <c r="B37" s="146"/>
      <c r="C37" s="143"/>
      <c r="D37" s="3" t="s">
        <v>16</v>
      </c>
      <c r="E37" s="5">
        <v>0.25459999999999999</v>
      </c>
      <c r="F37" s="5">
        <v>0.25305</v>
      </c>
      <c r="G37" s="5">
        <v>8.9999999999999998E-4</v>
      </c>
      <c r="H37" s="5">
        <v>6.4999999999999997E-4</v>
      </c>
    </row>
    <row r="38" spans="2:8" x14ac:dyDescent="0.25">
      <c r="B38" s="147"/>
      <c r="C38" s="144"/>
      <c r="D38" s="3" t="s">
        <v>17</v>
      </c>
      <c r="E38" s="5">
        <v>0.24185999999999999</v>
      </c>
      <c r="F38" s="5">
        <v>0.2404</v>
      </c>
      <c r="G38" s="5">
        <v>8.4999999999999995E-4</v>
      </c>
      <c r="H38" s="5">
        <v>6.0999999999999997E-4</v>
      </c>
    </row>
    <row r="39" spans="2:8" x14ac:dyDescent="0.25">
      <c r="B39" s="133" t="s">
        <v>37</v>
      </c>
      <c r="C39" s="133" t="s">
        <v>31</v>
      </c>
      <c r="D39" s="3" t="s">
        <v>32</v>
      </c>
      <c r="E39" s="5">
        <v>0.13994000000000001</v>
      </c>
      <c r="F39" s="5">
        <v>0.13827</v>
      </c>
      <c r="G39" s="5">
        <v>0</v>
      </c>
      <c r="H39" s="5">
        <v>1.67E-3</v>
      </c>
    </row>
    <row r="40" spans="2:8" x14ac:dyDescent="0.25">
      <c r="B40" s="133"/>
      <c r="C40" s="133"/>
      <c r="D40" s="3" t="s">
        <v>33</v>
      </c>
      <c r="E40" s="5">
        <v>0.22522</v>
      </c>
      <c r="F40" s="5">
        <v>0.22252</v>
      </c>
      <c r="G40" s="5">
        <v>1.0000000000000001E-5</v>
      </c>
      <c r="H40" s="5">
        <v>2.6900000000000001E-3</v>
      </c>
    </row>
    <row r="41" spans="2:8" x14ac:dyDescent="0.25">
      <c r="B41" s="133"/>
      <c r="C41" s="133" t="s">
        <v>34</v>
      </c>
      <c r="D41" s="3" t="s">
        <v>32</v>
      </c>
      <c r="E41" s="5">
        <v>0.16807</v>
      </c>
      <c r="F41" s="5">
        <v>0.16639999999999999</v>
      </c>
      <c r="G41" s="5">
        <v>0</v>
      </c>
      <c r="H41" s="5">
        <v>1.67E-3</v>
      </c>
    </row>
    <row r="42" spans="2:8" x14ac:dyDescent="0.25">
      <c r="B42" s="133"/>
      <c r="C42" s="133"/>
      <c r="D42" s="3" t="s">
        <v>33</v>
      </c>
      <c r="E42" s="5">
        <v>0.27050000000000002</v>
      </c>
      <c r="F42" s="5">
        <v>0.26779999999999998</v>
      </c>
      <c r="G42" s="5">
        <v>1.0000000000000001E-5</v>
      </c>
      <c r="H42" s="5">
        <v>2.6900000000000001E-3</v>
      </c>
    </row>
    <row r="43" spans="2:8" x14ac:dyDescent="0.25">
      <c r="B43" s="133"/>
      <c r="C43" s="133" t="s">
        <v>35</v>
      </c>
      <c r="D43" s="3" t="s">
        <v>32</v>
      </c>
      <c r="E43" s="5">
        <v>0.20729</v>
      </c>
      <c r="F43" s="5">
        <v>0.20562</v>
      </c>
      <c r="G43" s="5">
        <v>0</v>
      </c>
      <c r="H43" s="5">
        <v>1.67E-3</v>
      </c>
    </row>
    <row r="44" spans="2:8" x14ac:dyDescent="0.25">
      <c r="B44" s="133"/>
      <c r="C44" s="133"/>
      <c r="D44" s="3" t="s">
        <v>33</v>
      </c>
      <c r="E44" s="5">
        <v>0.33362000000000003</v>
      </c>
      <c r="F44" s="5">
        <v>0.33091999999999999</v>
      </c>
      <c r="G44" s="5">
        <v>1.0000000000000001E-5</v>
      </c>
      <c r="H44" s="5">
        <v>2.6900000000000001E-3</v>
      </c>
    </row>
    <row r="45" spans="2:8" x14ac:dyDescent="0.25">
      <c r="B45" s="133"/>
      <c r="C45" s="133" t="s">
        <v>36</v>
      </c>
      <c r="D45" s="3" t="s">
        <v>32</v>
      </c>
      <c r="E45" s="5">
        <v>0.16983999999999999</v>
      </c>
      <c r="F45" s="5">
        <v>0.16816999999999999</v>
      </c>
      <c r="G45" s="5">
        <v>0</v>
      </c>
      <c r="H45" s="5">
        <v>1.67E-3</v>
      </c>
    </row>
    <row r="46" spans="2:8" x14ac:dyDescent="0.25">
      <c r="B46" s="133"/>
      <c r="C46" s="133"/>
      <c r="D46" s="3" t="s">
        <v>33</v>
      </c>
      <c r="E46" s="5">
        <v>0.27334000000000003</v>
      </c>
      <c r="F46" s="5">
        <v>0.27063999999999999</v>
      </c>
      <c r="G46" s="5">
        <v>1.0000000000000001E-5</v>
      </c>
      <c r="H46" s="5">
        <v>2.6900000000000001E-3</v>
      </c>
    </row>
    <row r="47" spans="2:8" x14ac:dyDescent="0.25">
      <c r="B47" s="133" t="s">
        <v>38</v>
      </c>
      <c r="C47" s="133" t="s">
        <v>31</v>
      </c>
      <c r="D47" s="3" t="s">
        <v>32</v>
      </c>
      <c r="E47" s="5">
        <v>0.14369999999999999</v>
      </c>
      <c r="F47" s="5">
        <v>0.14302000000000001</v>
      </c>
      <c r="G47" s="5">
        <v>3.6000000000000002E-4</v>
      </c>
      <c r="H47" s="5">
        <v>3.2000000000000003E-4</v>
      </c>
    </row>
    <row r="48" spans="2:8" x14ac:dyDescent="0.25">
      <c r="B48" s="133"/>
      <c r="C48" s="133"/>
      <c r="D48" s="3" t="s">
        <v>33</v>
      </c>
      <c r="E48" s="5">
        <v>0.23125999999999999</v>
      </c>
      <c r="F48" s="5">
        <v>0.23017000000000001</v>
      </c>
      <c r="G48" s="5">
        <v>5.6999999999999998E-4</v>
      </c>
      <c r="H48" s="5">
        <v>5.1999999999999995E-4</v>
      </c>
    </row>
    <row r="49" spans="2:9" x14ac:dyDescent="0.25">
      <c r="B49" s="133"/>
      <c r="C49" s="133" t="s">
        <v>34</v>
      </c>
      <c r="D49" s="3" t="s">
        <v>32</v>
      </c>
      <c r="E49" s="5">
        <v>0.17726</v>
      </c>
      <c r="F49" s="5">
        <v>0.17657999999999999</v>
      </c>
      <c r="G49" s="5">
        <v>3.6000000000000002E-4</v>
      </c>
      <c r="H49" s="5">
        <v>3.2000000000000003E-4</v>
      </c>
    </row>
    <row r="50" spans="2:9" x14ac:dyDescent="0.25">
      <c r="B50" s="133"/>
      <c r="C50" s="133"/>
      <c r="D50" s="3" t="s">
        <v>33</v>
      </c>
      <c r="E50" s="5">
        <v>0.28526000000000001</v>
      </c>
      <c r="F50" s="5">
        <v>0.28416999999999998</v>
      </c>
      <c r="G50" s="5">
        <v>5.6999999999999998E-4</v>
      </c>
      <c r="H50" s="5">
        <v>5.1999999999999995E-4</v>
      </c>
    </row>
    <row r="51" spans="2:9" x14ac:dyDescent="0.25">
      <c r="B51" s="133"/>
      <c r="C51" s="133" t="s">
        <v>35</v>
      </c>
      <c r="D51" s="3" t="s">
        <v>32</v>
      </c>
      <c r="E51" s="5">
        <v>0.26884999999999998</v>
      </c>
      <c r="F51" s="5">
        <v>0.26817000000000002</v>
      </c>
      <c r="G51" s="5">
        <v>3.6000000000000002E-4</v>
      </c>
      <c r="H51" s="5">
        <v>3.2000000000000003E-4</v>
      </c>
    </row>
    <row r="52" spans="2:9" x14ac:dyDescent="0.25">
      <c r="B52" s="133"/>
      <c r="C52" s="133"/>
      <c r="D52" s="3" t="s">
        <v>33</v>
      </c>
      <c r="E52" s="5">
        <v>0.43267</v>
      </c>
      <c r="F52" s="5">
        <v>0.43158000000000002</v>
      </c>
      <c r="G52" s="5">
        <v>5.6999999999999998E-4</v>
      </c>
      <c r="H52" s="5">
        <v>5.1999999999999995E-4</v>
      </c>
    </row>
    <row r="53" spans="2:9" x14ac:dyDescent="0.25">
      <c r="B53" s="133"/>
      <c r="C53" s="133" t="s">
        <v>36</v>
      </c>
      <c r="D53" s="3" t="s">
        <v>32</v>
      </c>
      <c r="E53" s="5">
        <v>0.16450000000000001</v>
      </c>
      <c r="F53" s="5">
        <v>0.16381999999999999</v>
      </c>
      <c r="G53" s="5">
        <v>3.6000000000000002E-4</v>
      </c>
      <c r="H53" s="5">
        <v>3.2000000000000003E-4</v>
      </c>
    </row>
    <row r="54" spans="2:9" x14ac:dyDescent="0.25">
      <c r="B54" s="133"/>
      <c r="C54" s="133"/>
      <c r="D54" s="3" t="s">
        <v>33</v>
      </c>
      <c r="E54" s="5">
        <v>0.26473000000000002</v>
      </c>
      <c r="F54" s="5">
        <v>0.26363999999999999</v>
      </c>
      <c r="G54" s="5">
        <v>5.6999999999999998E-4</v>
      </c>
      <c r="H54" s="5">
        <v>5.1999999999999995E-4</v>
      </c>
    </row>
    <row r="55" spans="2:9" x14ac:dyDescent="0.25">
      <c r="B55" s="133" t="s">
        <v>39</v>
      </c>
      <c r="C55" s="133" t="s">
        <v>40</v>
      </c>
      <c r="D55" s="3" t="s">
        <v>32</v>
      </c>
      <c r="E55" s="18">
        <v>8.319E-2</v>
      </c>
      <c r="F55" s="5">
        <v>8.0939999999999998E-2</v>
      </c>
      <c r="G55" s="5">
        <v>1.75E-3</v>
      </c>
      <c r="H55" s="5">
        <v>5.0000000000000001E-4</v>
      </c>
    </row>
    <row r="56" spans="2:9" x14ac:dyDescent="0.25">
      <c r="B56" s="133"/>
      <c r="C56" s="133"/>
      <c r="D56" s="3" t="s">
        <v>33</v>
      </c>
      <c r="E56" s="18">
        <v>0.13388999999999998</v>
      </c>
      <c r="F56" s="5">
        <v>0.13027</v>
      </c>
      <c r="G56" s="5">
        <v>2.82E-3</v>
      </c>
      <c r="H56" s="5">
        <v>8.0000000000000004E-4</v>
      </c>
    </row>
    <row r="57" spans="2:9" x14ac:dyDescent="0.25">
      <c r="B57" s="133"/>
      <c r="C57" s="133" t="s">
        <v>41</v>
      </c>
      <c r="D57" s="3" t="s">
        <v>32</v>
      </c>
      <c r="E57" s="18">
        <v>0.10107000000000001</v>
      </c>
      <c r="F57" s="5">
        <v>9.826E-2</v>
      </c>
      <c r="G57" s="5">
        <v>2.2799999999999999E-3</v>
      </c>
      <c r="H57" s="5">
        <v>5.2999999999999998E-4</v>
      </c>
    </row>
    <row r="58" spans="2:9" x14ac:dyDescent="0.25">
      <c r="B58" s="133"/>
      <c r="C58" s="133"/>
      <c r="D58" s="3" t="s">
        <v>33</v>
      </c>
      <c r="E58" s="18">
        <v>0.16264999999999999</v>
      </c>
      <c r="F58" s="5">
        <v>0.15812999999999999</v>
      </c>
      <c r="G58" s="5">
        <v>3.6700000000000001E-3</v>
      </c>
      <c r="H58" s="5">
        <v>8.4999999999999995E-4</v>
      </c>
    </row>
    <row r="59" spans="2:9" x14ac:dyDescent="0.25">
      <c r="B59" s="133"/>
      <c r="C59" s="133" t="s">
        <v>42</v>
      </c>
      <c r="D59" s="3" t="s">
        <v>32</v>
      </c>
      <c r="E59" s="18">
        <v>0.13252</v>
      </c>
      <c r="F59" s="5">
        <v>0.13072</v>
      </c>
      <c r="G59" s="5">
        <v>1.2700000000000001E-3</v>
      </c>
      <c r="H59" s="5">
        <v>5.2999999999999998E-4</v>
      </c>
    </row>
    <row r="60" spans="2:9" x14ac:dyDescent="0.25">
      <c r="B60" s="133"/>
      <c r="C60" s="133"/>
      <c r="D60" s="3" t="s">
        <v>33</v>
      </c>
      <c r="E60" s="18">
        <v>0.21325999999999998</v>
      </c>
      <c r="F60" s="5">
        <v>0.21037</v>
      </c>
      <c r="G60" s="5">
        <v>2.0400000000000001E-3</v>
      </c>
      <c r="H60" s="5">
        <v>8.4999999999999995E-4</v>
      </c>
    </row>
    <row r="61" spans="2:9" x14ac:dyDescent="0.25">
      <c r="B61" s="133"/>
      <c r="C61" s="133" t="s">
        <v>43</v>
      </c>
      <c r="D61" s="3" t="s">
        <v>32</v>
      </c>
      <c r="E61" s="18">
        <v>0.11367000000000001</v>
      </c>
      <c r="F61" s="5">
        <v>0.11138000000000001</v>
      </c>
      <c r="G61" s="5">
        <v>1.7700000000000001E-3</v>
      </c>
      <c r="H61" s="5">
        <v>5.1999999999999995E-4</v>
      </c>
    </row>
    <row r="62" spans="2:9" x14ac:dyDescent="0.25">
      <c r="B62" s="133"/>
      <c r="C62" s="133"/>
      <c r="D62" s="3" t="s">
        <v>33</v>
      </c>
      <c r="E62" s="18">
        <v>0.18293000000000001</v>
      </c>
      <c r="F62" s="5">
        <v>0.17924999999999999</v>
      </c>
      <c r="G62" s="5">
        <v>2.8400000000000001E-3</v>
      </c>
      <c r="H62" s="5">
        <v>8.4000000000000003E-4</v>
      </c>
    </row>
    <row r="63" spans="2:9" x14ac:dyDescent="0.25">
      <c r="B63" s="19" t="s">
        <v>44</v>
      </c>
      <c r="C63" s="3" t="s">
        <v>45</v>
      </c>
      <c r="D63" s="3" t="s">
        <v>46</v>
      </c>
      <c r="E63" s="5">
        <v>0.20705000000000001</v>
      </c>
      <c r="F63" s="5">
        <v>0.20493</v>
      </c>
      <c r="G63" s="5">
        <v>8.9999999999999998E-4</v>
      </c>
      <c r="H63" s="5">
        <v>1.2199999999999999E-3</v>
      </c>
    </row>
    <row r="64" spans="2:9" ht="15.75" thickBot="1" x14ac:dyDescent="0.3">
      <c r="B64" s="19" t="s">
        <v>126</v>
      </c>
      <c r="C64" s="3" t="s">
        <v>45</v>
      </c>
      <c r="D64" s="3" t="s">
        <v>46</v>
      </c>
      <c r="E64" s="5">
        <v>1.83E-2</v>
      </c>
      <c r="F64" s="5">
        <v>1.8110000000000001E-2</v>
      </c>
      <c r="G64" s="5">
        <v>8.0000000000000007E-5</v>
      </c>
      <c r="H64" s="5">
        <v>1.1E-4</v>
      </c>
      <c r="I64" s="5"/>
    </row>
    <row r="65" spans="1:20" ht="16.5" thickTop="1" thickBot="1" x14ac:dyDescent="0.3">
      <c r="B65" s="134" t="s">
        <v>47</v>
      </c>
      <c r="C65" s="134" t="s">
        <v>47</v>
      </c>
      <c r="D65" s="19" t="s">
        <v>19</v>
      </c>
      <c r="E65" s="20">
        <v>0.15311</v>
      </c>
      <c r="F65" s="5" t="s">
        <v>49</v>
      </c>
      <c r="G65" s="5" t="s">
        <v>49</v>
      </c>
      <c r="H65" s="5" t="s">
        <v>49</v>
      </c>
      <c r="I65" s="128" t="s">
        <v>129</v>
      </c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30"/>
    </row>
    <row r="66" spans="1:20" ht="16.5" thickTop="1" thickBot="1" x14ac:dyDescent="0.3">
      <c r="B66" s="134"/>
      <c r="C66" s="134"/>
      <c r="D66" s="19" t="s">
        <v>48</v>
      </c>
      <c r="E66" s="20">
        <v>153.10865000000001</v>
      </c>
      <c r="F66" s="5" t="s">
        <v>49</v>
      </c>
      <c r="G66" s="5" t="s">
        <v>49</v>
      </c>
      <c r="H66" s="5" t="s">
        <v>49</v>
      </c>
    </row>
    <row r="67" spans="1:20" ht="16.5" customHeight="1" thickTop="1" thickBot="1" x14ac:dyDescent="0.3">
      <c r="B67" s="134" t="s">
        <v>128</v>
      </c>
      <c r="C67" s="134" t="s">
        <v>128</v>
      </c>
      <c r="D67" s="19" t="s">
        <v>19</v>
      </c>
      <c r="E67" s="20">
        <v>0.18573999999999999</v>
      </c>
      <c r="F67" s="5" t="s">
        <v>49</v>
      </c>
      <c r="G67" s="5" t="s">
        <v>49</v>
      </c>
      <c r="H67" s="5" t="s">
        <v>49</v>
      </c>
      <c r="I67" s="128" t="s">
        <v>130</v>
      </c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30"/>
    </row>
    <row r="68" spans="1:20" ht="15.75" thickTop="1" x14ac:dyDescent="0.25">
      <c r="B68" s="134"/>
      <c r="C68" s="134"/>
      <c r="D68" s="19" t="s">
        <v>48</v>
      </c>
      <c r="E68" s="20">
        <v>185.74119999999999</v>
      </c>
      <c r="F68" s="5" t="s">
        <v>49</v>
      </c>
      <c r="G68" s="5" t="s">
        <v>49</v>
      </c>
      <c r="H68" s="5" t="s">
        <v>49</v>
      </c>
    </row>
    <row r="69" spans="1:20" x14ac:dyDescent="0.25">
      <c r="B69" s="133" t="s">
        <v>50</v>
      </c>
      <c r="C69" s="3" t="s">
        <v>51</v>
      </c>
      <c r="D69" s="3" t="s">
        <v>14</v>
      </c>
      <c r="E69" s="21"/>
      <c r="F69" s="5" t="s">
        <v>49</v>
      </c>
      <c r="G69" s="5" t="s">
        <v>49</v>
      </c>
      <c r="H69" s="5" t="s">
        <v>49</v>
      </c>
    </row>
    <row r="70" spans="1:20" x14ac:dyDescent="0.25">
      <c r="A70" t="s">
        <v>127</v>
      </c>
      <c r="B70" s="133"/>
      <c r="C70" s="3" t="s">
        <v>52</v>
      </c>
      <c r="D70" s="3" t="s">
        <v>14</v>
      </c>
      <c r="E70" s="22">
        <v>1402.76667</v>
      </c>
      <c r="F70" s="5" t="s">
        <v>49</v>
      </c>
      <c r="G70" s="5" t="s">
        <v>49</v>
      </c>
      <c r="H70" s="5" t="s">
        <v>49</v>
      </c>
    </row>
    <row r="71" spans="1:20" x14ac:dyDescent="0.25">
      <c r="B71" s="133"/>
      <c r="C71" s="3" t="s">
        <v>53</v>
      </c>
      <c r="D71" s="3" t="s">
        <v>14</v>
      </c>
      <c r="E71" s="22">
        <v>22310</v>
      </c>
      <c r="F71" s="5" t="s">
        <v>49</v>
      </c>
      <c r="G71" s="5" t="s">
        <v>49</v>
      </c>
      <c r="H71" s="5" t="s">
        <v>49</v>
      </c>
    </row>
    <row r="72" spans="1:20" x14ac:dyDescent="0.25">
      <c r="B72" s="133"/>
      <c r="C72" s="3" t="s">
        <v>54</v>
      </c>
      <c r="D72" s="3" t="s">
        <v>14</v>
      </c>
      <c r="E72" s="22">
        <v>3701.4035899999999</v>
      </c>
      <c r="F72" s="5" t="s">
        <v>49</v>
      </c>
      <c r="G72" s="5" t="s">
        <v>49</v>
      </c>
      <c r="H72" s="5" t="s">
        <v>49</v>
      </c>
    </row>
    <row r="73" spans="1:20" x14ac:dyDescent="0.25">
      <c r="B73" s="133" t="s">
        <v>55</v>
      </c>
      <c r="C73" s="3" t="s">
        <v>56</v>
      </c>
      <c r="D73" s="3" t="s">
        <v>14</v>
      </c>
      <c r="E73" s="22">
        <v>112.01684</v>
      </c>
      <c r="F73" s="5" t="s">
        <v>49</v>
      </c>
      <c r="G73" s="5" t="s">
        <v>49</v>
      </c>
      <c r="H73" s="5" t="s">
        <v>49</v>
      </c>
    </row>
    <row r="74" spans="1:20" x14ac:dyDescent="0.25">
      <c r="B74" s="133"/>
      <c r="C74" s="3" t="s">
        <v>57</v>
      </c>
      <c r="D74" s="3" t="s">
        <v>14</v>
      </c>
      <c r="E74" s="22">
        <v>114.83347000000001</v>
      </c>
      <c r="F74" s="5" t="s">
        <v>49</v>
      </c>
      <c r="G74" s="5" t="s">
        <v>49</v>
      </c>
      <c r="H74" s="5" t="s">
        <v>49</v>
      </c>
    </row>
    <row r="76" spans="1:20" x14ac:dyDescent="0.25">
      <c r="A76" t="s">
        <v>59</v>
      </c>
    </row>
    <row r="77" spans="1:20" x14ac:dyDescent="0.25">
      <c r="B77" s="17"/>
      <c r="C77" s="17"/>
      <c r="D77" s="17"/>
      <c r="E77" s="23" t="s">
        <v>60</v>
      </c>
      <c r="F77" s="24" t="s">
        <v>61</v>
      </c>
      <c r="G77" s="24" t="s">
        <v>62</v>
      </c>
      <c r="H77" s="23" t="s">
        <v>63</v>
      </c>
      <c r="I77" s="23" t="s">
        <v>64</v>
      </c>
      <c r="J77" s="23" t="s">
        <v>65</v>
      </c>
      <c r="K77" s="24" t="s">
        <v>66</v>
      </c>
    </row>
    <row r="78" spans="1:20" ht="18" x14ac:dyDescent="0.35">
      <c r="B78" s="2" t="s">
        <v>6</v>
      </c>
      <c r="C78" s="2" t="s">
        <v>67</v>
      </c>
      <c r="D78" s="2" t="s">
        <v>8</v>
      </c>
      <c r="E78" s="25" t="s">
        <v>9</v>
      </c>
      <c r="F78" s="25" t="s">
        <v>9</v>
      </c>
      <c r="G78" s="25" t="s">
        <v>9</v>
      </c>
      <c r="H78" s="25" t="s">
        <v>9</v>
      </c>
      <c r="I78" s="25" t="s">
        <v>9</v>
      </c>
      <c r="J78" s="25" t="s">
        <v>9</v>
      </c>
      <c r="K78" s="25" t="s">
        <v>9</v>
      </c>
    </row>
    <row r="79" spans="1:20" x14ac:dyDescent="0.25">
      <c r="B79" s="133" t="s">
        <v>68</v>
      </c>
      <c r="C79" s="3" t="s">
        <v>69</v>
      </c>
      <c r="D79" s="3" t="s">
        <v>14</v>
      </c>
      <c r="E79" s="5"/>
      <c r="F79" s="5"/>
      <c r="G79" s="5"/>
      <c r="H79" s="6">
        <v>6.4106100000000001</v>
      </c>
      <c r="I79" s="5"/>
      <c r="J79" s="5">
        <v>497.04415999999998</v>
      </c>
      <c r="K79" s="5"/>
    </row>
    <row r="80" spans="1:20" x14ac:dyDescent="0.25">
      <c r="B80" s="133"/>
      <c r="C80" s="3" t="s">
        <v>70</v>
      </c>
      <c r="D80" s="3" t="s">
        <v>14</v>
      </c>
      <c r="E80" s="5"/>
      <c r="F80" s="5"/>
      <c r="G80" s="5"/>
      <c r="H80" s="6">
        <v>6.4106100000000001</v>
      </c>
      <c r="I80" s="6">
        <v>8.8838600000000003</v>
      </c>
      <c r="J80" s="5">
        <v>700.20961</v>
      </c>
      <c r="K80" s="5">
        <v>8.8838600000000003</v>
      </c>
    </row>
    <row r="81" spans="2:11" x14ac:dyDescent="0.25">
      <c r="B81" s="133"/>
      <c r="C81" s="3" t="s">
        <v>71</v>
      </c>
      <c r="D81" s="3" t="s">
        <v>14</v>
      </c>
      <c r="E81" s="5"/>
      <c r="F81" s="5"/>
      <c r="G81" s="5"/>
      <c r="H81" s="6">
        <v>6.4106100000000001</v>
      </c>
      <c r="I81" s="6">
        <v>8.8838600000000003</v>
      </c>
      <c r="J81" s="5">
        <v>646.60631999999998</v>
      </c>
      <c r="K81" s="5">
        <v>8.8838600000000003</v>
      </c>
    </row>
    <row r="82" spans="2:11" x14ac:dyDescent="0.25">
      <c r="B82" s="133"/>
      <c r="C82" s="3" t="s">
        <v>72</v>
      </c>
      <c r="D82" s="3" t="s">
        <v>14</v>
      </c>
      <c r="E82" s="5"/>
      <c r="F82" s="5"/>
      <c r="G82" s="5"/>
      <c r="H82" s="6">
        <v>6.4106100000000001</v>
      </c>
      <c r="I82" s="6">
        <v>8.8838600000000003</v>
      </c>
      <c r="J82" s="5">
        <v>655.98689999999999</v>
      </c>
      <c r="K82" s="5">
        <v>8.8838600000000003</v>
      </c>
    </row>
    <row r="83" spans="2:11" x14ac:dyDescent="0.25">
      <c r="B83" s="133"/>
      <c r="C83" s="3" t="s">
        <v>73</v>
      </c>
      <c r="D83" s="3" t="s">
        <v>14</v>
      </c>
      <c r="E83" s="5"/>
      <c r="F83" s="5"/>
      <c r="G83" s="5"/>
      <c r="H83" s="6">
        <v>6.4106100000000001</v>
      </c>
      <c r="I83" s="5"/>
      <c r="J83" s="5">
        <v>520.33420000000001</v>
      </c>
      <c r="K83" s="5"/>
    </row>
    <row r="84" spans="2:11" x14ac:dyDescent="0.25">
      <c r="B84" s="133" t="s">
        <v>58</v>
      </c>
      <c r="C84" s="3" t="s">
        <v>74</v>
      </c>
      <c r="D84" s="3" t="s">
        <v>14</v>
      </c>
      <c r="E84" s="26"/>
      <c r="F84" s="6">
        <v>6.4106100000000001</v>
      </c>
      <c r="G84" s="26"/>
      <c r="H84" s="6"/>
      <c r="I84" s="26"/>
      <c r="J84" s="6">
        <v>8.8838600000000003</v>
      </c>
      <c r="K84" s="26"/>
    </row>
    <row r="85" spans="2:11" x14ac:dyDescent="0.25">
      <c r="B85" s="133"/>
      <c r="C85" s="3" t="s">
        <v>75</v>
      </c>
      <c r="D85" s="3" t="s">
        <v>14</v>
      </c>
      <c r="E85" s="26"/>
      <c r="F85" s="6">
        <v>6.4106100000000001</v>
      </c>
      <c r="G85" s="26"/>
      <c r="H85" s="6">
        <v>6.4106100000000001</v>
      </c>
      <c r="I85" s="26"/>
      <c r="J85" s="6">
        <v>8.8838600000000003</v>
      </c>
      <c r="K85" s="26"/>
    </row>
    <row r="86" spans="2:11" x14ac:dyDescent="0.25">
      <c r="B86" s="133"/>
      <c r="C86" s="3" t="s">
        <v>76</v>
      </c>
      <c r="D86" s="3" t="s">
        <v>14</v>
      </c>
      <c r="E86" s="26"/>
      <c r="F86" s="6">
        <v>6.4106100000000001</v>
      </c>
      <c r="G86" s="26"/>
      <c r="H86" s="6">
        <v>6.4106100000000001</v>
      </c>
      <c r="I86" s="26"/>
      <c r="J86" s="6">
        <v>8.8838600000000003</v>
      </c>
      <c r="K86" s="26"/>
    </row>
    <row r="87" spans="2:11" x14ac:dyDescent="0.25">
      <c r="B87" s="133"/>
      <c r="C87" s="3" t="s">
        <v>77</v>
      </c>
      <c r="D87" s="3" t="s">
        <v>14</v>
      </c>
      <c r="E87" s="26"/>
      <c r="F87" s="6">
        <v>6.4106100000000001</v>
      </c>
      <c r="G87" s="26"/>
      <c r="H87" s="6">
        <v>6.4106100000000001</v>
      </c>
      <c r="I87" s="26"/>
      <c r="J87" s="6">
        <v>8.8838600000000003</v>
      </c>
      <c r="K87" s="26"/>
    </row>
    <row r="88" spans="2:11" x14ac:dyDescent="0.25">
      <c r="B88" s="133"/>
      <c r="C88" s="3" t="s">
        <v>78</v>
      </c>
      <c r="D88" s="3" t="s">
        <v>14</v>
      </c>
      <c r="E88" s="26"/>
      <c r="F88" s="6">
        <v>6.4106100000000001</v>
      </c>
      <c r="G88" s="26"/>
      <c r="H88" s="6"/>
      <c r="I88" s="26"/>
      <c r="J88" s="6">
        <v>8.8838600000000003</v>
      </c>
      <c r="K88" s="26"/>
    </row>
    <row r="89" spans="2:11" x14ac:dyDescent="0.25">
      <c r="B89" s="133" t="s">
        <v>79</v>
      </c>
      <c r="C89" s="3" t="s">
        <v>80</v>
      </c>
      <c r="D89" s="3" t="s">
        <v>14</v>
      </c>
      <c r="E89" s="26"/>
      <c r="F89" s="6">
        <v>6.4106100000000001</v>
      </c>
      <c r="G89" s="6">
        <v>6.4106100000000001</v>
      </c>
      <c r="H89" s="6">
        <v>6.4106100000000001</v>
      </c>
      <c r="I89" s="26"/>
      <c r="J89" s="6">
        <v>8.8838600000000003</v>
      </c>
      <c r="K89" s="26"/>
    </row>
    <row r="90" spans="2:11" x14ac:dyDescent="0.25">
      <c r="B90" s="133"/>
      <c r="C90" s="3" t="s">
        <v>81</v>
      </c>
      <c r="D90" s="3" t="s">
        <v>14</v>
      </c>
      <c r="E90" s="26"/>
      <c r="F90" s="6">
        <v>6.4106100000000001</v>
      </c>
      <c r="G90" s="6">
        <v>6.4106100000000001</v>
      </c>
      <c r="H90" s="6">
        <v>6.4106100000000001</v>
      </c>
      <c r="I90" s="26"/>
      <c r="J90" s="6">
        <v>8.8838600000000003</v>
      </c>
      <c r="K90" s="26"/>
    </row>
    <row r="91" spans="2:11" x14ac:dyDescent="0.25">
      <c r="B91" s="133"/>
      <c r="C91" s="3" t="s">
        <v>82</v>
      </c>
      <c r="D91" s="3" t="s">
        <v>14</v>
      </c>
      <c r="E91" s="26"/>
      <c r="F91" s="6">
        <v>6.4106100000000001</v>
      </c>
      <c r="G91" s="6">
        <v>6.4106100000000001</v>
      </c>
      <c r="H91" s="6">
        <v>6.4106100000000001</v>
      </c>
      <c r="I91" s="26"/>
      <c r="J91" s="6">
        <v>8.8838600000000003</v>
      </c>
      <c r="K91" s="26"/>
    </row>
    <row r="92" spans="2:11" x14ac:dyDescent="0.25">
      <c r="B92" s="133"/>
      <c r="C92" s="3" t="s">
        <v>83</v>
      </c>
      <c r="D92" s="3" t="s">
        <v>14</v>
      </c>
      <c r="E92" s="26"/>
      <c r="F92" s="6">
        <v>6.4106100000000001</v>
      </c>
      <c r="G92" s="6">
        <v>6.4106100000000001</v>
      </c>
      <c r="H92" s="6">
        <v>6.4106100000000001</v>
      </c>
      <c r="I92" s="26"/>
      <c r="J92" s="6">
        <v>8.8838600000000003</v>
      </c>
      <c r="K92" s="26"/>
    </row>
    <row r="93" spans="2:11" x14ac:dyDescent="0.25">
      <c r="B93" s="133"/>
      <c r="C93" s="3" t="s">
        <v>84</v>
      </c>
      <c r="D93" s="3" t="s">
        <v>14</v>
      </c>
      <c r="E93" s="26"/>
      <c r="F93" s="6">
        <v>6.4106100000000001</v>
      </c>
      <c r="G93" s="6">
        <v>6.4106100000000001</v>
      </c>
      <c r="H93" s="6">
        <v>6.4106100000000001</v>
      </c>
      <c r="I93" s="26"/>
      <c r="J93" s="6">
        <v>8.8838600000000003</v>
      </c>
      <c r="K93" s="26"/>
    </row>
    <row r="94" spans="2:11" x14ac:dyDescent="0.25">
      <c r="B94" s="133"/>
      <c r="C94" s="3" t="s">
        <v>85</v>
      </c>
      <c r="D94" s="3" t="s">
        <v>14</v>
      </c>
      <c r="E94" s="26"/>
      <c r="F94" s="6">
        <v>6.4106100000000001</v>
      </c>
      <c r="G94" s="6">
        <v>6.4106100000000001</v>
      </c>
      <c r="H94" s="6">
        <v>6.4106100000000001</v>
      </c>
      <c r="I94" s="26"/>
      <c r="J94" s="6">
        <v>8.8838600000000003</v>
      </c>
      <c r="K94" s="26"/>
    </row>
    <row r="95" spans="2:11" x14ac:dyDescent="0.25">
      <c r="B95" s="133"/>
      <c r="C95" s="3" t="s">
        <v>86</v>
      </c>
      <c r="D95" s="3" t="s">
        <v>14</v>
      </c>
      <c r="E95" s="26"/>
      <c r="F95" s="6">
        <v>6.4106100000000001</v>
      </c>
      <c r="G95" s="6">
        <v>6.4106100000000001</v>
      </c>
      <c r="H95" s="6">
        <v>6.4106100000000001</v>
      </c>
      <c r="I95" s="26"/>
      <c r="J95" s="6">
        <v>8.8838600000000003</v>
      </c>
      <c r="K95" s="26"/>
    </row>
    <row r="96" spans="2:11" x14ac:dyDescent="0.25">
      <c r="B96" s="133"/>
      <c r="C96" s="3" t="s">
        <v>87</v>
      </c>
      <c r="D96" s="3" t="s">
        <v>14</v>
      </c>
      <c r="E96" s="26"/>
      <c r="F96" s="6">
        <v>6.4106100000000001</v>
      </c>
      <c r="G96" s="6">
        <v>6.4106100000000001</v>
      </c>
      <c r="H96" s="6">
        <v>6.4106100000000001</v>
      </c>
      <c r="I96" s="26"/>
      <c r="J96" s="6">
        <v>8.8838600000000003</v>
      </c>
      <c r="K96" s="26"/>
    </row>
    <row r="97" spans="2:11" x14ac:dyDescent="0.25">
      <c r="B97" s="133"/>
      <c r="C97" s="3" t="s">
        <v>88</v>
      </c>
      <c r="D97" s="3" t="s">
        <v>14</v>
      </c>
      <c r="E97" s="26"/>
      <c r="F97" s="6">
        <v>6.4106100000000001</v>
      </c>
      <c r="G97" s="6">
        <v>6.4106100000000001</v>
      </c>
      <c r="H97" s="6">
        <v>6.4106100000000001</v>
      </c>
      <c r="I97" s="26"/>
      <c r="J97" s="6">
        <v>8.8838600000000003</v>
      </c>
      <c r="K97" s="26"/>
    </row>
    <row r="98" spans="2:11" x14ac:dyDescent="0.25">
      <c r="B98" s="133" t="s">
        <v>89</v>
      </c>
      <c r="C98" s="3" t="s">
        <v>90</v>
      </c>
      <c r="D98" s="3" t="s">
        <v>14</v>
      </c>
      <c r="E98" s="26"/>
      <c r="F98" s="27"/>
      <c r="G98" s="6">
        <v>6.4106100000000001</v>
      </c>
      <c r="H98" s="6">
        <v>6.4106100000000001</v>
      </c>
      <c r="I98" s="6">
        <v>8.8838600000000003</v>
      </c>
      <c r="J98" s="6">
        <v>1164.3901499999999</v>
      </c>
      <c r="K98" s="26"/>
    </row>
    <row r="99" spans="2:11" x14ac:dyDescent="0.25">
      <c r="B99" s="133"/>
      <c r="C99" s="3" t="s">
        <v>91</v>
      </c>
      <c r="D99" s="3" t="s">
        <v>14</v>
      </c>
      <c r="E99" s="26"/>
      <c r="F99" s="27"/>
      <c r="G99" s="6">
        <v>6.4106100000000001</v>
      </c>
      <c r="H99" s="6">
        <v>6.4106100000000001</v>
      </c>
      <c r="I99" s="6">
        <v>8.8838600000000003</v>
      </c>
      <c r="J99" s="6">
        <v>1164.3901499999999</v>
      </c>
      <c r="K99" s="26"/>
    </row>
    <row r="100" spans="2:11" x14ac:dyDescent="0.25">
      <c r="B100" s="133"/>
      <c r="C100" s="3" t="s">
        <v>92</v>
      </c>
      <c r="D100" s="3" t="s">
        <v>14</v>
      </c>
      <c r="E100" s="26"/>
      <c r="F100" s="27"/>
      <c r="G100" s="6">
        <v>6.4106100000000001</v>
      </c>
      <c r="H100" s="6">
        <v>6.4106100000000001</v>
      </c>
      <c r="I100" s="6">
        <v>8.8838600000000003</v>
      </c>
      <c r="J100" s="6">
        <v>1164.3901499999999</v>
      </c>
      <c r="K100" s="26"/>
    </row>
    <row r="102" spans="2:11" x14ac:dyDescent="0.25">
      <c r="B102" s="28"/>
      <c r="C102" s="28"/>
      <c r="D102" s="28"/>
      <c r="E102" s="28"/>
      <c r="F102" s="29" t="s">
        <v>94</v>
      </c>
      <c r="G102" s="29" t="s">
        <v>95</v>
      </c>
    </row>
    <row r="103" spans="2:11" ht="18" x14ac:dyDescent="0.35">
      <c r="B103" s="30" t="s">
        <v>6</v>
      </c>
      <c r="C103" s="30" t="s">
        <v>96</v>
      </c>
      <c r="D103" s="30" t="s">
        <v>97</v>
      </c>
      <c r="E103" s="30" t="s">
        <v>8</v>
      </c>
      <c r="F103" s="19" t="s">
        <v>9</v>
      </c>
      <c r="G103" s="19" t="s">
        <v>9</v>
      </c>
    </row>
    <row r="104" spans="2:11" ht="30" x14ac:dyDescent="0.25">
      <c r="B104" s="134" t="s">
        <v>98</v>
      </c>
      <c r="C104" s="19" t="s">
        <v>99</v>
      </c>
      <c r="D104" s="19" t="s">
        <v>100</v>
      </c>
      <c r="E104" s="19" t="s">
        <v>101</v>
      </c>
      <c r="F104" s="20">
        <v>3.3500000000000002E-2</v>
      </c>
      <c r="G104" s="20">
        <v>3.3500000000000002E-2</v>
      </c>
    </row>
    <row r="105" spans="2:11" ht="30" x14ac:dyDescent="0.25">
      <c r="B105" s="134"/>
      <c r="C105" s="134" t="s">
        <v>102</v>
      </c>
      <c r="D105" s="19" t="s">
        <v>100</v>
      </c>
      <c r="E105" s="19" t="s">
        <v>101</v>
      </c>
      <c r="F105" s="20">
        <v>2.2859999999999998E-2</v>
      </c>
      <c r="G105" s="20">
        <v>2.2859999999999998E-2</v>
      </c>
    </row>
    <row r="106" spans="2:11" ht="30" x14ac:dyDescent="0.25">
      <c r="B106" s="134"/>
      <c r="C106" s="134"/>
      <c r="D106" s="19" t="s">
        <v>103</v>
      </c>
      <c r="E106" s="19" t="s">
        <v>101</v>
      </c>
      <c r="F106" s="20">
        <v>2.249E-2</v>
      </c>
      <c r="G106" s="20">
        <v>2.249E-2</v>
      </c>
    </row>
    <row r="107" spans="2:11" ht="30" x14ac:dyDescent="0.25">
      <c r="B107" s="134"/>
      <c r="C107" s="134"/>
      <c r="D107" s="19" t="s">
        <v>104</v>
      </c>
      <c r="E107" s="19" t="s">
        <v>101</v>
      </c>
      <c r="F107" s="20">
        <v>3.3730000000000003E-2</v>
      </c>
      <c r="G107" s="20">
        <v>3.3730000000000003E-2</v>
      </c>
    </row>
    <row r="108" spans="2:11" ht="30" x14ac:dyDescent="0.25">
      <c r="B108" s="134"/>
      <c r="C108" s="134" t="s">
        <v>105</v>
      </c>
      <c r="D108" s="19" t="s">
        <v>100</v>
      </c>
      <c r="E108" s="19" t="s">
        <v>101</v>
      </c>
      <c r="F108" s="20">
        <v>3.2129999999999999E-2</v>
      </c>
      <c r="G108" s="20">
        <v>3.2129999999999999E-2</v>
      </c>
    </row>
    <row r="109" spans="2:11" ht="30" x14ac:dyDescent="0.25">
      <c r="B109" s="134"/>
      <c r="C109" s="134"/>
      <c r="D109" s="19" t="s">
        <v>103</v>
      </c>
      <c r="E109" s="19" t="s">
        <v>101</v>
      </c>
      <c r="F109" s="20">
        <v>2.461E-2</v>
      </c>
      <c r="G109" s="20">
        <v>2.461E-2</v>
      </c>
    </row>
    <row r="110" spans="2:11" ht="30" x14ac:dyDescent="0.25">
      <c r="B110" s="134"/>
      <c r="C110" s="134"/>
      <c r="D110" s="19" t="s">
        <v>106</v>
      </c>
      <c r="E110" s="19" t="s">
        <v>101</v>
      </c>
      <c r="F110" s="20">
        <v>3.9370000000000002E-2</v>
      </c>
      <c r="G110" s="20">
        <v>3.9370000000000002E-2</v>
      </c>
    </row>
    <row r="111" spans="2:11" ht="30" x14ac:dyDescent="0.25">
      <c r="B111" s="134"/>
      <c r="C111" s="134"/>
      <c r="D111" s="19" t="s">
        <v>104</v>
      </c>
      <c r="E111" s="19" t="s">
        <v>101</v>
      </c>
      <c r="F111" s="20">
        <v>7.1370000000000003E-2</v>
      </c>
      <c r="G111" s="20">
        <v>7.1370000000000003E-2</v>
      </c>
    </row>
    <row r="112" spans="2:11" ht="30" x14ac:dyDescent="0.25">
      <c r="B112" s="134"/>
      <c r="C112" s="134"/>
      <c r="D112" s="19" t="s">
        <v>107</v>
      </c>
      <c r="E112" s="19" t="s">
        <v>101</v>
      </c>
      <c r="F112" s="20">
        <v>9.844E-2</v>
      </c>
      <c r="G112" s="20">
        <v>9.844E-2</v>
      </c>
    </row>
    <row r="113" spans="2:7" ht="30" x14ac:dyDescent="0.25">
      <c r="B113" s="134"/>
      <c r="C113" s="134" t="s">
        <v>108</v>
      </c>
      <c r="D113" s="19" t="s">
        <v>100</v>
      </c>
      <c r="E113" s="19" t="s">
        <v>101</v>
      </c>
      <c r="F113" s="20">
        <v>2.162E-2</v>
      </c>
      <c r="G113" s="20">
        <v>2.162E-2</v>
      </c>
    </row>
    <row r="114" spans="2:7" ht="30" x14ac:dyDescent="0.25">
      <c r="B114" s="134"/>
      <c r="C114" s="134"/>
      <c r="D114" s="19" t="s">
        <v>103</v>
      </c>
      <c r="E114" s="19" t="s">
        <v>101</v>
      </c>
      <c r="F114" s="20">
        <v>1.6559999999999998E-2</v>
      </c>
      <c r="G114" s="20">
        <v>1.6559999999999998E-2</v>
      </c>
    </row>
    <row r="115" spans="2:7" ht="30" x14ac:dyDescent="0.25">
      <c r="B115" s="134"/>
      <c r="C115" s="134"/>
      <c r="D115" s="19" t="s">
        <v>106</v>
      </c>
      <c r="E115" s="19" t="s">
        <v>101</v>
      </c>
      <c r="F115" s="20">
        <v>2.649E-2</v>
      </c>
      <c r="G115" s="20">
        <v>2.649E-2</v>
      </c>
    </row>
    <row r="116" spans="2:7" ht="30" x14ac:dyDescent="0.25">
      <c r="B116" s="134"/>
      <c r="C116" s="134"/>
      <c r="D116" s="19" t="s">
        <v>104</v>
      </c>
      <c r="E116" s="19" t="s">
        <v>101</v>
      </c>
      <c r="F116" s="20">
        <v>4.802E-2</v>
      </c>
      <c r="G116" s="20">
        <v>4.802E-2</v>
      </c>
    </row>
    <row r="117" spans="2:7" ht="30" x14ac:dyDescent="0.25">
      <c r="B117" s="134"/>
      <c r="C117" s="134"/>
      <c r="D117" s="19" t="s">
        <v>107</v>
      </c>
      <c r="E117" s="19" t="s">
        <v>101</v>
      </c>
      <c r="F117" s="20">
        <v>6.6229999999999997E-2</v>
      </c>
      <c r="G117" s="20">
        <v>6.6229999999999997E-2</v>
      </c>
    </row>
    <row r="119" spans="2:7" ht="18" x14ac:dyDescent="0.35">
      <c r="B119" s="2" t="s">
        <v>6</v>
      </c>
      <c r="C119" s="2" t="s">
        <v>30</v>
      </c>
      <c r="D119" s="2" t="s">
        <v>8</v>
      </c>
      <c r="E119" s="3" t="s">
        <v>9</v>
      </c>
    </row>
    <row r="120" spans="2:7" x14ac:dyDescent="0.25">
      <c r="B120" s="133" t="s">
        <v>112</v>
      </c>
      <c r="C120" s="3" t="s">
        <v>109</v>
      </c>
      <c r="D120" s="3" t="s">
        <v>101</v>
      </c>
      <c r="E120" s="5">
        <v>4.2399999999999998E-3</v>
      </c>
    </row>
    <row r="121" spans="2:7" x14ac:dyDescent="0.25">
      <c r="B121" s="133"/>
      <c r="C121" s="3" t="s">
        <v>110</v>
      </c>
      <c r="D121" s="3" t="s">
        <v>101</v>
      </c>
      <c r="E121" s="5">
        <v>2.9319999999999999E-2</v>
      </c>
    </row>
    <row r="122" spans="2:7" x14ac:dyDescent="0.25">
      <c r="B122" s="133"/>
      <c r="C122" s="3" t="s">
        <v>111</v>
      </c>
      <c r="D122" s="3" t="s">
        <v>101</v>
      </c>
      <c r="E122" s="5">
        <v>2.555E-2</v>
      </c>
    </row>
    <row r="123" spans="2:7" x14ac:dyDescent="0.25">
      <c r="B123" s="133" t="s">
        <v>113</v>
      </c>
      <c r="C123" s="133" t="s">
        <v>114</v>
      </c>
      <c r="D123" s="3" t="s">
        <v>101</v>
      </c>
      <c r="E123" s="6">
        <v>3.6970000000000003E-2</v>
      </c>
    </row>
    <row r="124" spans="2:7" x14ac:dyDescent="0.25">
      <c r="B124" s="133"/>
      <c r="C124" s="133"/>
      <c r="D124" s="3" t="s">
        <v>32</v>
      </c>
      <c r="E124" s="6">
        <v>5.176E-2</v>
      </c>
    </row>
    <row r="125" spans="2:7" x14ac:dyDescent="0.25">
      <c r="B125" s="133"/>
      <c r="C125" s="133" t="s">
        <v>115</v>
      </c>
      <c r="D125" s="3" t="s">
        <v>101</v>
      </c>
      <c r="E125" s="6">
        <v>5.0900000000000001E-2</v>
      </c>
    </row>
    <row r="126" spans="2:7" x14ac:dyDescent="0.25">
      <c r="B126" s="133"/>
      <c r="C126" s="133"/>
      <c r="D126" s="3" t="s">
        <v>32</v>
      </c>
      <c r="E126" s="6">
        <v>7.6340000000000005E-2</v>
      </c>
    </row>
    <row r="127" spans="2:7" x14ac:dyDescent="0.25">
      <c r="B127" s="133" t="s">
        <v>116</v>
      </c>
      <c r="C127" s="3" t="s">
        <v>117</v>
      </c>
      <c r="D127" s="3" t="s">
        <v>101</v>
      </c>
      <c r="E127" s="31">
        <v>3.1739999999999997E-2</v>
      </c>
    </row>
    <row r="128" spans="2:7" x14ac:dyDescent="0.25">
      <c r="B128" s="133"/>
      <c r="C128" s="3" t="s">
        <v>118</v>
      </c>
      <c r="D128" s="3" t="s">
        <v>101</v>
      </c>
      <c r="E128" s="31">
        <v>1.821E-2</v>
      </c>
    </row>
    <row r="129" spans="2:7" x14ac:dyDescent="0.25">
      <c r="B129" s="133"/>
      <c r="C129" s="3" t="s">
        <v>119</v>
      </c>
      <c r="D129" s="3" t="s">
        <v>101</v>
      </c>
      <c r="E129" s="31">
        <v>2.649E-2</v>
      </c>
    </row>
    <row r="130" spans="2:7" x14ac:dyDescent="0.25">
      <c r="B130" s="133"/>
      <c r="C130" s="3" t="s">
        <v>120</v>
      </c>
      <c r="D130" s="3" t="s">
        <v>101</v>
      </c>
      <c r="E130" s="31">
        <v>6.5599999999999999E-3</v>
      </c>
    </row>
    <row r="131" spans="2:7" x14ac:dyDescent="0.25">
      <c r="B131" s="133" t="s">
        <v>121</v>
      </c>
      <c r="C131" s="3" t="s">
        <v>122</v>
      </c>
      <c r="D131" s="3" t="s">
        <v>101</v>
      </c>
      <c r="E131" s="6">
        <v>8.9700000000000005E-3</v>
      </c>
    </row>
    <row r="132" spans="2:7" x14ac:dyDescent="0.25">
      <c r="B132" s="133"/>
      <c r="C132" s="3" t="s">
        <v>123</v>
      </c>
      <c r="D132" s="3" t="s">
        <v>101</v>
      </c>
      <c r="E132" s="6">
        <v>1.17E-3</v>
      </c>
    </row>
    <row r="133" spans="2:7" x14ac:dyDescent="0.25">
      <c r="B133" s="133"/>
      <c r="C133" s="3" t="s">
        <v>124</v>
      </c>
      <c r="D133" s="3" t="s">
        <v>101</v>
      </c>
      <c r="E133" s="6">
        <v>7.4900000000000001E-3</v>
      </c>
    </row>
    <row r="134" spans="2:7" x14ac:dyDescent="0.25">
      <c r="B134" s="133"/>
      <c r="C134" s="3" t="s">
        <v>125</v>
      </c>
      <c r="D134" s="3" t="s">
        <v>101</v>
      </c>
      <c r="E134" s="6">
        <v>7.28E-3</v>
      </c>
    </row>
    <row r="137" spans="2:7" ht="18" x14ac:dyDescent="0.35">
      <c r="B137" s="115"/>
      <c r="C137" s="114" t="s">
        <v>30</v>
      </c>
      <c r="D137" s="114" t="s">
        <v>8</v>
      </c>
      <c r="E137" s="116" t="s">
        <v>9</v>
      </c>
      <c r="G137" s="118" t="s">
        <v>282</v>
      </c>
    </row>
    <row r="138" spans="2:7" x14ac:dyDescent="0.25">
      <c r="C138" s="117" t="s">
        <v>263</v>
      </c>
      <c r="D138" s="117" t="s">
        <v>276</v>
      </c>
      <c r="E138" s="98">
        <v>50</v>
      </c>
    </row>
    <row r="139" spans="2:7" x14ac:dyDescent="0.25">
      <c r="C139" s="117" t="s">
        <v>264</v>
      </c>
      <c r="D139" s="117" t="s">
        <v>276</v>
      </c>
      <c r="E139" s="98">
        <v>25</v>
      </c>
      <c r="G139" t="s">
        <v>283</v>
      </c>
    </row>
    <row r="140" spans="2:7" x14ac:dyDescent="0.25">
      <c r="C140" s="117" t="s">
        <v>277</v>
      </c>
      <c r="D140" s="117" t="s">
        <v>276</v>
      </c>
      <c r="E140" s="98">
        <v>7.5</v>
      </c>
    </row>
    <row r="141" spans="2:7" x14ac:dyDescent="0.25">
      <c r="C141" s="117" t="s">
        <v>278</v>
      </c>
      <c r="D141" s="117" t="s">
        <v>276</v>
      </c>
      <c r="E141" s="98">
        <v>6</v>
      </c>
    </row>
    <row r="142" spans="2:7" x14ac:dyDescent="0.25">
      <c r="C142" s="117" t="s">
        <v>279</v>
      </c>
      <c r="D142" s="117" t="s">
        <v>276</v>
      </c>
      <c r="E142" s="98">
        <v>6</v>
      </c>
    </row>
    <row r="143" spans="2:7" x14ac:dyDescent="0.25">
      <c r="C143" s="117" t="s">
        <v>280</v>
      </c>
      <c r="D143" s="117" t="s">
        <v>276</v>
      </c>
      <c r="E143" s="98">
        <v>4</v>
      </c>
    </row>
    <row r="144" spans="2:7" x14ac:dyDescent="0.25">
      <c r="C144" s="117" t="s">
        <v>269</v>
      </c>
      <c r="D144" s="117" t="s">
        <v>281</v>
      </c>
      <c r="E144" s="98">
        <v>1.2</v>
      </c>
    </row>
    <row r="145" spans="3:5" x14ac:dyDescent="0.25">
      <c r="C145" s="117" t="s">
        <v>270</v>
      </c>
      <c r="D145" s="117" t="s">
        <v>281</v>
      </c>
      <c r="E145" s="98">
        <v>0.8</v>
      </c>
    </row>
  </sheetData>
  <mergeCells count="48">
    <mergeCell ref="B3:B10"/>
    <mergeCell ref="C3:C6"/>
    <mergeCell ref="C7:C10"/>
    <mergeCell ref="C31:C34"/>
    <mergeCell ref="C35:C38"/>
    <mergeCell ref="B11:B38"/>
    <mergeCell ref="C11:C14"/>
    <mergeCell ref="C15:C18"/>
    <mergeCell ref="C19:C22"/>
    <mergeCell ref="C23:C26"/>
    <mergeCell ref="C27:C30"/>
    <mergeCell ref="B39:B46"/>
    <mergeCell ref="C39:C40"/>
    <mergeCell ref="C41:C42"/>
    <mergeCell ref="C43:C44"/>
    <mergeCell ref="C45:C46"/>
    <mergeCell ref="B55:B62"/>
    <mergeCell ref="C55:C56"/>
    <mergeCell ref="C57:C58"/>
    <mergeCell ref="C59:C60"/>
    <mergeCell ref="C61:C62"/>
    <mergeCell ref="B47:B54"/>
    <mergeCell ref="C47:C48"/>
    <mergeCell ref="C49:C50"/>
    <mergeCell ref="C51:C52"/>
    <mergeCell ref="C53:C54"/>
    <mergeCell ref="B127:B130"/>
    <mergeCell ref="B131:B134"/>
    <mergeCell ref="B84:B88"/>
    <mergeCell ref="B89:B97"/>
    <mergeCell ref="B98:B100"/>
    <mergeCell ref="B104:B117"/>
    <mergeCell ref="I67:T67"/>
    <mergeCell ref="I65:T65"/>
    <mergeCell ref="B120:B122"/>
    <mergeCell ref="B123:B126"/>
    <mergeCell ref="C123:C124"/>
    <mergeCell ref="C125:C126"/>
    <mergeCell ref="C105:C107"/>
    <mergeCell ref="C108:C112"/>
    <mergeCell ref="C113:C117"/>
    <mergeCell ref="B65:B66"/>
    <mergeCell ref="C65:C66"/>
    <mergeCell ref="B69:B72"/>
    <mergeCell ref="B73:B74"/>
    <mergeCell ref="B79:B83"/>
    <mergeCell ref="B67:B68"/>
    <mergeCell ref="C67:C68"/>
  </mergeCells>
  <conditionalFormatting sqref="E79:K100">
    <cfRule type="expression" dxfId="0" priority="1" stopIfTrue="1">
      <formula>E79=""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7E48-DEC6-44BD-933F-D65872BBB467}">
  <dimension ref="B2:M52"/>
  <sheetViews>
    <sheetView workbookViewId="0">
      <selection activeCell="D21" sqref="D21"/>
    </sheetView>
  </sheetViews>
  <sheetFormatPr defaultRowHeight="15" x14ac:dyDescent="0.25"/>
  <cols>
    <col min="2" max="2" width="26.5703125" bestFit="1" customWidth="1"/>
    <col min="3" max="3" width="24.7109375" bestFit="1" customWidth="1"/>
    <col min="4" max="4" width="11.5703125" bestFit="1" customWidth="1"/>
    <col min="5" max="5" width="21.7109375" bestFit="1" customWidth="1"/>
    <col min="6" max="6" width="13.7109375" bestFit="1" customWidth="1"/>
    <col min="7" max="7" width="11.5703125" bestFit="1" customWidth="1"/>
    <col min="8" max="8" width="10.5703125" bestFit="1" customWidth="1"/>
    <col min="9" max="9" width="9.7109375" bestFit="1" customWidth="1"/>
  </cols>
  <sheetData>
    <row r="2" spans="2:13" ht="15.75" thickBot="1" x14ac:dyDescent="0.3"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2:13" ht="16.5" thickTop="1" thickBot="1" x14ac:dyDescent="0.3">
      <c r="B3" s="32"/>
      <c r="C3" s="32"/>
      <c r="D3" s="33" t="s">
        <v>131</v>
      </c>
      <c r="E3" s="33" t="s">
        <v>132</v>
      </c>
      <c r="F3" s="33" t="s">
        <v>133</v>
      </c>
      <c r="G3" s="32"/>
      <c r="H3" s="32"/>
      <c r="I3" s="32"/>
      <c r="J3" s="32"/>
      <c r="K3" s="32"/>
      <c r="L3" s="32"/>
      <c r="M3" s="32"/>
    </row>
    <row r="4" spans="2:13" ht="18.75" thickTop="1" thickBot="1" x14ac:dyDescent="0.3">
      <c r="B4" s="148" t="s">
        <v>134</v>
      </c>
      <c r="C4" s="34" t="s">
        <v>135</v>
      </c>
      <c r="D4" s="35" t="s">
        <v>136</v>
      </c>
      <c r="E4" s="36">
        <v>1000</v>
      </c>
      <c r="F4" s="35" t="s">
        <v>137</v>
      </c>
      <c r="G4" s="32"/>
      <c r="H4" s="32"/>
      <c r="I4" s="32"/>
      <c r="J4" s="32"/>
      <c r="K4" s="32"/>
      <c r="L4" s="32"/>
      <c r="M4" s="32"/>
    </row>
    <row r="5" spans="2:13" ht="18.75" thickTop="1" thickBot="1" x14ac:dyDescent="0.3">
      <c r="B5" s="149"/>
      <c r="C5" s="34" t="s">
        <v>138</v>
      </c>
      <c r="D5" s="37" t="s">
        <v>139</v>
      </c>
      <c r="E5" s="38">
        <v>1000000</v>
      </c>
      <c r="F5" s="37" t="s">
        <v>140</v>
      </c>
      <c r="G5" s="32"/>
      <c r="H5" s="32"/>
      <c r="I5" s="32"/>
      <c r="J5" s="32"/>
      <c r="K5" s="32"/>
      <c r="L5" s="32"/>
      <c r="M5" s="32"/>
    </row>
    <row r="6" spans="2:13" ht="18.75" thickTop="1" thickBot="1" x14ac:dyDescent="0.3">
      <c r="B6" s="149"/>
      <c r="C6" s="34" t="s">
        <v>141</v>
      </c>
      <c r="D6" s="37" t="s">
        <v>142</v>
      </c>
      <c r="E6" s="38">
        <v>1000000000</v>
      </c>
      <c r="F6" s="37" t="s">
        <v>143</v>
      </c>
      <c r="G6" s="32"/>
      <c r="H6" s="32"/>
      <c r="I6" s="32"/>
      <c r="J6" s="32"/>
      <c r="K6" s="32"/>
      <c r="L6" s="32"/>
      <c r="M6" s="32"/>
    </row>
    <row r="7" spans="2:13" ht="18.75" thickTop="1" thickBot="1" x14ac:dyDescent="0.3">
      <c r="B7" s="149"/>
      <c r="C7" s="34" t="s">
        <v>144</v>
      </c>
      <c r="D7" s="37" t="s">
        <v>145</v>
      </c>
      <c r="E7" s="38">
        <v>1000000000000</v>
      </c>
      <c r="F7" s="37" t="s">
        <v>146</v>
      </c>
      <c r="G7" s="32"/>
      <c r="H7" s="32"/>
      <c r="I7" s="32"/>
      <c r="J7" s="32"/>
      <c r="K7" s="32"/>
      <c r="L7" s="32"/>
      <c r="M7" s="32"/>
    </row>
    <row r="8" spans="2:13" ht="18.75" thickTop="1" thickBot="1" x14ac:dyDescent="0.3">
      <c r="B8" s="150"/>
      <c r="C8" s="34" t="s">
        <v>147</v>
      </c>
      <c r="D8" s="39" t="s">
        <v>148</v>
      </c>
      <c r="E8" s="40">
        <v>1000000000000000</v>
      </c>
      <c r="F8" s="39" t="s">
        <v>149</v>
      </c>
      <c r="G8" s="32"/>
      <c r="H8" s="32"/>
      <c r="I8" s="32"/>
      <c r="J8" s="32"/>
      <c r="K8" s="32"/>
      <c r="L8" s="32"/>
      <c r="M8" s="32"/>
    </row>
    <row r="9" spans="2:13" ht="15.75" thickTop="1" x14ac:dyDescent="0.25">
      <c r="B9" s="41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2:13" ht="15.75" thickBot="1" x14ac:dyDescent="0.3"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2:13" ht="16.5" thickTop="1" thickBot="1" x14ac:dyDescent="0.3">
      <c r="B11" s="32"/>
      <c r="C11" s="42"/>
      <c r="D11" s="33" t="s">
        <v>150</v>
      </c>
      <c r="E11" s="33" t="s">
        <v>46</v>
      </c>
      <c r="F11" s="33" t="s">
        <v>151</v>
      </c>
      <c r="G11" s="33" t="s">
        <v>152</v>
      </c>
      <c r="H11" s="33" t="s">
        <v>153</v>
      </c>
      <c r="I11" s="32"/>
      <c r="J11" s="32"/>
      <c r="K11" s="32"/>
      <c r="L11" s="32"/>
      <c r="M11" s="32"/>
    </row>
    <row r="12" spans="2:13" ht="16.5" thickTop="1" thickBot="1" x14ac:dyDescent="0.3">
      <c r="B12" s="151" t="s">
        <v>154</v>
      </c>
      <c r="C12" s="34" t="s">
        <v>155</v>
      </c>
      <c r="D12" s="43"/>
      <c r="E12" s="44">
        <v>277.77777777799997</v>
      </c>
      <c r="F12" s="45">
        <v>9.4781707770000008</v>
      </c>
      <c r="G12" s="45">
        <v>2.3884590000000001E-2</v>
      </c>
      <c r="H12" s="46">
        <v>238902.95761861501</v>
      </c>
      <c r="I12" s="32"/>
      <c r="J12" s="32"/>
      <c r="K12" s="32"/>
      <c r="L12" s="32"/>
      <c r="M12" s="32"/>
    </row>
    <row r="13" spans="2:13" ht="16.5" thickTop="1" thickBot="1" x14ac:dyDescent="0.3">
      <c r="B13" s="152"/>
      <c r="C13" s="34" t="s">
        <v>156</v>
      </c>
      <c r="D13" s="47">
        <v>3.5999999999971203E-3</v>
      </c>
      <c r="E13" s="48"/>
      <c r="F13" s="49">
        <v>3.4121414797172706E-2</v>
      </c>
      <c r="G13" s="49">
        <v>8.5984523999931223E-5</v>
      </c>
      <c r="H13" s="50">
        <v>860.05064742632601</v>
      </c>
      <c r="I13" s="32"/>
      <c r="J13" s="32"/>
      <c r="K13" s="32"/>
      <c r="L13" s="32"/>
      <c r="M13" s="32"/>
    </row>
    <row r="14" spans="2:13" ht="16.5" thickTop="1" thickBot="1" x14ac:dyDescent="0.3">
      <c r="B14" s="152"/>
      <c r="C14" s="34" t="s">
        <v>157</v>
      </c>
      <c r="D14" s="51">
        <v>0.10550559000547115</v>
      </c>
      <c r="E14" s="52">
        <v>29.307108334876538</v>
      </c>
      <c r="F14" s="48"/>
      <c r="G14" s="49">
        <v>2.5199577599887761E-3</v>
      </c>
      <c r="H14" s="53">
        <v>25205.597497604045</v>
      </c>
      <c r="I14" s="32"/>
      <c r="J14" s="32"/>
      <c r="K14" s="32"/>
      <c r="L14" s="32"/>
      <c r="M14" s="32"/>
    </row>
    <row r="15" spans="2:13" ht="16.5" thickTop="1" thickBot="1" x14ac:dyDescent="0.3">
      <c r="B15" s="152"/>
      <c r="C15" s="34" t="s">
        <v>158</v>
      </c>
      <c r="D15" s="54">
        <v>41.867999408823849</v>
      </c>
      <c r="E15" s="55">
        <v>11629.999835793706</v>
      </c>
      <c r="F15" s="56">
        <v>396.83204848816752</v>
      </c>
      <c r="G15" s="48"/>
      <c r="H15" s="53">
        <v>10002388.888342442</v>
      </c>
      <c r="I15" s="32"/>
      <c r="J15" s="32"/>
      <c r="K15" s="32"/>
      <c r="L15" s="32"/>
      <c r="M15" s="32"/>
    </row>
    <row r="16" spans="2:13" ht="16.5" thickTop="1" thickBot="1" x14ac:dyDescent="0.3">
      <c r="B16" s="153"/>
      <c r="C16" s="34" t="s">
        <v>159</v>
      </c>
      <c r="D16" s="57">
        <v>4.1858000000000057E-6</v>
      </c>
      <c r="E16" s="58">
        <v>1.1627222222231539E-3</v>
      </c>
      <c r="F16" s="59">
        <v>3.9673727238366659E-5</v>
      </c>
      <c r="G16" s="59">
        <v>9.9976116822000138E-8</v>
      </c>
      <c r="H16" s="60"/>
      <c r="I16" s="32"/>
      <c r="J16" s="32"/>
      <c r="K16" s="32"/>
      <c r="L16" s="32"/>
      <c r="M16" s="32"/>
    </row>
    <row r="17" spans="2:13" ht="15.75" thickTop="1" x14ac:dyDescent="0.25"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2:13" ht="15.75" thickBot="1" x14ac:dyDescent="0.3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2:13" ht="18.75" thickTop="1" thickBot="1" x14ac:dyDescent="0.3">
      <c r="B19" s="32"/>
      <c r="C19" s="42"/>
      <c r="D19" s="33" t="s">
        <v>160</v>
      </c>
      <c r="E19" s="33" t="s">
        <v>161</v>
      </c>
      <c r="F19" s="33" t="s">
        <v>162</v>
      </c>
      <c r="G19" s="33" t="s">
        <v>163</v>
      </c>
      <c r="H19" s="33" t="s">
        <v>164</v>
      </c>
      <c r="I19" s="33" t="s">
        <v>165</v>
      </c>
      <c r="J19" s="32"/>
      <c r="K19" s="32"/>
      <c r="L19" s="32"/>
      <c r="M19" s="32"/>
    </row>
    <row r="20" spans="2:13" ht="16.5" thickTop="1" thickBot="1" x14ac:dyDescent="0.3">
      <c r="B20" s="151" t="s">
        <v>166</v>
      </c>
      <c r="C20" s="34" t="s">
        <v>167</v>
      </c>
      <c r="D20" s="43"/>
      <c r="E20" s="61">
        <v>1E-3</v>
      </c>
      <c r="F20" s="62">
        <v>3.5314667000000001E-2</v>
      </c>
      <c r="G20" s="62">
        <v>0.21996924800000001</v>
      </c>
      <c r="H20" s="62">
        <v>0.26417205100000002</v>
      </c>
      <c r="I20" s="63">
        <v>6.2898110000000002E-3</v>
      </c>
      <c r="J20" s="32"/>
      <c r="K20" s="32"/>
      <c r="L20" s="32"/>
      <c r="M20" s="32"/>
    </row>
    <row r="21" spans="2:13" ht="18.75" thickTop="1" thickBot="1" x14ac:dyDescent="0.3">
      <c r="B21" s="152"/>
      <c r="C21" s="34" t="s">
        <v>168</v>
      </c>
      <c r="D21" s="64">
        <v>1000</v>
      </c>
      <c r="E21" s="48"/>
      <c r="F21" s="65">
        <v>35.314667</v>
      </c>
      <c r="G21" s="66">
        <v>219.96924799999999</v>
      </c>
      <c r="H21" s="66">
        <v>264.17205100000001</v>
      </c>
      <c r="I21" s="67">
        <v>6.2898110000000003</v>
      </c>
      <c r="J21" s="32"/>
      <c r="K21" s="32"/>
      <c r="L21" s="32"/>
      <c r="M21" s="32"/>
    </row>
    <row r="22" spans="2:13" ht="16.5" thickTop="1" thickBot="1" x14ac:dyDescent="0.3">
      <c r="B22" s="152"/>
      <c r="C22" s="34" t="s">
        <v>169</v>
      </c>
      <c r="D22" s="68">
        <v>28.316846368677353</v>
      </c>
      <c r="E22" s="69">
        <v>2.8316846368677356E-2</v>
      </c>
      <c r="F22" s="48"/>
      <c r="G22" s="70">
        <v>6.228835401449488</v>
      </c>
      <c r="H22" s="69">
        <v>7.4805193830653991</v>
      </c>
      <c r="I22" s="71">
        <v>0.17810761177501688</v>
      </c>
      <c r="J22" s="32"/>
      <c r="K22" s="32"/>
      <c r="L22" s="32"/>
      <c r="M22" s="32"/>
    </row>
    <row r="23" spans="2:13" ht="16.5" thickTop="1" thickBot="1" x14ac:dyDescent="0.3">
      <c r="B23" s="152"/>
      <c r="C23" s="34" t="s">
        <v>170</v>
      </c>
      <c r="D23" s="72">
        <v>4.5460900061812275</v>
      </c>
      <c r="E23" s="69">
        <v>4.5460900061812274E-3</v>
      </c>
      <c r="F23" s="69">
        <v>0.16054365472031801</v>
      </c>
      <c r="G23" s="48"/>
      <c r="H23" s="69">
        <v>1.2009499209634977</v>
      </c>
      <c r="I23" s="73">
        <v>2.8594046927868752E-2</v>
      </c>
      <c r="J23" s="32"/>
      <c r="K23" s="32"/>
      <c r="L23" s="32"/>
      <c r="M23" s="32"/>
    </row>
    <row r="24" spans="2:13" ht="16.5" thickTop="1" thickBot="1" x14ac:dyDescent="0.3">
      <c r="B24" s="152"/>
      <c r="C24" s="34" t="s">
        <v>164</v>
      </c>
      <c r="D24" s="72">
        <v>3.7854118034613733</v>
      </c>
      <c r="E24" s="74">
        <v>3.7854118034613732E-3</v>
      </c>
      <c r="F24" s="69">
        <v>0.13368055729710784</v>
      </c>
      <c r="G24" s="69">
        <v>0.83267418777772206</v>
      </c>
      <c r="H24" s="48"/>
      <c r="I24" s="73">
        <v>2.3809524800941183E-2</v>
      </c>
      <c r="J24" s="32"/>
      <c r="K24" s="32"/>
      <c r="L24" s="32"/>
      <c r="M24" s="32"/>
    </row>
    <row r="25" spans="2:13" ht="16.5" thickTop="1" thickBot="1" x14ac:dyDescent="0.3">
      <c r="B25" s="153"/>
      <c r="C25" s="34" t="s">
        <v>171</v>
      </c>
      <c r="D25" s="75">
        <v>158.98728912522174</v>
      </c>
      <c r="E25" s="76">
        <v>0.15898728912522173</v>
      </c>
      <c r="F25" s="77">
        <v>5.6145831726899269</v>
      </c>
      <c r="G25" s="78">
        <v>34.972314430433606</v>
      </c>
      <c r="H25" s="79">
        <v>41.999998251139822</v>
      </c>
      <c r="I25" s="60"/>
      <c r="J25" s="32"/>
      <c r="K25" s="32"/>
      <c r="L25" s="32"/>
      <c r="M25" s="32"/>
    </row>
    <row r="26" spans="2:13" ht="15.75" thickTop="1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2:13" ht="15.75" thickBot="1" x14ac:dyDescent="0.3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2:13" ht="16.5" thickTop="1" thickBot="1" x14ac:dyDescent="0.3">
      <c r="B28" s="32"/>
      <c r="C28" s="80"/>
      <c r="D28" s="33" t="s">
        <v>172</v>
      </c>
      <c r="E28" s="33" t="s">
        <v>173</v>
      </c>
      <c r="F28" s="33" t="s">
        <v>174</v>
      </c>
      <c r="G28" s="33" t="s">
        <v>175</v>
      </c>
      <c r="H28" s="33" t="s">
        <v>176</v>
      </c>
      <c r="I28" s="32"/>
      <c r="J28" s="32"/>
      <c r="K28" s="32"/>
      <c r="L28" s="32"/>
      <c r="M28" s="32"/>
    </row>
    <row r="29" spans="2:13" ht="16.5" thickTop="1" thickBot="1" x14ac:dyDescent="0.3">
      <c r="B29" s="148" t="s">
        <v>177</v>
      </c>
      <c r="C29" s="34" t="s">
        <v>178</v>
      </c>
      <c r="D29" s="43"/>
      <c r="E29" s="61">
        <v>1E-3</v>
      </c>
      <c r="F29" s="62">
        <v>9.8420699999999996E-4</v>
      </c>
      <c r="G29" s="62">
        <v>1.1023109999999999E-3</v>
      </c>
      <c r="H29" s="81">
        <v>2.2046236800000001</v>
      </c>
      <c r="I29" s="32"/>
      <c r="J29" s="32"/>
      <c r="K29" s="32"/>
      <c r="L29" s="32"/>
      <c r="M29" s="32"/>
    </row>
    <row r="30" spans="2:13" ht="16.5" thickTop="1" thickBot="1" x14ac:dyDescent="0.3">
      <c r="B30" s="149"/>
      <c r="C30" s="34" t="s">
        <v>179</v>
      </c>
      <c r="D30" s="64">
        <v>1000</v>
      </c>
      <c r="E30" s="48"/>
      <c r="F30" s="69">
        <v>0.98420699999999994</v>
      </c>
      <c r="G30" s="69">
        <v>1.1023109999999998</v>
      </c>
      <c r="H30" s="71">
        <v>2204.6236800000001</v>
      </c>
      <c r="I30" s="32"/>
      <c r="J30" s="32"/>
      <c r="K30" s="32"/>
      <c r="L30" s="32"/>
      <c r="M30" s="32"/>
    </row>
    <row r="31" spans="2:13" ht="16.5" thickTop="1" thickBot="1" x14ac:dyDescent="0.3">
      <c r="B31" s="149"/>
      <c r="C31" s="34" t="s">
        <v>180</v>
      </c>
      <c r="D31" s="82">
        <v>1016.0464211288886</v>
      </c>
      <c r="E31" s="69">
        <v>1.0160464211288887</v>
      </c>
      <c r="F31" s="48"/>
      <c r="G31" s="69">
        <v>1.1199991465210062</v>
      </c>
      <c r="H31" s="83">
        <v>2240</v>
      </c>
      <c r="I31" s="32"/>
      <c r="J31" s="32"/>
      <c r="K31" s="32"/>
      <c r="L31" s="32"/>
      <c r="M31" s="32"/>
    </row>
    <row r="32" spans="2:13" ht="16.5" thickTop="1" thickBot="1" x14ac:dyDescent="0.3">
      <c r="B32" s="149"/>
      <c r="C32" s="34" t="s">
        <v>181</v>
      </c>
      <c r="D32" s="84">
        <v>907.18499588591612</v>
      </c>
      <c r="E32" s="69">
        <v>0.90718499588591617</v>
      </c>
      <c r="F32" s="69">
        <v>0.8928578232458898</v>
      </c>
      <c r="G32" s="48"/>
      <c r="H32" s="83">
        <v>2000.0015240707933</v>
      </c>
      <c r="I32" s="32"/>
      <c r="J32" s="32"/>
      <c r="K32" s="32"/>
      <c r="L32" s="32"/>
      <c r="M32" s="32"/>
    </row>
    <row r="33" spans="2:13" ht="16.5" thickTop="1" thickBot="1" x14ac:dyDescent="0.3">
      <c r="B33" s="150"/>
      <c r="C33" s="34" t="s">
        <v>182</v>
      </c>
      <c r="D33" s="85">
        <v>0.45359215228968236</v>
      </c>
      <c r="E33" s="86">
        <v>4.5359215228968239E-4</v>
      </c>
      <c r="F33" s="86">
        <v>4.4642857142857141E-4</v>
      </c>
      <c r="G33" s="76">
        <v>4.9999961898259206E-4</v>
      </c>
      <c r="H33" s="60"/>
      <c r="I33" s="32"/>
      <c r="J33" s="32"/>
      <c r="K33" s="32"/>
      <c r="L33" s="32"/>
      <c r="M33" s="32"/>
    </row>
    <row r="34" spans="2:13" ht="15.75" thickTop="1" x14ac:dyDescent="0.25"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2:13" ht="15.75" thickBot="1" x14ac:dyDescent="0.3"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2:13" ht="16.5" thickTop="1" thickBot="1" x14ac:dyDescent="0.3">
      <c r="B36" s="32"/>
      <c r="C36" s="42"/>
      <c r="D36" s="33" t="s">
        <v>183</v>
      </c>
      <c r="E36" s="33" t="s">
        <v>184</v>
      </c>
      <c r="F36" s="33" t="s">
        <v>185</v>
      </c>
      <c r="G36" s="33" t="s">
        <v>32</v>
      </c>
      <c r="H36" s="33" t="s">
        <v>186</v>
      </c>
      <c r="I36" s="32"/>
      <c r="J36" s="32"/>
      <c r="K36" s="32"/>
      <c r="L36" s="32"/>
      <c r="M36" s="32"/>
    </row>
    <row r="37" spans="2:13" ht="16.5" thickTop="1" thickBot="1" x14ac:dyDescent="0.3">
      <c r="B37" s="148" t="s">
        <v>187</v>
      </c>
      <c r="C37" s="34" t="s">
        <v>188</v>
      </c>
      <c r="D37" s="43"/>
      <c r="E37" s="87">
        <v>3.2808398950000002</v>
      </c>
      <c r="F37" s="88">
        <v>6.2137119223733392E-4</v>
      </c>
      <c r="G37" s="89">
        <v>1E-3</v>
      </c>
      <c r="H37" s="90">
        <v>5.3995680351745805E-4</v>
      </c>
      <c r="I37" s="32"/>
      <c r="J37" s="32"/>
      <c r="K37" s="32"/>
      <c r="L37" s="32"/>
      <c r="M37" s="32"/>
    </row>
    <row r="38" spans="2:13" ht="16.5" thickTop="1" thickBot="1" x14ac:dyDescent="0.3">
      <c r="B38" s="149"/>
      <c r="C38" s="34" t="s">
        <v>189</v>
      </c>
      <c r="D38" s="82">
        <v>0.30480000000121921</v>
      </c>
      <c r="E38" s="48"/>
      <c r="F38" s="65">
        <v>1.8939393939469695E-4</v>
      </c>
      <c r="G38" s="74">
        <v>3.0480000000121922E-4</v>
      </c>
      <c r="H38" s="91">
        <v>1.6457883371277953E-4</v>
      </c>
      <c r="I38" s="32"/>
      <c r="J38" s="32"/>
      <c r="K38" s="32"/>
      <c r="L38" s="32"/>
      <c r="M38" s="32"/>
    </row>
    <row r="39" spans="2:13" ht="16.5" thickTop="1" thickBot="1" x14ac:dyDescent="0.3">
      <c r="B39" s="149"/>
      <c r="C39" s="34" t="s">
        <v>190</v>
      </c>
      <c r="D39" s="84">
        <v>1609.3440000000001</v>
      </c>
      <c r="E39" s="92">
        <v>5279.9999999788806</v>
      </c>
      <c r="F39" s="48"/>
      <c r="G39" s="69">
        <v>1.6093440000000001</v>
      </c>
      <c r="H39" s="71">
        <v>0.86897624200000001</v>
      </c>
      <c r="I39" s="32"/>
      <c r="J39" s="32"/>
      <c r="K39" s="32"/>
      <c r="L39" s="32"/>
      <c r="M39" s="32"/>
    </row>
    <row r="40" spans="2:13" ht="16.5" thickTop="1" thickBot="1" x14ac:dyDescent="0.3">
      <c r="B40" s="149"/>
      <c r="C40" s="34" t="s">
        <v>191</v>
      </c>
      <c r="D40" s="64">
        <v>1000</v>
      </c>
      <c r="E40" s="93">
        <v>3280.8398950000001</v>
      </c>
      <c r="F40" s="69">
        <v>0.62137119223733395</v>
      </c>
      <c r="G40" s="48"/>
      <c r="H40" s="71">
        <v>0.53995680351745801</v>
      </c>
      <c r="I40" s="32"/>
      <c r="J40" s="32"/>
      <c r="K40" s="32"/>
      <c r="L40" s="32"/>
      <c r="M40" s="32"/>
    </row>
    <row r="41" spans="2:13" ht="16.5" thickTop="1" thickBot="1" x14ac:dyDescent="0.3">
      <c r="B41" s="150"/>
      <c r="C41" s="34" t="s">
        <v>192</v>
      </c>
      <c r="D41" s="94">
        <v>1851.9999997882567</v>
      </c>
      <c r="E41" s="95">
        <v>6076.1154848453043</v>
      </c>
      <c r="F41" s="76">
        <v>1.1507794478919713</v>
      </c>
      <c r="G41" s="78">
        <v>1.8519999997882568</v>
      </c>
      <c r="H41" s="60"/>
      <c r="I41" s="32"/>
      <c r="J41" s="32"/>
      <c r="K41" s="32"/>
      <c r="L41" s="32"/>
      <c r="M41" s="32"/>
    </row>
    <row r="42" spans="2:13" ht="15.75" thickTop="1" x14ac:dyDescent="0.25"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  <row r="43" spans="2:13" ht="15.75" thickBot="1" x14ac:dyDescent="0.3">
      <c r="B43" s="32"/>
      <c r="C43" s="32"/>
      <c r="D43" s="96"/>
      <c r="E43" s="96"/>
      <c r="F43" s="96"/>
      <c r="G43" s="96"/>
      <c r="H43" s="96"/>
      <c r="I43" s="32"/>
      <c r="J43" s="32"/>
      <c r="K43" s="32"/>
      <c r="L43" s="32"/>
      <c r="M43" s="32"/>
    </row>
    <row r="44" spans="2:13" ht="16.5" thickTop="1" thickBot="1" x14ac:dyDescent="0.3">
      <c r="B44" s="32"/>
      <c r="C44" s="42"/>
      <c r="D44" s="33" t="s">
        <v>183</v>
      </c>
      <c r="E44" s="33" t="s">
        <v>184</v>
      </c>
      <c r="F44" s="33" t="s">
        <v>193</v>
      </c>
      <c r="G44" s="33" t="s">
        <v>194</v>
      </c>
      <c r="H44" s="33" t="s">
        <v>195</v>
      </c>
      <c r="I44" s="32"/>
      <c r="J44" s="32"/>
      <c r="K44" s="32"/>
      <c r="L44" s="32"/>
      <c r="M44" s="32"/>
    </row>
    <row r="45" spans="2:13" ht="16.5" thickTop="1" thickBot="1" x14ac:dyDescent="0.3">
      <c r="B45" s="148" t="s">
        <v>187</v>
      </c>
      <c r="C45" s="34" t="s">
        <v>188</v>
      </c>
      <c r="D45" s="43"/>
      <c r="E45" s="62">
        <v>3.2808398950000002</v>
      </c>
      <c r="F45" s="62">
        <v>39.370078739999997</v>
      </c>
      <c r="G45" s="97">
        <v>100</v>
      </c>
      <c r="H45" s="81">
        <v>1.093613298</v>
      </c>
      <c r="I45" s="32"/>
      <c r="J45" s="32"/>
      <c r="K45" s="32"/>
      <c r="L45" s="32"/>
      <c r="M45" s="32"/>
    </row>
    <row r="46" spans="2:13" ht="16.5" thickTop="1" thickBot="1" x14ac:dyDescent="0.3">
      <c r="B46" s="149"/>
      <c r="C46" s="34" t="s">
        <v>189</v>
      </c>
      <c r="D46" s="82">
        <v>0.30480000000121921</v>
      </c>
      <c r="E46" s="48"/>
      <c r="F46" s="92">
        <v>12</v>
      </c>
      <c r="G46" s="69">
        <v>30.480000000121919</v>
      </c>
      <c r="H46" s="71">
        <v>0.33333333323173331</v>
      </c>
      <c r="I46" s="32"/>
      <c r="J46" s="32"/>
      <c r="K46" s="32"/>
      <c r="L46" s="32"/>
      <c r="M46" s="32"/>
    </row>
    <row r="47" spans="2:13" ht="16.5" thickTop="1" thickBot="1" x14ac:dyDescent="0.3">
      <c r="B47" s="149"/>
      <c r="C47" s="34" t="s">
        <v>196</v>
      </c>
      <c r="D47" s="82">
        <v>2.5400000000101602E-2</v>
      </c>
      <c r="E47" s="69">
        <v>8.3333333333333343E-2</v>
      </c>
      <c r="F47" s="48"/>
      <c r="G47" s="69">
        <v>2.5400000000101604</v>
      </c>
      <c r="H47" s="71">
        <v>2.7777777769311111E-2</v>
      </c>
      <c r="I47" s="32"/>
      <c r="J47" s="32"/>
      <c r="K47" s="32"/>
      <c r="L47" s="32"/>
      <c r="M47" s="32"/>
    </row>
    <row r="48" spans="2:13" ht="16.5" thickTop="1" thickBot="1" x14ac:dyDescent="0.3">
      <c r="B48" s="149"/>
      <c r="C48" s="34" t="s">
        <v>197</v>
      </c>
      <c r="D48" s="84">
        <v>0.01</v>
      </c>
      <c r="E48" s="69">
        <v>3.2808398950000005E-2</v>
      </c>
      <c r="F48" s="69">
        <v>0.39370078739999997</v>
      </c>
      <c r="G48" s="48"/>
      <c r="H48" s="71">
        <v>1.0936132979999999E-2</v>
      </c>
      <c r="I48" s="32"/>
      <c r="J48" s="32"/>
      <c r="K48" s="32"/>
      <c r="L48" s="32"/>
      <c r="M48" s="32"/>
    </row>
    <row r="49" spans="2:13" ht="16.5" thickTop="1" thickBot="1" x14ac:dyDescent="0.3">
      <c r="B49" s="150"/>
      <c r="C49" s="34" t="s">
        <v>198</v>
      </c>
      <c r="D49" s="85">
        <v>0.91440000028236679</v>
      </c>
      <c r="E49" s="79">
        <v>3.0000000009144006</v>
      </c>
      <c r="F49" s="79">
        <v>36.000000010972798</v>
      </c>
      <c r="G49" s="76">
        <v>91.440000028236682</v>
      </c>
      <c r="H49" s="60"/>
      <c r="I49" s="32"/>
      <c r="J49" s="32"/>
      <c r="K49" s="32"/>
      <c r="L49" s="32"/>
      <c r="M49" s="32"/>
    </row>
    <row r="50" spans="2:13" ht="15.75" thickTop="1" x14ac:dyDescent="0.25"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</row>
    <row r="51" spans="2:13" x14ac:dyDescent="0.25"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2:13" x14ac:dyDescent="0.25"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</sheetData>
  <mergeCells count="6">
    <mergeCell ref="B45:B49"/>
    <mergeCell ref="B4:B8"/>
    <mergeCell ref="B12:B16"/>
    <mergeCell ref="B20:B25"/>
    <mergeCell ref="B29:B33"/>
    <mergeCell ref="B37:B4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7205C-7A69-4849-884D-0610EDAB3B84}">
  <dimension ref="A1:R64"/>
  <sheetViews>
    <sheetView tabSelected="1" topLeftCell="A8" workbookViewId="0">
      <selection activeCell="E26" sqref="E26"/>
    </sheetView>
  </sheetViews>
  <sheetFormatPr defaultRowHeight="15" x14ac:dyDescent="0.25"/>
  <cols>
    <col min="1" max="1" width="29" bestFit="1" customWidth="1"/>
    <col min="2" max="2" width="14.28515625" bestFit="1" customWidth="1"/>
    <col min="3" max="3" width="29.85546875" bestFit="1" customWidth="1"/>
    <col min="4" max="4" width="15.140625" bestFit="1" customWidth="1"/>
    <col min="5" max="5" width="27.42578125" bestFit="1" customWidth="1"/>
    <col min="7" max="7" width="23.140625" bestFit="1" customWidth="1"/>
    <col min="12" max="12" width="32.85546875" bestFit="1" customWidth="1"/>
    <col min="13" max="13" width="9.5703125" bestFit="1" customWidth="1"/>
    <col min="14" max="14" width="30" bestFit="1" customWidth="1"/>
    <col min="15" max="15" width="28.85546875" bestFit="1" customWidth="1"/>
    <col min="16" max="16" width="30.5703125" bestFit="1" customWidth="1"/>
    <col min="17" max="17" width="25.7109375" bestFit="1" customWidth="1"/>
    <col min="18" max="18" width="17.42578125" bestFit="1" customWidth="1"/>
  </cols>
  <sheetData>
    <row r="1" spans="1:18" ht="18.75" x14ac:dyDescent="0.3">
      <c r="A1" s="102" t="s">
        <v>205</v>
      </c>
      <c r="C1" s="100"/>
      <c r="L1" s="1"/>
      <c r="M1" s="1"/>
      <c r="N1" s="1"/>
      <c r="O1" s="1"/>
    </row>
    <row r="2" spans="1:18" ht="18.75" x14ac:dyDescent="0.3">
      <c r="A2" s="102"/>
      <c r="C2" s="101"/>
      <c r="D2" s="101" t="s">
        <v>206</v>
      </c>
      <c r="E2" s="101" t="s">
        <v>212</v>
      </c>
      <c r="L2" s="101" t="s">
        <v>223</v>
      </c>
      <c r="M2" s="101" t="s">
        <v>8</v>
      </c>
      <c r="N2" s="101" t="s">
        <v>227</v>
      </c>
      <c r="O2" s="101" t="s">
        <v>228</v>
      </c>
    </row>
    <row r="3" spans="1:18" ht="18.75" x14ac:dyDescent="0.3">
      <c r="A3" s="102"/>
      <c r="C3" s="101" t="s">
        <v>200</v>
      </c>
      <c r="D3" s="99" t="s">
        <v>204</v>
      </c>
      <c r="E3" s="99">
        <v>365</v>
      </c>
      <c r="L3" s="101" t="s">
        <v>219</v>
      </c>
      <c r="M3" s="99" t="s">
        <v>207</v>
      </c>
      <c r="N3" s="104">
        <v>19.329999999999998</v>
      </c>
      <c r="O3" s="104">
        <f>N3/E$4</f>
        <v>3.8659999999999997</v>
      </c>
      <c r="R3" s="106"/>
    </row>
    <row r="4" spans="1:18" ht="18.75" x14ac:dyDescent="0.3">
      <c r="A4" s="102"/>
      <c r="C4" s="101" t="s">
        <v>225</v>
      </c>
      <c r="D4" s="112" t="s">
        <v>235</v>
      </c>
      <c r="E4" s="99">
        <v>5</v>
      </c>
      <c r="L4" s="101" t="s">
        <v>220</v>
      </c>
      <c r="M4" s="99" t="s">
        <v>207</v>
      </c>
      <c r="N4" s="104">
        <v>17.399999999999999</v>
      </c>
      <c r="O4" s="104">
        <f>N4/E$4</f>
        <v>3.4799999999999995</v>
      </c>
      <c r="R4" s="106"/>
    </row>
    <row r="5" spans="1:18" ht="18.75" x14ac:dyDescent="0.3">
      <c r="A5" s="102"/>
      <c r="C5" s="101" t="s">
        <v>229</v>
      </c>
      <c r="D5" s="99" t="s">
        <v>230</v>
      </c>
      <c r="E5" s="99">
        <v>3000</v>
      </c>
      <c r="G5" t="s">
        <v>231</v>
      </c>
      <c r="L5" s="101" t="s">
        <v>221</v>
      </c>
      <c r="M5" s="99" t="s">
        <v>207</v>
      </c>
      <c r="N5" s="104">
        <v>17.420000000000002</v>
      </c>
      <c r="O5" s="104">
        <f>N5/E$4</f>
        <v>3.4840000000000004</v>
      </c>
      <c r="R5" s="106"/>
    </row>
    <row r="6" spans="1:18" x14ac:dyDescent="0.25">
      <c r="C6" s="100"/>
      <c r="L6" s="101" t="s">
        <v>222</v>
      </c>
      <c r="M6" s="99" t="s">
        <v>207</v>
      </c>
      <c r="N6" s="104">
        <v>21.52</v>
      </c>
      <c r="O6" s="104">
        <f>N6/E$4</f>
        <v>4.3040000000000003</v>
      </c>
      <c r="R6" s="106"/>
    </row>
    <row r="7" spans="1:18" ht="18.75" x14ac:dyDescent="0.3">
      <c r="A7" s="102" t="s">
        <v>199</v>
      </c>
      <c r="C7" s="100"/>
      <c r="L7" s="105"/>
      <c r="M7" s="1"/>
      <c r="N7" s="107"/>
      <c r="O7" s="107"/>
      <c r="R7" s="106"/>
    </row>
    <row r="8" spans="1:18" ht="18.75" x14ac:dyDescent="0.3">
      <c r="A8" s="102"/>
      <c r="C8" s="101"/>
      <c r="D8" s="101" t="s">
        <v>8</v>
      </c>
      <c r="E8" s="101" t="s">
        <v>212</v>
      </c>
      <c r="L8" s="101" t="s">
        <v>226</v>
      </c>
      <c r="M8" s="101" t="s">
        <v>8</v>
      </c>
      <c r="N8" s="101" t="s">
        <v>224</v>
      </c>
      <c r="O8" s="1"/>
    </row>
    <row r="9" spans="1:18" ht="18.75" x14ac:dyDescent="0.3">
      <c r="A9" s="102"/>
      <c r="C9" s="101" t="s">
        <v>201</v>
      </c>
      <c r="D9" s="99" t="s">
        <v>207</v>
      </c>
      <c r="E9" s="104">
        <f>AVERAGE(O3:O6)*E3</f>
        <v>1380.9775</v>
      </c>
      <c r="L9" s="101" t="s">
        <v>219</v>
      </c>
      <c r="M9" s="99" t="s">
        <v>15</v>
      </c>
      <c r="N9" s="104">
        <v>873</v>
      </c>
      <c r="O9" s="1"/>
    </row>
    <row r="10" spans="1:18" ht="18.75" x14ac:dyDescent="0.3">
      <c r="A10" s="102"/>
      <c r="C10" s="101" t="s">
        <v>202</v>
      </c>
      <c r="D10" s="99" t="s">
        <v>15</v>
      </c>
      <c r="E10" s="104">
        <f>SUM(N9:N12)</f>
        <v>3415</v>
      </c>
      <c r="L10" s="101" t="s">
        <v>220</v>
      </c>
      <c r="M10" s="99" t="s">
        <v>15</v>
      </c>
      <c r="N10" s="104">
        <v>729</v>
      </c>
      <c r="O10" s="1"/>
    </row>
    <row r="11" spans="1:18" ht="18.75" x14ac:dyDescent="0.3">
      <c r="A11" s="102"/>
      <c r="B11" s="155" t="s">
        <v>217</v>
      </c>
      <c r="C11" s="109" t="s">
        <v>232</v>
      </c>
      <c r="D11" s="99" t="s">
        <v>15</v>
      </c>
      <c r="E11" s="104">
        <f>(N23*N24*N25)*52</f>
        <v>16380</v>
      </c>
      <c r="F11" s="1"/>
      <c r="L11" s="101" t="s">
        <v>221</v>
      </c>
      <c r="M11" s="99" t="s">
        <v>15</v>
      </c>
      <c r="N11" s="104">
        <v>813</v>
      </c>
      <c r="O11" s="1"/>
    </row>
    <row r="12" spans="1:18" ht="18.75" x14ac:dyDescent="0.3">
      <c r="A12" s="102"/>
      <c r="B12" s="155"/>
      <c r="C12" s="109" t="s">
        <v>241</v>
      </c>
      <c r="D12" s="99" t="s">
        <v>15</v>
      </c>
      <c r="E12" s="104">
        <f>(N19*N20)*52</f>
        <v>4186</v>
      </c>
      <c r="F12" s="1"/>
      <c r="L12" s="101" t="s">
        <v>222</v>
      </c>
      <c r="M12" s="99" t="s">
        <v>15</v>
      </c>
      <c r="N12" s="104">
        <v>1000</v>
      </c>
      <c r="O12" s="1"/>
    </row>
    <row r="13" spans="1:18" ht="18.75" x14ac:dyDescent="0.3">
      <c r="A13" s="102"/>
      <c r="B13" s="155"/>
      <c r="C13" s="109" t="s">
        <v>233</v>
      </c>
      <c r="D13" s="99" t="s">
        <v>15</v>
      </c>
      <c r="E13" s="104">
        <f>(N15*N16)*52</f>
        <v>8112</v>
      </c>
      <c r="F13" s="1"/>
      <c r="L13" s="1"/>
      <c r="M13" s="1"/>
      <c r="N13" s="1"/>
      <c r="O13" s="1"/>
    </row>
    <row r="14" spans="1:18" ht="18.75" x14ac:dyDescent="0.3">
      <c r="A14" s="102"/>
      <c r="B14" s="155"/>
      <c r="C14" s="101" t="s">
        <v>255</v>
      </c>
      <c r="D14" s="99" t="s">
        <v>15</v>
      </c>
      <c r="E14" s="99">
        <f>(N28*N29)*E3</f>
        <v>7300</v>
      </c>
      <c r="L14" s="110" t="s">
        <v>236</v>
      </c>
      <c r="M14" s="110" t="s">
        <v>8</v>
      </c>
      <c r="N14" s="110" t="s">
        <v>212</v>
      </c>
      <c r="O14" s="1"/>
    </row>
    <row r="15" spans="1:18" x14ac:dyDescent="0.25">
      <c r="B15" s="155"/>
      <c r="C15" s="103" t="s">
        <v>234</v>
      </c>
      <c r="D15" s="99" t="s">
        <v>15</v>
      </c>
      <c r="E15" s="99">
        <f>32*52</f>
        <v>1664</v>
      </c>
      <c r="L15" s="110" t="s">
        <v>237</v>
      </c>
      <c r="M15" s="112" t="s">
        <v>15</v>
      </c>
      <c r="N15" s="111">
        <v>52</v>
      </c>
      <c r="O15" s="1"/>
    </row>
    <row r="16" spans="1:18" x14ac:dyDescent="0.25">
      <c r="L16" s="110" t="s">
        <v>238</v>
      </c>
      <c r="M16" s="112" t="s">
        <v>235</v>
      </c>
      <c r="N16" s="111">
        <v>3</v>
      </c>
      <c r="O16" s="1"/>
    </row>
    <row r="17" spans="1:16" ht="18.75" x14ac:dyDescent="0.3">
      <c r="A17" s="102" t="s">
        <v>208</v>
      </c>
      <c r="B17" s="1"/>
      <c r="C17" s="100"/>
      <c r="L17" s="1"/>
      <c r="M17" s="1"/>
      <c r="N17" s="1"/>
      <c r="O17" s="1"/>
    </row>
    <row r="18" spans="1:16" ht="18.75" x14ac:dyDescent="0.3">
      <c r="A18" s="102"/>
      <c r="B18" s="108"/>
      <c r="C18" s="101"/>
      <c r="D18" s="101" t="s">
        <v>8</v>
      </c>
      <c r="E18" s="101" t="s">
        <v>212</v>
      </c>
      <c r="L18" s="110" t="s">
        <v>240</v>
      </c>
      <c r="M18" s="110" t="s">
        <v>8</v>
      </c>
      <c r="N18" s="110" t="s">
        <v>212</v>
      </c>
      <c r="O18" s="1"/>
    </row>
    <row r="19" spans="1:16" ht="18.75" x14ac:dyDescent="0.3">
      <c r="A19" s="102"/>
      <c r="B19" s="156" t="s">
        <v>203</v>
      </c>
      <c r="C19" s="101" t="s">
        <v>30</v>
      </c>
      <c r="D19" s="112" t="s">
        <v>235</v>
      </c>
      <c r="E19" s="99" t="s">
        <v>41</v>
      </c>
      <c r="L19" s="110" t="s">
        <v>239</v>
      </c>
      <c r="M19" s="112" t="s">
        <v>15</v>
      </c>
      <c r="N19" s="111">
        <v>11.5</v>
      </c>
      <c r="O19" s="1"/>
    </row>
    <row r="20" spans="1:16" ht="18.75" x14ac:dyDescent="0.3">
      <c r="A20" s="102"/>
      <c r="B20" s="157"/>
      <c r="C20" s="101" t="s">
        <v>214</v>
      </c>
      <c r="D20" s="99" t="s">
        <v>33</v>
      </c>
      <c r="E20" s="104">
        <f>(N32*N33)*52</f>
        <v>9360</v>
      </c>
      <c r="L20" s="110" t="s">
        <v>238</v>
      </c>
      <c r="M20" s="112" t="s">
        <v>235</v>
      </c>
      <c r="N20" s="111">
        <v>7</v>
      </c>
      <c r="O20" s="1"/>
    </row>
    <row r="21" spans="1:16" ht="18.75" x14ac:dyDescent="0.3">
      <c r="A21" s="102"/>
      <c r="B21" s="157"/>
      <c r="C21" s="101" t="s">
        <v>211</v>
      </c>
      <c r="D21" s="99" t="s">
        <v>209</v>
      </c>
      <c r="E21" s="104">
        <v>40</v>
      </c>
      <c r="L21" s="1"/>
      <c r="M21" s="1"/>
      <c r="N21" s="1"/>
      <c r="O21" s="1"/>
    </row>
    <row r="22" spans="1:16" ht="18.75" x14ac:dyDescent="0.3">
      <c r="A22" s="102"/>
      <c r="B22" s="158"/>
      <c r="C22" s="101" t="s">
        <v>210</v>
      </c>
      <c r="D22" s="112" t="s">
        <v>235</v>
      </c>
      <c r="E22" s="99" t="s">
        <v>27</v>
      </c>
      <c r="L22" s="110" t="s">
        <v>242</v>
      </c>
      <c r="M22" s="110" t="s">
        <v>8</v>
      </c>
      <c r="N22" s="110" t="s">
        <v>212</v>
      </c>
    </row>
    <row r="23" spans="1:16" ht="18.75" x14ac:dyDescent="0.3">
      <c r="A23" s="102"/>
      <c r="B23" s="156" t="s">
        <v>213</v>
      </c>
      <c r="C23" s="101" t="s">
        <v>30</v>
      </c>
      <c r="D23" s="112" t="s">
        <v>235</v>
      </c>
      <c r="E23" s="99" t="s">
        <v>235</v>
      </c>
      <c r="L23" s="110" t="s">
        <v>244</v>
      </c>
      <c r="M23" s="112" t="s">
        <v>245</v>
      </c>
      <c r="N23" s="111">
        <v>9</v>
      </c>
    </row>
    <row r="24" spans="1:16" ht="18.75" x14ac:dyDescent="0.3">
      <c r="A24" s="102"/>
      <c r="B24" s="158"/>
      <c r="C24" s="101" t="s">
        <v>214</v>
      </c>
      <c r="D24" s="99" t="s">
        <v>32</v>
      </c>
      <c r="E24" s="104">
        <v>0</v>
      </c>
      <c r="L24" s="110" t="s">
        <v>243</v>
      </c>
      <c r="M24" s="112" t="s">
        <v>246</v>
      </c>
      <c r="N24" s="111">
        <v>5</v>
      </c>
    </row>
    <row r="25" spans="1:16" ht="18.75" x14ac:dyDescent="0.3">
      <c r="A25" s="102"/>
      <c r="B25" s="156" t="s">
        <v>215</v>
      </c>
      <c r="C25" s="101" t="s">
        <v>30</v>
      </c>
      <c r="D25" s="112" t="s">
        <v>235</v>
      </c>
      <c r="E25" s="99" t="s">
        <v>250</v>
      </c>
      <c r="L25" s="110" t="s">
        <v>238</v>
      </c>
      <c r="M25" s="112" t="s">
        <v>235</v>
      </c>
      <c r="N25" s="111">
        <v>7</v>
      </c>
    </row>
    <row r="26" spans="1:16" ht="18.75" x14ac:dyDescent="0.3">
      <c r="A26" s="102"/>
      <c r="B26" s="158"/>
      <c r="C26" s="101" t="s">
        <v>214</v>
      </c>
      <c r="D26" s="99" t="s">
        <v>32</v>
      </c>
      <c r="E26" s="104">
        <f>(N36*N37*1.60934)*31</f>
        <v>12871.2</v>
      </c>
    </row>
    <row r="27" spans="1:16" ht="18.75" x14ac:dyDescent="0.3">
      <c r="A27" s="102"/>
      <c r="B27" s="156" t="s">
        <v>216</v>
      </c>
      <c r="C27" s="101" t="s">
        <v>30</v>
      </c>
      <c r="D27" s="112" t="s">
        <v>235</v>
      </c>
      <c r="E27" s="99" t="s">
        <v>235</v>
      </c>
      <c r="L27" s="110" t="s">
        <v>253</v>
      </c>
      <c r="M27" s="110" t="s">
        <v>8</v>
      </c>
      <c r="N27" s="110" t="s">
        <v>212</v>
      </c>
    </row>
    <row r="28" spans="1:16" ht="18.75" x14ac:dyDescent="0.3">
      <c r="A28" s="102"/>
      <c r="B28" s="158"/>
      <c r="C28" s="101" t="s">
        <v>214</v>
      </c>
      <c r="D28" s="99" t="s">
        <v>32</v>
      </c>
      <c r="E28" s="104">
        <v>0</v>
      </c>
      <c r="L28" s="110" t="s">
        <v>239</v>
      </c>
      <c r="M28" s="112" t="s">
        <v>15</v>
      </c>
      <c r="N28" s="111">
        <v>5</v>
      </c>
    </row>
    <row r="29" spans="1:16" x14ac:dyDescent="0.25">
      <c r="L29" s="110" t="s">
        <v>254</v>
      </c>
      <c r="M29" s="112" t="s">
        <v>235</v>
      </c>
      <c r="N29" s="111">
        <v>4</v>
      </c>
    </row>
    <row r="30" spans="1:16" ht="18.75" x14ac:dyDescent="0.3">
      <c r="A30" s="102" t="s">
        <v>218</v>
      </c>
    </row>
    <row r="31" spans="1:16" x14ac:dyDescent="0.25">
      <c r="B31" s="108"/>
      <c r="C31" s="108"/>
      <c r="D31" s="108" t="s">
        <v>206</v>
      </c>
      <c r="E31" s="108" t="s">
        <v>212</v>
      </c>
      <c r="L31" s="110" t="s">
        <v>247</v>
      </c>
      <c r="M31" s="113" t="s">
        <v>8</v>
      </c>
      <c r="N31" s="101" t="s">
        <v>212</v>
      </c>
      <c r="P31" t="s">
        <v>298</v>
      </c>
    </row>
    <row r="32" spans="1:16" ht="18.75" x14ac:dyDescent="0.3">
      <c r="A32" s="102"/>
      <c r="B32" s="154" t="s">
        <v>263</v>
      </c>
      <c r="C32" s="101" t="s">
        <v>272</v>
      </c>
      <c r="D32" s="99" t="s">
        <v>273</v>
      </c>
      <c r="E32" s="99">
        <v>150</v>
      </c>
      <c r="G32" t="s">
        <v>257</v>
      </c>
      <c r="H32" t="s">
        <v>258</v>
      </c>
      <c r="L32" s="110" t="s">
        <v>248</v>
      </c>
      <c r="M32" s="99" t="s">
        <v>235</v>
      </c>
      <c r="N32" s="104">
        <v>3</v>
      </c>
    </row>
    <row r="33" spans="1:16" x14ac:dyDescent="0.25">
      <c r="B33" s="154"/>
      <c r="C33" s="101" t="s">
        <v>268</v>
      </c>
      <c r="D33" s="99" t="s">
        <v>235</v>
      </c>
      <c r="E33" s="99">
        <v>2</v>
      </c>
      <c r="G33" t="s">
        <v>259</v>
      </c>
      <c r="H33" t="s">
        <v>260</v>
      </c>
      <c r="L33" s="110" t="s">
        <v>249</v>
      </c>
      <c r="M33" s="112" t="s">
        <v>33</v>
      </c>
      <c r="N33" s="104">
        <f>30*2</f>
        <v>60</v>
      </c>
    </row>
    <row r="34" spans="1:16" ht="18.75" x14ac:dyDescent="0.3">
      <c r="A34" s="102"/>
      <c r="B34" s="154" t="s">
        <v>264</v>
      </c>
      <c r="C34" s="101" t="s">
        <v>272</v>
      </c>
      <c r="D34" s="99" t="s">
        <v>235</v>
      </c>
      <c r="E34" s="99" t="s">
        <v>235</v>
      </c>
      <c r="G34" t="s">
        <v>261</v>
      </c>
      <c r="H34" t="s">
        <v>262</v>
      </c>
    </row>
    <row r="35" spans="1:16" ht="18.75" x14ac:dyDescent="0.3">
      <c r="A35" s="102"/>
      <c r="B35" s="154"/>
      <c r="C35" s="101" t="s">
        <v>268</v>
      </c>
      <c r="D35" s="99" t="s">
        <v>235</v>
      </c>
      <c r="E35" s="99" t="s">
        <v>235</v>
      </c>
      <c r="L35" s="110" t="s">
        <v>251</v>
      </c>
      <c r="M35" s="113" t="s">
        <v>8</v>
      </c>
      <c r="N35" s="101" t="s">
        <v>212</v>
      </c>
    </row>
    <row r="36" spans="1:16" ht="18.75" x14ac:dyDescent="0.3">
      <c r="A36" s="102"/>
      <c r="B36" s="154" t="s">
        <v>265</v>
      </c>
      <c r="C36" s="101" t="s">
        <v>272</v>
      </c>
      <c r="D36" s="99" t="s">
        <v>235</v>
      </c>
      <c r="E36" s="99" t="s">
        <v>235</v>
      </c>
      <c r="L36" s="110" t="s">
        <v>248</v>
      </c>
      <c r="M36" s="99" t="s">
        <v>235</v>
      </c>
      <c r="N36" s="104">
        <v>3</v>
      </c>
      <c r="P36" t="s">
        <v>256</v>
      </c>
    </row>
    <row r="37" spans="1:16" ht="18.75" x14ac:dyDescent="0.3">
      <c r="A37" s="102"/>
      <c r="B37" s="154"/>
      <c r="C37" s="101" t="s">
        <v>268</v>
      </c>
      <c r="D37" s="99" t="s">
        <v>235</v>
      </c>
      <c r="E37" s="99" t="s">
        <v>235</v>
      </c>
      <c r="L37" s="110" t="s">
        <v>249</v>
      </c>
      <c r="M37" s="112" t="s">
        <v>33</v>
      </c>
      <c r="N37" s="104">
        <f>(69.2/1.60934)*2</f>
        <v>85.997986752333262</v>
      </c>
      <c r="P37" t="s">
        <v>252</v>
      </c>
    </row>
    <row r="38" spans="1:16" ht="18.75" x14ac:dyDescent="0.3">
      <c r="A38" s="102"/>
      <c r="B38" s="154" t="s">
        <v>266</v>
      </c>
      <c r="C38" s="101" t="s">
        <v>272</v>
      </c>
      <c r="D38" s="99" t="s">
        <v>273</v>
      </c>
      <c r="E38" s="99">
        <v>140</v>
      </c>
    </row>
    <row r="39" spans="1:16" ht="18.75" x14ac:dyDescent="0.3">
      <c r="A39" s="102"/>
      <c r="B39" s="154"/>
      <c r="C39" s="101" t="s">
        <v>268</v>
      </c>
      <c r="D39" s="99" t="s">
        <v>235</v>
      </c>
      <c r="E39" s="99">
        <v>2</v>
      </c>
      <c r="F39" s="100"/>
      <c r="G39" s="100"/>
      <c r="H39" s="100"/>
      <c r="I39" s="100"/>
      <c r="J39" s="100"/>
      <c r="K39" s="100"/>
      <c r="L39" s="100"/>
    </row>
    <row r="40" spans="1:16" ht="18.75" x14ac:dyDescent="0.3">
      <c r="A40" s="102"/>
      <c r="B40" s="154" t="s">
        <v>267</v>
      </c>
      <c r="C40" s="101" t="s">
        <v>272</v>
      </c>
      <c r="D40" s="99" t="s">
        <v>235</v>
      </c>
      <c r="E40" s="99">
        <v>100</v>
      </c>
    </row>
    <row r="41" spans="1:16" ht="18.75" x14ac:dyDescent="0.3">
      <c r="A41" s="102"/>
      <c r="B41" s="154"/>
      <c r="C41" s="101" t="s">
        <v>268</v>
      </c>
      <c r="D41" s="99" t="s">
        <v>235</v>
      </c>
      <c r="E41" s="99">
        <v>3</v>
      </c>
    </row>
    <row r="42" spans="1:16" ht="18.75" x14ac:dyDescent="0.3">
      <c r="A42" s="102"/>
      <c r="B42" s="154" t="s">
        <v>269</v>
      </c>
      <c r="C42" s="101" t="s">
        <v>272</v>
      </c>
      <c r="D42" s="99" t="s">
        <v>273</v>
      </c>
      <c r="E42" s="99">
        <v>50</v>
      </c>
      <c r="G42" t="s">
        <v>286</v>
      </c>
    </row>
    <row r="43" spans="1:16" ht="18.75" x14ac:dyDescent="0.3">
      <c r="A43" s="102"/>
      <c r="B43" s="154"/>
      <c r="C43" s="101" t="s">
        <v>268</v>
      </c>
      <c r="D43" s="99" t="s">
        <v>235</v>
      </c>
      <c r="E43" s="99">
        <v>1</v>
      </c>
    </row>
    <row r="44" spans="1:16" x14ac:dyDescent="0.25">
      <c r="B44" s="154" t="s">
        <v>270</v>
      </c>
      <c r="C44" s="101" t="s">
        <v>272</v>
      </c>
      <c r="D44" s="99" t="s">
        <v>273</v>
      </c>
      <c r="E44" s="99">
        <v>175</v>
      </c>
      <c r="G44" t="s">
        <v>271</v>
      </c>
    </row>
    <row r="45" spans="1:16" x14ac:dyDescent="0.25">
      <c r="B45" s="154"/>
      <c r="C45" s="101" t="s">
        <v>268</v>
      </c>
      <c r="D45" s="99" t="s">
        <v>235</v>
      </c>
      <c r="E45" s="99">
        <v>4</v>
      </c>
    </row>
    <row r="46" spans="1:16" x14ac:dyDescent="0.25">
      <c r="B46" s="154" t="s">
        <v>274</v>
      </c>
      <c r="C46" s="101" t="s">
        <v>272</v>
      </c>
      <c r="D46" s="99" t="s">
        <v>273</v>
      </c>
      <c r="E46" s="99">
        <v>75</v>
      </c>
      <c r="G46" t="s">
        <v>275</v>
      </c>
    </row>
    <row r="47" spans="1:16" x14ac:dyDescent="0.25">
      <c r="B47" s="154"/>
      <c r="C47" s="101" t="s">
        <v>268</v>
      </c>
      <c r="D47" s="99" t="s">
        <v>235</v>
      </c>
      <c r="E47" s="99">
        <v>2</v>
      </c>
    </row>
    <row r="49" spans="1:4" ht="18.75" x14ac:dyDescent="0.3">
      <c r="A49" s="102" t="s">
        <v>285</v>
      </c>
    </row>
    <row r="50" spans="1:4" x14ac:dyDescent="0.25">
      <c r="B50" s="101" t="s">
        <v>6</v>
      </c>
      <c r="C50" s="101" t="s">
        <v>284</v>
      </c>
    </row>
    <row r="51" spans="1:4" x14ac:dyDescent="0.25">
      <c r="B51" s="108" t="s">
        <v>201</v>
      </c>
      <c r="C51" s="104">
        <f>(E9*'Carbon Emission'!E63) + (E9*'Carbon Emission'!E64)</f>
        <v>311.20327962500005</v>
      </c>
    </row>
    <row r="52" spans="1:4" x14ac:dyDescent="0.25">
      <c r="B52" s="108" t="s">
        <v>202</v>
      </c>
      <c r="C52" s="104">
        <f>E10*'Carbon Emission'!E12</f>
        <v>8674.6122500000001</v>
      </c>
    </row>
    <row r="53" spans="1:4" x14ac:dyDescent="0.25">
      <c r="B53" s="108" t="s">
        <v>217</v>
      </c>
      <c r="C53" s="104">
        <f>((SUM(E11:E15)/1000)*'Carbon Emission'!E65) + ((SUM(E11:E15)/1000)*'Carbon Emission'!E67)</f>
        <v>12.754991700000001</v>
      </c>
    </row>
    <row r="54" spans="1:4" x14ac:dyDescent="0.25">
      <c r="B54" s="108" t="s">
        <v>203</v>
      </c>
      <c r="C54" s="104">
        <f>((E20/E21)*4.54609)*'Carbon Emission'!E32</f>
        <v>2217.3535790640003</v>
      </c>
    </row>
    <row r="55" spans="1:4" x14ac:dyDescent="0.25">
      <c r="B55" s="108" t="s">
        <v>215</v>
      </c>
      <c r="C55" s="104">
        <f>E26*'Carbon Emission'!E131</f>
        <v>115.45466400000001</v>
      </c>
    </row>
    <row r="56" spans="1:4" x14ac:dyDescent="0.25">
      <c r="B56" s="108" t="s">
        <v>263</v>
      </c>
      <c r="C56" s="104">
        <f>((E32*E33)/100)*52*'Carbon Emission'!E138</f>
        <v>7800</v>
      </c>
    </row>
    <row r="57" spans="1:4" x14ac:dyDescent="0.25">
      <c r="B57" s="108" t="s">
        <v>266</v>
      </c>
      <c r="C57" s="104">
        <f>((E38*E39)/100)*52*'Carbon Emission'!E141</f>
        <v>873.59999999999991</v>
      </c>
    </row>
    <row r="58" spans="1:4" x14ac:dyDescent="0.25">
      <c r="B58" s="108" t="s">
        <v>267</v>
      </c>
      <c r="C58" s="104">
        <f>((E40*E41)/100)*52*'Carbon Emission'!E142</f>
        <v>936</v>
      </c>
    </row>
    <row r="59" spans="1:4" x14ac:dyDescent="0.25">
      <c r="B59" s="108" t="s">
        <v>269</v>
      </c>
      <c r="C59" s="104">
        <f>((((E42*E43)/100)*350)/1000)*'Carbon Emission'!E144*52</f>
        <v>10.92</v>
      </c>
    </row>
    <row r="60" spans="1:4" x14ac:dyDescent="0.25">
      <c r="B60" s="108" t="s">
        <v>270</v>
      </c>
      <c r="C60" s="104">
        <f>((((E44*E45)/100)*104)/1000)*'Carbon Emission'!E145*52</f>
        <v>30.284800000000001</v>
      </c>
    </row>
    <row r="61" spans="1:4" x14ac:dyDescent="0.25">
      <c r="B61" s="108" t="s">
        <v>274</v>
      </c>
      <c r="C61" s="104">
        <f>((E46*E47)/100)*52*'Carbon Emission'!E143</f>
        <v>312</v>
      </c>
    </row>
    <row r="63" spans="1:4" x14ac:dyDescent="0.25">
      <c r="B63" s="1" t="s">
        <v>287</v>
      </c>
      <c r="C63" s="123">
        <f>SUM(C51:C61)</f>
        <v>21294.183564389001</v>
      </c>
      <c r="D63" t="s">
        <v>288</v>
      </c>
    </row>
    <row r="64" spans="1:4" x14ac:dyDescent="0.25">
      <c r="C64" s="123">
        <f>C63/1000</f>
        <v>21.294183564389002</v>
      </c>
      <c r="D64" t="s">
        <v>289</v>
      </c>
    </row>
  </sheetData>
  <mergeCells count="13">
    <mergeCell ref="B40:B41"/>
    <mergeCell ref="B42:B43"/>
    <mergeCell ref="B44:B45"/>
    <mergeCell ref="B46:B47"/>
    <mergeCell ref="B11:B15"/>
    <mergeCell ref="B19:B22"/>
    <mergeCell ref="B27:B28"/>
    <mergeCell ref="B32:B33"/>
    <mergeCell ref="B34:B35"/>
    <mergeCell ref="B36:B37"/>
    <mergeCell ref="B38:B39"/>
    <mergeCell ref="B23:B24"/>
    <mergeCell ref="B25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405F5-3BD4-41D7-9FE5-F059D8787A30}">
  <dimension ref="A1:R65"/>
  <sheetViews>
    <sheetView topLeftCell="A10" workbookViewId="0">
      <selection activeCell="E12" sqref="E12"/>
    </sheetView>
  </sheetViews>
  <sheetFormatPr defaultRowHeight="15" x14ac:dyDescent="0.25"/>
  <cols>
    <col min="1" max="1" width="29" bestFit="1" customWidth="1"/>
    <col min="2" max="2" width="14.28515625" bestFit="1" customWidth="1"/>
    <col min="3" max="3" width="29.85546875" bestFit="1" customWidth="1"/>
    <col min="4" max="4" width="15.140625" bestFit="1" customWidth="1"/>
    <col min="5" max="5" width="27.42578125" bestFit="1" customWidth="1"/>
    <col min="7" max="7" width="23.140625" bestFit="1" customWidth="1"/>
    <col min="12" max="12" width="32.85546875" bestFit="1" customWidth="1"/>
    <col min="13" max="13" width="9.5703125" bestFit="1" customWidth="1"/>
    <col min="14" max="14" width="30" bestFit="1" customWidth="1"/>
    <col min="15" max="15" width="28.85546875" bestFit="1" customWidth="1"/>
    <col min="16" max="16" width="30.5703125" bestFit="1" customWidth="1"/>
    <col min="17" max="17" width="25.7109375" bestFit="1" customWidth="1"/>
    <col min="18" max="18" width="17.42578125" bestFit="1" customWidth="1"/>
  </cols>
  <sheetData>
    <row r="1" spans="1:18" ht="18.75" x14ac:dyDescent="0.3">
      <c r="A1" s="102" t="s">
        <v>205</v>
      </c>
      <c r="C1" s="100"/>
      <c r="L1" s="1"/>
      <c r="M1" s="1"/>
      <c r="N1" s="1"/>
      <c r="O1" s="1"/>
    </row>
    <row r="2" spans="1:18" ht="18.75" x14ac:dyDescent="0.3">
      <c r="A2" s="102"/>
      <c r="C2" s="101"/>
      <c r="D2" s="101" t="s">
        <v>206</v>
      </c>
      <c r="E2" s="101" t="s">
        <v>212</v>
      </c>
      <c r="L2" s="101" t="s">
        <v>223</v>
      </c>
      <c r="M2" s="101" t="s">
        <v>8</v>
      </c>
      <c r="N2" s="101" t="s">
        <v>227</v>
      </c>
      <c r="O2" s="101" t="s">
        <v>228</v>
      </c>
    </row>
    <row r="3" spans="1:18" ht="18.75" x14ac:dyDescent="0.3">
      <c r="A3" s="102"/>
      <c r="C3" s="101" t="s">
        <v>200</v>
      </c>
      <c r="D3" s="99" t="s">
        <v>204</v>
      </c>
      <c r="E3" s="99">
        <v>365</v>
      </c>
      <c r="L3" s="101" t="s">
        <v>219</v>
      </c>
      <c r="M3" s="99" t="s">
        <v>207</v>
      </c>
      <c r="N3" s="104">
        <v>6.32</v>
      </c>
      <c r="O3" s="104">
        <f>N3/E$4</f>
        <v>2.1066666666666669</v>
      </c>
      <c r="R3" s="106"/>
    </row>
    <row r="4" spans="1:18" ht="18.75" x14ac:dyDescent="0.3">
      <c r="A4" s="102"/>
      <c r="C4" s="101" t="s">
        <v>225</v>
      </c>
      <c r="D4" s="112" t="s">
        <v>235</v>
      </c>
      <c r="E4" s="99">
        <v>3</v>
      </c>
      <c r="L4" s="101" t="s">
        <v>220</v>
      </c>
      <c r="M4" s="99" t="s">
        <v>207</v>
      </c>
      <c r="N4" s="104">
        <v>4.49</v>
      </c>
      <c r="O4" s="104">
        <f>N4/E$4</f>
        <v>1.4966666666666668</v>
      </c>
      <c r="R4" s="106"/>
    </row>
    <row r="5" spans="1:18" ht="18.75" x14ac:dyDescent="0.3">
      <c r="A5" s="102"/>
      <c r="C5" s="101" t="s">
        <v>229</v>
      </c>
      <c r="D5" s="99" t="s">
        <v>230</v>
      </c>
      <c r="E5" s="99">
        <v>590</v>
      </c>
      <c r="G5" t="s">
        <v>231</v>
      </c>
      <c r="L5" s="101" t="s">
        <v>221</v>
      </c>
      <c r="M5" s="99" t="s">
        <v>207</v>
      </c>
      <c r="N5" s="104">
        <v>4.5199999999999996</v>
      </c>
      <c r="O5" s="104">
        <f>N5/E$4</f>
        <v>1.5066666666666666</v>
      </c>
      <c r="R5" s="106"/>
    </row>
    <row r="6" spans="1:18" x14ac:dyDescent="0.25">
      <c r="C6" s="100"/>
      <c r="L6" s="101" t="s">
        <v>222</v>
      </c>
      <c r="M6" s="99" t="s">
        <v>207</v>
      </c>
      <c r="N6" s="104">
        <v>6.49</v>
      </c>
      <c r="O6" s="104">
        <f>N6/E$4</f>
        <v>2.1633333333333336</v>
      </c>
      <c r="R6" s="106"/>
    </row>
    <row r="7" spans="1:18" ht="18.75" x14ac:dyDescent="0.3">
      <c r="A7" s="102" t="s">
        <v>199</v>
      </c>
      <c r="C7" s="100"/>
      <c r="L7" s="105"/>
      <c r="M7" s="1"/>
      <c r="N7" s="107"/>
      <c r="O7" s="107"/>
      <c r="R7" s="106"/>
    </row>
    <row r="8" spans="1:18" ht="18.75" x14ac:dyDescent="0.3">
      <c r="A8" s="102"/>
      <c r="C8" s="101"/>
      <c r="D8" s="101" t="s">
        <v>8</v>
      </c>
      <c r="E8" s="101" t="s">
        <v>212</v>
      </c>
      <c r="L8" s="101" t="s">
        <v>226</v>
      </c>
      <c r="M8" s="101" t="s">
        <v>8</v>
      </c>
      <c r="N8" s="101" t="s">
        <v>224</v>
      </c>
      <c r="O8" s="1"/>
    </row>
    <row r="9" spans="1:18" ht="18.75" x14ac:dyDescent="0.3">
      <c r="A9" s="102"/>
      <c r="C9" s="101" t="s">
        <v>201</v>
      </c>
      <c r="D9" s="99" t="s">
        <v>207</v>
      </c>
      <c r="E9" s="104">
        <f>AVERAGE(O3:O6)*E3</f>
        <v>663.69166666666672</v>
      </c>
      <c r="L9" s="101" t="s">
        <v>219</v>
      </c>
      <c r="M9" s="99" t="s">
        <v>15</v>
      </c>
      <c r="N9" s="104">
        <v>650</v>
      </c>
      <c r="O9" s="1"/>
    </row>
    <row r="10" spans="1:18" ht="18.75" x14ac:dyDescent="0.3">
      <c r="A10" s="102"/>
      <c r="C10" s="101" t="s">
        <v>202</v>
      </c>
      <c r="D10" s="99" t="s">
        <v>15</v>
      </c>
      <c r="E10" s="104">
        <f>SUM(N9:N12)</f>
        <v>2150</v>
      </c>
      <c r="L10" s="101" t="s">
        <v>220</v>
      </c>
      <c r="M10" s="99" t="s">
        <v>15</v>
      </c>
      <c r="N10" s="104">
        <v>300</v>
      </c>
      <c r="O10" s="1"/>
    </row>
    <row r="11" spans="1:18" ht="18.75" x14ac:dyDescent="0.3">
      <c r="A11" s="102"/>
      <c r="B11" s="155" t="s">
        <v>217</v>
      </c>
      <c r="C11" s="109" t="s">
        <v>232</v>
      </c>
      <c r="D11" s="99" t="s">
        <v>15</v>
      </c>
      <c r="E11" s="104">
        <f>(N23*N24*N25)*52</f>
        <v>32760</v>
      </c>
      <c r="F11" s="1"/>
      <c r="L11" s="101" t="s">
        <v>221</v>
      </c>
      <c r="M11" s="99" t="s">
        <v>15</v>
      </c>
      <c r="N11" s="104">
        <v>350</v>
      </c>
      <c r="O11" s="1"/>
    </row>
    <row r="12" spans="1:18" ht="18.75" x14ac:dyDescent="0.3">
      <c r="A12" s="102"/>
      <c r="B12" s="155"/>
      <c r="C12" s="109" t="s">
        <v>292</v>
      </c>
      <c r="D12" s="99" t="s">
        <v>15</v>
      </c>
      <c r="E12" s="104">
        <f>(N19*N20)*52</f>
        <v>2184</v>
      </c>
      <c r="F12" s="1"/>
      <c r="L12" s="101" t="s">
        <v>222</v>
      </c>
      <c r="M12" s="99" t="s">
        <v>15</v>
      </c>
      <c r="N12" s="104">
        <v>850</v>
      </c>
      <c r="O12" s="1"/>
    </row>
    <row r="13" spans="1:18" ht="18.75" x14ac:dyDescent="0.3">
      <c r="A13" s="102"/>
      <c r="B13" s="155"/>
      <c r="C13" s="109" t="s">
        <v>233</v>
      </c>
      <c r="D13" s="99" t="s">
        <v>15</v>
      </c>
      <c r="E13" s="104">
        <f>(N15*N16)*52</f>
        <v>4680</v>
      </c>
      <c r="F13" s="1"/>
      <c r="L13" s="1"/>
      <c r="M13" s="1"/>
      <c r="N13" s="1"/>
      <c r="O13" s="1"/>
    </row>
    <row r="14" spans="1:18" ht="18.75" x14ac:dyDescent="0.3">
      <c r="A14" s="102"/>
      <c r="B14" s="155"/>
      <c r="C14" s="101" t="s">
        <v>255</v>
      </c>
      <c r="D14" s="99" t="s">
        <v>15</v>
      </c>
      <c r="E14" s="99">
        <f>(N28*N29)*E3</f>
        <v>26280</v>
      </c>
      <c r="L14" s="110" t="s">
        <v>236</v>
      </c>
      <c r="M14" s="110" t="s">
        <v>8</v>
      </c>
      <c r="N14" s="110" t="s">
        <v>212</v>
      </c>
      <c r="O14" s="1"/>
    </row>
    <row r="15" spans="1:18" x14ac:dyDescent="0.25">
      <c r="B15" s="155"/>
      <c r="C15" s="103" t="s">
        <v>234</v>
      </c>
      <c r="D15" s="99" t="s">
        <v>15</v>
      </c>
      <c r="E15" s="99">
        <v>0</v>
      </c>
      <c r="L15" s="110" t="s">
        <v>237</v>
      </c>
      <c r="M15" s="112" t="s">
        <v>15</v>
      </c>
      <c r="N15" s="111">
        <v>45</v>
      </c>
      <c r="O15" s="1"/>
    </row>
    <row r="16" spans="1:18" x14ac:dyDescent="0.25">
      <c r="L16" s="110" t="s">
        <v>238</v>
      </c>
      <c r="M16" s="112" t="s">
        <v>235</v>
      </c>
      <c r="N16" s="111">
        <v>2</v>
      </c>
      <c r="O16" s="1"/>
    </row>
    <row r="17" spans="1:15" ht="18.75" x14ac:dyDescent="0.3">
      <c r="A17" s="102" t="s">
        <v>208</v>
      </c>
      <c r="B17" s="1"/>
      <c r="C17" s="100"/>
      <c r="L17" s="1"/>
      <c r="M17" s="1"/>
      <c r="N17" s="1"/>
      <c r="O17" s="1"/>
    </row>
    <row r="18" spans="1:15" ht="18.75" x14ac:dyDescent="0.3">
      <c r="A18" s="102"/>
      <c r="B18" s="108"/>
      <c r="C18" s="101"/>
      <c r="D18" s="101" t="s">
        <v>8</v>
      </c>
      <c r="E18" s="101" t="s">
        <v>212</v>
      </c>
      <c r="L18" s="110" t="s">
        <v>292</v>
      </c>
      <c r="M18" s="110" t="s">
        <v>8</v>
      </c>
      <c r="N18" s="110" t="s">
        <v>212</v>
      </c>
      <c r="O18" s="1"/>
    </row>
    <row r="19" spans="1:15" ht="18.75" x14ac:dyDescent="0.3">
      <c r="A19" s="102"/>
      <c r="B19" s="156" t="s">
        <v>203</v>
      </c>
      <c r="C19" s="101" t="s">
        <v>30</v>
      </c>
      <c r="D19" s="112" t="s">
        <v>235</v>
      </c>
      <c r="E19" s="99" t="s">
        <v>235</v>
      </c>
      <c r="L19" s="110" t="s">
        <v>293</v>
      </c>
      <c r="M19" s="112" t="s">
        <v>15</v>
      </c>
      <c r="N19" s="111">
        <v>6</v>
      </c>
      <c r="O19" s="1"/>
    </row>
    <row r="20" spans="1:15" ht="18.75" x14ac:dyDescent="0.3">
      <c r="A20" s="102"/>
      <c r="B20" s="157"/>
      <c r="C20" s="101" t="s">
        <v>214</v>
      </c>
      <c r="D20" s="99" t="s">
        <v>33</v>
      </c>
      <c r="E20" s="104">
        <v>0</v>
      </c>
      <c r="L20" s="110" t="s">
        <v>238</v>
      </c>
      <c r="M20" s="112" t="s">
        <v>235</v>
      </c>
      <c r="N20" s="111">
        <v>7</v>
      </c>
      <c r="O20" s="1"/>
    </row>
    <row r="21" spans="1:15" ht="18.75" x14ac:dyDescent="0.3">
      <c r="A21" s="102"/>
      <c r="B21" s="157"/>
      <c r="C21" s="101" t="s">
        <v>211</v>
      </c>
      <c r="D21" s="99" t="s">
        <v>209</v>
      </c>
      <c r="E21" s="104" t="s">
        <v>235</v>
      </c>
      <c r="L21" s="1"/>
      <c r="M21" s="1"/>
      <c r="N21" s="1"/>
      <c r="O21" s="1"/>
    </row>
    <row r="22" spans="1:15" ht="18.75" x14ac:dyDescent="0.3">
      <c r="A22" s="102"/>
      <c r="B22" s="158"/>
      <c r="C22" s="101" t="s">
        <v>210</v>
      </c>
      <c r="D22" s="112" t="s">
        <v>235</v>
      </c>
      <c r="E22" s="99" t="s">
        <v>235</v>
      </c>
      <c r="L22" s="110" t="s">
        <v>242</v>
      </c>
      <c r="M22" s="110" t="s">
        <v>8</v>
      </c>
      <c r="N22" s="110" t="s">
        <v>212</v>
      </c>
    </row>
    <row r="23" spans="1:15" ht="18.75" x14ac:dyDescent="0.3">
      <c r="A23" s="102"/>
      <c r="B23" s="156" t="s">
        <v>213</v>
      </c>
      <c r="C23" s="101" t="s">
        <v>30</v>
      </c>
      <c r="D23" s="112" t="s">
        <v>235</v>
      </c>
      <c r="E23" s="99" t="s">
        <v>235</v>
      </c>
      <c r="L23" s="110" t="s">
        <v>244</v>
      </c>
      <c r="M23" s="112" t="s">
        <v>245</v>
      </c>
      <c r="N23" s="111">
        <v>9</v>
      </c>
    </row>
    <row r="24" spans="1:15" ht="18.75" x14ac:dyDescent="0.3">
      <c r="A24" s="102"/>
      <c r="B24" s="158"/>
      <c r="C24" s="101" t="s">
        <v>214</v>
      </c>
      <c r="D24" s="99" t="s">
        <v>32</v>
      </c>
      <c r="E24" s="104">
        <v>0</v>
      </c>
      <c r="L24" s="110" t="s">
        <v>243</v>
      </c>
      <c r="M24" s="112" t="s">
        <v>246</v>
      </c>
      <c r="N24" s="111">
        <v>10</v>
      </c>
    </row>
    <row r="25" spans="1:15" ht="18.75" x14ac:dyDescent="0.3">
      <c r="A25" s="102"/>
      <c r="B25" s="156" t="s">
        <v>215</v>
      </c>
      <c r="C25" s="101" t="s">
        <v>30</v>
      </c>
      <c r="D25" s="112" t="s">
        <v>235</v>
      </c>
      <c r="E25" s="99" t="s">
        <v>250</v>
      </c>
      <c r="L25" s="110" t="s">
        <v>238</v>
      </c>
      <c r="M25" s="112" t="s">
        <v>235</v>
      </c>
      <c r="N25" s="111">
        <v>7</v>
      </c>
    </row>
    <row r="26" spans="1:15" ht="18.75" x14ac:dyDescent="0.3">
      <c r="A26" s="102"/>
      <c r="B26" s="158"/>
      <c r="C26" s="101" t="s">
        <v>214</v>
      </c>
      <c r="D26" s="99" t="s">
        <v>32</v>
      </c>
      <c r="E26" s="104">
        <f>(N36*N37*1.60934)*31</f>
        <v>4490.0586000000003</v>
      </c>
    </row>
    <row r="27" spans="1:15" ht="18.75" x14ac:dyDescent="0.3">
      <c r="A27" s="102"/>
      <c r="B27" s="156" t="s">
        <v>216</v>
      </c>
      <c r="C27" s="101" t="s">
        <v>30</v>
      </c>
      <c r="D27" s="112" t="s">
        <v>235</v>
      </c>
      <c r="E27" s="99" t="s">
        <v>235</v>
      </c>
      <c r="L27" s="110" t="s">
        <v>253</v>
      </c>
      <c r="M27" s="110" t="s">
        <v>8</v>
      </c>
      <c r="N27" s="110" t="s">
        <v>212</v>
      </c>
    </row>
    <row r="28" spans="1:15" ht="18.75" x14ac:dyDescent="0.3">
      <c r="A28" s="102"/>
      <c r="B28" s="158"/>
      <c r="C28" s="101" t="s">
        <v>214</v>
      </c>
      <c r="D28" s="99" t="s">
        <v>32</v>
      </c>
      <c r="E28" s="104">
        <v>0</v>
      </c>
      <c r="L28" s="110" t="s">
        <v>239</v>
      </c>
      <c r="M28" s="112" t="s">
        <v>15</v>
      </c>
      <c r="N28" s="111">
        <v>12</v>
      </c>
    </row>
    <row r="29" spans="1:15" x14ac:dyDescent="0.25">
      <c r="L29" s="110" t="s">
        <v>254</v>
      </c>
      <c r="M29" s="112" t="s">
        <v>235</v>
      </c>
      <c r="N29" s="111">
        <v>6</v>
      </c>
    </row>
    <row r="30" spans="1:15" ht="18.75" x14ac:dyDescent="0.3">
      <c r="A30" s="102" t="s">
        <v>218</v>
      </c>
    </row>
    <row r="31" spans="1:15" x14ac:dyDescent="0.25">
      <c r="B31" s="108"/>
      <c r="C31" s="108"/>
      <c r="D31" s="108" t="s">
        <v>206</v>
      </c>
      <c r="E31" s="108" t="s">
        <v>212</v>
      </c>
      <c r="L31" s="110" t="s">
        <v>247</v>
      </c>
      <c r="M31" s="113" t="s">
        <v>8</v>
      </c>
      <c r="N31" s="101" t="s">
        <v>212</v>
      </c>
    </row>
    <row r="32" spans="1:15" ht="18.75" x14ac:dyDescent="0.3">
      <c r="A32" s="102"/>
      <c r="B32" s="154" t="s">
        <v>263</v>
      </c>
      <c r="C32" s="101" t="s">
        <v>272</v>
      </c>
      <c r="D32" s="99" t="s">
        <v>273</v>
      </c>
      <c r="E32" s="99">
        <v>150</v>
      </c>
      <c r="G32" t="s">
        <v>257</v>
      </c>
      <c r="H32" t="s">
        <v>258</v>
      </c>
      <c r="L32" s="110" t="s">
        <v>248</v>
      </c>
      <c r="M32" s="99" t="s">
        <v>235</v>
      </c>
      <c r="N32" s="104">
        <v>0</v>
      </c>
    </row>
    <row r="33" spans="1:16" x14ac:dyDescent="0.25">
      <c r="B33" s="154"/>
      <c r="C33" s="101" t="s">
        <v>268</v>
      </c>
      <c r="D33" s="99" t="s">
        <v>235</v>
      </c>
      <c r="E33" s="99">
        <v>1</v>
      </c>
      <c r="G33" t="s">
        <v>259</v>
      </c>
      <c r="H33" t="s">
        <v>260</v>
      </c>
      <c r="L33" s="110" t="s">
        <v>249</v>
      </c>
      <c r="M33" s="112" t="s">
        <v>33</v>
      </c>
      <c r="N33" s="104">
        <v>0</v>
      </c>
    </row>
    <row r="34" spans="1:16" ht="18.75" x14ac:dyDescent="0.3">
      <c r="A34" s="102"/>
      <c r="B34" s="154" t="s">
        <v>264</v>
      </c>
      <c r="C34" s="101" t="s">
        <v>272</v>
      </c>
      <c r="D34" s="99" t="s">
        <v>273</v>
      </c>
      <c r="E34" s="99" t="s">
        <v>235</v>
      </c>
      <c r="G34" t="s">
        <v>261</v>
      </c>
      <c r="H34" t="s">
        <v>262</v>
      </c>
    </row>
    <row r="35" spans="1:16" ht="18.75" x14ac:dyDescent="0.3">
      <c r="A35" s="102"/>
      <c r="B35" s="154"/>
      <c r="C35" s="101" t="s">
        <v>268</v>
      </c>
      <c r="D35" s="99" t="s">
        <v>235</v>
      </c>
      <c r="E35" s="99" t="s">
        <v>235</v>
      </c>
      <c r="L35" s="110" t="s">
        <v>251</v>
      </c>
      <c r="M35" s="113" t="s">
        <v>8</v>
      </c>
      <c r="N35" s="101" t="s">
        <v>212</v>
      </c>
    </row>
    <row r="36" spans="1:16" ht="18.75" x14ac:dyDescent="0.3">
      <c r="A36" s="102"/>
      <c r="B36" s="154" t="s">
        <v>265</v>
      </c>
      <c r="C36" s="101" t="s">
        <v>272</v>
      </c>
      <c r="D36" s="99" t="s">
        <v>273</v>
      </c>
      <c r="E36" s="99">
        <v>200</v>
      </c>
      <c r="L36" s="110" t="s">
        <v>248</v>
      </c>
      <c r="M36" s="99" t="s">
        <v>235</v>
      </c>
      <c r="N36" s="104">
        <v>3</v>
      </c>
      <c r="P36" t="s">
        <v>256</v>
      </c>
    </row>
    <row r="37" spans="1:16" ht="18.75" x14ac:dyDescent="0.3">
      <c r="A37" s="102"/>
      <c r="B37" s="154"/>
      <c r="C37" s="101" t="s">
        <v>268</v>
      </c>
      <c r="D37" s="99" t="s">
        <v>235</v>
      </c>
      <c r="E37" s="99">
        <v>2</v>
      </c>
      <c r="L37" s="110" t="s">
        <v>249</v>
      </c>
      <c r="M37" s="112" t="s">
        <v>33</v>
      </c>
      <c r="N37" s="104">
        <f>15*2</f>
        <v>30</v>
      </c>
      <c r="P37" t="s">
        <v>252</v>
      </c>
    </row>
    <row r="38" spans="1:16" ht="18.75" x14ac:dyDescent="0.3">
      <c r="A38" s="102"/>
      <c r="B38" s="154" t="s">
        <v>266</v>
      </c>
      <c r="C38" s="101" t="s">
        <v>272</v>
      </c>
      <c r="D38" s="99" t="s">
        <v>273</v>
      </c>
      <c r="E38" s="99">
        <v>100</v>
      </c>
    </row>
    <row r="39" spans="1:16" ht="18.75" x14ac:dyDescent="0.3">
      <c r="A39" s="102"/>
      <c r="B39" s="154"/>
      <c r="C39" s="101" t="s">
        <v>268</v>
      </c>
      <c r="D39" s="99" t="s">
        <v>235</v>
      </c>
      <c r="E39" s="99">
        <v>1</v>
      </c>
      <c r="F39" s="100"/>
      <c r="G39" s="100"/>
      <c r="H39" s="100"/>
      <c r="I39" s="100"/>
      <c r="J39" s="100"/>
      <c r="K39" s="100"/>
      <c r="L39" s="100"/>
    </row>
    <row r="40" spans="1:16" ht="18.75" x14ac:dyDescent="0.3">
      <c r="A40" s="102"/>
      <c r="B40" s="154" t="s">
        <v>267</v>
      </c>
      <c r="C40" s="101" t="s">
        <v>272</v>
      </c>
      <c r="D40" s="99" t="s">
        <v>273</v>
      </c>
      <c r="E40" s="99">
        <v>200</v>
      </c>
    </row>
    <row r="41" spans="1:16" ht="18.75" x14ac:dyDescent="0.3">
      <c r="A41" s="102"/>
      <c r="B41" s="154"/>
      <c r="C41" s="101" t="s">
        <v>268</v>
      </c>
      <c r="D41" s="99" t="s">
        <v>235</v>
      </c>
      <c r="E41" s="99">
        <v>2</v>
      </c>
    </row>
    <row r="42" spans="1:16" ht="18.75" x14ac:dyDescent="0.3">
      <c r="A42" s="102"/>
      <c r="B42" s="154" t="s">
        <v>269</v>
      </c>
      <c r="C42" s="101" t="s">
        <v>272</v>
      </c>
      <c r="D42" s="99" t="s">
        <v>273</v>
      </c>
      <c r="E42" s="99">
        <v>100</v>
      </c>
      <c r="G42" t="s">
        <v>286</v>
      </c>
    </row>
    <row r="43" spans="1:16" ht="18.75" x14ac:dyDescent="0.3">
      <c r="A43" s="102"/>
      <c r="B43" s="154"/>
      <c r="C43" s="101" t="s">
        <v>268</v>
      </c>
      <c r="D43" s="99" t="s">
        <v>235</v>
      </c>
      <c r="E43" s="99">
        <v>1</v>
      </c>
    </row>
    <row r="44" spans="1:16" x14ac:dyDescent="0.25">
      <c r="B44" s="154" t="s">
        <v>270</v>
      </c>
      <c r="C44" s="101" t="s">
        <v>272</v>
      </c>
      <c r="D44" s="99" t="s">
        <v>273</v>
      </c>
      <c r="E44" s="99">
        <v>200</v>
      </c>
      <c r="G44" t="s">
        <v>271</v>
      </c>
    </row>
    <row r="45" spans="1:16" x14ac:dyDescent="0.25">
      <c r="B45" s="154"/>
      <c r="C45" s="101" t="s">
        <v>268</v>
      </c>
      <c r="D45" s="99" t="s">
        <v>235</v>
      </c>
      <c r="E45" s="99">
        <v>5</v>
      </c>
    </row>
    <row r="46" spans="1:16" x14ac:dyDescent="0.25">
      <c r="B46" s="154" t="s">
        <v>274</v>
      </c>
      <c r="C46" s="101" t="s">
        <v>272</v>
      </c>
      <c r="D46" s="99" t="s">
        <v>273</v>
      </c>
      <c r="E46" s="99">
        <v>100</v>
      </c>
      <c r="G46" t="s">
        <v>275</v>
      </c>
    </row>
    <row r="47" spans="1:16" x14ac:dyDescent="0.25">
      <c r="B47" s="154"/>
      <c r="C47" s="101" t="s">
        <v>268</v>
      </c>
      <c r="D47" s="99" t="s">
        <v>235</v>
      </c>
      <c r="E47" s="99">
        <v>1</v>
      </c>
    </row>
    <row r="49" spans="1:4" ht="18.75" x14ac:dyDescent="0.3">
      <c r="A49" s="102" t="s">
        <v>285</v>
      </c>
    </row>
    <row r="50" spans="1:4" x14ac:dyDescent="0.25">
      <c r="B50" s="101" t="s">
        <v>6</v>
      </c>
      <c r="C50" s="101" t="s">
        <v>284</v>
      </c>
    </row>
    <row r="51" spans="1:4" x14ac:dyDescent="0.25">
      <c r="B51" s="108" t="s">
        <v>201</v>
      </c>
      <c r="C51" s="104">
        <f>(E9*'Carbon Emission'!E63) + (E9*'Carbon Emission'!E64)</f>
        <v>149.56291708333336</v>
      </c>
    </row>
    <row r="52" spans="1:4" x14ac:dyDescent="0.25">
      <c r="B52" s="108" t="s">
        <v>202</v>
      </c>
      <c r="C52" s="104">
        <f>E10*'Carbon Emission'!E12</f>
        <v>5461.3225000000002</v>
      </c>
    </row>
    <row r="53" spans="1:4" x14ac:dyDescent="0.25">
      <c r="B53" s="108" t="s">
        <v>217</v>
      </c>
      <c r="C53" s="104">
        <f>((SUM(E11:E15)/1000)*'Carbon Emission'!E65) + ((SUM(E11:E15)/1000)*'Carbon Emission'!E67)</f>
        <v>22.331570399999997</v>
      </c>
    </row>
    <row r="54" spans="1:4" x14ac:dyDescent="0.25">
      <c r="B54" s="108" t="s">
        <v>203</v>
      </c>
      <c r="C54" s="104">
        <v>0</v>
      </c>
    </row>
    <row r="55" spans="1:4" x14ac:dyDescent="0.25">
      <c r="B55" s="108" t="s">
        <v>215</v>
      </c>
      <c r="C55" s="104">
        <f>E26*'Carbon Emission'!E131</f>
        <v>40.275825642000008</v>
      </c>
    </row>
    <row r="56" spans="1:4" x14ac:dyDescent="0.25">
      <c r="B56" s="108" t="s">
        <v>263</v>
      </c>
      <c r="C56" s="104">
        <f>((E32*E33)/100)*52*'Carbon Emission'!E138</f>
        <v>3900</v>
      </c>
    </row>
    <row r="57" spans="1:4" x14ac:dyDescent="0.25">
      <c r="B57" s="108" t="s">
        <v>265</v>
      </c>
      <c r="C57" s="104">
        <f>((E36*E37)/100)*52*'Carbon Emission'!E140</f>
        <v>1560</v>
      </c>
    </row>
    <row r="58" spans="1:4" x14ac:dyDescent="0.25">
      <c r="B58" s="108" t="s">
        <v>266</v>
      </c>
      <c r="C58" s="104">
        <f>((E38*E39)/100)*52*'Carbon Emission'!E141</f>
        <v>312</v>
      </c>
    </row>
    <row r="59" spans="1:4" x14ac:dyDescent="0.25">
      <c r="B59" s="108" t="s">
        <v>267</v>
      </c>
      <c r="C59" s="104">
        <f>((E40*E41)/100)*52*'Carbon Emission'!E142</f>
        <v>1248</v>
      </c>
    </row>
    <row r="60" spans="1:4" x14ac:dyDescent="0.25">
      <c r="B60" s="108" t="s">
        <v>269</v>
      </c>
      <c r="C60" s="104">
        <f>((((E42*E43)/100)*350)/1000)*'Carbon Emission'!E144*52</f>
        <v>21.84</v>
      </c>
    </row>
    <row r="61" spans="1:4" x14ac:dyDescent="0.25">
      <c r="B61" s="108" t="s">
        <v>270</v>
      </c>
      <c r="C61" s="104">
        <f>((((E44*E45)/100)*104)/1000)*'Carbon Emission'!E145*52</f>
        <v>43.264000000000003</v>
      </c>
    </row>
    <row r="62" spans="1:4" x14ac:dyDescent="0.25">
      <c r="B62" s="108" t="s">
        <v>274</v>
      </c>
      <c r="C62" s="104">
        <f>((E46*E47)/100)*52*'Carbon Emission'!E143</f>
        <v>208</v>
      </c>
    </row>
    <row r="64" spans="1:4" x14ac:dyDescent="0.25">
      <c r="B64" s="1" t="s">
        <v>287</v>
      </c>
      <c r="C64" s="123">
        <f>SUM(C51:C62)</f>
        <v>12966.596813125332</v>
      </c>
      <c r="D64" t="s">
        <v>288</v>
      </c>
    </row>
    <row r="65" spans="3:4" x14ac:dyDescent="0.25">
      <c r="C65" s="123">
        <f>C64/1000</f>
        <v>12.966596813125332</v>
      </c>
      <c r="D65" t="s">
        <v>289</v>
      </c>
    </row>
  </sheetData>
  <mergeCells count="13">
    <mergeCell ref="B32:B33"/>
    <mergeCell ref="B11:B15"/>
    <mergeCell ref="B19:B22"/>
    <mergeCell ref="B23:B24"/>
    <mergeCell ref="B25:B26"/>
    <mergeCell ref="B27:B28"/>
    <mergeCell ref="B46:B47"/>
    <mergeCell ref="B34:B35"/>
    <mergeCell ref="B36:B37"/>
    <mergeCell ref="B38:B39"/>
    <mergeCell ref="B40:B41"/>
    <mergeCell ref="B42:B43"/>
    <mergeCell ref="B44:B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6BF6B-1799-4CD9-BB1F-AD0595F7833B}">
  <dimension ref="A1:R64"/>
  <sheetViews>
    <sheetView workbookViewId="0">
      <selection activeCell="E12" sqref="E12"/>
    </sheetView>
  </sheetViews>
  <sheetFormatPr defaultRowHeight="15" x14ac:dyDescent="0.25"/>
  <cols>
    <col min="1" max="1" width="29" bestFit="1" customWidth="1"/>
    <col min="2" max="2" width="14.28515625" bestFit="1" customWidth="1"/>
    <col min="3" max="3" width="29.85546875" bestFit="1" customWidth="1"/>
    <col min="4" max="4" width="15.140625" bestFit="1" customWidth="1"/>
    <col min="5" max="5" width="27.42578125" bestFit="1" customWidth="1"/>
    <col min="7" max="7" width="23.140625" bestFit="1" customWidth="1"/>
    <col min="12" max="12" width="32.85546875" bestFit="1" customWidth="1"/>
    <col min="13" max="13" width="9.5703125" bestFit="1" customWidth="1"/>
    <col min="14" max="14" width="30" bestFit="1" customWidth="1"/>
    <col min="15" max="15" width="28.85546875" bestFit="1" customWidth="1"/>
    <col min="16" max="16" width="30.5703125" bestFit="1" customWidth="1"/>
    <col min="17" max="17" width="25.7109375" bestFit="1" customWidth="1"/>
    <col min="18" max="18" width="17.42578125" bestFit="1" customWidth="1"/>
  </cols>
  <sheetData>
    <row r="1" spans="1:18" ht="18.75" x14ac:dyDescent="0.3">
      <c r="A1" s="102" t="s">
        <v>205</v>
      </c>
      <c r="C1" s="100"/>
      <c r="L1" s="1"/>
      <c r="M1" s="1"/>
      <c r="N1" s="1"/>
      <c r="O1" s="1"/>
    </row>
    <row r="2" spans="1:18" ht="18.75" x14ac:dyDescent="0.3">
      <c r="A2" s="102"/>
      <c r="C2" s="101"/>
      <c r="D2" s="101" t="s">
        <v>206</v>
      </c>
      <c r="E2" s="101" t="s">
        <v>212</v>
      </c>
      <c r="L2" s="101" t="s">
        <v>223</v>
      </c>
      <c r="M2" s="101" t="s">
        <v>8</v>
      </c>
      <c r="N2" s="101" t="s">
        <v>227</v>
      </c>
      <c r="O2" s="101" t="s">
        <v>228</v>
      </c>
    </row>
    <row r="3" spans="1:18" ht="18.75" x14ac:dyDescent="0.3">
      <c r="A3" s="102"/>
      <c r="C3" s="101" t="s">
        <v>200</v>
      </c>
      <c r="D3" s="99" t="s">
        <v>204</v>
      </c>
      <c r="E3" s="99">
        <v>365</v>
      </c>
      <c r="L3" s="101" t="s">
        <v>219</v>
      </c>
      <c r="M3" s="99" t="s">
        <v>207</v>
      </c>
      <c r="N3" s="119" t="s">
        <v>235</v>
      </c>
      <c r="O3" s="104">
        <v>3.86</v>
      </c>
      <c r="R3" s="106"/>
    </row>
    <row r="4" spans="1:18" ht="18.75" x14ac:dyDescent="0.3">
      <c r="A4" s="102"/>
      <c r="C4" s="101" t="s">
        <v>225</v>
      </c>
      <c r="D4" s="112">
        <v>1</v>
      </c>
      <c r="E4" s="99">
        <v>1</v>
      </c>
      <c r="L4" s="101" t="s">
        <v>220</v>
      </c>
      <c r="M4" s="99" t="s">
        <v>207</v>
      </c>
      <c r="N4" s="119" t="s">
        <v>235</v>
      </c>
      <c r="O4" s="104">
        <v>3.86</v>
      </c>
      <c r="R4" s="106"/>
    </row>
    <row r="5" spans="1:18" ht="18.75" x14ac:dyDescent="0.3">
      <c r="A5" s="102"/>
      <c r="C5" s="101" t="s">
        <v>229</v>
      </c>
      <c r="D5" s="99" t="s">
        <v>230</v>
      </c>
      <c r="E5" s="99">
        <v>25</v>
      </c>
      <c r="L5" s="101" t="s">
        <v>221</v>
      </c>
      <c r="M5" s="99" t="s">
        <v>207</v>
      </c>
      <c r="N5" s="119" t="s">
        <v>235</v>
      </c>
      <c r="O5" s="104">
        <v>3.86</v>
      </c>
      <c r="R5" s="106"/>
    </row>
    <row r="6" spans="1:18" x14ac:dyDescent="0.25">
      <c r="C6" s="100"/>
      <c r="L6" s="101" t="s">
        <v>222</v>
      </c>
      <c r="M6" s="99" t="s">
        <v>207</v>
      </c>
      <c r="N6" s="119" t="s">
        <v>235</v>
      </c>
      <c r="O6" s="104">
        <v>3.86</v>
      </c>
      <c r="R6" s="106"/>
    </row>
    <row r="7" spans="1:18" ht="18.75" x14ac:dyDescent="0.3">
      <c r="A7" s="102" t="s">
        <v>199</v>
      </c>
      <c r="C7" s="100"/>
      <c r="L7" s="105"/>
      <c r="M7" s="1"/>
      <c r="N7" s="107"/>
      <c r="O7" s="107"/>
      <c r="R7" s="106"/>
    </row>
    <row r="8" spans="1:18" ht="18.75" x14ac:dyDescent="0.3">
      <c r="A8" s="102"/>
      <c r="C8" s="101"/>
      <c r="D8" s="101" t="s">
        <v>8</v>
      </c>
      <c r="E8" s="101" t="s">
        <v>212</v>
      </c>
      <c r="L8" s="101" t="s">
        <v>226</v>
      </c>
      <c r="M8" s="101" t="s">
        <v>8</v>
      </c>
      <c r="N8" s="101" t="s">
        <v>224</v>
      </c>
      <c r="O8" s="1"/>
    </row>
    <row r="9" spans="1:18" ht="18.75" x14ac:dyDescent="0.3">
      <c r="A9" s="102"/>
      <c r="C9" s="101" t="s">
        <v>201</v>
      </c>
      <c r="D9" s="99" t="s">
        <v>207</v>
      </c>
      <c r="E9" s="104">
        <f>AVERAGE(O3:O6)*E3</f>
        <v>1408.8999999999999</v>
      </c>
      <c r="L9" s="101" t="s">
        <v>219</v>
      </c>
      <c r="M9" s="99" t="s">
        <v>15</v>
      </c>
      <c r="N9" s="119" t="s">
        <v>235</v>
      </c>
      <c r="O9" s="1"/>
    </row>
    <row r="10" spans="1:18" ht="18.75" x14ac:dyDescent="0.3">
      <c r="A10" s="102"/>
      <c r="C10" s="101" t="s">
        <v>202</v>
      </c>
      <c r="D10" s="99" t="s">
        <v>15</v>
      </c>
      <c r="E10" s="104" t="s">
        <v>235</v>
      </c>
      <c r="L10" s="101" t="s">
        <v>220</v>
      </c>
      <c r="M10" s="99" t="s">
        <v>15</v>
      </c>
      <c r="N10" s="119" t="s">
        <v>235</v>
      </c>
      <c r="O10" s="1"/>
    </row>
    <row r="11" spans="1:18" ht="18.75" x14ac:dyDescent="0.3">
      <c r="A11" s="102"/>
      <c r="B11" s="155" t="s">
        <v>217</v>
      </c>
      <c r="C11" s="109" t="s">
        <v>232</v>
      </c>
      <c r="D11" s="99" t="s">
        <v>15</v>
      </c>
      <c r="E11" s="104">
        <f>(N23*N24*N25)*52</f>
        <v>49140</v>
      </c>
      <c r="F11" s="1"/>
      <c r="L11" s="101" t="s">
        <v>221</v>
      </c>
      <c r="M11" s="99" t="s">
        <v>15</v>
      </c>
      <c r="N11" s="119" t="s">
        <v>235</v>
      </c>
      <c r="O11" s="1"/>
    </row>
    <row r="12" spans="1:18" ht="18.75" x14ac:dyDescent="0.3">
      <c r="A12" s="102"/>
      <c r="B12" s="155"/>
      <c r="C12" s="109" t="s">
        <v>292</v>
      </c>
      <c r="D12" s="99" t="s">
        <v>15</v>
      </c>
      <c r="E12" s="104">
        <f>(N19*N20)*52</f>
        <v>10192</v>
      </c>
      <c r="F12" s="1"/>
      <c r="L12" s="101" t="s">
        <v>222</v>
      </c>
      <c r="M12" s="99" t="s">
        <v>15</v>
      </c>
      <c r="N12" s="119" t="s">
        <v>235</v>
      </c>
      <c r="O12" s="1"/>
    </row>
    <row r="13" spans="1:18" ht="18.75" x14ac:dyDescent="0.3">
      <c r="A13" s="102"/>
      <c r="B13" s="155"/>
      <c r="C13" s="109" t="s">
        <v>233</v>
      </c>
      <c r="D13" s="99" t="s">
        <v>15</v>
      </c>
      <c r="E13" s="104">
        <f>N15*N16*52</f>
        <v>2704</v>
      </c>
      <c r="F13" s="1"/>
      <c r="L13" s="1"/>
      <c r="M13" s="1"/>
      <c r="N13" s="1"/>
      <c r="O13" s="1"/>
    </row>
    <row r="14" spans="1:18" ht="18.75" x14ac:dyDescent="0.3">
      <c r="A14" s="102"/>
      <c r="B14" s="155"/>
      <c r="C14" s="101" t="s">
        <v>255</v>
      </c>
      <c r="D14" s="99" t="s">
        <v>15</v>
      </c>
      <c r="E14" s="99">
        <f>(N28*N29)*E3</f>
        <v>9125</v>
      </c>
      <c r="L14" s="110" t="s">
        <v>236</v>
      </c>
      <c r="M14" s="110" t="s">
        <v>8</v>
      </c>
      <c r="N14" s="110" t="s">
        <v>212</v>
      </c>
      <c r="O14" s="1"/>
    </row>
    <row r="15" spans="1:18" x14ac:dyDescent="0.25">
      <c r="B15" s="155"/>
      <c r="C15" s="103" t="s">
        <v>234</v>
      </c>
      <c r="D15" s="99" t="s">
        <v>15</v>
      </c>
      <c r="E15" s="99">
        <v>0</v>
      </c>
      <c r="L15" s="110" t="s">
        <v>237</v>
      </c>
      <c r="M15" s="112" t="s">
        <v>15</v>
      </c>
      <c r="N15" s="111">
        <v>52</v>
      </c>
      <c r="O15" s="1"/>
    </row>
    <row r="16" spans="1:18" x14ac:dyDescent="0.25">
      <c r="L16" s="110" t="s">
        <v>238</v>
      </c>
      <c r="M16" s="112" t="s">
        <v>235</v>
      </c>
      <c r="N16" s="111">
        <v>1</v>
      </c>
      <c r="O16" s="1"/>
    </row>
    <row r="17" spans="1:15" ht="18.75" x14ac:dyDescent="0.3">
      <c r="A17" s="102" t="s">
        <v>208</v>
      </c>
      <c r="B17" s="1"/>
      <c r="C17" s="100"/>
      <c r="L17" s="1"/>
      <c r="M17" s="1"/>
      <c r="N17" s="1"/>
      <c r="O17" s="1"/>
    </row>
    <row r="18" spans="1:15" ht="18.75" x14ac:dyDescent="0.3">
      <c r="A18" s="102"/>
      <c r="B18" s="108"/>
      <c r="C18" s="101"/>
      <c r="D18" s="101" t="s">
        <v>8</v>
      </c>
      <c r="E18" s="101" t="s">
        <v>212</v>
      </c>
      <c r="L18" s="109" t="s">
        <v>292</v>
      </c>
      <c r="M18" s="110" t="s">
        <v>8</v>
      </c>
      <c r="N18" s="110" t="s">
        <v>212</v>
      </c>
      <c r="O18" s="1"/>
    </row>
    <row r="19" spans="1:15" ht="18.75" x14ac:dyDescent="0.3">
      <c r="A19" s="102"/>
      <c r="B19" s="156" t="s">
        <v>203</v>
      </c>
      <c r="C19" s="101" t="s">
        <v>30</v>
      </c>
      <c r="D19" s="112" t="s">
        <v>235</v>
      </c>
      <c r="E19" s="99" t="s">
        <v>235</v>
      </c>
      <c r="L19" s="110" t="s">
        <v>293</v>
      </c>
      <c r="M19" s="112" t="s">
        <v>15</v>
      </c>
      <c r="N19" s="111">
        <v>14</v>
      </c>
      <c r="O19" s="1"/>
    </row>
    <row r="20" spans="1:15" ht="18.75" x14ac:dyDescent="0.3">
      <c r="A20" s="102"/>
      <c r="B20" s="157"/>
      <c r="C20" s="101" t="s">
        <v>214</v>
      </c>
      <c r="D20" s="99" t="s">
        <v>33</v>
      </c>
      <c r="E20" s="104">
        <v>0</v>
      </c>
      <c r="L20" s="110" t="s">
        <v>238</v>
      </c>
      <c r="M20" s="112" t="s">
        <v>235</v>
      </c>
      <c r="N20" s="111">
        <v>14</v>
      </c>
      <c r="O20" s="1"/>
    </row>
    <row r="21" spans="1:15" ht="18.75" x14ac:dyDescent="0.3">
      <c r="A21" s="102"/>
      <c r="B21" s="157"/>
      <c r="C21" s="101" t="s">
        <v>211</v>
      </c>
      <c r="D21" s="99" t="s">
        <v>209</v>
      </c>
      <c r="E21" s="104" t="s">
        <v>235</v>
      </c>
      <c r="L21" s="1"/>
      <c r="M21" s="1"/>
      <c r="N21" s="1"/>
      <c r="O21" s="1"/>
    </row>
    <row r="22" spans="1:15" ht="18.75" x14ac:dyDescent="0.3">
      <c r="A22" s="102"/>
      <c r="B22" s="158"/>
      <c r="C22" s="101" t="s">
        <v>210</v>
      </c>
      <c r="D22" s="112" t="s">
        <v>235</v>
      </c>
      <c r="E22" s="99" t="s">
        <v>235</v>
      </c>
      <c r="L22" s="110" t="s">
        <v>242</v>
      </c>
      <c r="M22" s="110" t="s">
        <v>8</v>
      </c>
      <c r="N22" s="110" t="s">
        <v>212</v>
      </c>
    </row>
    <row r="23" spans="1:15" ht="18.75" x14ac:dyDescent="0.3">
      <c r="A23" s="102"/>
      <c r="B23" s="156" t="s">
        <v>213</v>
      </c>
      <c r="C23" s="101" t="s">
        <v>30</v>
      </c>
      <c r="D23" s="112" t="s">
        <v>235</v>
      </c>
      <c r="E23" s="99" t="s">
        <v>235</v>
      </c>
      <c r="L23" s="110" t="s">
        <v>244</v>
      </c>
      <c r="M23" s="112" t="s">
        <v>245</v>
      </c>
      <c r="N23" s="111">
        <v>9</v>
      </c>
    </row>
    <row r="24" spans="1:15" ht="18.75" x14ac:dyDescent="0.3">
      <c r="A24" s="102"/>
      <c r="B24" s="158"/>
      <c r="C24" s="101" t="s">
        <v>214</v>
      </c>
      <c r="D24" s="99" t="s">
        <v>32</v>
      </c>
      <c r="E24" s="104">
        <v>0</v>
      </c>
      <c r="L24" s="110" t="s">
        <v>243</v>
      </c>
      <c r="M24" s="112" t="s">
        <v>246</v>
      </c>
      <c r="N24" s="111">
        <v>15</v>
      </c>
    </row>
    <row r="25" spans="1:15" ht="18.75" x14ac:dyDescent="0.3">
      <c r="A25" s="102"/>
      <c r="B25" s="156" t="s">
        <v>215</v>
      </c>
      <c r="C25" s="101" t="s">
        <v>30</v>
      </c>
      <c r="D25" s="112" t="s">
        <v>235</v>
      </c>
      <c r="E25" s="99" t="s">
        <v>235</v>
      </c>
      <c r="L25" s="110" t="s">
        <v>238</v>
      </c>
      <c r="M25" s="112" t="s">
        <v>235</v>
      </c>
      <c r="N25" s="111">
        <v>7</v>
      </c>
    </row>
    <row r="26" spans="1:15" ht="18.75" x14ac:dyDescent="0.3">
      <c r="A26" s="102"/>
      <c r="B26" s="158"/>
      <c r="C26" s="101" t="s">
        <v>214</v>
      </c>
      <c r="D26" s="99" t="s">
        <v>32</v>
      </c>
      <c r="E26" s="104">
        <v>0</v>
      </c>
    </row>
    <row r="27" spans="1:15" ht="18.75" x14ac:dyDescent="0.3">
      <c r="A27" s="102"/>
      <c r="B27" s="156" t="s">
        <v>216</v>
      </c>
      <c r="C27" s="101" t="s">
        <v>30</v>
      </c>
      <c r="D27" s="112" t="s">
        <v>235</v>
      </c>
      <c r="E27" s="99" t="s">
        <v>235</v>
      </c>
      <c r="L27" s="110" t="s">
        <v>291</v>
      </c>
      <c r="M27" s="110" t="s">
        <v>8</v>
      </c>
      <c r="N27" s="110" t="s">
        <v>212</v>
      </c>
    </row>
    <row r="28" spans="1:15" ht="18.75" x14ac:dyDescent="0.3">
      <c r="A28" s="102"/>
      <c r="B28" s="158"/>
      <c r="C28" s="101" t="s">
        <v>214</v>
      </c>
      <c r="D28" s="99" t="s">
        <v>32</v>
      </c>
      <c r="E28" s="104">
        <v>0</v>
      </c>
      <c r="L28" s="110" t="s">
        <v>239</v>
      </c>
      <c r="M28" s="112" t="s">
        <v>15</v>
      </c>
      <c r="N28" s="111">
        <v>25</v>
      </c>
    </row>
    <row r="29" spans="1:15" x14ac:dyDescent="0.25">
      <c r="L29" s="110" t="s">
        <v>254</v>
      </c>
      <c r="M29" s="112" t="s">
        <v>235</v>
      </c>
      <c r="N29" s="111">
        <v>1</v>
      </c>
    </row>
    <row r="30" spans="1:15" ht="18.75" x14ac:dyDescent="0.3">
      <c r="A30" s="102" t="s">
        <v>218</v>
      </c>
    </row>
    <row r="31" spans="1:15" x14ac:dyDescent="0.25">
      <c r="B31" s="108"/>
      <c r="C31" s="108"/>
      <c r="D31" s="108" t="s">
        <v>206</v>
      </c>
      <c r="E31" s="108" t="s">
        <v>212</v>
      </c>
      <c r="L31" s="110" t="s">
        <v>247</v>
      </c>
      <c r="M31" s="113" t="s">
        <v>8</v>
      </c>
      <c r="N31" s="101" t="s">
        <v>212</v>
      </c>
    </row>
    <row r="32" spans="1:15" ht="18.75" x14ac:dyDescent="0.3">
      <c r="A32" s="102"/>
      <c r="B32" s="154" t="s">
        <v>263</v>
      </c>
      <c r="C32" s="101" t="s">
        <v>272</v>
      </c>
      <c r="D32" s="99" t="s">
        <v>273</v>
      </c>
      <c r="E32" s="99">
        <f>300</f>
        <v>300</v>
      </c>
      <c r="G32" t="s">
        <v>257</v>
      </c>
      <c r="H32" t="s">
        <v>258</v>
      </c>
      <c r="L32" s="110" t="s">
        <v>248</v>
      </c>
      <c r="M32" s="99" t="s">
        <v>235</v>
      </c>
      <c r="N32" s="104">
        <v>0</v>
      </c>
    </row>
    <row r="33" spans="1:16" x14ac:dyDescent="0.25">
      <c r="B33" s="154"/>
      <c r="C33" s="101" t="s">
        <v>268</v>
      </c>
      <c r="D33" s="99" t="s">
        <v>235</v>
      </c>
      <c r="E33" s="99">
        <v>3</v>
      </c>
      <c r="G33" t="s">
        <v>259</v>
      </c>
      <c r="H33" t="s">
        <v>260</v>
      </c>
      <c r="L33" s="110" t="s">
        <v>249</v>
      </c>
      <c r="M33" s="112" t="s">
        <v>33</v>
      </c>
      <c r="N33" s="104">
        <v>0</v>
      </c>
    </row>
    <row r="34" spans="1:16" ht="18.75" x14ac:dyDescent="0.3">
      <c r="A34" s="102"/>
      <c r="B34" s="154" t="s">
        <v>264</v>
      </c>
      <c r="C34" s="101" t="s">
        <v>272</v>
      </c>
      <c r="D34" s="99" t="s">
        <v>273</v>
      </c>
      <c r="E34" s="99">
        <v>0</v>
      </c>
      <c r="G34" t="s">
        <v>261</v>
      </c>
      <c r="H34" t="s">
        <v>262</v>
      </c>
    </row>
    <row r="35" spans="1:16" ht="18.75" x14ac:dyDescent="0.3">
      <c r="A35" s="102"/>
      <c r="B35" s="154"/>
      <c r="C35" s="101" t="s">
        <v>268</v>
      </c>
      <c r="D35" s="99" t="s">
        <v>235</v>
      </c>
      <c r="E35" s="99">
        <v>0</v>
      </c>
      <c r="L35" s="110" t="s">
        <v>251</v>
      </c>
      <c r="M35" s="113" t="s">
        <v>8</v>
      </c>
      <c r="N35" s="101" t="s">
        <v>212</v>
      </c>
    </row>
    <row r="36" spans="1:16" ht="18.75" x14ac:dyDescent="0.3">
      <c r="A36" s="102"/>
      <c r="B36" s="154" t="s">
        <v>265</v>
      </c>
      <c r="C36" s="101" t="s">
        <v>272</v>
      </c>
      <c r="D36" s="99" t="s">
        <v>273</v>
      </c>
      <c r="E36" s="99">
        <v>0</v>
      </c>
      <c r="L36" s="110" t="s">
        <v>248</v>
      </c>
      <c r="M36" s="99" t="s">
        <v>235</v>
      </c>
      <c r="N36" s="104">
        <v>0</v>
      </c>
      <c r="P36" t="s">
        <v>256</v>
      </c>
    </row>
    <row r="37" spans="1:16" ht="18.75" x14ac:dyDescent="0.3">
      <c r="A37" s="102"/>
      <c r="B37" s="154"/>
      <c r="C37" s="101" t="s">
        <v>268</v>
      </c>
      <c r="D37" s="99" t="s">
        <v>235</v>
      </c>
      <c r="E37" s="99">
        <v>0</v>
      </c>
      <c r="L37" s="110" t="s">
        <v>249</v>
      </c>
      <c r="M37" s="112" t="s">
        <v>33</v>
      </c>
      <c r="N37" s="104">
        <v>0</v>
      </c>
      <c r="P37" t="s">
        <v>252</v>
      </c>
    </row>
    <row r="38" spans="1:16" ht="18.75" x14ac:dyDescent="0.3">
      <c r="A38" s="102"/>
      <c r="B38" s="154" t="s">
        <v>266</v>
      </c>
      <c r="C38" s="101" t="s">
        <v>272</v>
      </c>
      <c r="D38" s="99" t="s">
        <v>273</v>
      </c>
      <c r="E38" s="99">
        <v>0</v>
      </c>
    </row>
    <row r="39" spans="1:16" ht="18.75" x14ac:dyDescent="0.3">
      <c r="A39" s="102"/>
      <c r="B39" s="154"/>
      <c r="C39" s="101" t="s">
        <v>268</v>
      </c>
      <c r="D39" s="99" t="s">
        <v>235</v>
      </c>
      <c r="E39" s="99">
        <v>0</v>
      </c>
      <c r="F39" s="100"/>
      <c r="G39" s="100"/>
      <c r="H39" s="100"/>
      <c r="I39" s="100"/>
      <c r="J39" s="100"/>
      <c r="K39" s="100"/>
      <c r="L39" s="100"/>
    </row>
    <row r="40" spans="1:16" ht="18.75" x14ac:dyDescent="0.3">
      <c r="A40" s="102"/>
      <c r="B40" s="154" t="s">
        <v>267</v>
      </c>
      <c r="C40" s="101" t="s">
        <v>272</v>
      </c>
      <c r="D40" s="99" t="s">
        <v>273</v>
      </c>
      <c r="E40" s="99">
        <v>1000</v>
      </c>
    </row>
    <row r="41" spans="1:16" ht="18.75" x14ac:dyDescent="0.3">
      <c r="A41" s="102"/>
      <c r="B41" s="154"/>
      <c r="C41" s="101" t="s">
        <v>268</v>
      </c>
      <c r="D41" s="99" t="s">
        <v>235</v>
      </c>
      <c r="E41" s="99">
        <v>2</v>
      </c>
    </row>
    <row r="42" spans="1:16" ht="18.75" x14ac:dyDescent="0.3">
      <c r="A42" s="102"/>
      <c r="B42" s="154" t="s">
        <v>269</v>
      </c>
      <c r="C42" s="101" t="s">
        <v>272</v>
      </c>
      <c r="D42" s="99" t="s">
        <v>273</v>
      </c>
      <c r="E42" s="99">
        <v>50</v>
      </c>
      <c r="G42" t="s">
        <v>286</v>
      </c>
    </row>
    <row r="43" spans="1:16" ht="18.75" x14ac:dyDescent="0.3">
      <c r="A43" s="102"/>
      <c r="B43" s="154"/>
      <c r="C43" s="101" t="s">
        <v>268</v>
      </c>
      <c r="D43" s="99" t="s">
        <v>235</v>
      </c>
      <c r="E43" s="99">
        <v>1</v>
      </c>
    </row>
    <row r="44" spans="1:16" x14ac:dyDescent="0.25">
      <c r="B44" s="154" t="s">
        <v>270</v>
      </c>
      <c r="C44" s="101" t="s">
        <v>272</v>
      </c>
      <c r="D44" s="99" t="s">
        <v>273</v>
      </c>
      <c r="E44" s="99">
        <v>400</v>
      </c>
      <c r="G44" t="s">
        <v>271</v>
      </c>
    </row>
    <row r="45" spans="1:16" x14ac:dyDescent="0.25">
      <c r="B45" s="154"/>
      <c r="C45" s="101" t="s">
        <v>268</v>
      </c>
      <c r="D45" s="99" t="s">
        <v>235</v>
      </c>
      <c r="E45" s="99">
        <v>4</v>
      </c>
    </row>
    <row r="46" spans="1:16" x14ac:dyDescent="0.25">
      <c r="B46" s="154" t="s">
        <v>274</v>
      </c>
      <c r="C46" s="101" t="s">
        <v>272</v>
      </c>
      <c r="D46" s="99" t="s">
        <v>273</v>
      </c>
      <c r="E46" s="99">
        <v>100</v>
      </c>
      <c r="G46" t="s">
        <v>275</v>
      </c>
    </row>
    <row r="47" spans="1:16" x14ac:dyDescent="0.25">
      <c r="B47" s="154"/>
      <c r="C47" s="101" t="s">
        <v>268</v>
      </c>
      <c r="D47" s="99" t="s">
        <v>235</v>
      </c>
      <c r="E47" s="99">
        <v>7</v>
      </c>
    </row>
    <row r="49" spans="1:5" ht="18.75" x14ac:dyDescent="0.3">
      <c r="A49" s="102" t="s">
        <v>285</v>
      </c>
    </row>
    <row r="50" spans="1:5" x14ac:dyDescent="0.25">
      <c r="B50" s="101" t="s">
        <v>6</v>
      </c>
      <c r="C50" s="121" t="s">
        <v>284</v>
      </c>
    </row>
    <row r="51" spans="1:5" x14ac:dyDescent="0.25">
      <c r="B51" s="120" t="s">
        <v>201</v>
      </c>
      <c r="C51" s="122">
        <f>(E9*'Carbon Emission'!E63) + (E9*'Carbon Emission'!E64)</f>
        <v>317.49561499999999</v>
      </c>
    </row>
    <row r="52" spans="1:5" x14ac:dyDescent="0.25">
      <c r="B52" s="120" t="s">
        <v>202</v>
      </c>
      <c r="C52" s="122" t="s">
        <v>235</v>
      </c>
    </row>
    <row r="53" spans="1:5" x14ac:dyDescent="0.25">
      <c r="B53" s="120" t="s">
        <v>217</v>
      </c>
      <c r="C53" s="122">
        <f>((SUM(E11:E15)/1000)*'Carbon Emission'!E65) + ((SUM(E11:E15)/1000)*'Carbon Emission'!E67)</f>
        <v>24.11290485</v>
      </c>
      <c r="E53" t="s">
        <v>290</v>
      </c>
    </row>
    <row r="54" spans="1:5" x14ac:dyDescent="0.25">
      <c r="B54" s="120" t="s">
        <v>203</v>
      </c>
      <c r="C54" s="122">
        <f>0</f>
        <v>0</v>
      </c>
    </row>
    <row r="55" spans="1:5" x14ac:dyDescent="0.25">
      <c r="B55" s="120" t="s">
        <v>215</v>
      </c>
      <c r="C55" s="122">
        <f>E26*'Carbon Emission'!E131</f>
        <v>0</v>
      </c>
    </row>
    <row r="56" spans="1:5" x14ac:dyDescent="0.25">
      <c r="B56" s="120" t="s">
        <v>263</v>
      </c>
      <c r="C56" s="122">
        <f>((E32*E33)/100)*52*'Carbon Emission'!E138</f>
        <v>23400</v>
      </c>
    </row>
    <row r="57" spans="1:5" x14ac:dyDescent="0.25">
      <c r="B57" s="120" t="s">
        <v>266</v>
      </c>
      <c r="C57" s="122">
        <f>((E38*E39)/100)*52*'Carbon Emission'!E141</f>
        <v>0</v>
      </c>
    </row>
    <row r="58" spans="1:5" x14ac:dyDescent="0.25">
      <c r="B58" s="120" t="s">
        <v>267</v>
      </c>
      <c r="C58" s="122">
        <f>((E40*E41)/100)*52*'Carbon Emission'!E142</f>
        <v>6240</v>
      </c>
    </row>
    <row r="59" spans="1:5" x14ac:dyDescent="0.25">
      <c r="B59" s="120" t="s">
        <v>269</v>
      </c>
      <c r="C59" s="122">
        <f>((((E42*E43)/100)*350)/1000)*'Carbon Emission'!E144*52</f>
        <v>10.92</v>
      </c>
    </row>
    <row r="60" spans="1:5" x14ac:dyDescent="0.25">
      <c r="B60" s="120" t="s">
        <v>270</v>
      </c>
      <c r="C60" s="122">
        <f>((((E44*E45)/100)*104)/1000)*'Carbon Emission'!E145*52</f>
        <v>69.222399999999993</v>
      </c>
    </row>
    <row r="61" spans="1:5" x14ac:dyDescent="0.25">
      <c r="B61" s="120" t="s">
        <v>274</v>
      </c>
      <c r="C61" s="122">
        <f>((E46*E47)/100)*52*'Carbon Emission'!E143</f>
        <v>1456</v>
      </c>
    </row>
    <row r="63" spans="1:5" x14ac:dyDescent="0.25">
      <c r="B63" s="1" t="s">
        <v>287</v>
      </c>
      <c r="C63" s="123">
        <f>SUM(C51:C61)</f>
        <v>31517.750919849997</v>
      </c>
      <c r="D63" t="s">
        <v>288</v>
      </c>
    </row>
    <row r="64" spans="1:5" x14ac:dyDescent="0.25">
      <c r="C64" s="123">
        <f>C63/1000</f>
        <v>31.517750919849998</v>
      </c>
      <c r="D64" t="s">
        <v>289</v>
      </c>
    </row>
  </sheetData>
  <mergeCells count="13">
    <mergeCell ref="B32:B33"/>
    <mergeCell ref="B11:B15"/>
    <mergeCell ref="B19:B22"/>
    <mergeCell ref="B23:B24"/>
    <mergeCell ref="B25:B26"/>
    <mergeCell ref="B27:B28"/>
    <mergeCell ref="B46:B47"/>
    <mergeCell ref="B34:B35"/>
    <mergeCell ref="B36:B37"/>
    <mergeCell ref="B38:B39"/>
    <mergeCell ref="B40:B41"/>
    <mergeCell ref="B42:B43"/>
    <mergeCell ref="B44:B4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9CE2-B579-4E14-90C0-1C18CF1A7515}">
  <dimension ref="A1:R64"/>
  <sheetViews>
    <sheetView topLeftCell="A24" workbookViewId="0">
      <selection activeCell="E54" sqref="E54"/>
    </sheetView>
  </sheetViews>
  <sheetFormatPr defaultRowHeight="15" x14ac:dyDescent="0.25"/>
  <cols>
    <col min="1" max="1" width="29" bestFit="1" customWidth="1"/>
    <col min="2" max="2" width="14.28515625" bestFit="1" customWidth="1"/>
    <col min="3" max="3" width="29.85546875" bestFit="1" customWidth="1"/>
    <col min="4" max="4" width="15.140625" bestFit="1" customWidth="1"/>
    <col min="5" max="5" width="27.42578125" bestFit="1" customWidth="1"/>
    <col min="7" max="7" width="23.140625" bestFit="1" customWidth="1"/>
    <col min="12" max="12" width="32.85546875" bestFit="1" customWidth="1"/>
    <col min="13" max="13" width="9.5703125" bestFit="1" customWidth="1"/>
    <col min="14" max="14" width="30" bestFit="1" customWidth="1"/>
    <col min="15" max="15" width="28.85546875" bestFit="1" customWidth="1"/>
    <col min="16" max="16" width="30.5703125" bestFit="1" customWidth="1"/>
    <col min="17" max="17" width="25.7109375" bestFit="1" customWidth="1"/>
    <col min="18" max="18" width="17.42578125" bestFit="1" customWidth="1"/>
  </cols>
  <sheetData>
    <row r="1" spans="1:18" ht="18.75" x14ac:dyDescent="0.3">
      <c r="A1" s="102" t="s">
        <v>205</v>
      </c>
      <c r="C1" s="100"/>
      <c r="L1" s="1"/>
      <c r="M1" s="1"/>
      <c r="N1" s="1"/>
      <c r="O1" s="1"/>
    </row>
    <row r="2" spans="1:18" ht="18.75" x14ac:dyDescent="0.3">
      <c r="A2" s="102"/>
      <c r="C2" s="101"/>
      <c r="D2" s="101" t="s">
        <v>206</v>
      </c>
      <c r="E2" s="101" t="s">
        <v>212</v>
      </c>
      <c r="L2" s="101" t="s">
        <v>223</v>
      </c>
      <c r="M2" s="101" t="s">
        <v>8</v>
      </c>
      <c r="N2" s="101" t="s">
        <v>227</v>
      </c>
      <c r="O2" s="101" t="s">
        <v>228</v>
      </c>
    </row>
    <row r="3" spans="1:18" ht="18.75" x14ac:dyDescent="0.3">
      <c r="A3" s="102"/>
      <c r="C3" s="101" t="s">
        <v>200</v>
      </c>
      <c r="D3" s="99" t="s">
        <v>204</v>
      </c>
      <c r="E3" s="99">
        <v>365</v>
      </c>
      <c r="L3" s="101" t="s">
        <v>219</v>
      </c>
      <c r="M3" s="99" t="s">
        <v>207</v>
      </c>
      <c r="N3" s="104">
        <v>19.329999999999998</v>
      </c>
      <c r="O3" s="104">
        <f>N3/E$4</f>
        <v>3.8659999999999997</v>
      </c>
      <c r="R3" s="106"/>
    </row>
    <row r="4" spans="1:18" ht="18.75" x14ac:dyDescent="0.3">
      <c r="A4" s="102"/>
      <c r="C4" s="101" t="s">
        <v>225</v>
      </c>
      <c r="D4" s="112" t="s">
        <v>235</v>
      </c>
      <c r="E4" s="99">
        <v>5</v>
      </c>
      <c r="L4" s="101" t="s">
        <v>220</v>
      </c>
      <c r="M4" s="99" t="s">
        <v>207</v>
      </c>
      <c r="N4" s="104">
        <v>17.399999999999999</v>
      </c>
      <c r="O4" s="104">
        <f>N4/E$4</f>
        <v>3.4799999999999995</v>
      </c>
      <c r="R4" s="106"/>
    </row>
    <row r="5" spans="1:18" ht="18.75" x14ac:dyDescent="0.3">
      <c r="A5" s="102"/>
      <c r="C5" s="101" t="s">
        <v>229</v>
      </c>
      <c r="D5" s="99" t="s">
        <v>230</v>
      </c>
      <c r="E5" s="99">
        <v>3000</v>
      </c>
      <c r="G5" t="s">
        <v>231</v>
      </c>
      <c r="L5" s="101" t="s">
        <v>221</v>
      </c>
      <c r="M5" s="99" t="s">
        <v>207</v>
      </c>
      <c r="N5" s="104">
        <v>17.420000000000002</v>
      </c>
      <c r="O5" s="104">
        <f>N5/E$4</f>
        <v>3.4840000000000004</v>
      </c>
      <c r="R5" s="106"/>
    </row>
    <row r="6" spans="1:18" x14ac:dyDescent="0.25">
      <c r="C6" s="100"/>
      <c r="L6" s="101" t="s">
        <v>222</v>
      </c>
      <c r="M6" s="99" t="s">
        <v>207</v>
      </c>
      <c r="N6" s="104">
        <v>21.52</v>
      </c>
      <c r="O6" s="104">
        <f>N6/E$4</f>
        <v>4.3040000000000003</v>
      </c>
      <c r="R6" s="106"/>
    </row>
    <row r="7" spans="1:18" ht="18.75" x14ac:dyDescent="0.3">
      <c r="A7" s="102" t="s">
        <v>199</v>
      </c>
      <c r="C7" s="100"/>
      <c r="L7" s="105"/>
      <c r="M7" s="1"/>
      <c r="N7" s="107"/>
      <c r="O7" s="107"/>
      <c r="R7" s="106"/>
    </row>
    <row r="8" spans="1:18" ht="18.75" x14ac:dyDescent="0.3">
      <c r="A8" s="102"/>
      <c r="C8" s="101"/>
      <c r="D8" s="101" t="s">
        <v>8</v>
      </c>
      <c r="E8" s="101" t="s">
        <v>212</v>
      </c>
      <c r="L8" s="101" t="s">
        <v>226</v>
      </c>
      <c r="M8" s="101" t="s">
        <v>8</v>
      </c>
      <c r="N8" s="101" t="s">
        <v>224</v>
      </c>
      <c r="O8" s="1"/>
    </row>
    <row r="9" spans="1:18" ht="18.75" x14ac:dyDescent="0.3">
      <c r="A9" s="102"/>
      <c r="C9" s="101" t="s">
        <v>201</v>
      </c>
      <c r="D9" s="99" t="s">
        <v>207</v>
      </c>
      <c r="E9" s="104">
        <f>AVERAGE(O3:O6)*E3</f>
        <v>1380.9775</v>
      </c>
      <c r="L9" s="101" t="s">
        <v>219</v>
      </c>
      <c r="M9" s="99" t="s">
        <v>15</v>
      </c>
      <c r="N9" s="104">
        <v>873</v>
      </c>
      <c r="O9" s="1"/>
    </row>
    <row r="10" spans="1:18" ht="18.75" x14ac:dyDescent="0.3">
      <c r="A10" s="102"/>
      <c r="C10" s="101" t="s">
        <v>202</v>
      </c>
      <c r="D10" s="99" t="s">
        <v>15</v>
      </c>
      <c r="E10" s="104">
        <f>SUM(N9:N12)</f>
        <v>3415</v>
      </c>
      <c r="L10" s="101" t="s">
        <v>220</v>
      </c>
      <c r="M10" s="99" t="s">
        <v>15</v>
      </c>
      <c r="N10" s="104">
        <v>729</v>
      </c>
      <c r="O10" s="1"/>
    </row>
    <row r="11" spans="1:18" ht="18.75" x14ac:dyDescent="0.3">
      <c r="A11" s="102"/>
      <c r="B11" s="155" t="s">
        <v>217</v>
      </c>
      <c r="C11" s="109" t="s">
        <v>232</v>
      </c>
      <c r="D11" s="99" t="s">
        <v>15</v>
      </c>
      <c r="E11" s="104">
        <f>(N23*N24*N25)*52</f>
        <v>16380</v>
      </c>
      <c r="F11" s="1"/>
      <c r="L11" s="101" t="s">
        <v>221</v>
      </c>
      <c r="M11" s="99" t="s">
        <v>15</v>
      </c>
      <c r="N11" s="104">
        <v>813</v>
      </c>
      <c r="O11" s="1"/>
    </row>
    <row r="12" spans="1:18" ht="18.75" x14ac:dyDescent="0.3">
      <c r="A12" s="102"/>
      <c r="B12" s="155"/>
      <c r="C12" s="109" t="s">
        <v>241</v>
      </c>
      <c r="D12" s="99" t="s">
        <v>15</v>
      </c>
      <c r="E12" s="104">
        <f>(N19*N20)*52</f>
        <v>4186</v>
      </c>
      <c r="F12" s="1"/>
      <c r="L12" s="101" t="s">
        <v>222</v>
      </c>
      <c r="M12" s="99" t="s">
        <v>15</v>
      </c>
      <c r="N12" s="104">
        <v>1000</v>
      </c>
      <c r="O12" s="1"/>
    </row>
    <row r="13" spans="1:18" ht="18.75" x14ac:dyDescent="0.3">
      <c r="A13" s="102"/>
      <c r="B13" s="155"/>
      <c r="C13" s="109" t="s">
        <v>233</v>
      </c>
      <c r="D13" s="99" t="s">
        <v>15</v>
      </c>
      <c r="E13" s="104">
        <f>(N15*N16)*52</f>
        <v>8112</v>
      </c>
      <c r="F13" s="1"/>
      <c r="L13" s="1"/>
      <c r="M13" s="1"/>
      <c r="N13" s="1"/>
      <c r="O13" s="1"/>
    </row>
    <row r="14" spans="1:18" ht="18.75" x14ac:dyDescent="0.3">
      <c r="A14" s="102"/>
      <c r="B14" s="155"/>
      <c r="C14" s="101" t="s">
        <v>255</v>
      </c>
      <c r="D14" s="99" t="s">
        <v>15</v>
      </c>
      <c r="E14" s="99">
        <f>(N28*N29)*E3</f>
        <v>7300</v>
      </c>
      <c r="L14" s="110" t="s">
        <v>236</v>
      </c>
      <c r="M14" s="110" t="s">
        <v>8</v>
      </c>
      <c r="N14" s="110" t="s">
        <v>212</v>
      </c>
      <c r="O14" s="1"/>
    </row>
    <row r="15" spans="1:18" x14ac:dyDescent="0.25">
      <c r="B15" s="155"/>
      <c r="C15" s="103" t="s">
        <v>234</v>
      </c>
      <c r="D15" s="99" t="s">
        <v>15</v>
      </c>
      <c r="E15" s="99">
        <f>32*52</f>
        <v>1664</v>
      </c>
      <c r="L15" s="110" t="s">
        <v>237</v>
      </c>
      <c r="M15" s="112" t="s">
        <v>15</v>
      </c>
      <c r="N15" s="111">
        <v>52</v>
      </c>
      <c r="O15" s="1"/>
    </row>
    <row r="16" spans="1:18" x14ac:dyDescent="0.25">
      <c r="L16" s="110" t="s">
        <v>238</v>
      </c>
      <c r="M16" s="112" t="s">
        <v>235</v>
      </c>
      <c r="N16" s="111">
        <v>3</v>
      </c>
      <c r="O16" s="1"/>
    </row>
    <row r="17" spans="1:15" ht="18.75" x14ac:dyDescent="0.3">
      <c r="A17" s="102" t="s">
        <v>208</v>
      </c>
      <c r="B17" s="1"/>
      <c r="C17" s="100"/>
      <c r="L17" s="1"/>
      <c r="M17" s="1"/>
      <c r="N17" s="1"/>
      <c r="O17" s="1"/>
    </row>
    <row r="18" spans="1:15" ht="18.75" x14ac:dyDescent="0.3">
      <c r="A18" s="102"/>
      <c r="B18" s="108"/>
      <c r="C18" s="101"/>
      <c r="D18" s="101" t="s">
        <v>8</v>
      </c>
      <c r="E18" s="101" t="s">
        <v>212</v>
      </c>
      <c r="L18" s="110" t="s">
        <v>240</v>
      </c>
      <c r="M18" s="110" t="s">
        <v>8</v>
      </c>
      <c r="N18" s="110" t="s">
        <v>212</v>
      </c>
      <c r="O18" s="1"/>
    </row>
    <row r="19" spans="1:15" ht="18.75" x14ac:dyDescent="0.3">
      <c r="A19" s="102"/>
      <c r="B19" s="156" t="s">
        <v>203</v>
      </c>
      <c r="C19" s="101" t="s">
        <v>30</v>
      </c>
      <c r="D19" s="112" t="s">
        <v>235</v>
      </c>
      <c r="E19" s="99" t="s">
        <v>41</v>
      </c>
      <c r="L19" s="110" t="s">
        <v>239</v>
      </c>
      <c r="M19" s="112" t="s">
        <v>15</v>
      </c>
      <c r="N19" s="111">
        <v>11.5</v>
      </c>
      <c r="O19" s="1"/>
    </row>
    <row r="20" spans="1:15" ht="18.75" x14ac:dyDescent="0.3">
      <c r="A20" s="102"/>
      <c r="B20" s="157"/>
      <c r="C20" s="101" t="s">
        <v>214</v>
      </c>
      <c r="D20" s="99" t="s">
        <v>33</v>
      </c>
      <c r="E20" s="104">
        <f>(N32*N33)*52</f>
        <v>9360</v>
      </c>
      <c r="L20" s="110" t="s">
        <v>238</v>
      </c>
      <c r="M20" s="112" t="s">
        <v>235</v>
      </c>
      <c r="N20" s="111">
        <v>7</v>
      </c>
      <c r="O20" s="1"/>
    </row>
    <row r="21" spans="1:15" ht="18.75" x14ac:dyDescent="0.3">
      <c r="A21" s="102"/>
      <c r="B21" s="157"/>
      <c r="C21" s="101" t="s">
        <v>211</v>
      </c>
      <c r="D21" s="99" t="s">
        <v>209</v>
      </c>
      <c r="E21" s="104">
        <v>40</v>
      </c>
      <c r="L21" s="1"/>
      <c r="M21" s="1"/>
      <c r="N21" s="1"/>
      <c r="O21" s="1"/>
    </row>
    <row r="22" spans="1:15" ht="18.75" x14ac:dyDescent="0.3">
      <c r="A22" s="102"/>
      <c r="B22" s="158"/>
      <c r="C22" s="101" t="s">
        <v>210</v>
      </c>
      <c r="D22" s="112" t="s">
        <v>235</v>
      </c>
      <c r="E22" s="99" t="s">
        <v>27</v>
      </c>
      <c r="L22" s="110" t="s">
        <v>242</v>
      </c>
      <c r="M22" s="110" t="s">
        <v>8</v>
      </c>
      <c r="N22" s="110" t="s">
        <v>212</v>
      </c>
    </row>
    <row r="23" spans="1:15" ht="18.75" x14ac:dyDescent="0.3">
      <c r="A23" s="102"/>
      <c r="B23" s="156" t="s">
        <v>213</v>
      </c>
      <c r="C23" s="101" t="s">
        <v>30</v>
      </c>
      <c r="D23" s="112" t="s">
        <v>235</v>
      </c>
      <c r="E23" s="99" t="s">
        <v>235</v>
      </c>
      <c r="L23" s="110" t="s">
        <v>244</v>
      </c>
      <c r="M23" s="112" t="s">
        <v>245</v>
      </c>
      <c r="N23" s="111">
        <v>9</v>
      </c>
    </row>
    <row r="24" spans="1:15" ht="18.75" x14ac:dyDescent="0.3">
      <c r="A24" s="102"/>
      <c r="B24" s="158"/>
      <c r="C24" s="101" t="s">
        <v>214</v>
      </c>
      <c r="D24" s="99" t="s">
        <v>32</v>
      </c>
      <c r="E24" s="104">
        <v>0</v>
      </c>
      <c r="L24" s="110" t="s">
        <v>243</v>
      </c>
      <c r="M24" s="112" t="s">
        <v>246</v>
      </c>
      <c r="N24" s="111">
        <v>5</v>
      </c>
    </row>
    <row r="25" spans="1:15" ht="18.75" x14ac:dyDescent="0.3">
      <c r="A25" s="102"/>
      <c r="B25" s="156" t="s">
        <v>215</v>
      </c>
      <c r="C25" s="101" t="s">
        <v>30</v>
      </c>
      <c r="D25" s="112" t="s">
        <v>235</v>
      </c>
      <c r="E25" s="99" t="s">
        <v>250</v>
      </c>
      <c r="L25" s="110" t="s">
        <v>238</v>
      </c>
      <c r="M25" s="112" t="s">
        <v>235</v>
      </c>
      <c r="N25" s="111">
        <v>7</v>
      </c>
    </row>
    <row r="26" spans="1:15" ht="18.75" x14ac:dyDescent="0.3">
      <c r="A26" s="102"/>
      <c r="B26" s="158"/>
      <c r="C26" s="101" t="s">
        <v>214</v>
      </c>
      <c r="D26" s="99" t="s">
        <v>32</v>
      </c>
      <c r="E26" s="104">
        <f>(N36*N37*1.60934)*31</f>
        <v>8082.1054800000002</v>
      </c>
    </row>
    <row r="27" spans="1:15" ht="18.75" x14ac:dyDescent="0.3">
      <c r="A27" s="102"/>
      <c r="B27" s="156" t="s">
        <v>216</v>
      </c>
      <c r="C27" s="101" t="s">
        <v>30</v>
      </c>
      <c r="D27" s="112" t="s">
        <v>235</v>
      </c>
      <c r="E27" s="99" t="s">
        <v>235</v>
      </c>
      <c r="L27" s="110" t="s">
        <v>253</v>
      </c>
      <c r="M27" s="110" t="s">
        <v>8</v>
      </c>
      <c r="N27" s="110" t="s">
        <v>212</v>
      </c>
    </row>
    <row r="28" spans="1:15" ht="18.75" x14ac:dyDescent="0.3">
      <c r="A28" s="102"/>
      <c r="B28" s="158"/>
      <c r="C28" s="101" t="s">
        <v>214</v>
      </c>
      <c r="D28" s="99" t="s">
        <v>32</v>
      </c>
      <c r="E28" s="104">
        <v>0</v>
      </c>
      <c r="L28" s="110" t="s">
        <v>239</v>
      </c>
      <c r="M28" s="112" t="s">
        <v>15</v>
      </c>
      <c r="N28" s="111">
        <v>5</v>
      </c>
    </row>
    <row r="29" spans="1:15" x14ac:dyDescent="0.25">
      <c r="L29" s="110" t="s">
        <v>254</v>
      </c>
      <c r="M29" s="112" t="s">
        <v>235</v>
      </c>
      <c r="N29" s="111">
        <v>4</v>
      </c>
    </row>
    <row r="30" spans="1:15" ht="18.75" x14ac:dyDescent="0.3">
      <c r="A30" s="102" t="s">
        <v>218</v>
      </c>
    </row>
    <row r="31" spans="1:15" x14ac:dyDescent="0.25">
      <c r="B31" s="108"/>
      <c r="C31" s="108"/>
      <c r="D31" s="108" t="s">
        <v>206</v>
      </c>
      <c r="E31" s="108" t="s">
        <v>212</v>
      </c>
      <c r="L31" s="110" t="s">
        <v>247</v>
      </c>
      <c r="M31" s="113" t="s">
        <v>8</v>
      </c>
      <c r="N31" s="101" t="s">
        <v>212</v>
      </c>
    </row>
    <row r="32" spans="1:15" ht="18.75" x14ac:dyDescent="0.3">
      <c r="A32" s="102"/>
      <c r="B32" s="154" t="s">
        <v>263</v>
      </c>
      <c r="C32" s="101" t="s">
        <v>272</v>
      </c>
      <c r="D32" s="99" t="s">
        <v>273</v>
      </c>
      <c r="E32" s="99">
        <v>150</v>
      </c>
      <c r="G32" t="s">
        <v>257</v>
      </c>
      <c r="H32" t="s">
        <v>258</v>
      </c>
      <c r="L32" s="110" t="s">
        <v>248</v>
      </c>
      <c r="M32" s="99" t="s">
        <v>235</v>
      </c>
      <c r="N32" s="104">
        <v>3</v>
      </c>
    </row>
    <row r="33" spans="1:16" x14ac:dyDescent="0.25">
      <c r="B33" s="154"/>
      <c r="C33" s="101" t="s">
        <v>268</v>
      </c>
      <c r="D33" s="99" t="s">
        <v>235</v>
      </c>
      <c r="E33" s="99">
        <v>2</v>
      </c>
      <c r="G33" t="s">
        <v>259</v>
      </c>
      <c r="H33" t="s">
        <v>260</v>
      </c>
      <c r="L33" s="110" t="s">
        <v>249</v>
      </c>
      <c r="M33" s="112" t="s">
        <v>33</v>
      </c>
      <c r="N33" s="104">
        <f>30*2</f>
        <v>60</v>
      </c>
    </row>
    <row r="34" spans="1:16" ht="18.75" x14ac:dyDescent="0.3">
      <c r="A34" s="102"/>
      <c r="B34" s="154" t="s">
        <v>264</v>
      </c>
      <c r="C34" s="101" t="s">
        <v>272</v>
      </c>
      <c r="D34" s="99" t="s">
        <v>235</v>
      </c>
      <c r="E34" s="99" t="s">
        <v>235</v>
      </c>
      <c r="G34" t="s">
        <v>261</v>
      </c>
      <c r="H34" t="s">
        <v>262</v>
      </c>
    </row>
    <row r="35" spans="1:16" ht="18.75" x14ac:dyDescent="0.3">
      <c r="A35" s="102"/>
      <c r="B35" s="154"/>
      <c r="C35" s="101" t="s">
        <v>268</v>
      </c>
      <c r="D35" s="99" t="s">
        <v>235</v>
      </c>
      <c r="E35" s="99" t="s">
        <v>235</v>
      </c>
      <c r="L35" s="110" t="s">
        <v>251</v>
      </c>
      <c r="M35" s="113" t="s">
        <v>8</v>
      </c>
      <c r="N35" s="101" t="s">
        <v>212</v>
      </c>
    </row>
    <row r="36" spans="1:16" ht="18.75" x14ac:dyDescent="0.3">
      <c r="A36" s="102"/>
      <c r="B36" s="154" t="s">
        <v>265</v>
      </c>
      <c r="C36" s="101" t="s">
        <v>272</v>
      </c>
      <c r="D36" s="99" t="s">
        <v>235</v>
      </c>
      <c r="E36" s="99" t="s">
        <v>235</v>
      </c>
      <c r="L36" s="110" t="s">
        <v>248</v>
      </c>
      <c r="M36" s="99" t="s">
        <v>235</v>
      </c>
      <c r="N36" s="104">
        <v>3</v>
      </c>
      <c r="P36" t="s">
        <v>256</v>
      </c>
    </row>
    <row r="37" spans="1:16" ht="18.75" x14ac:dyDescent="0.3">
      <c r="A37" s="102"/>
      <c r="B37" s="154"/>
      <c r="C37" s="101" t="s">
        <v>268</v>
      </c>
      <c r="D37" s="99" t="s">
        <v>235</v>
      </c>
      <c r="E37" s="99" t="s">
        <v>235</v>
      </c>
      <c r="L37" s="110" t="s">
        <v>249</v>
      </c>
      <c r="M37" s="112" t="s">
        <v>33</v>
      </c>
      <c r="N37" s="104">
        <f>27*2</f>
        <v>54</v>
      </c>
      <c r="P37" t="s">
        <v>252</v>
      </c>
    </row>
    <row r="38" spans="1:16" ht="18.75" x14ac:dyDescent="0.3">
      <c r="A38" s="102"/>
      <c r="B38" s="154" t="s">
        <v>266</v>
      </c>
      <c r="C38" s="101" t="s">
        <v>272</v>
      </c>
      <c r="D38" s="99" t="s">
        <v>273</v>
      </c>
      <c r="E38" s="99">
        <v>140</v>
      </c>
    </row>
    <row r="39" spans="1:16" ht="18.75" x14ac:dyDescent="0.3">
      <c r="A39" s="102"/>
      <c r="B39" s="154"/>
      <c r="C39" s="101" t="s">
        <v>268</v>
      </c>
      <c r="D39" s="99" t="s">
        <v>235</v>
      </c>
      <c r="E39" s="99">
        <v>2</v>
      </c>
      <c r="F39" s="100"/>
      <c r="G39" s="100"/>
      <c r="H39" s="100"/>
      <c r="I39" s="100"/>
      <c r="J39" s="100"/>
      <c r="K39" s="100"/>
      <c r="L39" s="100"/>
    </row>
    <row r="40" spans="1:16" ht="18.75" x14ac:dyDescent="0.3">
      <c r="A40" s="102"/>
      <c r="B40" s="154" t="s">
        <v>267</v>
      </c>
      <c r="C40" s="101" t="s">
        <v>272</v>
      </c>
      <c r="D40" s="99" t="s">
        <v>235</v>
      </c>
      <c r="E40" s="99">
        <v>100</v>
      </c>
    </row>
    <row r="41" spans="1:16" ht="18.75" x14ac:dyDescent="0.3">
      <c r="A41" s="102"/>
      <c r="B41" s="154"/>
      <c r="C41" s="101" t="s">
        <v>268</v>
      </c>
      <c r="D41" s="99" t="s">
        <v>235</v>
      </c>
      <c r="E41" s="99">
        <v>3</v>
      </c>
    </row>
    <row r="42" spans="1:16" ht="18.75" x14ac:dyDescent="0.3">
      <c r="A42" s="102"/>
      <c r="B42" s="154" t="s">
        <v>269</v>
      </c>
      <c r="C42" s="101" t="s">
        <v>272</v>
      </c>
      <c r="D42" s="99" t="s">
        <v>273</v>
      </c>
      <c r="E42" s="99">
        <v>50</v>
      </c>
      <c r="G42" t="s">
        <v>286</v>
      </c>
    </row>
    <row r="43" spans="1:16" ht="18.75" x14ac:dyDescent="0.3">
      <c r="A43" s="102"/>
      <c r="B43" s="154"/>
      <c r="C43" s="101" t="s">
        <v>268</v>
      </c>
      <c r="D43" s="99" t="s">
        <v>235</v>
      </c>
      <c r="E43" s="99">
        <v>1</v>
      </c>
    </row>
    <row r="44" spans="1:16" x14ac:dyDescent="0.25">
      <c r="B44" s="154" t="s">
        <v>270</v>
      </c>
      <c r="C44" s="101" t="s">
        <v>272</v>
      </c>
      <c r="D44" s="99" t="s">
        <v>273</v>
      </c>
      <c r="E44" s="99">
        <v>175</v>
      </c>
      <c r="G44" t="s">
        <v>271</v>
      </c>
    </row>
    <row r="45" spans="1:16" x14ac:dyDescent="0.25">
      <c r="B45" s="154"/>
      <c r="C45" s="101" t="s">
        <v>268</v>
      </c>
      <c r="D45" s="99" t="s">
        <v>235</v>
      </c>
      <c r="E45" s="99">
        <v>4</v>
      </c>
    </row>
    <row r="46" spans="1:16" x14ac:dyDescent="0.25">
      <c r="B46" s="154" t="s">
        <v>274</v>
      </c>
      <c r="C46" s="101" t="s">
        <v>272</v>
      </c>
      <c r="D46" s="99" t="s">
        <v>273</v>
      </c>
      <c r="E46" s="99">
        <v>75</v>
      </c>
      <c r="G46" t="s">
        <v>275</v>
      </c>
    </row>
    <row r="47" spans="1:16" x14ac:dyDescent="0.25">
      <c r="B47" s="154"/>
      <c r="C47" s="101" t="s">
        <v>268</v>
      </c>
      <c r="D47" s="99" t="s">
        <v>235</v>
      </c>
      <c r="E47" s="99">
        <v>2</v>
      </c>
    </row>
    <row r="49" spans="1:4" ht="18.75" x14ac:dyDescent="0.3">
      <c r="A49" s="102" t="s">
        <v>285</v>
      </c>
    </row>
    <row r="50" spans="1:4" x14ac:dyDescent="0.25">
      <c r="B50" s="101" t="s">
        <v>6</v>
      </c>
      <c r="C50" s="101" t="s">
        <v>284</v>
      </c>
    </row>
    <row r="51" spans="1:4" x14ac:dyDescent="0.25">
      <c r="B51" s="108" t="s">
        <v>201</v>
      </c>
      <c r="C51" s="104">
        <f>(E9*'Carbon Emission'!E63) + (E9*'Carbon Emission'!E64)</f>
        <v>311.20327962500005</v>
      </c>
    </row>
    <row r="52" spans="1:4" x14ac:dyDescent="0.25">
      <c r="B52" s="108" t="s">
        <v>202</v>
      </c>
      <c r="C52" s="104">
        <f>E10*'Carbon Emission'!E12</f>
        <v>8674.6122500000001</v>
      </c>
    </row>
    <row r="53" spans="1:4" x14ac:dyDescent="0.25">
      <c r="B53" s="108" t="s">
        <v>217</v>
      </c>
      <c r="C53" s="104">
        <f>((SUM(E11:E15)/1000)*'Carbon Emission'!E65) + ((SUM(E11:E15)/1000)*'Carbon Emission'!E67)</f>
        <v>12.754991700000001</v>
      </c>
    </row>
    <row r="54" spans="1:4" x14ac:dyDescent="0.25">
      <c r="B54" s="108" t="s">
        <v>203</v>
      </c>
      <c r="C54" s="104">
        <f>((E20/E21)*4.54609)*'Carbon Emission'!E32</f>
        <v>2217.3535790640003</v>
      </c>
    </row>
    <row r="55" spans="1:4" x14ac:dyDescent="0.25">
      <c r="B55" s="108" t="s">
        <v>215</v>
      </c>
      <c r="C55" s="104">
        <f>E26*'Carbon Emission'!E131</f>
        <v>72.49648615560001</v>
      </c>
    </row>
    <row r="56" spans="1:4" x14ac:dyDescent="0.25">
      <c r="B56" s="108" t="s">
        <v>263</v>
      </c>
      <c r="C56" s="104">
        <f>((E32*E33)/100)*52*'Carbon Emission'!E138</f>
        <v>7800</v>
      </c>
    </row>
    <row r="57" spans="1:4" x14ac:dyDescent="0.25">
      <c r="B57" s="108" t="s">
        <v>266</v>
      </c>
      <c r="C57" s="104">
        <f>((E38*E39)/100)*52*'Carbon Emission'!E141</f>
        <v>873.59999999999991</v>
      </c>
    </row>
    <row r="58" spans="1:4" x14ac:dyDescent="0.25">
      <c r="B58" s="108" t="s">
        <v>267</v>
      </c>
      <c r="C58" s="104">
        <f>((E40*E41)/100)*52*'Carbon Emission'!E142</f>
        <v>936</v>
      </c>
    </row>
    <row r="59" spans="1:4" x14ac:dyDescent="0.25">
      <c r="B59" s="108" t="s">
        <v>269</v>
      </c>
      <c r="C59" s="104">
        <f>((((E42*E43)/100)*350)/1000)*'Carbon Emission'!E144*52</f>
        <v>10.92</v>
      </c>
    </row>
    <row r="60" spans="1:4" x14ac:dyDescent="0.25">
      <c r="B60" s="108" t="s">
        <v>270</v>
      </c>
      <c r="C60" s="104">
        <f>((((E44*E45)/100)*104)/1000)*'Carbon Emission'!E145*52</f>
        <v>30.284800000000001</v>
      </c>
    </row>
    <row r="61" spans="1:4" x14ac:dyDescent="0.25">
      <c r="B61" s="108" t="s">
        <v>274</v>
      </c>
      <c r="C61" s="104">
        <f>((E46*E47)/100)*52*'Carbon Emission'!E143</f>
        <v>312</v>
      </c>
    </row>
    <row r="63" spans="1:4" x14ac:dyDescent="0.25">
      <c r="B63" s="1" t="s">
        <v>287</v>
      </c>
      <c r="C63" s="123">
        <f>SUM(C51:C61)</f>
        <v>21251.225386544596</v>
      </c>
      <c r="D63" t="s">
        <v>288</v>
      </c>
    </row>
    <row r="64" spans="1:4" x14ac:dyDescent="0.25">
      <c r="C64" s="123">
        <f>C63/1000</f>
        <v>21.251225386544597</v>
      </c>
      <c r="D64" t="s">
        <v>289</v>
      </c>
    </row>
  </sheetData>
  <mergeCells count="13">
    <mergeCell ref="B46:B47"/>
    <mergeCell ref="B34:B35"/>
    <mergeCell ref="B36:B37"/>
    <mergeCell ref="B38:B39"/>
    <mergeCell ref="B40:B41"/>
    <mergeCell ref="B42:B43"/>
    <mergeCell ref="B44:B45"/>
    <mergeCell ref="B32:B33"/>
    <mergeCell ref="B11:B15"/>
    <mergeCell ref="B19:B22"/>
    <mergeCell ref="B23:B24"/>
    <mergeCell ref="B25:B26"/>
    <mergeCell ref="B27:B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ECB8-359B-46C4-BF75-399D627CAA8E}">
  <dimension ref="A1:N36"/>
  <sheetViews>
    <sheetView zoomScaleNormal="100" workbookViewId="0">
      <selection activeCell="C35" sqref="C35"/>
    </sheetView>
  </sheetViews>
  <sheetFormatPr defaultRowHeight="15" x14ac:dyDescent="0.25"/>
  <cols>
    <col min="1" max="1" width="23" bestFit="1" customWidth="1"/>
    <col min="2" max="2" width="29" bestFit="1" customWidth="1"/>
    <col min="3" max="3" width="29.85546875" bestFit="1" customWidth="1"/>
    <col min="4" max="4" width="12" bestFit="1" customWidth="1"/>
    <col min="6" max="6" width="10.7109375" bestFit="1" customWidth="1"/>
    <col min="7" max="7" width="29" bestFit="1" customWidth="1"/>
    <col min="8" max="8" width="25.28515625" bestFit="1" customWidth="1"/>
    <col min="9" max="9" width="12" bestFit="1" customWidth="1"/>
    <col min="10" max="10" width="7.5703125" customWidth="1"/>
    <col min="11" max="11" width="6.28515625" customWidth="1"/>
    <col min="12" max="13" width="25.28515625" bestFit="1" customWidth="1"/>
    <col min="14" max="14" width="12" bestFit="1" customWidth="1"/>
  </cols>
  <sheetData>
    <row r="1" spans="1:14" x14ac:dyDescent="0.25">
      <c r="A1" s="100" t="s">
        <v>285</v>
      </c>
    </row>
    <row r="2" spans="1:14" x14ac:dyDescent="0.25">
      <c r="B2" s="1" t="s">
        <v>6</v>
      </c>
      <c r="C2" s="1" t="s">
        <v>284</v>
      </c>
      <c r="D2" s="1"/>
      <c r="E2" s="1"/>
      <c r="G2" s="1" t="s">
        <v>6</v>
      </c>
      <c r="H2" s="1" t="s">
        <v>284</v>
      </c>
      <c r="I2" s="1"/>
      <c r="L2" s="1" t="s">
        <v>6</v>
      </c>
      <c r="M2" s="1" t="s">
        <v>284</v>
      </c>
      <c r="N2" s="1"/>
    </row>
    <row r="3" spans="1:14" x14ac:dyDescent="0.25">
      <c r="B3" s="1" t="s">
        <v>201</v>
      </c>
      <c r="C3" s="107">
        <v>311.20327962500005</v>
      </c>
      <c r="D3" s="1"/>
      <c r="E3" s="1"/>
      <c r="G3" s="1" t="s">
        <v>201</v>
      </c>
      <c r="H3" s="107">
        <v>149.56291708333336</v>
      </c>
      <c r="I3" s="1"/>
      <c r="L3" s="1" t="s">
        <v>201</v>
      </c>
      <c r="M3" s="107">
        <v>317.49561499999999</v>
      </c>
      <c r="N3" s="1"/>
    </row>
    <row r="4" spans="1:14" x14ac:dyDescent="0.25">
      <c r="B4" s="1" t="s">
        <v>202</v>
      </c>
      <c r="C4" s="107">
        <v>8674.6122500000001</v>
      </c>
      <c r="D4" s="1"/>
      <c r="E4" s="1"/>
      <c r="G4" s="1" t="s">
        <v>202</v>
      </c>
      <c r="H4" s="107">
        <v>5461.3225000000002</v>
      </c>
      <c r="I4" s="1"/>
      <c r="L4" s="1" t="s">
        <v>202</v>
      </c>
      <c r="M4" s="107" t="s">
        <v>235</v>
      </c>
      <c r="N4" s="1"/>
    </row>
    <row r="5" spans="1:14" x14ac:dyDescent="0.25">
      <c r="B5" s="1" t="s">
        <v>217</v>
      </c>
      <c r="C5" s="107">
        <v>12.754991700000001</v>
      </c>
      <c r="D5" s="1"/>
      <c r="E5" s="1"/>
      <c r="G5" s="1" t="s">
        <v>217</v>
      </c>
      <c r="H5" s="107">
        <v>22.331570399999997</v>
      </c>
      <c r="I5" s="1"/>
      <c r="L5" s="1" t="s">
        <v>217</v>
      </c>
      <c r="M5" s="107">
        <v>24.11290485</v>
      </c>
      <c r="N5" s="1"/>
    </row>
    <row r="6" spans="1:14" x14ac:dyDescent="0.25">
      <c r="B6" s="1" t="s">
        <v>203</v>
      </c>
      <c r="C6" s="107">
        <v>2217.3535790640003</v>
      </c>
      <c r="D6" s="1"/>
      <c r="E6" s="1"/>
      <c r="G6" s="1" t="s">
        <v>203</v>
      </c>
      <c r="H6" s="107">
        <v>0</v>
      </c>
      <c r="I6" s="1"/>
      <c r="L6" s="1" t="s">
        <v>203</v>
      </c>
      <c r="M6" s="107">
        <v>0</v>
      </c>
      <c r="N6" s="1"/>
    </row>
    <row r="7" spans="1:14" x14ac:dyDescent="0.25">
      <c r="B7" s="1" t="s">
        <v>215</v>
      </c>
      <c r="C7" s="107">
        <v>115.45</v>
      </c>
      <c r="D7" s="1"/>
      <c r="E7" s="1"/>
      <c r="G7" s="1" t="s">
        <v>215</v>
      </c>
      <c r="H7" s="107">
        <v>40.275825642000008</v>
      </c>
      <c r="I7" s="1"/>
      <c r="L7" s="1" t="s">
        <v>215</v>
      </c>
      <c r="M7" s="107">
        <v>0</v>
      </c>
      <c r="N7" s="1"/>
    </row>
    <row r="8" spans="1:14" x14ac:dyDescent="0.25">
      <c r="B8" s="1" t="s">
        <v>263</v>
      </c>
      <c r="C8" s="107">
        <v>7800</v>
      </c>
      <c r="D8" s="1"/>
      <c r="E8" s="1"/>
      <c r="G8" s="1" t="s">
        <v>263</v>
      </c>
      <c r="H8" s="107">
        <v>3900</v>
      </c>
      <c r="I8" s="1"/>
      <c r="L8" s="1" t="s">
        <v>263</v>
      </c>
      <c r="M8" s="107">
        <v>23400</v>
      </c>
      <c r="N8" s="1"/>
    </row>
    <row r="9" spans="1:14" x14ac:dyDescent="0.25">
      <c r="B9" s="124" t="s">
        <v>265</v>
      </c>
      <c r="C9" s="107">
        <v>0</v>
      </c>
      <c r="D9" s="1"/>
      <c r="E9" s="1"/>
      <c r="G9" s="1" t="s">
        <v>265</v>
      </c>
      <c r="H9" s="107">
        <v>1560</v>
      </c>
      <c r="I9" s="1"/>
      <c r="L9" s="1" t="s">
        <v>265</v>
      </c>
      <c r="M9" s="107">
        <v>0</v>
      </c>
      <c r="N9" s="1"/>
    </row>
    <row r="10" spans="1:14" x14ac:dyDescent="0.25">
      <c r="B10" s="1" t="s">
        <v>266</v>
      </c>
      <c r="C10" s="107">
        <v>873.59999999999991</v>
      </c>
      <c r="D10" s="1"/>
      <c r="E10" s="1"/>
      <c r="G10" s="1" t="s">
        <v>266</v>
      </c>
      <c r="H10" s="107">
        <v>312</v>
      </c>
      <c r="I10" s="1"/>
      <c r="L10" s="1" t="s">
        <v>266</v>
      </c>
      <c r="M10" s="107">
        <v>0</v>
      </c>
      <c r="N10" s="1"/>
    </row>
    <row r="11" spans="1:14" x14ac:dyDescent="0.25">
      <c r="B11" s="1" t="s">
        <v>267</v>
      </c>
      <c r="C11" s="107">
        <v>936</v>
      </c>
      <c r="D11" s="1"/>
      <c r="E11" s="1"/>
      <c r="G11" s="1" t="s">
        <v>267</v>
      </c>
      <c r="H11" s="107">
        <v>1248</v>
      </c>
      <c r="I11" s="1"/>
      <c r="L11" s="1" t="s">
        <v>267</v>
      </c>
      <c r="M11" s="107">
        <v>6240</v>
      </c>
      <c r="N11" s="1"/>
    </row>
    <row r="12" spans="1:14" x14ac:dyDescent="0.25">
      <c r="B12" s="1" t="s">
        <v>269</v>
      </c>
      <c r="C12" s="107">
        <v>10.92</v>
      </c>
      <c r="D12" s="1"/>
      <c r="E12" s="1"/>
      <c r="G12" s="1" t="s">
        <v>269</v>
      </c>
      <c r="H12" s="107">
        <v>21.84</v>
      </c>
      <c r="I12" s="1"/>
      <c r="L12" s="1" t="s">
        <v>269</v>
      </c>
      <c r="M12" s="107">
        <v>10.92</v>
      </c>
      <c r="N12" s="1"/>
    </row>
    <row r="13" spans="1:14" x14ac:dyDescent="0.25">
      <c r="B13" s="1" t="s">
        <v>270</v>
      </c>
      <c r="C13" s="107">
        <v>30.284800000000001</v>
      </c>
      <c r="D13" s="1"/>
      <c r="E13" s="1"/>
      <c r="G13" s="1" t="s">
        <v>270</v>
      </c>
      <c r="H13" s="107">
        <v>43.264000000000003</v>
      </c>
      <c r="I13" s="1"/>
      <c r="L13" s="1" t="s">
        <v>270</v>
      </c>
      <c r="M13" s="107">
        <v>69.222399999999993</v>
      </c>
      <c r="N13" s="1"/>
    </row>
    <row r="14" spans="1:14" x14ac:dyDescent="0.25">
      <c r="B14" s="1" t="s">
        <v>274</v>
      </c>
      <c r="C14" s="107">
        <v>312</v>
      </c>
      <c r="D14" s="1"/>
      <c r="E14" s="1"/>
      <c r="G14" s="1" t="s">
        <v>274</v>
      </c>
      <c r="H14" s="107">
        <v>208</v>
      </c>
      <c r="I14" s="1"/>
      <c r="L14" s="1" t="s">
        <v>274</v>
      </c>
      <c r="M14" s="107">
        <v>1456</v>
      </c>
      <c r="N14" s="1"/>
    </row>
    <row r="15" spans="1:14" x14ac:dyDescent="0.25">
      <c r="C15" s="123"/>
      <c r="E15" s="1"/>
      <c r="G15" s="1"/>
      <c r="H15" s="107"/>
      <c r="I15" s="1"/>
      <c r="M15" s="123"/>
    </row>
    <row r="16" spans="1:14" x14ac:dyDescent="0.25">
      <c r="B16" s="1" t="s">
        <v>287</v>
      </c>
      <c r="C16" s="107">
        <v>21294.183564389001</v>
      </c>
      <c r="D16" s="1" t="s">
        <v>288</v>
      </c>
      <c r="E16" s="1"/>
      <c r="G16" s="1" t="s">
        <v>287</v>
      </c>
      <c r="H16" s="107">
        <v>12966.596813125332</v>
      </c>
      <c r="I16" s="1" t="s">
        <v>288</v>
      </c>
      <c r="L16" s="1" t="s">
        <v>287</v>
      </c>
      <c r="M16" s="107">
        <v>31517.750919849997</v>
      </c>
      <c r="N16" s="1" t="s">
        <v>288</v>
      </c>
    </row>
    <row r="17" spans="2:14" x14ac:dyDescent="0.25">
      <c r="B17" s="1"/>
      <c r="C17" s="107">
        <v>21.29</v>
      </c>
      <c r="D17" s="1" t="s">
        <v>289</v>
      </c>
      <c r="E17" s="1"/>
      <c r="G17" s="1"/>
      <c r="H17" s="107">
        <v>12.966596813125332</v>
      </c>
      <c r="I17" s="1" t="s">
        <v>289</v>
      </c>
      <c r="L17" s="1"/>
      <c r="M17" s="107">
        <v>31.517750919849998</v>
      </c>
      <c r="N17" s="1" t="s">
        <v>289</v>
      </c>
    </row>
    <row r="18" spans="2:14" x14ac:dyDescent="0.25">
      <c r="B18" s="105" t="s">
        <v>294</v>
      </c>
      <c r="C18" s="1"/>
      <c r="D18" s="1"/>
      <c r="G18" s="100" t="s">
        <v>295</v>
      </c>
      <c r="L18" s="100" t="s">
        <v>296</v>
      </c>
    </row>
    <row r="22" spans="2:14" x14ac:dyDescent="0.25">
      <c r="B22" s="126" t="s">
        <v>232</v>
      </c>
      <c r="C22">
        <v>16380</v>
      </c>
      <c r="D22" t="s">
        <v>15</v>
      </c>
      <c r="G22" t="s">
        <v>232</v>
      </c>
      <c r="H22">
        <v>32760</v>
      </c>
      <c r="I22" t="s">
        <v>15</v>
      </c>
      <c r="L22" t="s">
        <v>232</v>
      </c>
      <c r="M22">
        <v>49140</v>
      </c>
      <c r="N22" t="s">
        <v>15</v>
      </c>
    </row>
    <row r="23" spans="2:14" x14ac:dyDescent="0.25">
      <c r="B23" s="126" t="s">
        <v>241</v>
      </c>
      <c r="C23">
        <v>4186</v>
      </c>
      <c r="D23" t="s">
        <v>15</v>
      </c>
      <c r="G23" t="s">
        <v>292</v>
      </c>
      <c r="H23">
        <v>2184</v>
      </c>
      <c r="I23" t="s">
        <v>15</v>
      </c>
      <c r="L23" t="s">
        <v>292</v>
      </c>
      <c r="M23">
        <v>10192</v>
      </c>
      <c r="N23" t="s">
        <v>15</v>
      </c>
    </row>
    <row r="24" spans="2:14" x14ac:dyDescent="0.25">
      <c r="B24" s="126" t="s">
        <v>233</v>
      </c>
      <c r="C24">
        <v>8112</v>
      </c>
      <c r="D24" t="s">
        <v>15</v>
      </c>
      <c r="G24" t="s">
        <v>233</v>
      </c>
      <c r="H24">
        <v>4680</v>
      </c>
      <c r="I24" t="s">
        <v>15</v>
      </c>
      <c r="L24" t="s">
        <v>233</v>
      </c>
      <c r="M24">
        <v>2704</v>
      </c>
      <c r="N24" t="s">
        <v>15</v>
      </c>
    </row>
    <row r="25" spans="2:14" x14ac:dyDescent="0.25">
      <c r="B25" s="126" t="s">
        <v>255</v>
      </c>
      <c r="C25">
        <v>7300</v>
      </c>
      <c r="D25" t="s">
        <v>15</v>
      </c>
      <c r="F25" s="107"/>
      <c r="G25" t="s">
        <v>255</v>
      </c>
      <c r="H25">
        <v>26280</v>
      </c>
      <c r="I25" t="s">
        <v>15</v>
      </c>
      <c r="L25" t="s">
        <v>255</v>
      </c>
      <c r="M25">
        <v>9125</v>
      </c>
      <c r="N25" t="s">
        <v>15</v>
      </c>
    </row>
    <row r="26" spans="2:14" x14ac:dyDescent="0.25">
      <c r="B26" s="126" t="s">
        <v>234</v>
      </c>
      <c r="C26">
        <v>1664</v>
      </c>
      <c r="D26" t="s">
        <v>15</v>
      </c>
      <c r="F26" s="107"/>
      <c r="G26" t="s">
        <v>234</v>
      </c>
      <c r="H26">
        <v>0</v>
      </c>
      <c r="I26" t="s">
        <v>15</v>
      </c>
      <c r="L26" t="s">
        <v>234</v>
      </c>
      <c r="M26">
        <v>0</v>
      </c>
      <c r="N26" t="s">
        <v>15</v>
      </c>
    </row>
    <row r="27" spans="2:14" x14ac:dyDescent="0.25">
      <c r="F27" s="107"/>
    </row>
    <row r="28" spans="2:14" x14ac:dyDescent="0.25">
      <c r="F28" s="1"/>
    </row>
    <row r="29" spans="2:14" x14ac:dyDescent="0.25">
      <c r="B29" t="s">
        <v>201</v>
      </c>
      <c r="C29">
        <v>1380.9775</v>
      </c>
      <c r="D29" t="s">
        <v>46</v>
      </c>
      <c r="F29" s="1"/>
      <c r="G29" t="s">
        <v>201</v>
      </c>
      <c r="H29">
        <v>663.69166666666672</v>
      </c>
      <c r="I29" t="s">
        <v>46</v>
      </c>
      <c r="L29" t="s">
        <v>201</v>
      </c>
      <c r="M29" s="125">
        <v>1408.8999999999999</v>
      </c>
      <c r="N29">
        <v>663.69166666666672</v>
      </c>
    </row>
    <row r="30" spans="2:14" x14ac:dyDescent="0.25">
      <c r="B30" t="s">
        <v>202</v>
      </c>
      <c r="C30">
        <v>3415</v>
      </c>
      <c r="D30" t="s">
        <v>15</v>
      </c>
      <c r="G30" t="s">
        <v>202</v>
      </c>
      <c r="H30">
        <v>2150</v>
      </c>
      <c r="I30" t="s">
        <v>15</v>
      </c>
      <c r="L30" t="s">
        <v>202</v>
      </c>
      <c r="M30" s="125" t="s">
        <v>235</v>
      </c>
      <c r="N30">
        <v>2150</v>
      </c>
    </row>
    <row r="33" spans="2:13" x14ac:dyDescent="0.25">
      <c r="B33" t="s">
        <v>297</v>
      </c>
      <c r="C33" s="123">
        <f>SUM(C3:C4)</f>
        <v>8985.8155296250006</v>
      </c>
      <c r="G33" t="s">
        <v>297</v>
      </c>
      <c r="H33" s="123">
        <f>SUM(H3:H4)</f>
        <v>5610.8854170833338</v>
      </c>
      <c r="L33" t="s">
        <v>297</v>
      </c>
      <c r="M33" s="123">
        <f>SUM(M3:M4)</f>
        <v>317.49561499999999</v>
      </c>
    </row>
    <row r="34" spans="2:13" x14ac:dyDescent="0.25">
      <c r="B34" t="s">
        <v>217</v>
      </c>
      <c r="C34" s="123">
        <f>C5</f>
        <v>12.754991700000001</v>
      </c>
      <c r="G34" t="s">
        <v>217</v>
      </c>
      <c r="H34" s="123">
        <f>H5</f>
        <v>22.331570399999997</v>
      </c>
      <c r="L34" t="s">
        <v>217</v>
      </c>
      <c r="M34" s="123">
        <f>M5</f>
        <v>24.11290485</v>
      </c>
    </row>
    <row r="35" spans="2:13" x14ac:dyDescent="0.25">
      <c r="B35" t="s">
        <v>208</v>
      </c>
      <c r="C35" s="123">
        <f>SUM(C6:C7)</f>
        <v>2332.8035790640001</v>
      </c>
      <c r="G35" t="s">
        <v>208</v>
      </c>
      <c r="H35" s="123">
        <f>SUM(H6:H7)</f>
        <v>40.275825642000008</v>
      </c>
      <c r="L35" t="s">
        <v>208</v>
      </c>
      <c r="M35" s="123">
        <f>SUM(M6:M7)</f>
        <v>0</v>
      </c>
    </row>
    <row r="36" spans="2:13" x14ac:dyDescent="0.25">
      <c r="B36" t="s">
        <v>218</v>
      </c>
      <c r="C36" s="123">
        <f>SUM(C8:C14)</f>
        <v>9962.8047999999999</v>
      </c>
      <c r="G36" t="s">
        <v>218</v>
      </c>
      <c r="H36" s="123">
        <f>SUM(H8:H14)</f>
        <v>7293.1040000000003</v>
      </c>
      <c r="L36" t="s">
        <v>218</v>
      </c>
      <c r="M36" s="123">
        <f>SUM(M8:M14)</f>
        <v>31176.142399999997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bc9b4f-f705-4b35-92e4-ff445cf950bb">
      <Terms xmlns="http://schemas.microsoft.com/office/infopath/2007/PartnerControls"/>
    </lcf76f155ced4ddcb4097134ff3c332f>
    <TaxCatchAll xmlns="3835d213-f2af-42a2-8497-8b4d29ab40c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2AE7183D81DD4ABC8DEEE1F76FF7FF" ma:contentTypeVersion="11" ma:contentTypeDescription="Create a new document." ma:contentTypeScope="" ma:versionID="6c78b9b9fb89652173d92fe0af1bf684">
  <xsd:schema xmlns:xsd="http://www.w3.org/2001/XMLSchema" xmlns:xs="http://www.w3.org/2001/XMLSchema" xmlns:p="http://schemas.microsoft.com/office/2006/metadata/properties" xmlns:ns2="a6bc9b4f-f705-4b35-92e4-ff445cf950bb" xmlns:ns3="3835d213-f2af-42a2-8497-8b4d29ab40cb" targetNamespace="http://schemas.microsoft.com/office/2006/metadata/properties" ma:root="true" ma:fieldsID="84c93a1c37faa9d5169fe14048feb203" ns2:_="" ns3:_="">
    <xsd:import namespace="a6bc9b4f-f705-4b35-92e4-ff445cf950bb"/>
    <xsd:import namespace="3835d213-f2af-42a2-8497-8b4d29ab40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bc9b4f-f705-4b35-92e4-ff445cf950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e49ff12-39f2-416e-aa91-245a66e610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35d213-f2af-42a2-8497-8b4d29ab40c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540ac33-5037-4079-ad7d-9d37c9bf371b}" ma:internalName="TaxCatchAll" ma:showField="CatchAllData" ma:web="3835d213-f2af-42a2-8497-8b4d29ab40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50B6F3-AE19-47E5-B910-228DD5CAC544}">
  <ds:schemaRefs>
    <ds:schemaRef ds:uri="http://schemas.microsoft.com/office/2006/documentManagement/types"/>
    <ds:schemaRef ds:uri="http://purl.org/dc/elements/1.1/"/>
    <ds:schemaRef ds:uri="http://purl.org/dc/terms/"/>
    <ds:schemaRef ds:uri="a6bc9b4f-f705-4b35-92e4-ff445cf950bb"/>
    <ds:schemaRef ds:uri="3835d213-f2af-42a2-8497-8b4d29ab40cb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3769B7-7B50-4575-9FD0-98CE42F63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729110-D580-417E-BFE1-DBDE454327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bc9b4f-f705-4b35-92e4-ff445cf950bb"/>
    <ds:schemaRef ds:uri="3835d213-f2af-42a2-8497-8b4d29ab4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Introduction</vt:lpstr>
      <vt:lpstr>Carbon Emission</vt:lpstr>
      <vt:lpstr>Conversions</vt:lpstr>
      <vt:lpstr>Jonathan</vt:lpstr>
      <vt:lpstr>Connor</vt:lpstr>
      <vt:lpstr>Agnel</vt:lpstr>
      <vt:lpstr>Andrew</vt:lpstr>
      <vt:lpstr>Group Comparison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Lockhart</cp:lastModifiedBy>
  <cp:revision/>
  <dcterms:created xsi:type="dcterms:W3CDTF">2024-09-22T18:33:07Z</dcterms:created>
  <dcterms:modified xsi:type="dcterms:W3CDTF">2024-10-16T20:57:42Z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0x010100262AE7183D81DD4ABC8DEEE1F76FF7FF</vt:lpwstr>
  </property>
  <property fmtid="{D5CDD505-2E9C-101B-9397-08002B2CF9AE}" pid="3" name="MediaServiceImageTags">
    <vt:lpwstr/>
  </property>
</Properties>
</file>